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0" windowWidth="20490" windowHeight="7620"/>
  </bookViews>
  <sheets>
    <sheet name="Agriscience" sheetId="1" r:id="rId1"/>
  </sheets>
  <definedNames>
    <definedName name="_xlnm._FilterDatabase" localSheetId="0" hidden="1">Agriscience!$A$6:$Z$438</definedName>
  </definedNames>
  <calcPr calcId="162913"/>
  <fileRecoveryPr autoRecover="0"/>
</workbook>
</file>

<file path=xl/calcChain.xml><?xml version="1.0" encoding="utf-8"?>
<calcChain xmlns="http://schemas.openxmlformats.org/spreadsheetml/2006/main">
  <c r="O203" i="1" l="1"/>
  <c r="O193" i="1"/>
  <c r="O94" i="1" l="1"/>
  <c r="O344" i="1" l="1"/>
  <c r="O42" i="1"/>
  <c r="O389" i="1" l="1"/>
  <c r="O378" i="1"/>
  <c r="O373" i="1"/>
  <c r="O219" i="1" l="1"/>
  <c r="O349" i="1" l="1"/>
  <c r="O377" i="1" l="1"/>
  <c r="O333" i="1" l="1"/>
  <c r="O175" i="1" l="1"/>
  <c r="O200" i="1" l="1"/>
  <c r="O182" i="1"/>
  <c r="O180" i="1"/>
  <c r="O178" i="1"/>
  <c r="O174" i="1"/>
  <c r="O172" i="1"/>
  <c r="O8" i="1"/>
  <c r="O7" i="1"/>
  <c r="O71" i="1"/>
  <c r="O58" i="1"/>
  <c r="O52" i="1"/>
  <c r="O50" i="1"/>
  <c r="O49" i="1"/>
  <c r="O47" i="1"/>
  <c r="O37" i="1"/>
  <c r="O163" i="1"/>
  <c r="O162" i="1"/>
  <c r="O159" i="1"/>
  <c r="O143" i="1"/>
  <c r="O122" i="1"/>
  <c r="O140" i="1"/>
  <c r="O137" i="1"/>
  <c r="O136" i="1"/>
  <c r="O134" i="1"/>
  <c r="O130" i="1"/>
  <c r="O32" i="1"/>
  <c r="O30" i="1"/>
  <c r="O29" i="1"/>
  <c r="O28" i="1" l="1"/>
  <c r="O24" i="1"/>
  <c r="O23" i="1"/>
  <c r="O22" i="1"/>
  <c r="O19" i="1"/>
  <c r="O16" i="1"/>
  <c r="O15" i="1"/>
  <c r="O218" i="1"/>
  <c r="O216" i="1"/>
  <c r="O201" i="1"/>
  <c r="O144" i="1"/>
  <c r="O132" i="1"/>
  <c r="O123" i="1"/>
  <c r="O133" i="1"/>
  <c r="O72" i="1"/>
  <c r="O73" i="1"/>
  <c r="O69" i="1"/>
  <c r="O68" i="1"/>
  <c r="O205" i="1"/>
  <c r="O202" i="1"/>
  <c r="O197" i="1"/>
  <c r="O194" i="1"/>
  <c r="O190" i="1"/>
  <c r="O187" i="1"/>
  <c r="O348" i="1"/>
  <c r="O350" i="1"/>
  <c r="O343" i="1"/>
  <c r="O46" i="1"/>
  <c r="O44" i="1"/>
  <c r="O41" i="1"/>
  <c r="O347" i="1"/>
  <c r="O311" i="1"/>
  <c r="O310" i="1"/>
  <c r="O304" i="1"/>
  <c r="O258" i="1"/>
  <c r="O257" i="1"/>
  <c r="O246" i="1"/>
  <c r="O240" i="1"/>
  <c r="O229" i="1"/>
  <c r="O255" i="1"/>
  <c r="O252" i="1"/>
  <c r="O251" i="1"/>
  <c r="O250" i="1"/>
  <c r="O249" i="1"/>
  <c r="O248" i="1"/>
  <c r="O247" i="1"/>
  <c r="O245" i="1"/>
  <c r="O244" i="1"/>
  <c r="O238" i="1"/>
  <c r="O237" i="1"/>
  <c r="O233" i="1"/>
  <c r="O231" i="1"/>
  <c r="O305" i="1"/>
  <c r="O294" i="1"/>
  <c r="O293" i="1"/>
  <c r="O289" i="1"/>
  <c r="O288" i="1"/>
  <c r="O279" i="1"/>
  <c r="O85" i="1"/>
  <c r="O84" i="1"/>
  <c r="O82" i="1"/>
  <c r="O433" i="1"/>
  <c r="O421" i="1"/>
  <c r="O387" i="1"/>
  <c r="O379" i="1"/>
  <c r="O353" i="1"/>
  <c r="O346" i="1"/>
  <c r="O345" i="1"/>
  <c r="O339" i="1"/>
  <c r="O432" i="1"/>
  <c r="O431" i="1"/>
  <c r="O428" i="1"/>
  <c r="O425" i="1"/>
  <c r="O423" i="1"/>
  <c r="O417" i="1"/>
  <c r="O430" i="1"/>
  <c r="O427" i="1"/>
  <c r="O420" i="1"/>
  <c r="O415" i="1"/>
  <c r="O414" i="1"/>
  <c r="O413" i="1"/>
  <c r="O322" i="1"/>
  <c r="O401" i="1"/>
  <c r="O394" i="1"/>
  <c r="O334" i="1"/>
  <c r="O332" i="1"/>
  <c r="O330" i="1"/>
  <c r="O321" i="1"/>
  <c r="O393" i="1"/>
  <c r="O328" i="1"/>
  <c r="O318" i="1"/>
  <c r="O397" i="1"/>
  <c r="O429" i="1"/>
  <c r="O424" i="1"/>
  <c r="O419" i="1"/>
  <c r="O403" i="1"/>
  <c r="O331" i="1"/>
  <c r="O13" i="1" l="1"/>
  <c r="O376" i="1" l="1"/>
  <c r="O170" i="1" l="1"/>
  <c r="O204" i="1" l="1"/>
  <c r="O217" i="1" l="1"/>
  <c r="O399" i="1" l="1"/>
  <c r="O53" i="1"/>
  <c r="O404" i="1" l="1"/>
  <c r="O213" i="1" l="1"/>
  <c r="O307" i="1"/>
  <c r="O292" i="1"/>
  <c r="O141" i="1" l="1"/>
  <c r="O27" i="1"/>
  <c r="O214" i="1" l="1"/>
  <c r="O418" i="1" l="1"/>
  <c r="O308" i="1" l="1"/>
  <c r="O118" i="1" l="1"/>
  <c r="O40" i="1"/>
  <c r="O426" i="1" l="1"/>
  <c r="O157" i="1" l="1"/>
  <c r="O77" i="1" l="1"/>
  <c r="O239" i="1"/>
  <c r="O406" i="1" l="1"/>
  <c r="O215" i="1" l="1"/>
  <c r="O198" i="1" l="1"/>
  <c r="O145" i="1" l="1"/>
  <c r="O38" i="1"/>
  <c r="O391" i="1" l="1"/>
  <c r="O139" i="1" l="1"/>
  <c r="O408" i="1" l="1"/>
  <c r="O165" i="1" l="1"/>
  <c r="O209" i="1" l="1"/>
  <c r="O158" i="1" l="1"/>
  <c r="O422" i="1" l="1"/>
  <c r="O384" i="1" l="1"/>
  <c r="O232" i="1" l="1"/>
  <c r="O302" i="1"/>
  <c r="O173" i="1" l="1"/>
  <c r="O407" i="1" l="1"/>
  <c r="O290" i="1" l="1"/>
  <c r="O320" i="1" l="1"/>
</calcChain>
</file>

<file path=xl/comments1.xml><?xml version="1.0" encoding="utf-8"?>
<comments xmlns="http://schemas.openxmlformats.org/spreadsheetml/2006/main">
  <authors>
    <author>Author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Preivous Limit-5 Lac
Limit Dec-19.04.18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Pre. Limit-8 Lac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Limit-400,000/-
Limi Decrease-20.6.19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MICR Cheque Send Date-30.11.17
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
Cheque Name-Hannan
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Ex- 10.04.2019
Previous Limit-50,000/-
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 Limit-500000/-
</t>
        </r>
      </text>
    </comment>
    <comment ref="O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O50" authorId="0" shapeId="0">
      <text>
        <r>
          <rPr>
            <b/>
            <sz val="9"/>
            <color indexed="81"/>
            <rFont val="Tahoma"/>
            <family val="2"/>
          </rPr>
          <t>Mehedi: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Non MICR Cheque
MICR Cheque Send Date
30.03.17
                                                                                                                                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
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Date-18-08-2014
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Ex-16.10.16</t>
        </r>
      </text>
    </comment>
    <comment ref="M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No Bank Statement
2. No Electricity Bill
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Decrease-23.05.17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Decrease-23.05.17</t>
        </r>
      </text>
    </comment>
    <comment ref="O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Ex-18.10.18</t>
        </r>
      </text>
    </comment>
    <comment ref="O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Limit-2,500,000/-</t>
        </r>
      </text>
    </comment>
    <comment ref="K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BADL Cheque
IBBL-7075957
Blank
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Bank Statement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Limit-300,000/-
Limi Decrease-23.05.17</t>
        </r>
      </text>
    </comment>
    <comment ref="L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</t>
        </r>
      </text>
    </comment>
    <comment ref="O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Ex-24.10.16</t>
        </r>
      </text>
    </comment>
    <comment ref="O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Limit-100,000/-
Limi Decrease-23.05.17</t>
        </r>
      </text>
    </comment>
    <comment ref="O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Limit-2500,000/-
</t>
        </r>
      </text>
    </comment>
    <comment ref="O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Ex-24.10.16</t>
        </r>
      </text>
    </comment>
    <comment ref="O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Limit-800,000/-
Limi Decrease-20.6.19</t>
        </r>
      </text>
    </comment>
    <comment ref="O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Decrease-20.6.19</t>
        </r>
      </text>
    </comment>
    <comment ref="O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Preivous Limit-6 Lac
</t>
        </r>
      </text>
    </comment>
    <comment ref="O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Decrease-20.6.19</t>
        </r>
      </text>
    </comment>
    <comment ref="S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Tade Licence Send Date 15.03.17
</t>
        </r>
      </text>
    </comment>
    <comment ref="O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Decrease-20.6.19</t>
        </r>
      </text>
    </comment>
    <comment ref="O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Preivous Limit-3 Lac
</t>
        </r>
      </text>
    </comment>
    <comment ref="M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
</t>
        </r>
      </text>
    </comment>
    <comment ref="O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Limit-50,000/-
Limi Decrease-20.6.19</t>
        </r>
      </text>
    </comment>
    <comment ref="O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Limit-400,000/-
Limi Decrease-20.6.19</t>
        </r>
      </text>
    </comment>
    <comment ref="O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O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Limit-7 Lac
Limit Ex-Date-25/01/2020
</t>
        </r>
      </text>
    </comment>
    <comment ref="O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Limit Decreased-25.8.20
Previous Limit- 300,000/-
2.Limit Decreased -29.04.17
Previous Limit- 500,000/-</t>
        </r>
      </text>
    </comment>
    <comment ref="M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Rupali BL
CN-3467318
A- Blank
Chque received- Nur -uZ-Zaman (TM-Dhaka)
</t>
        </r>
      </text>
    </comment>
    <comment ref="O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 Date-28/08/19
Credit Limit Ex-11.10.18</t>
        </r>
      </text>
    </comment>
    <comment ref="O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Ex-03.02.19
Prvious Limit-500,000/-</t>
        </r>
      </text>
    </comment>
    <comment ref="M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
</t>
        </r>
      </text>
    </comment>
    <comment ref="O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Limit-1 Taka
Pre- Limit-1,900,000/-
Limit Dec-24.12.17
</t>
        </r>
      </text>
    </comment>
    <comment ref="O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Decrease-23.05.17</t>
        </r>
      </text>
    </comment>
    <comment ref="O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Reminder Letter
</t>
        </r>
      </text>
    </comment>
    <comment ref="M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Agent Banking-Bank Asia
</t>
        </r>
      </text>
    </comment>
    <comment ref="O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L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Valid for Clearing
</t>
        </r>
      </text>
    </comment>
    <comment ref="O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Reminder Letter Issue.</t>
        </r>
      </text>
    </comment>
    <comment ref="O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Limit-400,000/-
Limi Decrease-20.6.19</t>
        </r>
      </text>
    </comment>
    <comment ref="O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Decrease-23.05.17</t>
        </r>
      </text>
    </comment>
    <comment ref="O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Limit-500,000/-
Limi Decrease-23.05.17</t>
        </r>
      </text>
    </comment>
    <comment ref="O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 Ex-24.10.16</t>
        </r>
      </text>
    </comment>
    <comment ref="O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Limit-900,000/-
Limi Decrease-20.6.19</t>
        </r>
      </text>
    </comment>
    <comment ref="O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Limit-1 Lac
Limit Ex-Date-18.02.2020
2. Credit Limit-1
Previous Limit-50,000/-
Limi Decrease-20.6.19</t>
        </r>
      </text>
    </comment>
    <comment ref="O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Limit-5Lac
Limit Ex-Date-02/02/2020</t>
        </r>
      </text>
    </comment>
    <comment ref="O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O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Limit Ex-Date-02.09.19
2. Preious Limit-5 Lac
Limit Dec- 19.04.18</t>
        </r>
      </text>
    </comment>
    <comment ref="O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Ex-Date-13/11/2021</t>
        </r>
      </text>
    </comment>
    <comment ref="O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 - Limit-50 Lac
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Code open Amran Sir.
</t>
        </r>
      </text>
    </comment>
    <comment ref="O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 Date-28/08/19
Previous Limit-2 Lac</t>
        </r>
      </text>
    </comment>
    <comment ref="O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Decreased -29.04.17
Previous Limit- 100,000/-</t>
        </r>
      </text>
    </comment>
    <comment ref="O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Decreased -29.04.17
Previous Limit- 200,000/-</t>
        </r>
      </text>
    </comment>
    <comment ref="K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Cheque Send
Cheque Name-JBL(Non MICR)
Cheque No. 9840326
Cheque Amount-500,000/-</t>
        </r>
      </text>
    </comment>
    <comment ref="O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Limit-50,000/-
Limi Decrease-20.6.19</t>
        </r>
      </text>
    </comment>
    <comment ref="O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Code Open
Previous Code-LP005
</t>
        </r>
      </text>
    </comment>
    <comment ref="O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Limit-15 Lac
Limit Ex-Date-10.3.2020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Code-LP010
</t>
        </r>
      </text>
    </comment>
    <comment ref="O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 Limit-400,000/-
Limit Dec- Date-25.03.2019
</t>
        </r>
      </text>
    </comment>
    <comment ref="O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Limit-400,000/-
Limi Decrease-20.6.19</t>
        </r>
      </text>
    </comment>
    <comment ref="O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Limit Ex- Date-31/08/19
    previous Limit-380,000/-</t>
        </r>
      </text>
    </comment>
    <comment ref="M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Cheque Send- DBL
No. 0250928
amount-200,000/-
Send Date-19/11/18</t>
        </r>
      </text>
    </comment>
    <comment ref="O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Decrease-23.05.17</t>
        </r>
      </text>
    </comment>
    <comment ref="O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Decrease-23.05.17
Credit Limit-100,000/-
Previous Limit-1/-
Limi Ex-29.07.17</t>
        </r>
      </text>
    </comment>
    <comment ref="O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Decrease-23.05.17</t>
        </r>
      </text>
    </comment>
    <comment ref="M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Cheque Problem(National BL)
Cheque No. 3902431
Cheque Amount-Blank</t>
        </r>
      </text>
    </comment>
    <comment ref="O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Limit-700,000/-
Limi Decrease-23.05.17</t>
        </r>
      </text>
    </comment>
    <comment ref="O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Ex-Date-21.03.2020</t>
        </r>
      </text>
    </comment>
    <comment ref="O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Credit Limit-1
Previous Limit-300,000/-
Limi Decrease-20.6.19
2.Limit Decreased -21.05.17
Previous Limit- 600,000/-(Ap)</t>
        </r>
      </text>
    </comment>
    <comment ref="M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Name-Goni Store
</t>
        </r>
      </text>
    </comment>
    <comment ref="O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Limit-1Lac
Lmit Ex-Date-23/12/2019
2.Credit Limit-1
Previous Limit-200,000/-
Limi Decrease-20.6.19</t>
        </r>
      </text>
    </comment>
    <comment ref="O349" authorId="0" shapeId="0">
      <text>
        <r>
          <rPr>
            <b/>
            <sz val="9"/>
            <color indexed="81"/>
            <rFont val="Tahoma"/>
            <family val="2"/>
          </rPr>
          <t xml:space="preserve">Author:
1. </t>
        </r>
        <r>
          <rPr>
            <sz val="9"/>
            <color indexed="81"/>
            <rFont val="Tahoma"/>
            <family val="2"/>
          </rPr>
          <t>Limit-30 Lac
Previous Limit-20 Lac
Limit Ex-09.12.2018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Tahoma"/>
            <family val="2"/>
          </rPr>
          <t>Limit-20 Lac
Previous-15 Lac
Limit - 1,500,000/-
Limit Ex-23.11.17
Previous Limit-800,000/-
3. Previous -30 Lac
lLimit-1.0/-
Concern By Kamrul Sir
Limit Ex-7-6-2021.</t>
        </r>
      </text>
    </comment>
    <comment ref="M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Agent Banking-IBBL
</t>
        </r>
      </text>
    </comment>
    <comment ref="L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</t>
        </r>
      </text>
    </comment>
    <comment ref="M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
Company Name Problem</t>
        </r>
      </text>
    </comment>
    <comment ref="O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Ex-Date-19.03.2020</t>
        </r>
      </text>
    </comment>
    <comment ref="O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Dec- Date-18/7/19
Proposed L/A</t>
        </r>
      </text>
    </comment>
    <comment ref="O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Limit-20 Lac
Limit Ex-Date-15.02.2020
</t>
        </r>
      </text>
    </comment>
    <comment ref="O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Ex-09.04.19
Previous Limit-100,000/-</t>
        </r>
      </text>
    </comment>
    <comment ref="L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Valid Clearing</t>
        </r>
      </text>
    </comment>
    <comment ref="O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O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Limir-1
Previous Limit-800,000/-
Limit Dec- Date-25.03.2019</t>
        </r>
      </text>
    </comment>
    <comment ref="K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One Cheque Send
Cheque Name-UCBL
Cheque No. 1127500
Cheque Amount-100,000/-</t>
        </r>
      </text>
    </comment>
    <comment ref="O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Ex-09.04.19
Previous Limit-250,000/-
</t>
        </r>
      </text>
    </comment>
    <comment ref="O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Limit-1
Previous Limit-200,000/-
Limi Decrease-20.6.19</t>
        </r>
      </text>
    </comment>
    <comment ref="M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Cheque Problem-Company Name Problem
</t>
        </r>
      </text>
    </comment>
    <comment ref="O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Limit Ex-Date-24/07/19</t>
        </r>
      </text>
    </comment>
  </commentList>
</comments>
</file>

<file path=xl/sharedStrings.xml><?xml version="1.0" encoding="utf-8"?>
<sst xmlns="http://schemas.openxmlformats.org/spreadsheetml/2006/main" count="6096" uniqueCount="1577">
  <si>
    <t>MICR Cheque</t>
  </si>
  <si>
    <t>Non MICR Cheque</t>
  </si>
  <si>
    <t>Agreement Signed by Dealer</t>
  </si>
  <si>
    <t>Customer Code With Name.</t>
  </si>
  <si>
    <t>SL</t>
  </si>
  <si>
    <t xml:space="preserve"> CUSTOMER INFROMATION</t>
  </si>
  <si>
    <t>Address : 2-B/1, Darusslam Road,Mirpur,Dhaka-1216, Bangladesh.</t>
  </si>
  <si>
    <t xml:space="preserve">BABYLON Agriscience Ltd. </t>
  </si>
  <si>
    <t>MK002 M/S Kader  Enterprise</t>
  </si>
  <si>
    <t>MK012 M/S Sarower Traders</t>
  </si>
  <si>
    <t>KG016 M/S Kawshar  Enterprise</t>
  </si>
  <si>
    <t>NS001 M/S Iran Traders</t>
  </si>
  <si>
    <t>GP002  M/S Alam Biz Vander</t>
  </si>
  <si>
    <t>MS023 M/S Sotota Beez Vander</t>
  </si>
  <si>
    <t>KG001 M/S Rudro Traders</t>
  </si>
  <si>
    <t>KG012 M/S Shagor Traders</t>
  </si>
  <si>
    <t>KG013 M/S Masud Enterprise</t>
  </si>
  <si>
    <t>KG028 M/S Fariya Beez Vander</t>
  </si>
  <si>
    <t>KG029 M/S Bissmilla Traders</t>
  </si>
  <si>
    <t>MS001 M/S Krishan Agro Service</t>
  </si>
  <si>
    <t>NN006 M/S Roy Store</t>
  </si>
  <si>
    <t>JP018 M/S Sufia Biz Vander</t>
  </si>
  <si>
    <t>MS008 M/S Ashraful Traders</t>
  </si>
  <si>
    <t>SR001 M/S Shahin Beez bander</t>
  </si>
  <si>
    <t>SR006 M/S Imran Tarders</t>
  </si>
  <si>
    <t>SR007 M/S Mutaleb Biz Vander</t>
  </si>
  <si>
    <t>JP003 M/S Bilal Traders</t>
  </si>
  <si>
    <t>JP010 M/S Raju Store</t>
  </si>
  <si>
    <t>JP017 M/S Krishi Opokoron</t>
  </si>
  <si>
    <t>JP019 M/S Ma Enterprise</t>
  </si>
  <si>
    <t>TG003 M/S Shohan Enterprise</t>
  </si>
  <si>
    <t>CM001 M/S Abdur Rahman Sarker Traders</t>
  </si>
  <si>
    <t>CM004 M/S Monir Hossain Khan</t>
  </si>
  <si>
    <t>CM011 M/S Riham Enterprise</t>
  </si>
  <si>
    <t>CM012 M/S Poddar &amp; Sons</t>
  </si>
  <si>
    <t>CM018 M/S Mahabub Traders</t>
  </si>
  <si>
    <t>CM029 M/S Shohid Enterprise</t>
  </si>
  <si>
    <t>CP001 M/S Hakim Traders</t>
  </si>
  <si>
    <t>CP002 M/S Aman Traders</t>
  </si>
  <si>
    <t>CP003 M/S Mizan Traders</t>
  </si>
  <si>
    <t>CP004 M/S Kalam &amp; Brothers</t>
  </si>
  <si>
    <t>CP022 M/S Nabil Traders</t>
  </si>
  <si>
    <t>BB004 M/S Sarkar Beez Vander</t>
  </si>
  <si>
    <t>BB005 M/S Arafat Traders</t>
  </si>
  <si>
    <t>BB007 M/S Madari Biz Vander</t>
  </si>
  <si>
    <t>LP003 M/S Monir Traders</t>
  </si>
  <si>
    <t>LP009 M/S Humayun Kabir &amp; Sons</t>
  </si>
  <si>
    <t>CG009 M/S Abdullah &amp; Sons</t>
  </si>
  <si>
    <t>FN008 M/S Mazib &amp; Sons</t>
  </si>
  <si>
    <t>NK002 M/S Senbag Biz Vhander</t>
  </si>
  <si>
    <t>NK003 M/S Jashim Traders</t>
  </si>
  <si>
    <t>CG001 M/S Seed World</t>
  </si>
  <si>
    <t>Sherpur</t>
  </si>
  <si>
    <t>Jamalpur</t>
  </si>
  <si>
    <t>Chandpur</t>
  </si>
  <si>
    <t>Laxmipur</t>
  </si>
  <si>
    <t>NK008 M/S Rafsan Departmental Store</t>
  </si>
  <si>
    <t>CM030 M/S Boishaki Enterprise</t>
  </si>
  <si>
    <t>TG015 M/S Abir Traders</t>
  </si>
  <si>
    <t>Active</t>
  </si>
  <si>
    <t>CM031 M/S Liza Enterprise</t>
  </si>
  <si>
    <t>CP023 M/S Lokman Miaze Traders</t>
  </si>
  <si>
    <t>KG030 M/S Pushpo Enterprise</t>
  </si>
  <si>
    <t>MK014 M/S Abir Enterprise</t>
  </si>
  <si>
    <t>NS007 M/S Bhuyan Traders</t>
  </si>
  <si>
    <t>MK016 M/S Rofik Enterprise</t>
  </si>
  <si>
    <t>GP003 M/S Rupali Enterprise</t>
  </si>
  <si>
    <t>JP020 M/S Shrabon Enterprise</t>
  </si>
  <si>
    <t>JP022 M/S Sayif Sakib Enterprise</t>
  </si>
  <si>
    <t>GP004 M/S Gondheshwari Vander</t>
  </si>
  <si>
    <t>NS009 M/S Shuborna Traders</t>
  </si>
  <si>
    <t>SR013 M/S Munni Enterprise</t>
  </si>
  <si>
    <t>NN008 M/S Manik Mia Store</t>
  </si>
  <si>
    <t>MS027 M/S Rifat Enterprise</t>
  </si>
  <si>
    <t>NK009 M/S Bosharaf Beez Vander</t>
  </si>
  <si>
    <t>No Cheque</t>
  </si>
  <si>
    <t>MS028 M/S Khan Traders</t>
  </si>
  <si>
    <t>FN009 M/S Mizan Enterprise</t>
  </si>
  <si>
    <t>MK017 M/S BADC-Gabtoli</t>
  </si>
  <si>
    <t>NN010 M/S Apu Dipu Enterprise</t>
  </si>
  <si>
    <t>NN011 M/S Bismillah Traders</t>
  </si>
  <si>
    <t>New Deed</t>
  </si>
  <si>
    <t>CM032 M/S Agro Inputs</t>
  </si>
  <si>
    <t>MS029 M/S Zaman and Brothers</t>
  </si>
  <si>
    <t>MS031 M/S Mozahid Enterprise</t>
  </si>
  <si>
    <t>CM033 M/S Sarker Traders</t>
  </si>
  <si>
    <t>JP024 M/S Shourov Traders</t>
  </si>
  <si>
    <t>JP025 M/S Shojib Enterprise</t>
  </si>
  <si>
    <t>LP013 M/S Progoti Traders</t>
  </si>
  <si>
    <t>LP014 M/S Manik &amp; Brothers</t>
  </si>
  <si>
    <t>NN009 M/S Khan Enterprise</t>
  </si>
  <si>
    <t>CP024 M/S Alam Enterprise</t>
  </si>
  <si>
    <t>CP025 M/S Foysal Enterprise</t>
  </si>
  <si>
    <t>NN012 M/S Amzad Ali Traders</t>
  </si>
  <si>
    <t>NK010 M/S Satata Traders</t>
  </si>
  <si>
    <t>CG019 M/S Karnafuli Beez Bhander</t>
  </si>
  <si>
    <t>MS032 M/S Satata Enterprise</t>
  </si>
  <si>
    <t>Cheque Status</t>
  </si>
  <si>
    <t>MICR</t>
  </si>
  <si>
    <t>Area</t>
  </si>
  <si>
    <t>Territory</t>
  </si>
  <si>
    <t>Zone</t>
  </si>
  <si>
    <t>Non MICR</t>
  </si>
  <si>
    <t>Old Deed</t>
  </si>
  <si>
    <t>East</t>
  </si>
  <si>
    <t>Manikgonj</t>
  </si>
  <si>
    <t>Norshindi</t>
  </si>
  <si>
    <t>Kishorgonj</t>
  </si>
  <si>
    <t>B. Baria</t>
  </si>
  <si>
    <t>Mymenshing</t>
  </si>
  <si>
    <t>Netrokona</t>
  </si>
  <si>
    <t>Comilla</t>
  </si>
  <si>
    <t>Cheque Without Date, Signed by Dealer With Bank Name</t>
  </si>
  <si>
    <t>Cheque no.</t>
  </si>
  <si>
    <t>Credit Limit</t>
  </si>
  <si>
    <t>Cheque Amount</t>
  </si>
  <si>
    <t>Customer Application to his own pad or visiting card.</t>
  </si>
  <si>
    <t>Recent Photograph Two Copy</t>
  </si>
  <si>
    <t>Trade Licence-Photocopy With Validity Date</t>
  </si>
  <si>
    <t xml:space="preserve"> Sales Licence Photocopy With Validity Date</t>
  </si>
  <si>
    <t>National ID card Photocopy</t>
  </si>
  <si>
    <t xml:space="preserve">Pesticide </t>
  </si>
  <si>
    <t>Seed</t>
  </si>
  <si>
    <t>Proprietors  Name &amp;  Adress</t>
  </si>
  <si>
    <t>Cell Phone</t>
  </si>
  <si>
    <t>Remarks</t>
  </si>
  <si>
    <t>SBL</t>
  </si>
  <si>
    <t>Yes</t>
  </si>
  <si>
    <t>IBBL</t>
  </si>
  <si>
    <t>Blank</t>
  </si>
  <si>
    <t>DBBL</t>
  </si>
  <si>
    <t>Janata BL</t>
  </si>
  <si>
    <t>AB BL</t>
  </si>
  <si>
    <t>Sonali BL</t>
  </si>
  <si>
    <t>IFIC BL</t>
  </si>
  <si>
    <t>Blank, Blank</t>
  </si>
  <si>
    <t>Pubali BL</t>
  </si>
  <si>
    <t>National BL</t>
  </si>
  <si>
    <t>Jamuna BL</t>
  </si>
  <si>
    <t>Rupali BL</t>
  </si>
  <si>
    <t>Prime BL</t>
  </si>
  <si>
    <t>JBL</t>
  </si>
  <si>
    <t>2 Blank</t>
  </si>
  <si>
    <t>KC003 M/S Prokas Beez Vander</t>
  </si>
  <si>
    <t>01720404502</t>
  </si>
  <si>
    <t>Dulal Chanda Mozumar, C/o Sobanso Mozumar, Manikchari Bazar, Khagrachari parbata Distict.</t>
  </si>
  <si>
    <t>Bank Asia</t>
  </si>
  <si>
    <t>FSIBL</t>
  </si>
  <si>
    <t>01713576708</t>
  </si>
  <si>
    <t>CB003 M/S Nahar Enterprise</t>
  </si>
  <si>
    <t>500,000/-</t>
  </si>
  <si>
    <t>01789358435</t>
  </si>
  <si>
    <t>Md. Jubaidul Islam, Lat Mokter Hammod, Nahar Market, BM Chore, Chakaria, Cox,s Bazar</t>
  </si>
  <si>
    <t>2,000,000/-</t>
  </si>
  <si>
    <t>Blank,Blank</t>
  </si>
  <si>
    <t>MS033 M/S Kadir Enterprise</t>
  </si>
  <si>
    <t>0224126</t>
  </si>
  <si>
    <t xml:space="preserve">Yes </t>
  </si>
  <si>
    <t>01875690894</t>
  </si>
  <si>
    <t>MS035 M/S Tofayel Enterprise</t>
  </si>
  <si>
    <t>01716976568</t>
  </si>
  <si>
    <t>1,000,000/-</t>
  </si>
  <si>
    <t>01915207185</t>
  </si>
  <si>
    <t>200,000/-</t>
  </si>
  <si>
    <t>BKB</t>
  </si>
  <si>
    <t>01715190527</t>
  </si>
  <si>
    <t>Md. Shaiful Islam, Md. Abdul Rahman Sk. Goalmari Bazar, Daudkandi, Comilla</t>
  </si>
  <si>
    <t>300,000/-</t>
  </si>
  <si>
    <t>1,500,000/-</t>
  </si>
  <si>
    <t>01718530933</t>
  </si>
  <si>
    <t>01711162982</t>
  </si>
  <si>
    <t>500,000/-,Blank</t>
  </si>
  <si>
    <t xml:space="preserve">IBBL </t>
  </si>
  <si>
    <t>01673981968</t>
  </si>
  <si>
    <t>01734193082</t>
  </si>
  <si>
    <t>01716830683</t>
  </si>
  <si>
    <t>01818510717</t>
  </si>
  <si>
    <t>Md. Zillur Rahaman (Choton), C/o Abul Kashim, Mosjid Road, Dhokhin Bazar, Chowmohoni, Noakhali.</t>
  </si>
  <si>
    <t>SIBL</t>
  </si>
  <si>
    <t>700,000/-</t>
  </si>
  <si>
    <t>01812386412</t>
  </si>
  <si>
    <t>01711861395</t>
  </si>
  <si>
    <t>Md. Rafiqul Ahamed, C/o Let Rashid Ahamed, 79, Islambad Market, K.C. Dey Road, Chittagong.</t>
  </si>
  <si>
    <t>01791296504</t>
  </si>
  <si>
    <t>01732823968</t>
  </si>
  <si>
    <t>0411678</t>
  </si>
  <si>
    <t>01825036024</t>
  </si>
  <si>
    <t>01716442416</t>
  </si>
  <si>
    <t>Md. Alamgir Hossain, C/o Md. Shahidul Islam, Shomvogonj Mor, Kishorgonj Road, Sadar, Mymenshing.</t>
  </si>
  <si>
    <t>5829611,0499504</t>
  </si>
  <si>
    <t>01816759969</t>
  </si>
  <si>
    <t>0171603</t>
  </si>
  <si>
    <t>01712599065</t>
  </si>
  <si>
    <t>01734076794</t>
  </si>
  <si>
    <t>0844927</t>
  </si>
  <si>
    <t>01711389007</t>
  </si>
  <si>
    <t>600,000/-</t>
  </si>
  <si>
    <t>01724653909</t>
  </si>
  <si>
    <t>01712474405</t>
  </si>
  <si>
    <t>0691728</t>
  </si>
  <si>
    <t>01715502715</t>
  </si>
  <si>
    <t>Md. Deloyer Hosan C/o,Khurshid Alam, Karambox Bazar, Kobirhat, Noakhali.</t>
  </si>
  <si>
    <t>NK011 Nizam Uddin Store</t>
  </si>
  <si>
    <t>NK012 M/S Goni Beez Vander</t>
  </si>
  <si>
    <t>0722302</t>
  </si>
  <si>
    <t>01754287792</t>
  </si>
  <si>
    <t>01714113181</t>
  </si>
  <si>
    <t>NCC BL</t>
  </si>
  <si>
    <t>01713774170</t>
  </si>
  <si>
    <t>Dhaka BL</t>
  </si>
  <si>
    <t>MS036 M/S Chitra Poultry &amp; Fish Medicine</t>
  </si>
  <si>
    <t>0307107</t>
  </si>
  <si>
    <t>01713517396, 01927197035</t>
  </si>
  <si>
    <t>Dipak Chandra Das, C/o Lat, Soshi Chandra Das, Vushagonj Bazar, Taraanda, Mymensingh.</t>
  </si>
  <si>
    <t>KM005 M/S Zia Traders</t>
  </si>
  <si>
    <t>01921463043,01793997380</t>
  </si>
  <si>
    <t>CB004 M/S Harun Enterprise</t>
  </si>
  <si>
    <t>01823029731,01822241941</t>
  </si>
  <si>
    <t>Md. Harunur Rashid, C/o Soliman, Dhurong Bazar, Kutubdia, Coax Bazar.</t>
  </si>
  <si>
    <t>Blank, Blank,Blank</t>
  </si>
  <si>
    <t>500,000/-, Blank</t>
  </si>
  <si>
    <t>MS037 M/S Mosarif Enterprise</t>
  </si>
  <si>
    <t>01790909288</t>
  </si>
  <si>
    <t>Uttara BL</t>
  </si>
  <si>
    <t>Trust BL</t>
  </si>
  <si>
    <t>Standard BL</t>
  </si>
  <si>
    <t>Southeast BL</t>
  </si>
  <si>
    <t xml:space="preserve"> Uttara BL</t>
  </si>
  <si>
    <t>KC004 M/S Shana Ullah Traders</t>
  </si>
  <si>
    <t>Social IBL</t>
  </si>
  <si>
    <t>01820222085</t>
  </si>
  <si>
    <t>Md. Shana Ullah, C/o Safiqul Islam, Tintahari Bazar, Manikchari, Khagrachari.</t>
  </si>
  <si>
    <t>CB005 M/S Jahangir Enterprise</t>
  </si>
  <si>
    <t>01818085699, 01843786100</t>
  </si>
  <si>
    <t>Md. Jajangir Alam, C/o Abdul Kadar, Post office Road, Lama Pourosava, Bandarban.</t>
  </si>
  <si>
    <t>UCBL</t>
  </si>
  <si>
    <t>TG018 M/S Sotota Enterprise</t>
  </si>
  <si>
    <t>TG016 M/S Krishi Beej Ghaor</t>
  </si>
  <si>
    <t>Agrani BL</t>
  </si>
  <si>
    <t>01768994918</t>
  </si>
  <si>
    <t>Md. Ratan Miah, C/o Lat Ihashin Ali, Atulla Nabagram Bazar, Mirzapur, Tangail.</t>
  </si>
  <si>
    <t>MK018 M/S Razzak Traders</t>
  </si>
  <si>
    <t>0054499</t>
  </si>
  <si>
    <t>01711511005</t>
  </si>
  <si>
    <t>MK019 M/S Al-Amin Enterprise</t>
  </si>
  <si>
    <t>01718453712</t>
  </si>
  <si>
    <t>Md. Razzak Ali, C/o Md. Zonabali, Shahorail Bazar, Singair, Manikganj.</t>
  </si>
  <si>
    <t>JP021 M/S Shoronie Traders</t>
  </si>
  <si>
    <t>Al-Arafah IBL</t>
  </si>
  <si>
    <t>CB006 M/S Bismillah Beez Vander</t>
  </si>
  <si>
    <t>400,000/-</t>
  </si>
  <si>
    <t>01811269957</t>
  </si>
  <si>
    <t>Mercantile BL</t>
  </si>
  <si>
    <t>TG019 M/S Bhai Bhai Sotota Enterprise</t>
  </si>
  <si>
    <t>100,000/-</t>
  </si>
  <si>
    <t>01726744546</t>
  </si>
  <si>
    <t>RvZxq cwiPq c‡Îi wVKvbv</t>
  </si>
  <si>
    <t>MJ001 M/S Mou Traders</t>
  </si>
  <si>
    <t>01719588419</t>
  </si>
  <si>
    <t>EXIM BL</t>
  </si>
  <si>
    <t>MS038 M/S Mobashir Enterprise</t>
  </si>
  <si>
    <t>01922172072, 01770665639</t>
  </si>
  <si>
    <t>MJ002 M/S Shiraj Traders</t>
  </si>
  <si>
    <t>Munshigonj</t>
  </si>
  <si>
    <t>NK013 M/S Rahman Traders</t>
  </si>
  <si>
    <t>2786191</t>
  </si>
  <si>
    <t>01831313544, 01741166167</t>
  </si>
  <si>
    <t>MS039 M/S Three Star Traders</t>
  </si>
  <si>
    <t>01913914371, 01731263778</t>
  </si>
  <si>
    <t>MS040 M/S Arshad Enterprise</t>
  </si>
  <si>
    <t>01765069714</t>
  </si>
  <si>
    <t>Al-Arafah BL</t>
  </si>
  <si>
    <t>01760841244, 01715902980</t>
  </si>
  <si>
    <t>JP026 M/S Somir Enterprise</t>
  </si>
  <si>
    <t>01793682043</t>
  </si>
  <si>
    <t>SR014 M/S Roni Traders</t>
  </si>
  <si>
    <t>01865975228</t>
  </si>
  <si>
    <t>MS041 M/S Shakib Traders</t>
  </si>
  <si>
    <t>01715133089</t>
  </si>
  <si>
    <t>CP026 M/S Momin &amp; Sons</t>
  </si>
  <si>
    <t>6147293</t>
  </si>
  <si>
    <t>01717025580</t>
  </si>
  <si>
    <t>CM034 M/S Vai Vai Enterprise</t>
  </si>
  <si>
    <t>01821194222</t>
  </si>
  <si>
    <t>KG031 M/S Potenga Biz Vandar</t>
  </si>
  <si>
    <t>Advance Cash</t>
  </si>
  <si>
    <t>‡gv: kwdDj Avjg, wcZv: byi Avnv¤§`, wVKvbv: nvwRcvov, Iqvjv cvjs, WvKNi: DwLqv-4750, DwLqv, KK&amp;ªevRvi|</t>
  </si>
  <si>
    <t>‡gv: ev`kv wgqv, wcZv: Avn¤§` Avjx, wVKvbv: Kvwjcyi, Mvemviv, WvKNi: ivgcyi -1960, f~Âvcyi, Uv½vBj|</t>
  </si>
  <si>
    <t xml:space="preserve">‡gv: Rwmg DwÏb, wcZv: †nv‡mb Avjx g„av, wVKvbv: `w¶b MvgvixZjv,  WvKNi: Kjwm›`yi evRvi-2416, †avevDov, gqgbwmsn| </t>
  </si>
  <si>
    <t>AB Bank</t>
  </si>
  <si>
    <t>Premier BL</t>
  </si>
  <si>
    <t>UCB</t>
  </si>
  <si>
    <t>2 IBBL</t>
  </si>
  <si>
    <t>1,000,000/-, 1,000,000/-</t>
  </si>
  <si>
    <t>01716974473</t>
  </si>
  <si>
    <t>Md. Abdul Karim, Nokla Uttor Bazar, Serpur.</t>
  </si>
  <si>
    <t>NC&amp;CBL</t>
  </si>
  <si>
    <t>Madhupur</t>
  </si>
  <si>
    <t>2 Janata BL</t>
  </si>
  <si>
    <t>NN014 M/S Ahmed Ali Traders</t>
  </si>
  <si>
    <t>MJ003 M/S Babul Steel</t>
  </si>
  <si>
    <t>0788675</t>
  </si>
  <si>
    <t>01720088588</t>
  </si>
  <si>
    <t>MJ004 M/S Saleha Traders</t>
  </si>
  <si>
    <t>01971776868</t>
  </si>
  <si>
    <t>MJ005 M/S Maa Babar Doa</t>
  </si>
  <si>
    <t>01863003555</t>
  </si>
  <si>
    <t>50,000/-</t>
  </si>
  <si>
    <t>CP027 M/S Maa Enterprise</t>
  </si>
  <si>
    <t>4690503</t>
  </si>
  <si>
    <t>01922504543, 01918362483</t>
  </si>
  <si>
    <t>Joynal Abdin, C/o Ali Ashad, Sujatpur Bazar, Motlob Uttor, Chandpur.</t>
  </si>
  <si>
    <t>CM035 M/S Green Agro &amp; Fisharies</t>
  </si>
  <si>
    <t>01711209165</t>
  </si>
  <si>
    <t>01819167884, 01726151132</t>
  </si>
  <si>
    <t>150,000/-</t>
  </si>
  <si>
    <t>500,000/-, 1,000,000/-</t>
  </si>
  <si>
    <t>MK021 M/S Sujon Enterprise</t>
  </si>
  <si>
    <t>01768785573, 01776685080</t>
  </si>
  <si>
    <t>MK022 M/S Project Ruparchor</t>
  </si>
  <si>
    <t>Ruparchor, Nawabgonj.</t>
  </si>
  <si>
    <t>CB007 M/S Khaja Seed Store</t>
  </si>
  <si>
    <t>01815854188</t>
  </si>
  <si>
    <t>Mohammad Giash Uddin, C/o Shofikur Rahman, Rail Station Road, Dohajari, Chondonaish, Chittagonj.</t>
  </si>
  <si>
    <t>2 Pubali BL</t>
  </si>
  <si>
    <t>3,000,000/-</t>
  </si>
  <si>
    <t>IBBL, Janata BL</t>
  </si>
  <si>
    <t>Union BL</t>
  </si>
  <si>
    <t>JP027 M/S Mahbub Traders</t>
  </si>
  <si>
    <t>01925742027</t>
  </si>
  <si>
    <t>JP029 M/S Jamat Krishi Seba</t>
  </si>
  <si>
    <t>01819900165</t>
  </si>
  <si>
    <t>MB001 M/S Rapi Store</t>
  </si>
  <si>
    <t>01712302567, 01750093062</t>
  </si>
  <si>
    <t>Sahin Ahamed, C/o Let Md. Ismail Mia, Station Raod, Vanogas Bazar, Kamolgonj, Moulvibazar.</t>
  </si>
  <si>
    <t>2 DBBL</t>
  </si>
  <si>
    <t>Mozibur Rahman. C/o Fazlul Rahman,Dholia Bazar. Feni Sadar, Fani.</t>
  </si>
  <si>
    <t>01713621618, 01817244642</t>
  </si>
  <si>
    <t>Md. Mizanur Rahman, C/o, Sidikur Rahman, Voirab Chowdhury Bz, Shonagazi, Feni.</t>
  </si>
  <si>
    <t>01819639548</t>
  </si>
  <si>
    <t>01790341163, 01715679080</t>
  </si>
  <si>
    <t>01818824760, 01817701242</t>
  </si>
  <si>
    <t>Md. Abdullah Al Mahmud, C/o, Md. Nurul  Abser, comira Ba, sitakodo, Chittagonj.</t>
  </si>
  <si>
    <t>01556709234</t>
  </si>
  <si>
    <t>Md. Dulal Mia, Khagrachory Hill, Khargachory.</t>
  </si>
  <si>
    <t>6939232, 5564367</t>
  </si>
  <si>
    <t>Blank, 3,000,000/-</t>
  </si>
  <si>
    <t>01815515822</t>
  </si>
  <si>
    <t>Md. Sarowar Karim, C/o late Abdul Karim, Anwar Master ar bari, Khashama, Malghor, Anwara, Chittagong</t>
  </si>
  <si>
    <t>0020865</t>
  </si>
  <si>
    <t>01715879209</t>
  </si>
  <si>
    <t>01711020349</t>
  </si>
  <si>
    <t>01811971016</t>
  </si>
  <si>
    <t>01716012461</t>
  </si>
  <si>
    <t>BB008 M/S Amzat Enterprise</t>
  </si>
  <si>
    <t>01792693378</t>
  </si>
  <si>
    <t>Amzat Hossain, C/o Tajul Ahamed, Baish Mauza Bazar, Nobi Nagar, Brahmanbaria.</t>
  </si>
  <si>
    <t>6894758,  3721370</t>
  </si>
  <si>
    <t>500,000/-,1,500,000/-</t>
  </si>
  <si>
    <t>01814825239</t>
  </si>
  <si>
    <t>Md. Alamin Sarkar, C/o Milon Sarkar, Noton Bazar Kasba Sadar, B.Baria.</t>
  </si>
  <si>
    <t>01722432137</t>
  </si>
  <si>
    <t>Md. Asraful Khan C/o, Rokib Ahamed, Jagot Bz, B.Baria.</t>
  </si>
  <si>
    <t>Md. Jahangir Alom Madari,C/o Ahmed Ali , Asurial, Nasirnogor, B. Baria.</t>
  </si>
  <si>
    <t>01713520097</t>
  </si>
  <si>
    <t>01716889880</t>
  </si>
  <si>
    <t>Md. Abdul Ali, Nabigonj Bz, Hobigonj.</t>
  </si>
  <si>
    <t>01718526888</t>
  </si>
  <si>
    <t>0000008</t>
  </si>
  <si>
    <t>2 SBL</t>
  </si>
  <si>
    <t>01718122371</t>
  </si>
  <si>
    <t>01924720568</t>
  </si>
  <si>
    <t>01717780361</t>
  </si>
  <si>
    <t>0062136, 3989263</t>
  </si>
  <si>
    <t>01814913805, 01959849848</t>
  </si>
  <si>
    <t>Shankar Banik, C/o, Late Shantos Chandra Banik, Pubail Bz, Gazipur.</t>
  </si>
  <si>
    <t>01832203031</t>
  </si>
  <si>
    <t>3949483, 3949481</t>
  </si>
  <si>
    <t>Blank, 300,000/-</t>
  </si>
  <si>
    <t>2606693, 1245509</t>
  </si>
  <si>
    <t>01716941223</t>
  </si>
  <si>
    <t>Md:Norul Alam, C/o Sorbesh Ali, Jhal Shuka, Baraipara, ,Kaliakor,Gizapur,</t>
  </si>
  <si>
    <t>01713523441</t>
  </si>
  <si>
    <t>01714265001</t>
  </si>
  <si>
    <t>01919638088</t>
  </si>
  <si>
    <t>2408561, 4821314</t>
  </si>
  <si>
    <t>01819603968</t>
  </si>
  <si>
    <t>01757989813</t>
  </si>
  <si>
    <t>4556770, 5650126</t>
  </si>
  <si>
    <t>01730930432</t>
  </si>
  <si>
    <t>01713584555</t>
  </si>
  <si>
    <t>Shahjalal BL</t>
  </si>
  <si>
    <t>Mutual TBL</t>
  </si>
  <si>
    <t>01718640972</t>
  </si>
  <si>
    <t>01726901771</t>
  </si>
  <si>
    <t>01710776747</t>
  </si>
  <si>
    <t>01716557371</t>
  </si>
  <si>
    <t>01713548076</t>
  </si>
  <si>
    <t>01714774649</t>
  </si>
  <si>
    <t>01761594393</t>
  </si>
  <si>
    <t>01714715354</t>
  </si>
  <si>
    <t>01713570848</t>
  </si>
  <si>
    <t>Modhumoti BL</t>
  </si>
  <si>
    <t>01772857089</t>
  </si>
  <si>
    <t>2 Sonali BL</t>
  </si>
  <si>
    <t>01713579061</t>
  </si>
  <si>
    <t>01718356523</t>
  </si>
  <si>
    <t>01719054772</t>
  </si>
  <si>
    <t>01713523817</t>
  </si>
  <si>
    <t>0609256, 0609254</t>
  </si>
  <si>
    <t>2 Rupali BL</t>
  </si>
  <si>
    <t>1,000,000/-,1,000,000/-</t>
  </si>
  <si>
    <t>01814705415</t>
  </si>
  <si>
    <t>Md. Kawsar Alom, C/o, Late, Saidul Haque, Nangolcourt Bz, Comilla.</t>
  </si>
  <si>
    <t>0661309</t>
  </si>
  <si>
    <t>2 BRAC BL</t>
  </si>
  <si>
    <t>8672964, 8672965</t>
  </si>
  <si>
    <t>400,000/-,Blank</t>
  </si>
  <si>
    <t>Md. Saiful Islam,C/o Abdur Rahman Sarkar, Sarkarbari,Dokkhin Nosruddin, Goalmari, Doudkandi, Comilla.</t>
  </si>
  <si>
    <t>Brac BL, Pubali BL</t>
  </si>
  <si>
    <t>1895327, 7330485</t>
  </si>
  <si>
    <t>Shah IBL</t>
  </si>
  <si>
    <t>Blank, Blank, Blank</t>
  </si>
  <si>
    <t>800,000/-</t>
  </si>
  <si>
    <t>TG020 M/S Faysal Traders</t>
  </si>
  <si>
    <t>01929358502</t>
  </si>
  <si>
    <t>MS042 M/S Mosarraf Bij Vunder</t>
  </si>
  <si>
    <t>01728902340, 01762247416</t>
  </si>
  <si>
    <t xml:space="preserve">SR016 M/S Shotota Enterprise </t>
  </si>
  <si>
    <t>01726354448, 01994588790</t>
  </si>
  <si>
    <t>NN015 M/S Bhai Bhai Traders</t>
  </si>
  <si>
    <t>01971198859, 01775000000</t>
  </si>
  <si>
    <t>MS043 M/S Osman Traders</t>
  </si>
  <si>
    <t>01914338800</t>
  </si>
  <si>
    <t>400,000/-, Blank</t>
  </si>
  <si>
    <t>MS044 M/S Mir &amp; Brother</t>
  </si>
  <si>
    <t>01718140465</t>
  </si>
  <si>
    <t>Syed Md. Yousuf, C/o Syed Md. Eidris, Ghum Gao, Mir Bazar, Fhulpur, Mymensingh.</t>
  </si>
  <si>
    <t>MS045 M/S Hamidul  Enterprise</t>
  </si>
  <si>
    <t>01920192394</t>
  </si>
  <si>
    <t>Md. Hamidul Islam, Md. Abdul Jabbar, Biddagonj Bazar, Terokaonia, Mymensingh.</t>
  </si>
  <si>
    <t>01718853791, 01824409276</t>
  </si>
  <si>
    <t>One BL</t>
  </si>
  <si>
    <t>MS046 M/S Hasan Traders</t>
  </si>
  <si>
    <t>01723110391, 01777151239</t>
  </si>
  <si>
    <t>Ifti Mamun Sakib, C/o Abul Hassam, Poyri Road, Amuakanda Bazar, Fulpur, Mymensingh.</t>
  </si>
  <si>
    <t>KC005 M/S S.A Traders</t>
  </si>
  <si>
    <t>Feni</t>
  </si>
  <si>
    <t>01552701429</t>
  </si>
  <si>
    <t>Md. Shaiful Islam, C/o Ali Ahmad, Panchari Bazar, Main Road, Khagrachari.</t>
  </si>
  <si>
    <t>2423419,  2423436</t>
  </si>
  <si>
    <t>8426404, 2751903</t>
  </si>
  <si>
    <t>BRAC BL, BDBL</t>
  </si>
  <si>
    <t>1335036,  1046922</t>
  </si>
  <si>
    <t>200,000/-, Blank</t>
  </si>
  <si>
    <t>01715766485, 01705056020</t>
  </si>
  <si>
    <t>SK.Md.Shahanur Mamun,C/o Monsur Ali, Loxmipura, Tarail Bazar, Shibaloi,,Manikgonj</t>
  </si>
  <si>
    <t>3148019,  3140452</t>
  </si>
  <si>
    <t>BDB001 M/S Younuus &amp; Brother</t>
  </si>
  <si>
    <t>01823907480</t>
  </si>
  <si>
    <t>Md. Younuus, C/o Abul Kasham, Mojigidroad, Ruma Bazar, Ruma, Bandar Bon, Pabortojeal.</t>
  </si>
  <si>
    <t>BDB002 M/S Badsha Miah ( Advance Cash )</t>
  </si>
  <si>
    <t>01846916442</t>
  </si>
  <si>
    <t>Md. Badsha Miah, Masjid Market, Bandarban Bazar, Bandarban Sadar, Bandarbon.</t>
  </si>
  <si>
    <t>CG020 M/S Khaza Beez Vander</t>
  </si>
  <si>
    <t>01819174775</t>
  </si>
  <si>
    <t>Fedousur Rahman, Rustomhat, Bottoli, Anowara, Chittagong.</t>
  </si>
  <si>
    <t>01835277576</t>
  </si>
  <si>
    <t>KC006 M/S Abdul Hakim Store</t>
  </si>
  <si>
    <t>01556775158. 01883354703</t>
  </si>
  <si>
    <t>KC007 M/S Jahnggir Traders</t>
  </si>
  <si>
    <t>01753525544</t>
  </si>
  <si>
    <t>RM001 M/S Nur Beez Vander</t>
  </si>
  <si>
    <t>01820747665</t>
  </si>
  <si>
    <t>Md. Nurul Abbas, Bagaichari, Rangamati.</t>
  </si>
  <si>
    <t>S.M Jhangir Alom, C/o Asmot Ali Sardar, Mulim Para, 208 no., Manikchri, Khgrachari.</t>
  </si>
  <si>
    <t>CG022 M/S Shah Amanot Enterprise</t>
  </si>
  <si>
    <t>01872368666</t>
  </si>
  <si>
    <t>Md. Abdul Mannan, Kalishohor, Potia, Chittagong.</t>
  </si>
  <si>
    <t>6416136, 4601752</t>
  </si>
  <si>
    <t>SR017 M/S Krishi Biplob Enterprise</t>
  </si>
  <si>
    <t>01724418044</t>
  </si>
  <si>
    <t>BDB003 M/S Zainal Enterprise</t>
  </si>
  <si>
    <t>01553758582</t>
  </si>
  <si>
    <t xml:space="preserve">Md. Zainul Abadin, C/o Md. Abul Kashim, Lama Bazar, Lama, Bandarbon. </t>
  </si>
  <si>
    <t>CG023 M/S Rume Stor</t>
  </si>
  <si>
    <t>01822868312</t>
  </si>
  <si>
    <t>Chaton Dash, Dhopa Chori, Chandanaish, Chittagong.</t>
  </si>
  <si>
    <t>01817743522</t>
  </si>
  <si>
    <t>Md. Salim, Padua, Tawarihat, Lohagora, Chittagong.</t>
  </si>
  <si>
    <t>BDB004 M/S Singmong Marma New Enterprise</t>
  </si>
  <si>
    <t>01557070615</t>
  </si>
  <si>
    <t>Sing Mong Marma, School Road, Ruma Bazar, Ruma, Bandorban.</t>
  </si>
  <si>
    <t>4106643, 1886270</t>
  </si>
  <si>
    <t>01724761828</t>
  </si>
  <si>
    <t>KC008 M/S Alif Traders</t>
  </si>
  <si>
    <t>01556771077</t>
  </si>
  <si>
    <t>Md. Abul Kalam, Masjid Road, Khagrachi Bazar, Khagrachari.</t>
  </si>
  <si>
    <t>0018660</t>
  </si>
  <si>
    <t>CG025 M/S Zabbaria Traders</t>
  </si>
  <si>
    <t>01919365288</t>
  </si>
  <si>
    <t>CG026 M/S Shah Pethan Krishi Upokoron Center</t>
  </si>
  <si>
    <t>01818243163</t>
  </si>
  <si>
    <t>Jesmin Akter, Bazaliya Bazar, Satkaniya, Chittagong.</t>
  </si>
  <si>
    <t>01819614677</t>
  </si>
  <si>
    <t>Bahar Uddin, Arkan Road, Dohazari Bazar, Chandonaish, Chittagong.</t>
  </si>
  <si>
    <t>CG028 M/S Super Seed Store</t>
  </si>
  <si>
    <t>CG029 M/S Chowdhury Traders</t>
  </si>
  <si>
    <t>01740904514</t>
  </si>
  <si>
    <t>Shofiul Islam Chowdhury, Gachbaria Khanhat Bazar Road, Chandonaish, Chittagong.</t>
  </si>
  <si>
    <t>BDB005 M/S Ullasing Traders</t>
  </si>
  <si>
    <t>01828936825</t>
  </si>
  <si>
    <t>Ullasing Marma, Rongchori Bazar, Rowangchori, Bandorban.</t>
  </si>
  <si>
    <t>RM002 M/S Prince Traders</t>
  </si>
  <si>
    <t>01845835749</t>
  </si>
  <si>
    <t>Peoples Marma, Bangal Khali Bazar, Rajostholi, Rangamati.</t>
  </si>
  <si>
    <t>CB008 M/S Hazi Abdul Goni &amp; Sons</t>
  </si>
  <si>
    <t>Jahidul Islam Shohid, Mogibazar, Chokoria, Pouroshova, Chokoria, Cox's Bazar.</t>
  </si>
  <si>
    <t>KC009 M/S Moni Traders</t>
  </si>
  <si>
    <t>01820709883</t>
  </si>
  <si>
    <t>Ronojit Kumer Chowdhury, Main Romhalchori Bazar, Mohalchori, Khagachori.</t>
  </si>
  <si>
    <t>NJ002 M/S Bhai Bhai Store</t>
  </si>
  <si>
    <t>01920814263</t>
  </si>
  <si>
    <t>Alamin, C/o Fukir Chan, Kanainagan, Baktaboli, Narayongong.</t>
  </si>
  <si>
    <t>KG032 M/S Omar Faeuk Traders</t>
  </si>
  <si>
    <t>01711465836</t>
  </si>
  <si>
    <t>Omar Faroq,  C/o Let Abdul Ali, Pirijpur, Bagidpur, Kishoregonj.</t>
  </si>
  <si>
    <t>MK023 M/S Mondol Enterprise</t>
  </si>
  <si>
    <t>01736622737</t>
  </si>
  <si>
    <t>Md. Zahirul Islam, C/o Md. Chando Mondol, Daroggram, Shaturia, Manikgonj.</t>
  </si>
  <si>
    <t>01716003296</t>
  </si>
  <si>
    <t>Iqbal Hossain, Balal Bazar, Laxmipur Sadar, Laxmipur.</t>
  </si>
  <si>
    <t>Add. Cash</t>
  </si>
  <si>
    <t>MS047 M/S Foridul Islam</t>
  </si>
  <si>
    <t>01733279388, 01613279388</t>
  </si>
  <si>
    <t>Md. Nurul Afser Shahin,C/o Shamsul Haq, Shonapur, Shonagazi, Feni.</t>
  </si>
  <si>
    <t>01879738968</t>
  </si>
  <si>
    <t>01819036238</t>
  </si>
  <si>
    <t>7483377,4711961, 5118572</t>
  </si>
  <si>
    <t>200,000/-1,000,000/-, Blank</t>
  </si>
  <si>
    <t>FN006 M/S Shahin Traders</t>
  </si>
  <si>
    <t>Chittagong</t>
  </si>
  <si>
    <t>Chokoria</t>
  </si>
  <si>
    <t>01629565742</t>
  </si>
  <si>
    <t>Md. Moin Uddin, Ajijnogore, Lama, Bandarbon Parborrto Jala.</t>
  </si>
  <si>
    <t>01813995570, 01793181677</t>
  </si>
  <si>
    <t>Zulan Kanti Paul, Alikadam Bazar Para, Alikadam, Alikadam, Bandarban.</t>
  </si>
  <si>
    <t>CB009 M/S Mamun &amp; Brothers</t>
  </si>
  <si>
    <t>01813802303</t>
  </si>
  <si>
    <t>Abdula Al Mamun, Dachuya Palong,Ramu, Coxbazar.</t>
  </si>
  <si>
    <t>Bashkhali</t>
  </si>
  <si>
    <t>Dohazari</t>
  </si>
  <si>
    <t>Khagrachori</t>
  </si>
  <si>
    <t>KC002 M/S DAE Manikchari UK</t>
  </si>
  <si>
    <t>0371-71008</t>
  </si>
  <si>
    <t>Upozila Krishi Office, Khagrachori.</t>
  </si>
  <si>
    <t>Rangamati</t>
  </si>
  <si>
    <t>CM017 M/S Jotj Traders</t>
  </si>
  <si>
    <t>01713618681</t>
  </si>
  <si>
    <t>Md. Delwer Hossain, Aush Para, Laksham, Comilla.</t>
  </si>
  <si>
    <t>MB002 M/S BADC Sylhet</t>
  </si>
  <si>
    <t>MS024 M/S Tafazzal Enterprise</t>
  </si>
  <si>
    <t>01741154818</t>
  </si>
  <si>
    <t>01722246075</t>
  </si>
  <si>
    <t>NS011 M/S Rakibul Islam Traders</t>
  </si>
  <si>
    <t>HG006 M/S Jewel Enterprise</t>
  </si>
  <si>
    <t>KC001 M/S M.A Hakim Traders (Ad- Cash Customer)</t>
  </si>
  <si>
    <t xml:space="preserve">CM028 M/S Farid Uddin </t>
  </si>
  <si>
    <t>CB010 M/S Morsedul Islam</t>
  </si>
  <si>
    <t>01821300411, 01813674096</t>
  </si>
  <si>
    <t>Md. Morsedur Rahman, Elisha Bazar, Chokoria, Cox's Bazar.</t>
  </si>
  <si>
    <t>01812542257, 01791302557</t>
  </si>
  <si>
    <t>Md. Faqrul Omar, Dulahazar, Chakoria, Cox's Bazar.</t>
  </si>
  <si>
    <t>CG030 M/S Subarna Store</t>
  </si>
  <si>
    <t>0177809336</t>
  </si>
  <si>
    <t>Rani Deb, Napora Bazar, Puichori, Bashkhkhali, Chittagong.</t>
  </si>
  <si>
    <t>JP032 M/S Shimul Traders</t>
  </si>
  <si>
    <t>yes</t>
  </si>
  <si>
    <t>01782995993</t>
  </si>
  <si>
    <t>Brac Bnak</t>
  </si>
  <si>
    <t>0384009</t>
  </si>
  <si>
    <t>0753874</t>
  </si>
  <si>
    <t>LP017 M/S Sweety Banijja Bittan</t>
  </si>
  <si>
    <t>01814975591, 01820612107</t>
  </si>
  <si>
    <t>Md.Kamal Hossain Jomader, Char Lawrence, Kamalnagar, Laxmipur.</t>
  </si>
  <si>
    <t>CM037 M/S Ashik Enterprise</t>
  </si>
  <si>
    <t>01716596175</t>
  </si>
  <si>
    <t>RM003 M/S Shajahan Agrovet Traders</t>
  </si>
  <si>
    <t>01866380109, 01826655419</t>
  </si>
  <si>
    <t>Prashnta Datta, Stesation Road, Sarkerhat Bazar, Mirjapur, Hathazari, Chittagong.</t>
  </si>
  <si>
    <t>CB012 M/S Allahar Dan Beez Vander</t>
  </si>
  <si>
    <t>01823692554</t>
  </si>
  <si>
    <t>Md. Rahim Ullah, Eidgaho Bus Stand, Sadar, Cox's Bazar.</t>
  </si>
  <si>
    <t>LP016 M/S Iqbal Traders</t>
  </si>
  <si>
    <t>7558556, 5758704</t>
  </si>
  <si>
    <t>0232524, 0232523, 8591868</t>
  </si>
  <si>
    <t>4919654, 1460388</t>
  </si>
  <si>
    <t>500,000-, Blank</t>
  </si>
  <si>
    <t>2 Fast SIBL</t>
  </si>
  <si>
    <t>8756766, 8756765</t>
  </si>
  <si>
    <t>100,000/-, 300,000/-</t>
  </si>
  <si>
    <t>JP034 M/S Joni &amp; Brother</t>
  </si>
  <si>
    <t>01732500516</t>
  </si>
  <si>
    <t>JP035 M/S Riyad Enterprise</t>
  </si>
  <si>
    <t>01740898669, 01933955699</t>
  </si>
  <si>
    <t>JP036 M/S Maisha &amp; Orpa Enterprise</t>
  </si>
  <si>
    <t>01718210317</t>
  </si>
  <si>
    <t>Md. Abdul Malak, Tulsipur Road, Jamtoli Bazar, Jamalpur.</t>
  </si>
  <si>
    <t>KM007 M/S Ashik Enterprise</t>
  </si>
  <si>
    <t>01719015268</t>
  </si>
  <si>
    <t>Md. Saiful Islam Akondo, Kartimari Bazar, Roumari,Kurigram.</t>
  </si>
  <si>
    <t>SR018 M/S Raiyan Traders</t>
  </si>
  <si>
    <t>01703322990</t>
  </si>
  <si>
    <t>SR019 M/S Sabbir Big Vander</t>
  </si>
  <si>
    <t>Farmers BL</t>
  </si>
  <si>
    <t>01718080484</t>
  </si>
  <si>
    <t>SR020 M/S Hasan Traders</t>
  </si>
  <si>
    <t>01750045231</t>
  </si>
  <si>
    <t>Md. Balal Hasan, Dhopakura Bazar, Nalitabari, Sherpur.</t>
  </si>
  <si>
    <t>SR021 M/S Shomahim Traders</t>
  </si>
  <si>
    <t>01767406580</t>
  </si>
  <si>
    <t>Md. Ibrahim Kholil, Batmari Bazar, Sherpur.</t>
  </si>
  <si>
    <t>MS048 M/S Bibek Biz Vander</t>
  </si>
  <si>
    <t>01925624285, 01761715909</t>
  </si>
  <si>
    <t>CP028 M/S Mamun Traders</t>
  </si>
  <si>
    <t>9291143, 1642141</t>
  </si>
  <si>
    <t>01731685690</t>
  </si>
  <si>
    <t>01818033734</t>
  </si>
  <si>
    <t>CG031 M/S Bismillah Store</t>
  </si>
  <si>
    <t>Md. Abdul Mannan, Datmara, Fotikchori, Chittagong.</t>
  </si>
  <si>
    <t>CG027 M/S Hazarat Mamun Kholifa Traders</t>
  </si>
  <si>
    <t>01617712353</t>
  </si>
  <si>
    <t>Md. Rezaul Karim, Kanaimadari, Borkol, Chandanish, Chittangong.</t>
  </si>
  <si>
    <t>BDB008 M/S Rajib Store</t>
  </si>
  <si>
    <t>01820400327, 01824692913</t>
  </si>
  <si>
    <t>Rajib Kanti Dass, Balaghata Bazar, Bandarban Sadar, Bandarban.</t>
  </si>
  <si>
    <t>0800353</t>
  </si>
  <si>
    <t>01829133115</t>
  </si>
  <si>
    <t>Md. Jasim Uddin, Bador Khali Bazar, Chakoria.</t>
  </si>
  <si>
    <t>MK024 M/S Masud Bij Vander</t>
  </si>
  <si>
    <t>Meghna BL</t>
  </si>
  <si>
    <t>0016600</t>
  </si>
  <si>
    <t>01715537249</t>
  </si>
  <si>
    <t>Md. Abdul Rajjak, Kalampur Bazar, Dhamrai, Dhaka.</t>
  </si>
  <si>
    <t>MK025 M/S Bhai Bhai Traders</t>
  </si>
  <si>
    <t>01739273198, 01624862422</t>
  </si>
  <si>
    <t>Borhan Uddin, Kathiggram, Manikgong.</t>
  </si>
  <si>
    <t>MJ006 M/S Aysha Tondra Traders</t>
  </si>
  <si>
    <t>01716132405</t>
  </si>
  <si>
    <t>Farhad Zaman Farid, Khidirpur Bazar, Lotebdi, Shirajdikhan, Munshigonj.</t>
  </si>
  <si>
    <t>MJ007 M/S Humayan Enterprise</t>
  </si>
  <si>
    <t>0000033</t>
  </si>
  <si>
    <t>01711350256, 01914951965</t>
  </si>
  <si>
    <t>Md. Humayan Kabir, Subochoni Bazar, Tonggibari, Munshigonj.</t>
  </si>
  <si>
    <t>JP033 M/S Faruk Traders</t>
  </si>
  <si>
    <t>Md. Rofiqul Islam, Sanandorbari, Dowangonj, Jamalpur.</t>
  </si>
  <si>
    <t>RM004 M/S New Krishi Beez Vander</t>
  </si>
  <si>
    <t>01553584311, 01849893736</t>
  </si>
  <si>
    <t>Sajib Dey, Somataghat, Banrupur, Rangamati.</t>
  </si>
  <si>
    <t>RM005 M/S Rangamati Traders</t>
  </si>
  <si>
    <t>01818181828</t>
  </si>
  <si>
    <t>Md. Helal Uddin, Reserve Bazar, Sader Rangamati.</t>
  </si>
  <si>
    <t>CB014 M/S Rahman Enterprise</t>
  </si>
  <si>
    <t>01819055082, 01819055083</t>
  </si>
  <si>
    <t>Md. Riais Uddin, Time Bazar, Khurushkul, Cox'Bazar.</t>
  </si>
  <si>
    <t>NK014 M/S Momin Store</t>
  </si>
  <si>
    <t>Subornrchor</t>
  </si>
  <si>
    <t>9752609</t>
  </si>
  <si>
    <t>01811940912</t>
  </si>
  <si>
    <t>MS049 M/S Saddam Traders</t>
  </si>
  <si>
    <t>01723660203, 01860505006</t>
  </si>
  <si>
    <t>Md. Saddam Hossain, Bororchor Chachri Bazar, Sadar, Mymenshing.</t>
  </si>
  <si>
    <t>BDB009 M/S Pharika Balainashok &amp; Bezz Vander</t>
  </si>
  <si>
    <t>01837882332</t>
  </si>
  <si>
    <t>Chongpat Mor, Keyazo Para Bazar, Sharoi, Lama, Bandarban.</t>
  </si>
  <si>
    <t>0709764</t>
  </si>
  <si>
    <t>2 EXIM BL</t>
  </si>
  <si>
    <t>7123409, 7382223</t>
  </si>
  <si>
    <t>0082069</t>
  </si>
  <si>
    <t>CB015 M/S Rahim Beez Vander</t>
  </si>
  <si>
    <t>01825032829</t>
  </si>
  <si>
    <t>Abdul Rahim, Fakria Bazar, Roma, Cox's Bazar.</t>
  </si>
  <si>
    <t>CG032 M/S Shah Amanat Traders</t>
  </si>
  <si>
    <t>01819392751</t>
  </si>
  <si>
    <t>Jashim Uddin, Kalipur Bazar, Bashkhli, Chittagong.</t>
  </si>
  <si>
    <t>CG033 M/S Gafur Store</t>
  </si>
  <si>
    <t>01770552622</t>
  </si>
  <si>
    <t>Abdul Gafur, Jungne Pairing, Bashkhali, Chittagong.</t>
  </si>
  <si>
    <t>01819747607</t>
  </si>
  <si>
    <t>CG034 M/S Shah Ali Roaj Beeze Bhander</t>
  </si>
  <si>
    <t>01827414935</t>
  </si>
  <si>
    <t>Md. Forok Ahmed, Kanchonnagar, Badamtol, Chandanaish, Chittagong.</t>
  </si>
  <si>
    <t>NN016 M/S Ikra Enterprise</t>
  </si>
  <si>
    <t>Rupali &amp; Jamuna BL</t>
  </si>
  <si>
    <t>3285411, 1138867</t>
  </si>
  <si>
    <t>01718659640</t>
  </si>
  <si>
    <t>Md. Imaran Mia, Tolapotti, Mohongonj, Natrokona.</t>
  </si>
  <si>
    <t>CM038 M/S New Seed House</t>
  </si>
  <si>
    <t>01842242673</t>
  </si>
  <si>
    <t>Md. Shamsuddin Ahmed, Badur Tola, Comilla.</t>
  </si>
  <si>
    <t>Brac BL</t>
  </si>
  <si>
    <t>01720914099</t>
  </si>
  <si>
    <t>2 NC&amp;CBL</t>
  </si>
  <si>
    <t>2034679, 2034689</t>
  </si>
  <si>
    <t>0250940</t>
  </si>
  <si>
    <t>MS050 M/S Idnat Enterprise</t>
  </si>
  <si>
    <t>01713439759</t>
  </si>
  <si>
    <t>Md. Mostafigur Rahman, Bagaitola bazar, Haluaghat, Mymenshingh.</t>
  </si>
  <si>
    <t>CG035 M/S N.M Enterprise</t>
  </si>
  <si>
    <t>01817733637</t>
  </si>
  <si>
    <t>Md. Jamal Uddin, Padua, Razarhat, Rangunia, chittagong.</t>
  </si>
  <si>
    <t>Daudkandi</t>
  </si>
  <si>
    <t>NS005 M/S Shumon Enterprise</t>
  </si>
  <si>
    <t>Md. Anowar Hossain, Balajhar Bazar, Valuka, Mymenshingh.</t>
  </si>
  <si>
    <t>01711277303</t>
  </si>
  <si>
    <t>'01713591422</t>
  </si>
  <si>
    <t>Md. Shirajul Islam, Royer Bari, Kendua, Kishorgonj.</t>
  </si>
  <si>
    <t>01833115118</t>
  </si>
  <si>
    <t>01713394977</t>
  </si>
  <si>
    <t>Md. Mizanur Rahman, Modna, Bathorpur, Chandra Bazar, Chandpur.</t>
  </si>
  <si>
    <t>Md. Sahadullah, Senbag Bazar, Senbag, Noakhali.</t>
  </si>
  <si>
    <t>01716914891</t>
  </si>
  <si>
    <t>CG036 M/S Moni Traders</t>
  </si>
  <si>
    <t>01812606168</t>
  </si>
  <si>
    <t>Sibu Palit, Ranirhat, Rangunia, Chittagong.</t>
  </si>
  <si>
    <t>NK015 M/S Shopon Traders</t>
  </si>
  <si>
    <t>01715098028</t>
  </si>
  <si>
    <t>Md. Anowar Hossain, Dadpur Bazar, Sadar, Noakhali.</t>
  </si>
  <si>
    <t>NK016 M/S O.P.R Traders</t>
  </si>
  <si>
    <t>01854263702, 01715034413</t>
  </si>
  <si>
    <t>NRB Bank</t>
  </si>
  <si>
    <t>0000059</t>
  </si>
  <si>
    <t>9299728</t>
  </si>
  <si>
    <t>0565185</t>
  </si>
  <si>
    <t>CP029 M/S Arman Traders</t>
  </si>
  <si>
    <t>0919128</t>
  </si>
  <si>
    <t>01815282526</t>
  </si>
  <si>
    <t>Md. Alinoor Hossain, Ekhlaspur Bazar, Matlab(North), Chandpur.</t>
  </si>
  <si>
    <t>CB011 M/S Gul Bahar &amp; Song Agro Traders</t>
  </si>
  <si>
    <t>MJ008 M/S Anwar Enterprise</t>
  </si>
  <si>
    <t>0355182</t>
  </si>
  <si>
    <t>01790970408</t>
  </si>
  <si>
    <t>Md. Anowar Sardar, Baligaon Bazar, Tongibari, Munsigonj.</t>
  </si>
  <si>
    <t>TG021 M/S Affan Enterprise</t>
  </si>
  <si>
    <t>01915428962</t>
  </si>
  <si>
    <t>Md. Farhad Ali, Chapaid, Kuragacha, Modhupur, Tangail.</t>
  </si>
  <si>
    <t>Circular</t>
  </si>
  <si>
    <t>CM040 M/S Chacha Vatiza Varieties Store</t>
  </si>
  <si>
    <t>01923212613</t>
  </si>
  <si>
    <t>Md. Shahadat Hossain, Rosulpur Bazar, Comilla.</t>
  </si>
  <si>
    <t>MS051 M/S New Ananda Beej Bhander</t>
  </si>
  <si>
    <t>01921861742, 01913271038</t>
  </si>
  <si>
    <t>Md. Anowar Hossain, Shyamgonj Bazar, Gouripur, Mymensingh.</t>
  </si>
  <si>
    <t>01760991530</t>
  </si>
  <si>
    <t>CM025 M/S Abdur Rahman Sarkar Traders ( CM001 )</t>
  </si>
  <si>
    <t>Abul Kashem, Dorbesh Hat Road, Amirabad, Lohagara, Chittagong.</t>
  </si>
  <si>
    <t>CB016 M/S Jahangir &amp; Brother</t>
  </si>
  <si>
    <t>01716566802</t>
  </si>
  <si>
    <t>Md. Zahangir, Borogope Bazar, Kutubdia, Cox'sbazar.</t>
  </si>
  <si>
    <t>CG037 M/S Nurul Hoque &amp; Sons</t>
  </si>
  <si>
    <t>01815621629</t>
  </si>
  <si>
    <t>Md. Sydul Hoque, Zorargonj Bazar, Zorargonj, Mirsharai, Chittagong.</t>
  </si>
  <si>
    <t>01971628541</t>
  </si>
  <si>
    <t>MS052 M/S Sharif Seed Store</t>
  </si>
  <si>
    <t>01922343498, 01714997871</t>
  </si>
  <si>
    <t>Md. Shariful Islam, Atani Bazar, Dhanhati More, Muktagcha, Mymensingh.</t>
  </si>
  <si>
    <t>1736913, 3041651</t>
  </si>
  <si>
    <t>0102568</t>
  </si>
  <si>
    <t>LP015 M/S Bhai Bhai Enterprise</t>
  </si>
  <si>
    <t>Md. Hanif,  Bottola, Haydergonj, Raypur, Laxmipur.</t>
  </si>
  <si>
    <t>CG038 M/S Shah Alam Store</t>
  </si>
  <si>
    <t>01708394816</t>
  </si>
  <si>
    <t>CM036 M/S Joynal Abedin Traders</t>
  </si>
  <si>
    <t>Md. Joynal Abedin Bhuiyan, Bitessor Bazar, Katarapara, Daudkandi, Comilla.</t>
  </si>
  <si>
    <t>Md. Jashim Uddin, Dhobaura North Bazar, Mymensing.</t>
  </si>
  <si>
    <t>Md. Marfot Ali,  Amuakandi Bazar, Fulpur, Mymensing.</t>
  </si>
  <si>
    <t>Md. Foridul Islam, Dhara Bazar, Nolitabari Road, Haluaghat, Mymenshing.</t>
  </si>
  <si>
    <t>Bibek Kumar Saha, Tarakanda North Bazar, Tarakanda, Mymensing.</t>
  </si>
  <si>
    <t>Md. Manik Mia, Gogda Shokal Bazar, Kendua,Netrokona.</t>
  </si>
  <si>
    <t>Md.Anisur Rahman Khan, Echulia Bazar, Purbadhala, Netrokona.</t>
  </si>
  <si>
    <t>Ferdos Alom, Shyamgonj Bazar, Main Road, Porbodola, Netrokona.</t>
  </si>
  <si>
    <t>Md. Abdul Aziz , Boro Masjid Road, Jan Jail Bazar, Durgapur, Netrokona.</t>
  </si>
  <si>
    <t>Md. Asaduzzaman, Rampur Bazar, Bekhoyirhati Road, Kendua, Netrokona.</t>
  </si>
  <si>
    <t>Md. Mizanur Rahman Khan,  Maheshpur Bazar, Iswargonj, Mymenshing.</t>
  </si>
  <si>
    <t>Md. Ali Osman, Pananmore , Kumaruli, Issonrgonj, Mymensing.</t>
  </si>
  <si>
    <t>Md.Nasir Uddin, Kachari Road,Nokla Bazar, Nokla, Sherpur.</t>
  </si>
  <si>
    <t>Md. Al Amin,  Taragonj Dokhhin Bazar, Nalitabari, Serpur.</t>
  </si>
  <si>
    <t>Samiul Arefin,  Doherpar Road, Sribordi,Sherpur.</t>
  </si>
  <si>
    <t>Md. Israfil, Konagaon Chowrasta, Jhenaigati, Sherpur.</t>
  </si>
  <si>
    <t>Md. Shahidullah, Jhenaigati, Sherpur.</t>
  </si>
  <si>
    <t>Md. Ziaur Rahman, Boraikandi Bazar, Rowmari, Kurigram.</t>
  </si>
  <si>
    <t>Md. Ashraful Islam , Jhawgra, Durail Bazar, Halowaghat, Mymonshing.</t>
  </si>
  <si>
    <t>Md. Suruzzaman, Bakshigonj Bazar, Bakshigonj, Jamalpur.</t>
  </si>
  <si>
    <t>Md. Ismail Hossain, Bir Pakerdoh, Mothergonj, Jamalpur.</t>
  </si>
  <si>
    <t>Md. Amzad Hossain,  Rashidpur, Jamalpur.</t>
  </si>
  <si>
    <t>Sukumar Saha,  Madrasah Road, Dewangonj Bazar, Jamalpur.</t>
  </si>
  <si>
    <t>Md. Monowar Hossain, Chorgojariya More, Baruamari, Jamalpur.</t>
  </si>
  <si>
    <t>Md. Anamul Haque,  East Nandina Bazar, Jamalpur.</t>
  </si>
  <si>
    <t>Alauddin Jowel, Rail Station Bazar, Melandah, Jamalpur.</t>
  </si>
  <si>
    <t>Badsha Mia, Chorgabsara, Gobindasshi, Bhuapur, Tangail.</t>
  </si>
  <si>
    <t>Md. Omar Faruk,  Jagirachala, Dhonbari, Tangail.</t>
  </si>
  <si>
    <t>Mr. James Bisswas, Jamalpur Road, Vabkir More, Muktagasa, Mymensing.</t>
  </si>
  <si>
    <t>Md. Akkas Ali, Gopalpur Bazar, College Road, Jamalpur.</t>
  </si>
  <si>
    <t>Md. Mahabubur Rahman, Mach Bazar Road, Laxmipur.</t>
  </si>
  <si>
    <t>Md. Mayeen Uddin, Sonaimuri Bazar, Noakhali.</t>
  </si>
  <si>
    <t>Md. Jashim Uddin, Ayubpur, Dotterhat, Noakhali Sadar, Noakhali.</t>
  </si>
  <si>
    <t>Md. Alauddin Master, Kormolla Bazar, Kormola Sadar, Noakhali.</t>
  </si>
  <si>
    <t>Md. Nizam Uddin,  Rafiq Chaukidar Hat, Sadar, Noakhali.</t>
  </si>
  <si>
    <t>Md. Osman Gani,  Amin Bazar, Begumgonj, Noakhali.</t>
  </si>
  <si>
    <t>Md. Omar Faruk, Palla Bazar Main Road, Chatkhil, Noakhali.</t>
  </si>
  <si>
    <t>Md. Khorshed Alam,  Daulotgonj Uttar Bazar, Laksam, Comilla.</t>
  </si>
  <si>
    <t>Md. Abdur Rahman,  Chorbati Somirhat, Subornochor, Noakhali.</t>
  </si>
  <si>
    <t>Md. Momenul Hoque, Main Road, Chor Elahi, Dokhhin Chowrasta, Companigonj, Noakhali.</t>
  </si>
  <si>
    <t>Md. Monir Hossain Khan, Nimshar, Burichong, Comilla.</t>
  </si>
  <si>
    <t>Md. Farid Uddin, Borura Bazar, Borura, Comilla.</t>
  </si>
  <si>
    <t>Md. Shohidul Islam, Candina, Comilla.</t>
  </si>
  <si>
    <t>Abul Kalam Azad Sarker, Daudkandi Purasova, Daudkandi, Comilla.</t>
  </si>
  <si>
    <t>Md. Abu Sayed, Ramchandropur, Muradnagar, Comilla.</t>
  </si>
  <si>
    <t>Md. Shah Alam, Syedpur, Burichong, Comilla.</t>
  </si>
  <si>
    <t>Md. Akter Hossain, Varella Bazar, Burichong, Comilla.</t>
  </si>
  <si>
    <t>Md. Solaiman, Sachar Bazar, Kachua, Chandpur.</t>
  </si>
  <si>
    <t xml:space="preserve">Md. Amanullah, Bangla Bazar, Chadpur. </t>
  </si>
  <si>
    <t>Md. Shah Alam Bhyuan, Rampur Bazar, Faridgonj, Chadpur.</t>
  </si>
  <si>
    <t xml:space="preserve">Neyamul Haq Nayem, Chandra Bazar, Faridgonj, Chandpur </t>
  </si>
  <si>
    <t>Md. Lokman Miazi, Palakhal Bazar, Kochua, Chandpur.</t>
  </si>
  <si>
    <t>Md. Shah Alam, Motlab East Bazar, Matlob South, Chandpur.</t>
  </si>
  <si>
    <t>Md. Fazlul Haque,  Rarikandi Bazar, Motlab North, Chandpur.</t>
  </si>
  <si>
    <t>Md. Billal Hossain Selim, Kachua Uttar Bazar, Sachar Road, Kachua, Chandpur.</t>
  </si>
  <si>
    <t>Nanu Miah, Beltoli Bazar, Motlab, Chandpur.</t>
  </si>
  <si>
    <t>Md. Abu Naser, Krishi Bank Road, Raypur Bazar, Laxmipur.</t>
  </si>
  <si>
    <t>Md. Iftekhar Alom Chowdhary, Chakladarbari, Bagkhali, Sekherhat, Sitakunda, Chittagong.</t>
  </si>
  <si>
    <t>BDB007 M/S Matamohri Stationary Store</t>
  </si>
  <si>
    <t>Hannan Mirdea, Shiloi Bazar, Sador, Munshigonj.</t>
  </si>
  <si>
    <t>KC010 M/S Mosaraf Traders</t>
  </si>
  <si>
    <t>01820539621, 01740802504</t>
  </si>
  <si>
    <t>Md. Mosaraf Hosian, Bus Stand, Ramgor, Khagrachori.</t>
  </si>
  <si>
    <t>0358334</t>
  </si>
  <si>
    <t>3666573, 3666577</t>
  </si>
  <si>
    <t>700,000/-, 1,200,000/-</t>
  </si>
  <si>
    <t>Md. Tayeb,  Shekherkhil, Banskhli, Chittagong.</t>
  </si>
  <si>
    <t>9840311</t>
  </si>
  <si>
    <t>CG039 M/S Iqbal Store</t>
  </si>
  <si>
    <t>Md. Iqbal Hossain, Hewako Bazar, Daatmara, Fatichai, Chittagong.</t>
  </si>
  <si>
    <t>Md. Abdul Hakim, Natunpara, Matirangga, Khagrachari.</t>
  </si>
  <si>
    <t>Md. Rafiqul Islam, Tokenoyon Bazar, Kapasia, Gazipur.</t>
  </si>
  <si>
    <t>Md. Bozlul Haque,  Ishakha Road, Pakundia Bazar, Kishorgonj.</t>
  </si>
  <si>
    <t>Md.Abdul Kader, Rampur Bazar,Hossainpur,Kishorgonj.</t>
  </si>
  <si>
    <t>Md. Nazrul Islam, Niklee Sadar Bazar, Kishorgonj.</t>
  </si>
  <si>
    <t>Md. Jahangir Alom, Bamonkhaly Bazar, Goforgoan, Mymenshingh.</t>
  </si>
  <si>
    <t>Md. Arfan Uddin, Pakundiya Bazar, Patundia, Kishorgonj.</t>
  </si>
  <si>
    <t>Md. Safikul Islam, Sherpur Longarpar Bazar, Nandail, Mymensingh.</t>
  </si>
  <si>
    <t>Md. Khorshed Alam, Natun Bazar, Borura, Comilla.</t>
  </si>
  <si>
    <t>Narayon Poddar , Doulatgonj Bazar, South  Laksham, Comilla.</t>
  </si>
  <si>
    <t>Md. Liakut Ali,  Chokbazar, Amir Dighi Uttorpar, Comilla.</t>
  </si>
  <si>
    <t>Md. Saiful Islam (Sumon), Batasori Puraton Bazar, Borura, Comilla.</t>
  </si>
  <si>
    <t>Md. Sherajul Islam, Dholagaon Bazar, Rampal, Munshigonj.</t>
  </si>
  <si>
    <t>Md. Babul, Pouro Market, Sador, Munshigonj.</t>
  </si>
  <si>
    <t>Md. Dil Mohammad Hossain, Khaskandi, Moddherchor, Shirajdikhan, Munshigonj.</t>
  </si>
  <si>
    <t>Md. Abul Basar, Mirzapur Bazar, Gizapur, Mymenshingh.</t>
  </si>
  <si>
    <t>Md. Tajul Islam, Baniachong Road, Ummednagar Industrial Area, Habigonj.</t>
  </si>
  <si>
    <t>Md, Hadiul  Islam Raton, Hatirdia Bazar, Monohordi , Norshinghdi.</t>
  </si>
  <si>
    <t>Md. Kamal Hossain, Cinema Road, Vairab Bazar, Kishorgonj.</t>
  </si>
  <si>
    <t>Montu Karmakar, Hasail Hat, Tongibari, Munshigonj.</t>
  </si>
  <si>
    <t>01713513076</t>
  </si>
  <si>
    <t>Md. Abul Hassain, Valuka Bazar. Mymonshing.</t>
  </si>
  <si>
    <t>Akkas Ali, Narayanpur Bazar, Belabo, Norshingdhi.</t>
  </si>
  <si>
    <t>Md. Abu Taher, Islampur, Shibpur Narshinghdi.</t>
  </si>
  <si>
    <t xml:space="preserve">Md. Dolon Bhuyan , Radagonj Bazar,  Raypura, Narshindi. </t>
  </si>
  <si>
    <t>Md. Rahamat Ali,  Lochanpur Bazar, Raypur, Norshingdi.</t>
  </si>
  <si>
    <t>Mohammad Ali, Chorpara Bazar, Zinardi,  Norshindi Sadar, Norshinndi.</t>
  </si>
  <si>
    <t>01812547193</t>
  </si>
  <si>
    <t>Abdul Kader Khan, Jhitka Bazar, Horirampur, Manikgonj.</t>
  </si>
  <si>
    <t>Md. Ali Hossain, Kolirmor Bazar, Manikgonj.</t>
  </si>
  <si>
    <t>01720518717</t>
  </si>
  <si>
    <t>Md. Rafiqul Islam, Dhankura Bazar, Saturia, Manikgonj.</t>
  </si>
  <si>
    <t>Rakibul Hasan, Dimuka Bazar, Dhamrai, Dhaka.</t>
  </si>
  <si>
    <t>Md. Sujon, Shimultolimor, Chormokimpur, Krisnopur, Manikgonj.</t>
  </si>
  <si>
    <t>Md. Omor Faruk, Katbowla Bazar, Muktagacha, Mymenshing.</t>
  </si>
  <si>
    <t>Md. Abdul Matin, Hazi Road, Fulbaria, Mymenshing.</t>
  </si>
  <si>
    <t>Md. Mosarof Hossain, Gopinathpur Bazar, Fulbaria, Mymensingh.</t>
  </si>
  <si>
    <t>Md. Arshad Ali, Goalbari Bazar, Muktagasa, Mymensingh.</t>
  </si>
  <si>
    <t>Md.Imam Hasan, Kendua Road, Chalas, Dhonbari,Tangail.</t>
  </si>
  <si>
    <t>Md. Minhazuddin,  Gurohate, Modhupur, Tangail.</t>
  </si>
  <si>
    <t>Md. Shahin Khan (Alom), Zohura Plaza, Gopalpur, Tangail.</t>
  </si>
  <si>
    <t>Md. Bilal Uddin, Nandina Moddho Bazar,Gorarkanda, Jamalpur</t>
  </si>
  <si>
    <t>Md. Rafiqul Islam, Baushi Bazar, Shorisabari, Jamalpur.</t>
  </si>
  <si>
    <t>Md: Monohor Badsha Mia, Kalibari, Shamgonj, Jamalpur.</t>
  </si>
  <si>
    <t>Md. Saifullah, Altab Super Market, Station Bazar, Melandoh Bazar, Jamalpur.</t>
  </si>
  <si>
    <t>Md. Shofiqul Islam Bdsha,  Vakee Bazar, , Malanondoho, Jamalpur.</t>
  </si>
  <si>
    <t>Md. Zamatul Islam Akonda, Kendua Kalibari Bazar, Jamalpur.</t>
  </si>
  <si>
    <t>Kbd. Shamim Ahamed , 61 Ram Babu Road, Natun Bz, Mymonshing.</t>
  </si>
  <si>
    <t>Md. Abul Kalam, Shaheb Kachari Bazar, Sadar, Mymensingh.</t>
  </si>
  <si>
    <t>Md. Mobashir Hossan, Natun Bazar ( Tarakanda ), Mymensingh.</t>
  </si>
  <si>
    <t>Saiful Islam, Lalma Churasta Bazar, Tarakanda, Mymenshing.</t>
  </si>
  <si>
    <t>Shamol Roy, Nazirpur, Durgapur, Netrokona.</t>
  </si>
  <si>
    <t>Md. Shoukot Ali, Gouripur Moddhopur Bazar, Mymenshing.</t>
  </si>
  <si>
    <t>Akayid Hossain, Paikura (Mia Hosain  Market ), Kendua, Netrokuna.</t>
  </si>
  <si>
    <t>Md.Saiful Islam Shakil, Bokshigonj Bazar,Jamalpur.</t>
  </si>
  <si>
    <t>Md. Shahjahan, Shanondo Bari Bazar, Dewangonj, Jamalpur.</t>
  </si>
  <si>
    <t>Md.Nojrul Islam, Nonni Bazar,Nalitabari, Sherpur.</t>
  </si>
  <si>
    <t>Md.Abdul Korim, Uttor Matiakura, Dathua Bazar, Sribordi, Sherpur.</t>
  </si>
  <si>
    <t>Md.Motur Rahman, Main Road, Jhenaigati, Sherpur.</t>
  </si>
  <si>
    <t>Md. Solayman Haq, Kalakuma Bazar, Thontor, Nalitabari, Sherpur.</t>
  </si>
  <si>
    <t>Cox's Bazar</t>
  </si>
  <si>
    <t>0471265, 0471262</t>
  </si>
  <si>
    <t>CG040 M/S S.N Store</t>
  </si>
  <si>
    <t>01814143926</t>
  </si>
  <si>
    <t>Nandan Bikash Sikder, Chechuria Bazar, Bashkhali, Chittagaog.</t>
  </si>
  <si>
    <t>01729386783</t>
  </si>
  <si>
    <t>MS053 M/S Sarker Traders</t>
  </si>
  <si>
    <t>01717068394</t>
  </si>
  <si>
    <t>Hamim Haidar, Poyari Road, Amuakanda Bazar, Fulpur, Mymensingh.</t>
  </si>
  <si>
    <t>0594975</t>
  </si>
  <si>
    <t>01813644736</t>
  </si>
  <si>
    <t>CM039 M/S Yousuf Ali</t>
  </si>
  <si>
    <t>MK001 M/S Mannan Traders</t>
  </si>
  <si>
    <t>01711673751</t>
  </si>
  <si>
    <t>Md.Mannan Mia, C/o Jonab Ali,Bus stand , Joyra College,Manikgonj</t>
  </si>
  <si>
    <t>CM041 M/S Hanif Enterprise</t>
  </si>
  <si>
    <t>01711354445</t>
  </si>
  <si>
    <t>Hanif Majumdar, Bagmara Bazar, Sadar, Comilla.</t>
  </si>
  <si>
    <t>CM042 M/S Ramisa Enterprise</t>
  </si>
  <si>
    <t>01882173844, 01992970430</t>
  </si>
  <si>
    <t>Md. Alim, Dulalpur Bazar, Brahman Para, Comilla.</t>
  </si>
  <si>
    <t>CM043 M/S Emon Traders</t>
  </si>
  <si>
    <t>01676748009</t>
  </si>
  <si>
    <t>Md. Mostafa Kamal Emon, Burichong Bazar, Burichong, Comilla.</t>
  </si>
  <si>
    <t>1816235, 5521473, 3341385, 9927510</t>
  </si>
  <si>
    <t>2 IBBL, National BL</t>
  </si>
  <si>
    <t>Blank, 300,000/-, 500,000/-, Blank</t>
  </si>
  <si>
    <t>BDB010 M/S Nazir Agro Traders</t>
  </si>
  <si>
    <t>01713631433</t>
  </si>
  <si>
    <t>Md. Hossian, Naikhangchari Bazar, Naikhangchari, Cox's Bazar.</t>
  </si>
  <si>
    <t>CB017 M/S Sayed Nor Srrd Store</t>
  </si>
  <si>
    <t>01819065270</t>
  </si>
  <si>
    <t>Md. Syed Nor, Lamar Bazar, Teknaf, Cox's Bazar.</t>
  </si>
  <si>
    <t>Md. Shafiul Alam, Bazar Road, Ukhiya, Cox's Bazar.</t>
  </si>
  <si>
    <t>2 AB BL</t>
  </si>
  <si>
    <t>6128107, 6128109</t>
  </si>
  <si>
    <t>500,000/-, 300,000/-</t>
  </si>
  <si>
    <t>1764966, 1764967</t>
  </si>
  <si>
    <t>8583652, 7220661</t>
  </si>
  <si>
    <t>CB013 M/S Mariam Enterprise</t>
  </si>
  <si>
    <t>MJ009 M/S Borkot Biz Bhander</t>
  </si>
  <si>
    <t>0848882</t>
  </si>
  <si>
    <t>01724867544</t>
  </si>
  <si>
    <t>Md. Barkat Ullah Dewan, Dhala Gaon Bazar, Sadar, Munshigonj.</t>
  </si>
  <si>
    <t>01723434139</t>
  </si>
  <si>
    <t>Jahidul Islam, Sree Nagar Bazar, Munshigonj.</t>
  </si>
  <si>
    <t>DH001 M/S Razzak Traders</t>
  </si>
  <si>
    <t>Dimukha Bazar, Dhamrai, Dhaka.</t>
  </si>
  <si>
    <t>CG041 M/S Shafi Store</t>
  </si>
  <si>
    <t>01815707706</t>
  </si>
  <si>
    <t>Ahamod Shafi, Uttar Kaliyais, Satkania, Chittagong</t>
  </si>
  <si>
    <t>Electricity Bill</t>
  </si>
  <si>
    <t>GP001  M/S Sojib Enterpries</t>
  </si>
  <si>
    <t>0543182, 0862831</t>
  </si>
  <si>
    <t>MK026 M/S Diba Traders</t>
  </si>
  <si>
    <t>01714686635, 01718131788</t>
  </si>
  <si>
    <t>Md. Delowar Hossain, Gheor Bazar, Manikgonj</t>
  </si>
  <si>
    <t>JP037 M/S Shaon Traders</t>
  </si>
  <si>
    <t>01712696403, 01921831335</t>
  </si>
  <si>
    <t>Md. Saiful Islam, Baushi Bazar, Sarishabari, Jamalpur.</t>
  </si>
  <si>
    <t>JP038 M/S Suborna Enterprise</t>
  </si>
  <si>
    <t>01921550071, 01781895841</t>
  </si>
  <si>
    <t>Md. Suzon Mia, Vatigojariya, tebirchor, Jamalpur.</t>
  </si>
  <si>
    <t>6814233, 0151110</t>
  </si>
  <si>
    <t>01819696001</t>
  </si>
  <si>
    <t>3576921, 3467301, 3467318</t>
  </si>
  <si>
    <t>Blank, 200,000/-, Blank</t>
  </si>
  <si>
    <t>CB018 M/S Rakib Enterprise</t>
  </si>
  <si>
    <t>01813386648</t>
  </si>
  <si>
    <t>Babul Akther, Manikpur, Chokoria, Cox's Bazar.</t>
  </si>
  <si>
    <t>HG007 M/S Abu Jafor &amp; Brothers</t>
  </si>
  <si>
    <t>01712895501</t>
  </si>
  <si>
    <t>Abu Jafor Mia, Baniyachong Bazar, Baniyachong, Hobigonj.</t>
  </si>
  <si>
    <t>KG033 M/S Prottay Enterprise</t>
  </si>
  <si>
    <t>01760735808</t>
  </si>
  <si>
    <t>Mehedi Hasan Hriday, Rungram, Katiadi, Kishorgonj.</t>
  </si>
  <si>
    <t>TG022 M/S Alamgir Traders</t>
  </si>
  <si>
    <t>01712945143, 01922699226</t>
  </si>
  <si>
    <t>Md. Alamgir Husen, Edilpur Bazar, Madhupur, Tangail.</t>
  </si>
  <si>
    <t>2838730, 8138240, 4359595</t>
  </si>
  <si>
    <t>Shahjalal IBL</t>
  </si>
  <si>
    <t>2 Uttara BL</t>
  </si>
  <si>
    <t>5871905, 6883726</t>
  </si>
  <si>
    <t>500,000/-, 3,000,000/-</t>
  </si>
  <si>
    <t>BDB011 M/S Mamunur Rashid</t>
  </si>
  <si>
    <t>01828774179, 01556539026</t>
  </si>
  <si>
    <t>Mamunur Rashid, Bandarban Bazar, Bandarban.</t>
  </si>
  <si>
    <t>CG042 M/S Kalam Store</t>
  </si>
  <si>
    <t>0707591</t>
  </si>
  <si>
    <t>01715198410</t>
  </si>
  <si>
    <t>Md. Kamrul Islam, Bottola Bazar, Shitakundo, Chittagogg.</t>
  </si>
  <si>
    <t>CB019 M/S Maa-Moni Bije Vander</t>
  </si>
  <si>
    <t>01820185262, 01840165750</t>
  </si>
  <si>
    <t>Badar Miah, Kawer Khop, Ramu, Cox's Bazar.</t>
  </si>
  <si>
    <t>KC012 M/S Umongcing Krishi Vandar</t>
  </si>
  <si>
    <t>01821065019</t>
  </si>
  <si>
    <t>Mainky Marma, Akashpori, Manikchori Bazar, Manikchori, Khagrachori.</t>
  </si>
  <si>
    <t>NS012 M/S Mollah Enterprise</t>
  </si>
  <si>
    <t>1180415</t>
  </si>
  <si>
    <t>01740289596, 01914691747</t>
  </si>
  <si>
    <t>Fajlul Haque Mollah, Chandpasa Bazar, Shibpur, Norshingdi.</t>
  </si>
  <si>
    <t>NK017 M/S Vai Vai Enterprise</t>
  </si>
  <si>
    <t>5372653</t>
  </si>
  <si>
    <t>01818514423</t>
  </si>
  <si>
    <t>Abdul Motaleb, East Bazar, Chaprashirhat, Comapanigonj, Noakhali.</t>
  </si>
  <si>
    <t>RM006 M/S Rahman Biz Bhander</t>
  </si>
  <si>
    <t>01557105040</t>
  </si>
  <si>
    <t>Abdur Rahman, Madrasha Para, Naghaichar, Rangamati.</t>
  </si>
  <si>
    <t>CM044 M/S Khalek Enterprise</t>
  </si>
  <si>
    <t>01813630635</t>
  </si>
  <si>
    <t>Abdul Khalek, Kamarkhara, Balikhara, Burichang, Comilla.</t>
  </si>
  <si>
    <t>CM045 M/S Rifat Store</t>
  </si>
  <si>
    <t>0105809</t>
  </si>
  <si>
    <t>01924985480</t>
  </si>
  <si>
    <t>Norul Islam, Subronapur, Adarsha Sadar, Comilla.</t>
  </si>
  <si>
    <t>CP030 M/S Alamgir Hossain</t>
  </si>
  <si>
    <t>1196216</t>
  </si>
  <si>
    <t>01715994433</t>
  </si>
  <si>
    <t>Md. Alamgir Hossain, Gridakalindia Bazar, Faridgonj, Chandpur.</t>
  </si>
  <si>
    <t>LP018 M/S Nahid Traders</t>
  </si>
  <si>
    <t>5856362, 6099041</t>
  </si>
  <si>
    <t>01776132152</t>
  </si>
  <si>
    <t>Nurul Islam Parvej, Bolirpor, Kamalnagar, Laxmipur.</t>
  </si>
  <si>
    <t>01951299952</t>
  </si>
  <si>
    <t>Md. Nobi Newaj, Rosulpur Bazar, Rosulpur, Debirdar, Comilla.</t>
  </si>
  <si>
    <t>CM047 M/S Shakib Traders</t>
  </si>
  <si>
    <t>CM046 M/S Bhai Bhai Beez Vander</t>
  </si>
  <si>
    <t>01817734492</t>
  </si>
  <si>
    <t>Md. Motiur Rahman, Kadoir Uttor Bazar, Chouddogram, Comilla.</t>
  </si>
  <si>
    <t>BB009 M/S Shisho Mia &amp; Songs</t>
  </si>
  <si>
    <t>Md. Mohiuddin, Chandanail Bazar, Muradnagar, Comilla.</t>
  </si>
  <si>
    <t>CM048 M/S Mazumder &amp; Sons</t>
  </si>
  <si>
    <t>018717005652</t>
  </si>
  <si>
    <t>Kalir Bazar, Sadar, Comilla.</t>
  </si>
  <si>
    <t>CP031 M/S Nazir Traders</t>
  </si>
  <si>
    <t>5003321</t>
  </si>
  <si>
    <t>01713624335, 01830400600</t>
  </si>
  <si>
    <t>Md. Hafez Ahmed, Thakur Bazar, Mazar Road, Saharasti, Chandpur.</t>
  </si>
  <si>
    <t>01816788666</t>
  </si>
  <si>
    <t>Din Mohammed, Galandaz, Pukurdia Bazar, Sadar, Laxmipur.</t>
  </si>
  <si>
    <t>LP019 M/S Golandaz Agro Fisheries</t>
  </si>
  <si>
    <t>TG023 M/S Al-Helal Traders</t>
  </si>
  <si>
    <t>01733143495</t>
  </si>
  <si>
    <t>Mahdi Masud, Batuyapara, Sagordighi, Ghatail, Tangail.</t>
  </si>
  <si>
    <t>CM049 M/S Afrin Biz Vander</t>
  </si>
  <si>
    <t>01718575150</t>
  </si>
  <si>
    <t>Md. Abu Yusuf, Gouripur Bazar, Daudkandi, Comilla.</t>
  </si>
  <si>
    <t>KM015 M/S Rehena Traders</t>
  </si>
  <si>
    <t>01918288426</t>
  </si>
  <si>
    <t>Md. Akter Hossan, Kawniarchor Bazar, Datvangga, Rowmari, Kuriggram.</t>
  </si>
  <si>
    <t>JP039 M/S Shakir Enterprise</t>
  </si>
  <si>
    <t>01710057378, 01915936493</t>
  </si>
  <si>
    <t>Durjoy Mia, Gabergram, Madergonj, Jamalpur.</t>
  </si>
  <si>
    <t>MJ010 M/S Latif Traders</t>
  </si>
  <si>
    <t>CG043 M/S Alfi Enterprise</t>
  </si>
  <si>
    <t>0602660</t>
  </si>
  <si>
    <t>01838433740</t>
  </si>
  <si>
    <t>Md. Ansar Uddin, Burumchara, Anowara, Chittagong.</t>
  </si>
  <si>
    <t>NN017 M/S Anowar Beez Vander</t>
  </si>
  <si>
    <t>0107998</t>
  </si>
  <si>
    <t>01915416211</t>
  </si>
  <si>
    <t>Md. Akram Hossen, Station Road, Purbodhola, Netrokona.</t>
  </si>
  <si>
    <t>NN018 M/S Rawsan Enterprise</t>
  </si>
  <si>
    <t>0632308</t>
  </si>
  <si>
    <t>01718919984</t>
  </si>
  <si>
    <t>Md. Kamruzzaman Fakir, Hironpur Bazar, Purbodhola, Netrokona.</t>
  </si>
  <si>
    <t>01713538024</t>
  </si>
  <si>
    <t>Md. Shopon Khan, Deotukon Bazar, Purbodhola, Netrokona.</t>
  </si>
  <si>
    <t>MK027 M/S Alomgir Traders</t>
  </si>
  <si>
    <t>01727046791</t>
  </si>
  <si>
    <t>Md. Alamgir Hossen, Tillirchor, E.D.M Camp Bazar, Saturia, Manikgonj.</t>
  </si>
  <si>
    <t>Md. Amran Hossain, Aush Para, Laksam, Comilla.</t>
  </si>
  <si>
    <t>BB010 M/S Rafiqul Enterprise</t>
  </si>
  <si>
    <t>01764131380</t>
  </si>
  <si>
    <t>Md. Saiful Islam, Nasirnagore Bazar, Nasirnagore, B.Baria.</t>
  </si>
  <si>
    <t>CM050 M/S Lopa Enterprise</t>
  </si>
  <si>
    <t>01713627281</t>
  </si>
  <si>
    <t>Md. Mashin Sarkar, Madhaya Bazar, Chindina, Cumilla.</t>
  </si>
  <si>
    <t>CP032 M/S Sahfiullh Enterprise</t>
  </si>
  <si>
    <t>1724012</t>
  </si>
  <si>
    <t>01811940218, 01723717218</t>
  </si>
  <si>
    <t>Md. Shafiullah Bakaul, Narayanpur, Shaheb Bazar, Motlob Dokhin, Chandpur.</t>
  </si>
  <si>
    <t>NS013 M/S Alvi &amp; Arif Traders</t>
  </si>
  <si>
    <t>2864319</t>
  </si>
  <si>
    <t>01982233045, 01757214538</t>
  </si>
  <si>
    <t>Mokter Mia, Baroicha Bazar, Belar, Norshingdi.</t>
  </si>
  <si>
    <t>TG024 M/S Bhai Bhai Enterprise</t>
  </si>
  <si>
    <t>01770084757</t>
  </si>
  <si>
    <t>Md. Shahidul Islam, Kolmaeid Bazar, Nagorpur, Tangail.</t>
  </si>
  <si>
    <t>DH002 M/S Abid Traders</t>
  </si>
  <si>
    <t>01766562803, 01672058697</t>
  </si>
  <si>
    <t>Md. Jasim Uddin, Pabnartek Club, Asulia, Savar, Dhaka.</t>
  </si>
  <si>
    <t>CG044 M/S Faroque Enterprise</t>
  </si>
  <si>
    <t>01882715406</t>
  </si>
  <si>
    <t>Md. Faroqur, Adunagor, Khanhat, Lohggara, Chittagong.</t>
  </si>
  <si>
    <t>HG008 M/S S.M Traders</t>
  </si>
  <si>
    <t>01712575282</t>
  </si>
  <si>
    <t>Md. Mubassir Alam, Lonce Ghat Road, Agmerigonj, Hobigonj.</t>
  </si>
  <si>
    <t>CM051 M/S Shawrob Enterprise</t>
  </si>
  <si>
    <t>01882579820</t>
  </si>
  <si>
    <t>Md. Kafayet Ullah, Khirashar Mohonpur, Chandina, Comilla.</t>
  </si>
  <si>
    <t>BDB006 M/S Huque Store</t>
  </si>
  <si>
    <t>MK028 M/S Molla Enterprise</t>
  </si>
  <si>
    <t>01729773128</t>
  </si>
  <si>
    <t>Md. Azhar Molla, Uttar Krisnopur bazar, Manikgonj Sadar, Manikgonj.</t>
  </si>
  <si>
    <t>3436886</t>
  </si>
  <si>
    <t>01814101901</t>
  </si>
  <si>
    <t>Md. Lal Mia Talukder, Pitamobdi BazarMotlob, Chandpur.</t>
  </si>
  <si>
    <t>CP033 M/S Talukder Enterprise</t>
  </si>
  <si>
    <t>HG009 M/S Mahin Enterprise</t>
  </si>
  <si>
    <t>01718367682</t>
  </si>
  <si>
    <t>Jaynal Abeden Tarapder, Nandonpur Bazar, Bahubol Road, Bahubol, Hobigonj.</t>
  </si>
  <si>
    <t>CG045 M/S Jahangir Enterprise</t>
  </si>
  <si>
    <t>01814166091</t>
  </si>
  <si>
    <t>Md. Jahangir Hossain, Komorali Bazar, Mirsorai, Chittagong.</t>
  </si>
  <si>
    <t>CG046 M/S Tamim Traders</t>
  </si>
  <si>
    <t>01817785646</t>
  </si>
  <si>
    <t>Md. Amir Hossen, Chikonsora, Fatikchori, Chittagong.</t>
  </si>
  <si>
    <t>2 Farmers BL</t>
  </si>
  <si>
    <t>National BL, Pubali BL</t>
  </si>
  <si>
    <t>3902431, 7096397</t>
  </si>
  <si>
    <t>CG047 M/S Rangunia Krishibiz Ghor</t>
  </si>
  <si>
    <t>01871460641, 01845115519</t>
  </si>
  <si>
    <t>Md. Ruhul Amin, Ghatcheck, Rangunia, Chittagong.</t>
  </si>
  <si>
    <t>RM007 M/S Haji Lal Meah &amp; Sons</t>
  </si>
  <si>
    <t>01815524733, 01777607698</t>
  </si>
  <si>
    <t>Md. Helal Uddin, Jatighat, Kaptai, Rangamati.</t>
  </si>
  <si>
    <t>MK029 M/S Ibrahim Traders</t>
  </si>
  <si>
    <t>01781541733, 01911309699</t>
  </si>
  <si>
    <t>Md. Mahidur Rahman, Kacaria Bazar, Manikgonj Sadar, Manikgonj.</t>
  </si>
  <si>
    <t>SR015 M/S Salama Biz Vandar</t>
  </si>
  <si>
    <t>LP020 M/S Shamol Bangla Krishi Bitan</t>
  </si>
  <si>
    <t>01716564520, 01717147975.</t>
  </si>
  <si>
    <t>Md. Mahabub Rabbani, Sonapur, Ramgonj, Laxmipur.</t>
  </si>
  <si>
    <t>First SIBL</t>
  </si>
  <si>
    <t>CG021 M/S Tamanna Trading Corporation</t>
  </si>
  <si>
    <t>HG010 M/S Ali Traders</t>
  </si>
  <si>
    <t>Hobigonj</t>
  </si>
  <si>
    <t>01711462451, 01611462451</t>
  </si>
  <si>
    <t>Mohammad Ali, Shakir Mohammad Bazar, Chunarghat, Hobigonj.</t>
  </si>
  <si>
    <t>3 IBBL</t>
  </si>
  <si>
    <t>8630216, 8630219, 8630220</t>
  </si>
  <si>
    <t>300,000/-, 200,000/-, 500,000/-</t>
  </si>
  <si>
    <t>TG025 M/S Krishi Sheba Cendro</t>
  </si>
  <si>
    <t>01727269047</t>
  </si>
  <si>
    <t>Abdullah Al Amin, Kendua Road, Dhonbari, Tangail.</t>
  </si>
  <si>
    <t>MK030 M/S Jamuna Traders</t>
  </si>
  <si>
    <t>01743935903</t>
  </si>
  <si>
    <t>Md. Kamal Hossan, Tepra Bazar, Shibaloy, Manikgonj.</t>
  </si>
  <si>
    <t>MK031 M/S Sarker Trdaers</t>
  </si>
  <si>
    <t>01712134356</t>
  </si>
  <si>
    <t>Badal Chandra Sarker, Baniajuri Bus Stand, Ghior, Manikgonj.</t>
  </si>
  <si>
    <t>SR022 M/S Rubel Store</t>
  </si>
  <si>
    <t>01740830860, 01977830860</t>
  </si>
  <si>
    <t>Gulam Mostufa, Vayadanga, Sreebardi, Sherpur.</t>
  </si>
  <si>
    <t>CM054 M/S Taher Enterprise</t>
  </si>
  <si>
    <t xml:space="preserve">Brac Bank </t>
  </si>
  <si>
    <t>01817519435</t>
  </si>
  <si>
    <t>Md. Mojammel Haque Mazumder, Pomtola, Bataichhori, Barura, Comilla.</t>
  </si>
  <si>
    <t>CM052 DAE Daud Kandi Krishi Office</t>
  </si>
  <si>
    <t>CM053 DAE Nagalkat Office</t>
  </si>
  <si>
    <t>LP021 M/S Mahi Enterprise</t>
  </si>
  <si>
    <t>01715440895</t>
  </si>
  <si>
    <t>Al Amin, Mirikpur Bazar, Sadar, Laxmipur.</t>
  </si>
  <si>
    <t>CM055 M/S Bhai Bhai Fertilizer</t>
  </si>
  <si>
    <t>01814975985</t>
  </si>
  <si>
    <t>Farid Ahamad, Minardia Bangtirpar Bazar, Daudkandi, Comilla.</t>
  </si>
  <si>
    <t>Bank Asia, IBBL</t>
  </si>
  <si>
    <t>8724361, 7221881</t>
  </si>
  <si>
    <t>CM056 M/S B.Para Agriculture Office</t>
  </si>
  <si>
    <t>B.Para, Comilla</t>
  </si>
  <si>
    <t>EXIM BL, EXIM BL</t>
  </si>
  <si>
    <t>0190007, 0723967</t>
  </si>
  <si>
    <t>2,00,000/-, 1,000,000/-</t>
  </si>
  <si>
    <t>175,000/-</t>
  </si>
  <si>
    <t>01736324163, 01818758672</t>
  </si>
  <si>
    <t>Md. Jahangir Alom, Pathantoli Bazar, Mohammadpur, Daudkandi, Comilla.</t>
  </si>
  <si>
    <t>CM057 M/S Hasan Enterprise</t>
  </si>
  <si>
    <t>LP022 M/S Ruhul Amin Biz Bhandar (Ad. Cash)</t>
  </si>
  <si>
    <t>01727187646</t>
  </si>
  <si>
    <t>Md. Didar Hossain, Purboroad Chourastta, Bhabanigonj, Laxmipur</t>
  </si>
  <si>
    <t>Blank, Blank, Blank, Blank</t>
  </si>
  <si>
    <t>TG026 M/S Mehedi Traders</t>
  </si>
  <si>
    <t>01749117317, 01917704869</t>
  </si>
  <si>
    <t>Md. Mehedi Hasan, Sholakuri (Dighirpar), Madhopur, Tangail.</t>
  </si>
  <si>
    <t>CM058 M/S Mukta Liza Shar Bitan (Ad.Cash)</t>
  </si>
  <si>
    <t>0000024</t>
  </si>
  <si>
    <t>01730177115</t>
  </si>
  <si>
    <t>Md. Mahi Uddin, Shahebabad Bazar, Barahamanpara, Comilla.</t>
  </si>
  <si>
    <t>MS054 M/S Muktaghacha Haibrid Rice Seed</t>
  </si>
  <si>
    <t>MS055 M/S Amirul Islam Store</t>
  </si>
  <si>
    <t>01766261096</t>
  </si>
  <si>
    <t>Amirul Islam, Narkeli Bazar, Bahadurpur, Phulpur, Mymensingh.</t>
  </si>
  <si>
    <t>BDB012 M/S Momtaz Enterprise</t>
  </si>
  <si>
    <t>01849872711</t>
  </si>
  <si>
    <t>Kaiser Uddin, Alikadam, Bandarban.</t>
  </si>
  <si>
    <t>NS014 M/S Krishi Somadan</t>
  </si>
  <si>
    <t>3927167</t>
  </si>
  <si>
    <t>01774925085</t>
  </si>
  <si>
    <t>Md. Monsur Ali, Radhagong Bazar, Raypura, Narshingdhi.</t>
  </si>
  <si>
    <t>FN010 M/S Rasel Traders</t>
  </si>
  <si>
    <t>01840032612</t>
  </si>
  <si>
    <t>Amir Hossen, Keramotia Bazar, Sonagazi, Feni.</t>
  </si>
  <si>
    <t>HG012 M/S Ali Store</t>
  </si>
  <si>
    <t>Sylhet</t>
  </si>
  <si>
    <t>01749927520</t>
  </si>
  <si>
    <t>Pinak Deb Nath, Sunamgonj Bord, Bilal Market, Tuker Bazar, Sylhet</t>
  </si>
  <si>
    <t>Companigonj</t>
  </si>
  <si>
    <t>Hajigonj</t>
  </si>
  <si>
    <t>Noyakhali</t>
  </si>
  <si>
    <t>Rowmari</t>
  </si>
  <si>
    <t>0759848</t>
  </si>
  <si>
    <t>5125741,1778058, 0379690, 0379692</t>
  </si>
  <si>
    <t>Tangail</t>
  </si>
  <si>
    <t>HG013 M/S Krishi Traders (Adv. Cash)</t>
  </si>
  <si>
    <t>01790200810</t>
  </si>
  <si>
    <t>Khandaker Abu Taher, Digambar, Purijuri Bahubol, Hobigonj.</t>
  </si>
  <si>
    <t>HG011 M/S Krishok Bondhu Beej Vander (Adv. Cash)</t>
  </si>
  <si>
    <t>6192050, 3091323</t>
  </si>
  <si>
    <t>SML001 M/S Sardar Enterprise-Adv. Cash</t>
  </si>
  <si>
    <t>01731249019, 01717532519, 01787528408</t>
  </si>
  <si>
    <t>Md. Abdul Razzak Sardar, Moulvibazar Road, Sreemangal.</t>
  </si>
  <si>
    <t>01915155435</t>
  </si>
  <si>
    <t>Addur Rashid, Monohorgonj Bazar, Monohorgonj, Comilla.</t>
  </si>
  <si>
    <t>LP023 M/S Alamgir Traders</t>
  </si>
  <si>
    <t>01830110850</t>
  </si>
  <si>
    <t>Alamgir Hossain, Poddar Bazar, Sadar, Laxmipur</t>
  </si>
  <si>
    <t>01714649531</t>
  </si>
  <si>
    <t>01713637407</t>
  </si>
  <si>
    <t>Md. Ala Uddin, Shantir Hat, Sadar, Noyakhali.</t>
  </si>
  <si>
    <t>BB011 M/S Mokka Enterprise (adv. Cash)</t>
  </si>
  <si>
    <t>01853414838</t>
  </si>
  <si>
    <t>Md. Anwar Hossein, Morichakandi Bazar, Bancharampur, B.Baria.</t>
  </si>
  <si>
    <t>01629734441</t>
  </si>
  <si>
    <t>Nasir Uddin, Dashghoria Bazar, Chatgil, Noakhali.</t>
  </si>
  <si>
    <t xml:space="preserve">NK018 M/S Ala Uddin Store </t>
  </si>
  <si>
    <t>1867697</t>
  </si>
  <si>
    <t>01820711217</t>
  </si>
  <si>
    <t>Ringku Pail, Guimara Bazar, Guimara, Khagrachori.</t>
  </si>
  <si>
    <t>KG034 M/S Kabir Traders (Adv. Cash)</t>
  </si>
  <si>
    <t>01715228694</t>
  </si>
  <si>
    <t>Md. Kabir Hossen, Pirijpur bazar, Bajitpur, Kishorgonj.</t>
  </si>
  <si>
    <t>Sylher</t>
  </si>
  <si>
    <t>01712885954</t>
  </si>
  <si>
    <t>Md. Mahbubul Alam, Mogola bazar, Dokkhin Surma, Sylhet.</t>
  </si>
  <si>
    <t>MS056 M/S Babul Enterprise (Adv. Cash)</t>
  </si>
  <si>
    <t>01740873831</t>
  </si>
  <si>
    <t>Md. Babul Mia, Pakati Bazar, Goforgaon, Mymensingh.</t>
  </si>
  <si>
    <t>01300823495, 01850669065</t>
  </si>
  <si>
    <t>Md. Kawsar Mia, Holdigram, Jhinaigathi, Sherpur.</t>
  </si>
  <si>
    <t xml:space="preserve">CM059 M/S Al Amin Traders </t>
  </si>
  <si>
    <t>01864460903</t>
  </si>
  <si>
    <t>CM060 M/S Faruk Enterprise (Adv. Cash)</t>
  </si>
  <si>
    <t>01830960000</t>
  </si>
  <si>
    <t>Md. Omar Faruk, Dhalua Bazar, Nangolkot, Comilla.</t>
  </si>
  <si>
    <t>0854454</t>
  </si>
  <si>
    <t>LP025 M/S Nuha Store (Adv. CasH)</t>
  </si>
  <si>
    <t>01721442430</t>
  </si>
  <si>
    <t>Nasir Uddin, Fajil Miar Hat, Torabgonj, Komolnagar, Laxmipur.</t>
  </si>
  <si>
    <t>CG048 M/S Emran Uddin</t>
  </si>
  <si>
    <t>9803381, 9803382</t>
  </si>
  <si>
    <t>01857529080</t>
  </si>
  <si>
    <t>Md. Emran Uddin, Sorol Bazar, Baskhali, Chittagong.</t>
  </si>
  <si>
    <t>LP024 M/S Tofazzal Hossen (adv. Cash)</t>
  </si>
  <si>
    <t>GP005 M/S Al-Adib Enterprise (Adv. Cash)</t>
  </si>
  <si>
    <t>Gazipur</t>
  </si>
  <si>
    <t>01718961607</t>
  </si>
  <si>
    <t>Md. Alamin, Rajbari Road, Joydebpur Bazar, Gazipur.</t>
  </si>
  <si>
    <t>01712453830</t>
  </si>
  <si>
    <t>Md. Nurul Haque, Khowai Bridge Uttor Par, Hobigonj.</t>
  </si>
  <si>
    <t>HG014 M/S Hoque Store</t>
  </si>
  <si>
    <t>NK020 M/S Vai Vai Store (Adv. Cash)</t>
  </si>
  <si>
    <t>01612941412</t>
  </si>
  <si>
    <t>Md. Omor Faruk (Mizan), Sentar Bazar, Hatiya, Naokhali.</t>
  </si>
  <si>
    <t>LP026 M/S Montaha Traders (Adv. Cash)</t>
  </si>
  <si>
    <t>01864246313</t>
  </si>
  <si>
    <t>Md. Abdul Alim Dulal Mia, Tahar Market, Ramgoti, Laxmipur.</t>
  </si>
  <si>
    <t>01814819905</t>
  </si>
  <si>
    <t>Md. Abdul Mannan, Moulvibazar, 10 No. Aswadia, Noyakhali.</t>
  </si>
  <si>
    <t>NK021 M/S Mannan Traders</t>
  </si>
  <si>
    <t>0276921</t>
  </si>
  <si>
    <t>NN019 M/S Vai Vai Traders (Adv. Cash)</t>
  </si>
  <si>
    <t>GP006 M/S Siraz Uddin (Adv. Cash)</t>
  </si>
  <si>
    <t>01713524466</t>
  </si>
  <si>
    <t>Md. Siraz Uddin, Razabari Bazar, Sreepur, Gazipur.</t>
  </si>
  <si>
    <t>NK022 M/S Zia Banijjo Bitan</t>
  </si>
  <si>
    <t>1189469</t>
  </si>
  <si>
    <t>01716881920</t>
  </si>
  <si>
    <t>Jiaul Hoque,Kankirhat, Senbag, Noyakhali.</t>
  </si>
  <si>
    <t>HG015 M/S Ali Traders (Adv. Cash)</t>
  </si>
  <si>
    <t>0199200560</t>
  </si>
  <si>
    <t>Shah Rahmat, Digambor Bazar, Putijuri, Bahubol, Hobigonj.</t>
  </si>
  <si>
    <t>TG027 M/S Mosharaf Enterprise</t>
  </si>
  <si>
    <t>01727993004, 01972993004</t>
  </si>
  <si>
    <t>Mosharuf Hossen, Belotia Uttar Para, Dhanbari, Tangail.</t>
  </si>
  <si>
    <t>1857252</t>
  </si>
  <si>
    <t xml:space="preserve">NK019 M/S Adarsha Biz Vander </t>
  </si>
  <si>
    <t>NK023 Shakil Enterprise</t>
  </si>
  <si>
    <t>2843173</t>
  </si>
  <si>
    <t>01872066036</t>
  </si>
  <si>
    <t>Md. Abu Taher, Somir Munshir Hat, Senbag, Noyakhali.</t>
  </si>
  <si>
    <t>01819173807</t>
  </si>
  <si>
    <t>Md. Habib Uddin, Maizdi Bazar, Sadar, Noyakhali.</t>
  </si>
  <si>
    <t>SYL001 M/S Mahdi Traders (Adv. Cash)</t>
  </si>
  <si>
    <t>HG016 M/S Onushree Traders (Adv. Cash)</t>
  </si>
  <si>
    <t>01712321530</t>
  </si>
  <si>
    <t>Sunit Kumar Das, Paharpur Bazar, Ajmiriganj, Habigonj.</t>
  </si>
  <si>
    <t>TG028 M/S Ripa Enterprise (Adv. Cash)</t>
  </si>
  <si>
    <t>01712357995</t>
  </si>
  <si>
    <t>Md. Alal Khan, Hatia Bazar, Sokhipur, Tangail.</t>
  </si>
  <si>
    <t>MB003 M/S Ma Enterprise (Adv. Cash)</t>
  </si>
  <si>
    <t>Nirmol Devnath, Shagordighi Road, Sreemangal, Moulvibazar.</t>
  </si>
  <si>
    <t>01723196278</t>
  </si>
  <si>
    <t>CM061 M/S Bhuiyan Traders (Adv. Cash)</t>
  </si>
  <si>
    <t>Md. Jakaria Hossain, Nobipur, Rammohan Bazar, Barura, Comilla.</t>
  </si>
  <si>
    <t>0639936, 0639937</t>
  </si>
  <si>
    <t>150,000/-, 200,000/-</t>
  </si>
  <si>
    <t>NK024 M/S Maa Enterprise</t>
  </si>
  <si>
    <t>NK025 M/S Ahmed Traders</t>
  </si>
  <si>
    <t>6320544</t>
  </si>
  <si>
    <t>01811794110</t>
  </si>
  <si>
    <t>Zahir Uddin Ahmed, Bhuiyanhat, Kabirhat, Noyakhli.</t>
  </si>
  <si>
    <t>GP007 M/S Arafat Store</t>
  </si>
  <si>
    <t>01758510380</t>
  </si>
  <si>
    <t>Ataur Rahman, Bormi Bazar, Sreepur, Gazipur.</t>
  </si>
  <si>
    <t>Bank Statement</t>
  </si>
  <si>
    <t>01728702872</t>
  </si>
  <si>
    <t>HG017 M/S Amir Enterprise (Adv. Cash)</t>
  </si>
  <si>
    <t>01745514120</t>
  </si>
  <si>
    <t>Md. Amir Hossain, Ajmirigonj Lalmia Bazar Road, Ajmirigonj, Hobigonj.</t>
  </si>
  <si>
    <t>NK026 M/S Bismilla Proltri</t>
  </si>
  <si>
    <t>1196301</t>
  </si>
  <si>
    <t>Imam Hossen, Choyani Bazar, Begomgonj, Noyakhali.</t>
  </si>
  <si>
    <t>HG018 M/S Chaya Toru Beej Ghor (Adv. Cash)</t>
  </si>
  <si>
    <t>01710995104</t>
  </si>
  <si>
    <t>Ranjith Debath, Jolahukha Bazar, Ajmirgonj, Hobigonj.</t>
  </si>
  <si>
    <t>CM062 M/S Takia Enterprise (Adv. Cash)</t>
  </si>
  <si>
    <t>01812947652</t>
  </si>
  <si>
    <t>Tanjilul Islam, Noyar Bazar, Daudkandi, Comilla.</t>
  </si>
  <si>
    <t>01862037092</t>
  </si>
  <si>
    <t>Akbar Hossain, Badher Gora Bazar, Hatiya, Noakhali.</t>
  </si>
  <si>
    <t>MS057 M/S Siddike Tread Enterprise (Adv. Cash)</t>
  </si>
  <si>
    <t>01969453037</t>
  </si>
  <si>
    <t>Md. Mozammel Hoque Siddiki, Mirza Bazar, Nalitabari, Sherpur.</t>
  </si>
  <si>
    <t>MS058 M/S Pijush Enterprise (Adv. Cash)</t>
  </si>
  <si>
    <t>01927963101</t>
  </si>
  <si>
    <t>Pijush Kumer Pondit, Shamganj Bazar, Gouripur, Mymensingh.</t>
  </si>
  <si>
    <t>01735454357, 01923569051</t>
  </si>
  <si>
    <t>Md. Fazul Haque, Surati Bazar, Hazipur Road, Nandail, Mymensingh.</t>
  </si>
  <si>
    <t>GP008 M/S Voshnu &amp; Brothers (Adv. Cash)</t>
  </si>
  <si>
    <t>01715279820</t>
  </si>
  <si>
    <t>Bisszit Banik, Kapashia Bazar, Kapashia, Gazipur.</t>
  </si>
  <si>
    <t xml:space="preserve">SR023 M/S Shamia Store </t>
  </si>
  <si>
    <t>KG035 M/S Rafi Enterprise (Adv. Cash)</t>
  </si>
  <si>
    <t>01729775701</t>
  </si>
  <si>
    <t>Md. Shaheen Alam, Puraton Thana More, Kishorgonj Sadar, Kishorgonj.</t>
  </si>
  <si>
    <t>01869321311</t>
  </si>
  <si>
    <t>Shamsu Uddin, Khasher Hat Bazar, Noyakhali.</t>
  </si>
  <si>
    <t>SR024 M/S Ma Baba Enterprise (Adv. Cash)</t>
  </si>
  <si>
    <t>01731361008, 01932204979</t>
  </si>
  <si>
    <t>Md. Shaikh Sadi, Kodomtoli Bazar, Gachgora, Nalitabari, Sherpur.</t>
  </si>
  <si>
    <t>01925582046</t>
  </si>
  <si>
    <t>Md. Eshuqe Mia, Chhatugaon Bazar, Haluaghat, Mymensingh.</t>
  </si>
  <si>
    <t>01944453065</t>
  </si>
  <si>
    <t>Md. Abdul Goni, Songra Bazar, Haluagat, Mymensingh.</t>
  </si>
  <si>
    <t>CM063 M/S Mim Traders ( Adv. Cash)</t>
  </si>
  <si>
    <t>01817744152</t>
  </si>
  <si>
    <t>Md. Ali Ashraf, Mohammadpur, Debidwar, Comilla.</t>
  </si>
  <si>
    <t>CM064 M/S Khadiza Traders (Adv. Cash)</t>
  </si>
  <si>
    <t>01817452060</t>
  </si>
  <si>
    <t>Md. Fazlur Rahman, Hatara, Bangora, Muradnagar, Comilla.</t>
  </si>
  <si>
    <t>01721949534, 01886949534</t>
  </si>
  <si>
    <t>Md. Mamun Azad, Ghughur Bazar, Jalchatra, Madhupur, Tangail.</t>
  </si>
  <si>
    <t>TG030 M/S Aynal Enterprise (Adv. Cash)</t>
  </si>
  <si>
    <t>01726474130</t>
  </si>
  <si>
    <t>Md. Aynal Hoque, Songram Shimul, Golabari, Madhupur, Tangail.</t>
  </si>
  <si>
    <t>Zillur Rahaman, Moshid Road, Dokkhin Bazar, Chowmohori, Noyakhali.</t>
  </si>
  <si>
    <t>NK029 M/S Manik &amp; Brothers (Adv. Cash)</t>
  </si>
  <si>
    <t>CM065 M/S Bagdud Traders (Adv. Cash)</t>
  </si>
  <si>
    <t>Md. Babul Mia, Deora, Barura, Comilla.</t>
  </si>
  <si>
    <t>CM066 M/S Bismilla Beez Vander (Adv. Cash)</t>
  </si>
  <si>
    <t>01713602227</t>
  </si>
  <si>
    <t>Md. Ruhul Amin Bhuiyan, Hat Kholla Bazar, Daudcandi, Comilla.</t>
  </si>
  <si>
    <t>MS059 M/S J.J Enterprise</t>
  </si>
  <si>
    <t>0000031</t>
  </si>
  <si>
    <t xml:space="preserve">TG029 M/S Mamun Traders </t>
  </si>
  <si>
    <t>DH003 M/S Hanif Traders (Adv. Cash)</t>
  </si>
  <si>
    <t>01812310352, 01864179302</t>
  </si>
  <si>
    <t>Md. Hanih, Kolatiya Bazar, Kolatiya, Karanigonj, Dhaka.</t>
  </si>
  <si>
    <t>TG031 M/S Ma Baba Traders (Adv. Cash)</t>
  </si>
  <si>
    <t>01310691380, 01720043473</t>
  </si>
  <si>
    <t>Nur Mohammad, Kalidas Bazar, Sakhipur, Tangail.</t>
  </si>
  <si>
    <t>TG032 M/S Sofiqul Traders (Adv. Cash)</t>
  </si>
  <si>
    <t>01722149438</t>
  </si>
  <si>
    <t>Md. Akkas Ali, Kanchapur, Dongpara Chowrasta Bazar, Basail, Tangail.</t>
  </si>
  <si>
    <t>01740963315, 01815587199</t>
  </si>
  <si>
    <t>Md. Ruhul Amin, Kashimpur Bazar, Hajigonj, Chandpur.</t>
  </si>
  <si>
    <t>CP034 M/S Hazi Md. Ruhul Amin Traders (Adv. Cash)</t>
  </si>
  <si>
    <t>BB012 M/S Purbali Traders (Adv. Cash)</t>
  </si>
  <si>
    <t>01971911810</t>
  </si>
  <si>
    <t>Md. Sojib Miah, Volakut Bazar, Nasirnagar, B.Baria.</t>
  </si>
  <si>
    <t>CG049 M/S Chowdhury Enterprise (Adv. Cash)</t>
  </si>
  <si>
    <t>01817774184</t>
  </si>
  <si>
    <t>Jahedul Alam, Narayan Hat, Bhujpur, Fatickchari, Chittagonj.</t>
  </si>
  <si>
    <t>NK030 M/S Bhuiyan Enterprise (Adv. Cash)</t>
  </si>
  <si>
    <t>01912387564</t>
  </si>
  <si>
    <t>Jashim Uddin, Kashipur Bazar, Sonaimuri, Noyakhali.</t>
  </si>
  <si>
    <t>01557157500</t>
  </si>
  <si>
    <t>Md. Zakir Hossain, 1 No. Goli, Matiranga Bazar, Khagrachori.</t>
  </si>
  <si>
    <t>NN020 M/S Bhuiya Traders (Adv. Cash)</t>
  </si>
  <si>
    <t>01713560635</t>
  </si>
  <si>
    <t>Md. Saiful Islam, Mokam Ray Bazar, Atharbari, Ishwrgonj, Mymensingh.</t>
  </si>
  <si>
    <t xml:space="preserve">NK027 M/S Abir Traders </t>
  </si>
  <si>
    <t>Eastern BL, Uttara BL</t>
  </si>
  <si>
    <t>0123431, 8386401</t>
  </si>
  <si>
    <t xml:space="preserve">MS060 M/S Mizan Enterprise </t>
  </si>
  <si>
    <t>01628200134</t>
  </si>
  <si>
    <t>Md. Radowan Ullah, Uttor Bazar Main Road, Torabgonj, Komolnagar, Laxmipur.</t>
  </si>
  <si>
    <t>CP035 Rafik Traders (Adv. Cash)</t>
  </si>
  <si>
    <t>01837371979</t>
  </si>
  <si>
    <t>Md. Amran Hossan, Birampur Bazar, Faridganj, Chandpur.</t>
  </si>
  <si>
    <t>TG033 M/S Mayer Doya Enterprise (Adv. Cash)</t>
  </si>
  <si>
    <t>01925100578</t>
  </si>
  <si>
    <t>Md. Nazrul Islam Babul, Silipur Bazar, Delduar, Tangail.</t>
  </si>
  <si>
    <t>MS061 M/S Krishi Ghor Enterprise (Adv. Cash)</t>
  </si>
  <si>
    <t>01745350861</t>
  </si>
  <si>
    <t>Md. Ashadul Islam, Madhupur Modhobazar, Ishwarganj, Mymensingh.</t>
  </si>
  <si>
    <t>LP027 M/S Radowan Traders</t>
  </si>
  <si>
    <t>CP036 M/S Tayaba Nur Store (Adv. Cash)</t>
  </si>
  <si>
    <t>01880365610</t>
  </si>
  <si>
    <t>Abdul Rouf Gazi, Chordukhia Pubal Hawlader Bazar, Gondamara, Faridganj, Chandpur.</t>
  </si>
  <si>
    <t>NK031 M/S Akter Hossain &amp; Sons (Adv. Cash)</t>
  </si>
  <si>
    <t>01873232603</t>
  </si>
  <si>
    <t>Md. Akter Hossain, Hazirhat, Rohomot Nagar, Sadar, Noyakhali.</t>
  </si>
  <si>
    <t>KM030 M/S Ashif Beez Vander (Adv. Cash)</t>
  </si>
  <si>
    <t>01915962410, 01758794852</t>
  </si>
  <si>
    <t>Nur Mohammad, Rowmari Bazar, Rowmari, Kurigram.</t>
  </si>
  <si>
    <t>CG050 M/S Kashem &amp; Brothers</t>
  </si>
  <si>
    <t>0591961</t>
  </si>
  <si>
    <t>01819171606</t>
  </si>
  <si>
    <t>Md. Abul Kasham, B.O.C Road, Potia, Chittagong.</t>
  </si>
  <si>
    <t>01819831938</t>
  </si>
  <si>
    <t>Abdul Mannan, Adhunagar, Khan Hatbazar, Lohagara, Chittagong.</t>
  </si>
  <si>
    <t>Global IBL</t>
  </si>
  <si>
    <t>01825442912</t>
  </si>
  <si>
    <t>Ariful Hossan, Boro Maheshkhali Notun Bazar, Maheshkhali, Cox;s Bazar.</t>
  </si>
  <si>
    <t>CB020 M/S Arif Store</t>
  </si>
  <si>
    <t>0261661</t>
  </si>
  <si>
    <t>CP037 M/S Gazi Traders</t>
  </si>
  <si>
    <t>01738856324</t>
  </si>
  <si>
    <t>Md. Masud Gazi, Janata Bazar, Chandpur Sadar, Chandpur.</t>
  </si>
  <si>
    <t>HG019 M/S Galib Traders (Adv. Cash)</t>
  </si>
  <si>
    <t>01745454649</t>
  </si>
  <si>
    <t>Md. Shahidul Islam, Umtoli Bazar, Chunarughat, Hobigonj.</t>
  </si>
  <si>
    <t>MS062 M/S Abdul Awal Traders (Adv. Cash)</t>
  </si>
  <si>
    <t>01728087804</t>
  </si>
  <si>
    <t>Md. Jakaria, Moddho Bazar, Haluaghat, Mymensingh.</t>
  </si>
  <si>
    <t>KC015 M/S Star Enterprise (Adv. Cash)</t>
  </si>
  <si>
    <t>KC014 M/S Two Star Enterprise</t>
  </si>
  <si>
    <t>01552704005</t>
  </si>
  <si>
    <t>Md. Ali Haider,  Tabalchhari (Naton Bazar), Matirabga, Khagrachori.</t>
  </si>
  <si>
    <t>0049703</t>
  </si>
  <si>
    <t>Sreemangal</t>
  </si>
  <si>
    <t>CG051 M/S Mannan &amp; Brothers</t>
  </si>
  <si>
    <t>CB021 M/S Madina Bij Bitan</t>
  </si>
  <si>
    <t>0530656</t>
  </si>
  <si>
    <t>01826300115</t>
  </si>
  <si>
    <t>Korshedul Alam, Symon Road, Baharchara, Cox's Bazar.</t>
  </si>
  <si>
    <t>BB013 M/S Asmat Ali (Adv. Cash)</t>
  </si>
  <si>
    <t>01799471031</t>
  </si>
  <si>
    <t>Asmat Ali, Akhitara, Sarail, Brahmanbaria.</t>
  </si>
  <si>
    <t>MS063 M/S Mayer Duya Traders (Adv. Cash)</t>
  </si>
  <si>
    <t>01733034843</t>
  </si>
  <si>
    <t>Md. Mostafizur Rahman, Bhaluka Bazar, Bhaluka, Mymensingh.</t>
  </si>
  <si>
    <t>HG020 M/S  S Alom Traders (Adv. Cash)</t>
  </si>
  <si>
    <t>01711022520</t>
  </si>
  <si>
    <t>Nue Uddin Alom, Bahubal Bazar, Bahubal, Hobigonj.</t>
  </si>
  <si>
    <t>01681302750</t>
  </si>
  <si>
    <t>Md. Sayed Mahmod, Pitambardi Bazar, Motlob Dokkhin, Chandpur.</t>
  </si>
  <si>
    <t>MK032 M/S Sara Traders (Adv. Cash)</t>
  </si>
  <si>
    <t>01401000163, 01701806864</t>
  </si>
  <si>
    <t>Mandarta Bazar, Daulatpur, Manikgonj.</t>
  </si>
  <si>
    <t>GP010 M/S Krishok Bondhu Enterprise (Adv. Cash)</t>
  </si>
  <si>
    <t>01710251065</t>
  </si>
  <si>
    <t>Zillul Kabir, Rajabari Bazar, Sreepur, Gazipur.</t>
  </si>
  <si>
    <t>NK032 M/S Sahid Ullah Store (Adv. Cash)</t>
  </si>
  <si>
    <t>01831573211</t>
  </si>
  <si>
    <t>Md. Sahid Ullah, Eshak Munshir Hat, Subarnochor, Noyakhali.</t>
  </si>
  <si>
    <t>GP009 M/S Haque Beej Vander (Adv. Cash)</t>
  </si>
  <si>
    <t>CM068 M/S Jalal Traders (adv. Cash)</t>
  </si>
  <si>
    <t>01712486607</t>
  </si>
  <si>
    <t>Md. Abul Hashem, Mudaffatgonj Bazar, Laksam, Comilla.</t>
  </si>
  <si>
    <t>CM067 M/S Shopon Traders (Adv. Cash)</t>
  </si>
  <si>
    <t>01720695951</t>
  </si>
  <si>
    <t>Niranjan Debnath, Dhamti Bazar, Debidwar, Comilla.</t>
  </si>
  <si>
    <t>GP011 M/S Siraz Uddin (Adv. Cash)</t>
  </si>
  <si>
    <t>Mercantile BL, DDBL</t>
  </si>
  <si>
    <t xml:space="preserve">NK028 M/S Noman Store </t>
  </si>
  <si>
    <t>IBBL, Sonali BL</t>
  </si>
  <si>
    <t>2748452, 6163982</t>
  </si>
  <si>
    <t>JP040 M/S Vai Bon Enterprise (Adv. Cash)</t>
  </si>
  <si>
    <t>01845081460</t>
  </si>
  <si>
    <t>Abu Raihan, Dattapara Ananda Bazar, Gaibandha, Islampur,Jamalpur.</t>
  </si>
  <si>
    <t>SYL002 M/S Noya Bazar Beej Ghor (Adv. Cash)</t>
  </si>
  <si>
    <t>01865915056</t>
  </si>
  <si>
    <t>Oliur Rahman, Fariadpur Noyabazar, Fanchugonj, Sylet.</t>
  </si>
  <si>
    <t>KG036 M/S Gramin Krishi Ghor (Adv. Cash)</t>
  </si>
  <si>
    <t>01728653729, 01645839712</t>
  </si>
  <si>
    <t>Md. Saiful Islam, Laxmipur More, Tarail, Kishorgonj</t>
  </si>
  <si>
    <t>GP012 M/S Manik Enterprise (Adv. Cash)</t>
  </si>
  <si>
    <t>01775102466</t>
  </si>
  <si>
    <t>Md. Jakir Hossen, Bir Ujuli Bazar, Kapasia, Gazipur.</t>
  </si>
  <si>
    <t>HG021 M/S Haque Traders (Ad. Cash)</t>
  </si>
  <si>
    <t>01711274463</t>
  </si>
  <si>
    <t>Aminul Hoque, Mirour Vitor Bazar, Bahubol, Hobigonj.</t>
  </si>
  <si>
    <t>KC016 M/S Mushtak Store (Adv. Cash)</t>
  </si>
  <si>
    <t>Mushtak Ahmmed, Merung Bazar, Didhinala, Khagrachari.</t>
  </si>
  <si>
    <t>Tofazzal Hossen, Chitoshi Road, Ramgonj, Laxmipur.</t>
  </si>
  <si>
    <t>GP013 M/S Kashem Traders (Adv. Cash)</t>
  </si>
  <si>
    <t>01714453800, 01724837104</t>
  </si>
  <si>
    <t>KM031 M/S Rupa Traders (Adv. Cash)</t>
  </si>
  <si>
    <t>01924480338</t>
  </si>
  <si>
    <t>Md. Rafikul Islam, Jorgacha, Chilmari, Kurigram.</t>
  </si>
  <si>
    <t>Md. Abul Kasam Morol, Awrakhali Bazar, Kaligonj, Gazipur.</t>
  </si>
  <si>
    <t>HG022 M/S Nasir Traders (Adv. Cash)</t>
  </si>
  <si>
    <t>01720832377</t>
  </si>
  <si>
    <t>Md. Nasir Uddin, Chowmuhani Bazar, Madhabpur, Hobigonj.</t>
  </si>
  <si>
    <t>HG023 M/S Chowdhury Traders (Adv. Cash)</t>
  </si>
  <si>
    <t>01711452317</t>
  </si>
  <si>
    <t>Md. Nurul Huda Chowdhury, Bahubal Bazar, Bahubal, Hobigonj.</t>
  </si>
  <si>
    <t>01731825674</t>
  </si>
  <si>
    <t>Amir Ahmed, Bishwanath Natun Bazar, Bishwanath, Sylhet.</t>
  </si>
  <si>
    <t>SYL004 M/S Ahmed Traders (Adv. Cash)</t>
  </si>
  <si>
    <t>SYL003 M/S Salek Bij Ghor (Adv. Cash)</t>
  </si>
  <si>
    <t>01711067016</t>
  </si>
  <si>
    <t>Sahed  Ahmed Chowdhury, Fenchugonj Phoshim Bazar, Fenchugonj, Sylhet.</t>
  </si>
  <si>
    <t>KC013 M/S Master Enterprise (Adv. Cash)</t>
  </si>
  <si>
    <t>CG052 M/S Sultana Traders (Adv. Cash)</t>
  </si>
  <si>
    <t>01713601701</t>
  </si>
  <si>
    <t>Md. Jahangir Uddin Chowdhury, Shantirhat Bazar, Bhujpur, Fotikchori, Chittagong.</t>
  </si>
  <si>
    <t>CG024 M/S Salim Enterprise (Adv. Cash)</t>
  </si>
  <si>
    <t>SR025 M/S Sumaia Traders (Adv. Cash)</t>
  </si>
  <si>
    <t>01959544654</t>
  </si>
  <si>
    <t>Md. Sulayman, Kamarer Char, Sherpur Sadar, Sherpur.</t>
  </si>
  <si>
    <t>DH004 M/S Shoab Beej Bhander (Adv. Cash)</t>
  </si>
  <si>
    <t>01712167890</t>
  </si>
  <si>
    <t>Md. Shoab, Bahra Poshchimpar, Nawabgonj, Dhaka.</t>
  </si>
  <si>
    <t>CB022 M/S Ma Enterprise (Adv. Cash)</t>
  </si>
  <si>
    <t>0731872</t>
  </si>
  <si>
    <t>01608976106</t>
  </si>
  <si>
    <t>Julan Kanti Das, Rampur Station, 07 No Word, Saharbil, Chokoria, Cox's Bazar.</t>
  </si>
  <si>
    <t>MS064 M/S Delower Enterprise (Adv. Cash)</t>
  </si>
  <si>
    <t>01711162014, 01312143063</t>
  </si>
  <si>
    <t>Md. Abdus Samad Sarker, Juuta Mahal, Trishal Bazar, Trishal, Mymensingh.</t>
  </si>
  <si>
    <t>CM069 M/S Raisa Enterprise ( Adv. Cash)</t>
  </si>
  <si>
    <t>01813275953</t>
  </si>
  <si>
    <t>Md. Shaparan, Ohab Ali More, Chandina, Comilla.</t>
  </si>
  <si>
    <t>CM070 M/S Janta Beej Bhander (Adv. Cash)</t>
  </si>
  <si>
    <t>01611903611</t>
  </si>
  <si>
    <t>Md. Monsur Meer, Dollai Nawabpur Bazar, Chandina, Comilla.</t>
  </si>
  <si>
    <t>0310507</t>
  </si>
  <si>
    <t>TG034 M/S Sadman Agro (Adv. Cash)</t>
  </si>
  <si>
    <t>01744354264</t>
  </si>
  <si>
    <t>A.H.M Kabir, Kakraid Krishi Bank Sanlagna, Madhupur, Tangail.</t>
  </si>
  <si>
    <t>CP038 M/S  Patoary Traders</t>
  </si>
  <si>
    <t>CP039 M/S Shaha Traders (Adv. Cash)</t>
  </si>
  <si>
    <t>Gouro Nitai Shaha (Titu), Uttar Goli, Rupsha Bazar, Faridganj, Chandpur.</t>
  </si>
  <si>
    <t>01712916961</t>
  </si>
  <si>
    <t>CM071 M/S Alahabad Adarsha Enterprise (Adv. Cash)</t>
  </si>
  <si>
    <t>01740555679</t>
  </si>
  <si>
    <t>Md. Habibur Rahman, Alahabad Bazar, Debidar, Comilla.</t>
  </si>
  <si>
    <t>KG037 M/S Mahi Traders (Adv. Cash)</t>
  </si>
  <si>
    <t>01711477662</t>
  </si>
  <si>
    <t>Md. Ariful Rahman Chowdhury, Mithamain Bazar, Mithamain, Kishoregonj.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</si>
</sst>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SutonnySushreeMJ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4" fontId="4" fillId="0" borderId="0" xfId="1" applyNumberFormat="1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/>
    <xf numFmtId="164" fontId="4" fillId="0" borderId="1" xfId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vertical="center"/>
    </xf>
    <xf numFmtId="164" fontId="9" fillId="2" borderId="1" xfId="1" applyNumberFormat="1" applyFont="1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top"/>
    </xf>
    <xf numFmtId="164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0" xfId="0" applyFont="1" applyFill="1"/>
    <xf numFmtId="0" fontId="4" fillId="0" borderId="1" xfId="0" applyFont="1" applyBorder="1" applyAlignment="1"/>
    <xf numFmtId="0" fontId="4" fillId="2" borderId="1" xfId="0" applyFont="1" applyFill="1" applyBorder="1" applyAlignment="1"/>
    <xf numFmtId="0" fontId="8" fillId="2" borderId="1" xfId="0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9" fillId="2" borderId="0" xfId="0" applyFont="1" applyFill="1"/>
    <xf numFmtId="3" fontId="4" fillId="0" borderId="1" xfId="0" applyNumberFormat="1" applyFont="1" applyBorder="1" applyAlignment="1">
      <alignment horizontal="center" vertical="center"/>
    </xf>
    <xf numFmtId="164" fontId="9" fillId="2" borderId="1" xfId="1" applyNumberFormat="1" applyFont="1" applyFill="1" applyBorder="1"/>
    <xf numFmtId="0" fontId="9" fillId="2" borderId="1" xfId="0" applyFont="1" applyFill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 vertical="center"/>
    </xf>
    <xf numFmtId="0" fontId="9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9" fillId="2" borderId="1" xfId="0" quotePrefix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left"/>
    </xf>
    <xf numFmtId="164" fontId="9" fillId="2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4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wrapText="1"/>
    </xf>
    <xf numFmtId="0" fontId="9" fillId="2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left"/>
    </xf>
    <xf numFmtId="164" fontId="4" fillId="2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12" fillId="2" borderId="1" xfId="0" quotePrefix="1" applyFont="1" applyFill="1" applyBorder="1" applyAlignment="1">
      <alignment vertical="center"/>
    </xf>
    <xf numFmtId="0" fontId="12" fillId="0" borderId="1" xfId="0" quotePrefix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3" fontId="9" fillId="2" borderId="1" xfId="0" quotePrefix="1" applyNumberFormat="1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/>
    </xf>
    <xf numFmtId="0" fontId="4" fillId="0" borderId="1" xfId="0" quotePrefix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38"/>
  <sheetViews>
    <sheetView tabSelected="1" topLeftCell="A4" zoomScale="110" zoomScaleNormal="110" workbookViewId="0">
      <pane xSplit="2" ySplit="3" topLeftCell="C7" activePane="bottomRight" state="frozen"/>
      <selection activeCell="A4" sqref="A4"/>
      <selection pane="topRight" activeCell="D4" sqref="D4"/>
      <selection pane="bottomLeft" activeCell="A7" sqref="A7"/>
      <selection pane="bottomRight" activeCell="B429" sqref="B429"/>
    </sheetView>
  </sheetViews>
  <sheetFormatPr defaultRowHeight="15.6" customHeight="1" x14ac:dyDescent="0.25"/>
  <cols>
    <col min="1" max="1" width="5.42578125" style="10" customWidth="1"/>
    <col min="2" max="2" width="49.28515625" style="11" bestFit="1" customWidth="1"/>
    <col min="3" max="3" width="8.28515625" style="7" customWidth="1"/>
    <col min="4" max="4" width="12" style="89" customWidth="1"/>
    <col min="5" max="5" width="13" style="89" customWidth="1"/>
    <col min="6" max="6" width="11.42578125" style="7" customWidth="1"/>
    <col min="7" max="7" width="13" style="89" customWidth="1"/>
    <col min="8" max="9" width="9.5703125" style="89" customWidth="1"/>
    <col min="10" max="10" width="7.42578125" style="89" bestFit="1" customWidth="1"/>
    <col min="11" max="11" width="12.5703125" style="89" customWidth="1"/>
    <col min="12" max="12" width="18" style="89" customWidth="1"/>
    <col min="13" max="13" width="20.28515625" style="90" bestFit="1" customWidth="1"/>
    <col min="14" max="14" width="19.42578125" style="5" customWidth="1"/>
    <col min="15" max="15" width="11.5703125" style="6" bestFit="1" customWidth="1"/>
    <col min="16" max="16" width="20.28515625" style="7" customWidth="1"/>
    <col min="17" max="17" width="14.140625" style="7" customWidth="1"/>
    <col min="18" max="18" width="8.7109375" style="7" customWidth="1"/>
    <col min="19" max="19" width="11" style="7" customWidth="1"/>
    <col min="20" max="20" width="12.28515625" style="7" bestFit="1" customWidth="1"/>
    <col min="21" max="21" width="9.140625" style="7" customWidth="1"/>
    <col min="22" max="22" width="9.7109375" style="7" customWidth="1"/>
    <col min="23" max="23" width="38" style="8" bestFit="1" customWidth="1"/>
    <col min="24" max="24" width="11.85546875" style="8" customWidth="1"/>
    <col min="25" max="25" width="95.140625" style="9" bestFit="1" customWidth="1"/>
    <col min="26" max="26" width="26.42578125" style="10" customWidth="1"/>
    <col min="27" max="16384" width="9.140625" style="10"/>
  </cols>
  <sheetData>
    <row r="1" spans="1:26" ht="15.6" customHeight="1" x14ac:dyDescent="0.25">
      <c r="A1" s="1" t="s">
        <v>7</v>
      </c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26" ht="15.6" customHeight="1" x14ac:dyDescent="0.25">
      <c r="A2" s="1" t="s">
        <v>6</v>
      </c>
      <c r="B2" s="1"/>
      <c r="C2" s="2"/>
      <c r="D2" s="2"/>
      <c r="E2" s="2"/>
      <c r="F2" s="2"/>
      <c r="G2" s="2"/>
      <c r="H2" s="2"/>
      <c r="I2" s="2"/>
      <c r="J2" s="2"/>
      <c r="K2" s="2"/>
      <c r="L2" s="3"/>
      <c r="M2" s="4"/>
    </row>
    <row r="3" spans="1:26" ht="15.6" customHeight="1" x14ac:dyDescent="0.25">
      <c r="A3" s="11" t="s">
        <v>5</v>
      </c>
      <c r="B3" s="1"/>
      <c r="C3" s="2"/>
      <c r="D3" s="2"/>
      <c r="E3" s="2"/>
      <c r="F3" s="2"/>
      <c r="G3" s="2"/>
      <c r="H3" s="2"/>
      <c r="I3" s="2"/>
      <c r="J3" s="2"/>
      <c r="K3" s="2"/>
      <c r="L3" s="3"/>
      <c r="M3" s="4"/>
    </row>
    <row r="4" spans="1:26" ht="15.6" customHeight="1" x14ac:dyDescent="0.25">
      <c r="A4" s="11"/>
      <c r="B4" s="1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26" ht="51" customHeight="1" x14ac:dyDescent="0.25">
      <c r="A5" s="106" t="s">
        <v>4</v>
      </c>
      <c r="B5" s="106" t="s">
        <v>3</v>
      </c>
      <c r="C5" s="106" t="s">
        <v>101</v>
      </c>
      <c r="D5" s="106" t="s">
        <v>99</v>
      </c>
      <c r="E5" s="105" t="s">
        <v>100</v>
      </c>
      <c r="F5" s="105" t="s">
        <v>59</v>
      </c>
      <c r="G5" s="105" t="s">
        <v>2</v>
      </c>
      <c r="H5" s="105" t="s">
        <v>954</v>
      </c>
      <c r="I5" s="105" t="s">
        <v>1328</v>
      </c>
      <c r="J5" s="108" t="s">
        <v>746</v>
      </c>
      <c r="K5" s="105" t="s">
        <v>97</v>
      </c>
      <c r="L5" s="105" t="s">
        <v>112</v>
      </c>
      <c r="M5" s="105"/>
      <c r="N5" s="105" t="s">
        <v>113</v>
      </c>
      <c r="O5" s="107" t="s">
        <v>114</v>
      </c>
      <c r="P5" s="105" t="s">
        <v>115</v>
      </c>
      <c r="Q5" s="105" t="s">
        <v>116</v>
      </c>
      <c r="R5" s="105" t="s">
        <v>117</v>
      </c>
      <c r="S5" s="109" t="s">
        <v>118</v>
      </c>
      <c r="T5" s="105" t="s">
        <v>119</v>
      </c>
      <c r="U5" s="105"/>
      <c r="V5" s="105" t="s">
        <v>120</v>
      </c>
      <c r="W5" s="106" t="s">
        <v>124</v>
      </c>
      <c r="X5" s="103" t="s">
        <v>256</v>
      </c>
      <c r="Y5" s="105" t="s">
        <v>123</v>
      </c>
      <c r="Z5" s="104" t="s">
        <v>125</v>
      </c>
    </row>
    <row r="6" spans="1:26" ht="33.75" customHeight="1" x14ac:dyDescent="0.25">
      <c r="A6" s="106"/>
      <c r="B6" s="106"/>
      <c r="C6" s="106"/>
      <c r="D6" s="106"/>
      <c r="E6" s="105"/>
      <c r="F6" s="105"/>
      <c r="G6" s="105"/>
      <c r="H6" s="105"/>
      <c r="I6" s="105"/>
      <c r="J6" s="108"/>
      <c r="K6" s="105"/>
      <c r="L6" s="94" t="s">
        <v>1</v>
      </c>
      <c r="M6" s="93" t="s">
        <v>0</v>
      </c>
      <c r="N6" s="105"/>
      <c r="O6" s="107"/>
      <c r="P6" s="105"/>
      <c r="Q6" s="105"/>
      <c r="R6" s="105"/>
      <c r="S6" s="109"/>
      <c r="T6" s="93" t="s">
        <v>121</v>
      </c>
      <c r="U6" s="93" t="s">
        <v>122</v>
      </c>
      <c r="V6" s="105"/>
      <c r="W6" s="106"/>
      <c r="X6" s="103"/>
      <c r="Y6" s="105"/>
      <c r="Z6" s="104"/>
    </row>
    <row r="7" spans="1:26" ht="15.6" customHeight="1" x14ac:dyDescent="0.25">
      <c r="A7" s="13">
        <v>1</v>
      </c>
      <c r="B7" s="44" t="s">
        <v>214</v>
      </c>
      <c r="C7" s="15" t="s">
        <v>104</v>
      </c>
      <c r="D7" s="15" t="s">
        <v>109</v>
      </c>
      <c r="E7" s="18" t="s">
        <v>1213</v>
      </c>
      <c r="F7" s="18" t="s">
        <v>59</v>
      </c>
      <c r="G7" s="13"/>
      <c r="H7" s="13"/>
      <c r="I7" s="13"/>
      <c r="J7" s="13"/>
      <c r="K7" s="13" t="s">
        <v>98</v>
      </c>
      <c r="L7" s="13"/>
      <c r="M7" s="24" t="s">
        <v>128</v>
      </c>
      <c r="N7" s="29">
        <v>2246103</v>
      </c>
      <c r="O7" s="25">
        <f>800000-200000</f>
        <v>600000</v>
      </c>
      <c r="P7" s="18" t="s">
        <v>129</v>
      </c>
      <c r="Q7" s="13" t="s">
        <v>127</v>
      </c>
      <c r="R7" s="13" t="s">
        <v>127</v>
      </c>
      <c r="S7" s="13" t="s">
        <v>127</v>
      </c>
      <c r="T7" s="13" t="s">
        <v>127</v>
      </c>
      <c r="U7" s="13"/>
      <c r="V7" s="13" t="s">
        <v>127</v>
      </c>
      <c r="W7" s="27" t="s">
        <v>215</v>
      </c>
      <c r="X7" s="27"/>
      <c r="Y7" s="20" t="s">
        <v>790</v>
      </c>
      <c r="Z7" s="12"/>
    </row>
    <row r="8" spans="1:26" ht="15.6" customHeight="1" x14ac:dyDescent="0.25">
      <c r="A8" s="13">
        <v>2</v>
      </c>
      <c r="B8" s="44" t="s">
        <v>608</v>
      </c>
      <c r="C8" s="15" t="s">
        <v>104</v>
      </c>
      <c r="D8" s="15" t="s">
        <v>109</v>
      </c>
      <c r="E8" s="18" t="s">
        <v>1213</v>
      </c>
      <c r="F8" s="18" t="s">
        <v>59</v>
      </c>
      <c r="G8" s="13"/>
      <c r="H8" s="13"/>
      <c r="I8" s="13"/>
      <c r="J8" s="13"/>
      <c r="K8" s="13" t="s">
        <v>98</v>
      </c>
      <c r="L8" s="13"/>
      <c r="M8" s="24" t="s">
        <v>137</v>
      </c>
      <c r="N8" s="29">
        <v>4908508</v>
      </c>
      <c r="O8" s="25">
        <f>55000+145000+100000</f>
        <v>300000</v>
      </c>
      <c r="P8" s="18" t="s">
        <v>129</v>
      </c>
      <c r="Q8" s="13" t="s">
        <v>127</v>
      </c>
      <c r="R8" s="13" t="s">
        <v>127</v>
      </c>
      <c r="S8" s="13" t="s">
        <v>127</v>
      </c>
      <c r="T8" s="13" t="s">
        <v>127</v>
      </c>
      <c r="U8" s="13"/>
      <c r="V8" s="13" t="s">
        <v>127</v>
      </c>
      <c r="W8" s="27" t="s">
        <v>609</v>
      </c>
      <c r="X8" s="27"/>
      <c r="Y8" s="20" t="s">
        <v>610</v>
      </c>
      <c r="Z8" s="12"/>
    </row>
    <row r="9" spans="1:26" ht="15.6" customHeight="1" x14ac:dyDescent="0.25">
      <c r="A9" s="13">
        <v>3</v>
      </c>
      <c r="B9" s="19" t="s">
        <v>1050</v>
      </c>
      <c r="C9" s="15" t="s">
        <v>104</v>
      </c>
      <c r="D9" s="15" t="s">
        <v>109</v>
      </c>
      <c r="E9" s="18" t="s">
        <v>1213</v>
      </c>
      <c r="F9" s="18" t="s">
        <v>59</v>
      </c>
      <c r="G9" s="13"/>
      <c r="H9" s="13" t="s">
        <v>127</v>
      </c>
      <c r="I9" s="13"/>
      <c r="J9" s="13" t="s">
        <v>127</v>
      </c>
      <c r="K9" s="13" t="s">
        <v>98</v>
      </c>
      <c r="L9" s="13"/>
      <c r="M9" s="24" t="s">
        <v>137</v>
      </c>
      <c r="N9" s="29">
        <v>6106028</v>
      </c>
      <c r="O9" s="25">
        <v>500000</v>
      </c>
      <c r="P9" s="18" t="s">
        <v>129</v>
      </c>
      <c r="Q9" s="13" t="s">
        <v>127</v>
      </c>
      <c r="R9" s="13" t="s">
        <v>127</v>
      </c>
      <c r="S9" s="13" t="s">
        <v>127</v>
      </c>
      <c r="T9" s="13" t="s">
        <v>127</v>
      </c>
      <c r="U9" s="13"/>
      <c r="V9" s="13" t="s">
        <v>127</v>
      </c>
      <c r="W9" s="27" t="s">
        <v>1051</v>
      </c>
      <c r="X9" s="27"/>
      <c r="Y9" s="20" t="s">
        <v>1052</v>
      </c>
      <c r="Z9" s="12"/>
    </row>
    <row r="10" spans="1:26" ht="14.25" customHeight="1" x14ac:dyDescent="0.25">
      <c r="A10" s="13">
        <v>4</v>
      </c>
      <c r="B10" s="19" t="s">
        <v>1437</v>
      </c>
      <c r="C10" s="15" t="s">
        <v>104</v>
      </c>
      <c r="D10" s="15" t="s">
        <v>109</v>
      </c>
      <c r="E10" s="18" t="s">
        <v>1213</v>
      </c>
      <c r="F10" s="18" t="s">
        <v>59</v>
      </c>
      <c r="G10" s="13"/>
      <c r="H10" s="13"/>
      <c r="I10" s="13"/>
      <c r="J10" s="13"/>
      <c r="K10" s="13" t="s">
        <v>75</v>
      </c>
      <c r="L10" s="13"/>
      <c r="M10" s="24"/>
      <c r="N10" s="29"/>
      <c r="O10" s="25">
        <v>1</v>
      </c>
      <c r="P10" s="18"/>
      <c r="Q10" s="13"/>
      <c r="R10" s="13"/>
      <c r="S10" s="13"/>
      <c r="T10" s="13"/>
      <c r="U10" s="13"/>
      <c r="V10" s="13"/>
      <c r="W10" s="27" t="s">
        <v>1438</v>
      </c>
      <c r="X10" s="27"/>
      <c r="Y10" s="20" t="s">
        <v>1439</v>
      </c>
      <c r="Z10" s="12"/>
    </row>
    <row r="11" spans="1:26" ht="14.25" customHeight="1" x14ac:dyDescent="0.25">
      <c r="A11" s="13">
        <v>5</v>
      </c>
      <c r="B11" s="19" t="s">
        <v>1523</v>
      </c>
      <c r="C11" s="15" t="s">
        <v>104</v>
      </c>
      <c r="D11" s="15" t="s">
        <v>109</v>
      </c>
      <c r="E11" s="18" t="s">
        <v>1213</v>
      </c>
      <c r="F11" s="18" t="s">
        <v>59</v>
      </c>
      <c r="G11" s="13"/>
      <c r="H11" s="13"/>
      <c r="I11" s="13"/>
      <c r="J11" s="13"/>
      <c r="K11" s="13" t="s">
        <v>75</v>
      </c>
      <c r="L11" s="13"/>
      <c r="M11" s="24"/>
      <c r="N11" s="29"/>
      <c r="O11" s="25">
        <v>1</v>
      </c>
      <c r="P11" s="18"/>
      <c r="Q11" s="13"/>
      <c r="R11" s="13"/>
      <c r="S11" s="13"/>
      <c r="T11" s="13"/>
      <c r="U11" s="13"/>
      <c r="V11" s="13"/>
      <c r="W11" s="27" t="s">
        <v>1524</v>
      </c>
      <c r="X11" s="27"/>
      <c r="Y11" s="20" t="s">
        <v>1525</v>
      </c>
      <c r="Z11" s="12"/>
    </row>
    <row r="12" spans="1:26" s="48" customFormat="1" ht="15.6" customHeight="1" x14ac:dyDescent="0.25">
      <c r="A12" s="13">
        <v>6</v>
      </c>
      <c r="B12" s="63" t="s">
        <v>915</v>
      </c>
      <c r="C12" s="15" t="s">
        <v>104</v>
      </c>
      <c r="D12" s="16" t="s">
        <v>109</v>
      </c>
      <c r="E12" s="16" t="s">
        <v>105</v>
      </c>
      <c r="F12" s="15" t="s">
        <v>59</v>
      </c>
      <c r="G12" s="16"/>
      <c r="H12" s="16"/>
      <c r="I12" s="16"/>
      <c r="J12" s="16"/>
      <c r="K12" s="16" t="s">
        <v>98</v>
      </c>
      <c r="L12" s="16"/>
      <c r="M12" s="28" t="s">
        <v>130</v>
      </c>
      <c r="N12" s="16">
        <v>2926918</v>
      </c>
      <c r="O12" s="50">
        <v>1</v>
      </c>
      <c r="P12" s="15" t="s">
        <v>167</v>
      </c>
      <c r="Q12" s="16"/>
      <c r="R12" s="16" t="s">
        <v>127</v>
      </c>
      <c r="S12" s="16" t="s">
        <v>127</v>
      </c>
      <c r="T12" s="16" t="s">
        <v>127</v>
      </c>
      <c r="U12" s="16"/>
      <c r="V12" s="16" t="s">
        <v>127</v>
      </c>
      <c r="W12" s="57" t="s">
        <v>916</v>
      </c>
      <c r="X12" s="57"/>
      <c r="Y12" s="46" t="s">
        <v>917</v>
      </c>
      <c r="Z12" s="51"/>
    </row>
    <row r="13" spans="1:26" s="66" customFormat="1" ht="15.6" customHeight="1" x14ac:dyDescent="0.25">
      <c r="A13" s="13">
        <v>7</v>
      </c>
      <c r="B13" s="43" t="s">
        <v>8</v>
      </c>
      <c r="C13" s="41" t="s">
        <v>104</v>
      </c>
      <c r="D13" s="41" t="s">
        <v>109</v>
      </c>
      <c r="E13" s="41" t="s">
        <v>105</v>
      </c>
      <c r="F13" s="41" t="s">
        <v>59</v>
      </c>
      <c r="G13" s="65"/>
      <c r="H13" s="65"/>
      <c r="I13" s="65"/>
      <c r="J13" s="65"/>
      <c r="K13" s="18" t="s">
        <v>98</v>
      </c>
      <c r="L13" s="13" t="s">
        <v>164</v>
      </c>
      <c r="M13" s="24" t="s">
        <v>700</v>
      </c>
      <c r="N13" s="18" t="s">
        <v>379</v>
      </c>
      <c r="O13" s="64">
        <f>2000000-1000000+500000</f>
        <v>1500000</v>
      </c>
      <c r="P13" s="18" t="s">
        <v>135</v>
      </c>
      <c r="Q13" s="18" t="s">
        <v>127</v>
      </c>
      <c r="R13" s="18"/>
      <c r="S13" s="18" t="s">
        <v>127</v>
      </c>
      <c r="T13" s="18" t="s">
        <v>127</v>
      </c>
      <c r="U13" s="18"/>
      <c r="V13" s="18" t="s">
        <v>127</v>
      </c>
      <c r="W13" s="35" t="s">
        <v>380</v>
      </c>
      <c r="X13" s="19"/>
      <c r="Y13" s="36" t="s">
        <v>871</v>
      </c>
      <c r="Z13" s="19"/>
    </row>
    <row r="14" spans="1:26" s="69" customFormat="1" ht="15.6" customHeight="1" x14ac:dyDescent="0.25">
      <c r="A14" s="13">
        <v>8</v>
      </c>
      <c r="B14" s="14" t="s">
        <v>9</v>
      </c>
      <c r="C14" s="15" t="s">
        <v>104</v>
      </c>
      <c r="D14" s="15" t="s">
        <v>109</v>
      </c>
      <c r="E14" s="15" t="s">
        <v>105</v>
      </c>
      <c r="F14" s="15" t="s">
        <v>59</v>
      </c>
      <c r="G14" s="67"/>
      <c r="H14" s="67"/>
      <c r="I14" s="67"/>
      <c r="J14" s="67"/>
      <c r="K14" s="15" t="s">
        <v>98</v>
      </c>
      <c r="L14" s="16"/>
      <c r="M14" s="42" t="s">
        <v>452</v>
      </c>
      <c r="N14" s="15" t="s">
        <v>453</v>
      </c>
      <c r="O14" s="68">
        <v>200000</v>
      </c>
      <c r="P14" s="15" t="s">
        <v>454</v>
      </c>
      <c r="Q14" s="15"/>
      <c r="R14" s="15" t="s">
        <v>127</v>
      </c>
      <c r="S14" s="15" t="s">
        <v>127</v>
      </c>
      <c r="T14" s="15" t="s">
        <v>127</v>
      </c>
      <c r="U14" s="15"/>
      <c r="V14" s="15"/>
      <c r="W14" s="57" t="s">
        <v>455</v>
      </c>
      <c r="X14" s="14"/>
      <c r="Y14" s="46" t="s">
        <v>456</v>
      </c>
      <c r="Z14" s="14"/>
    </row>
    <row r="15" spans="1:26" s="66" customFormat="1" ht="15.6" customHeight="1" x14ac:dyDescent="0.25">
      <c r="A15" s="13">
        <v>9</v>
      </c>
      <c r="B15" s="31" t="s">
        <v>63</v>
      </c>
      <c r="C15" s="41" t="s">
        <v>104</v>
      </c>
      <c r="D15" s="41" t="s">
        <v>109</v>
      </c>
      <c r="E15" s="41" t="s">
        <v>105</v>
      </c>
      <c r="F15" s="41" t="s">
        <v>59</v>
      </c>
      <c r="G15" s="70"/>
      <c r="H15" s="70"/>
      <c r="I15" s="70"/>
      <c r="J15" s="70"/>
      <c r="K15" s="34" t="s">
        <v>98</v>
      </c>
      <c r="L15" s="23"/>
      <c r="M15" s="45" t="s">
        <v>335</v>
      </c>
      <c r="N15" s="34" t="s">
        <v>377</v>
      </c>
      <c r="O15" s="72">
        <f>800000-700000</f>
        <v>100000</v>
      </c>
      <c r="P15" s="34" t="s">
        <v>378</v>
      </c>
      <c r="Q15" s="34" t="s">
        <v>127</v>
      </c>
      <c r="R15" s="34" t="s">
        <v>127</v>
      </c>
      <c r="S15" s="34" t="s">
        <v>127</v>
      </c>
      <c r="T15" s="34" t="s">
        <v>127</v>
      </c>
      <c r="U15" s="34"/>
      <c r="V15" s="34" t="s">
        <v>127</v>
      </c>
      <c r="W15" s="35" t="s">
        <v>184</v>
      </c>
      <c r="X15" s="35"/>
      <c r="Y15" s="36" t="s">
        <v>872</v>
      </c>
      <c r="Z15" s="44"/>
    </row>
    <row r="16" spans="1:26" s="66" customFormat="1" ht="15.6" customHeight="1" x14ac:dyDescent="0.25">
      <c r="A16" s="13">
        <v>10</v>
      </c>
      <c r="B16" s="31" t="s">
        <v>65</v>
      </c>
      <c r="C16" s="41" t="s">
        <v>104</v>
      </c>
      <c r="D16" s="41" t="s">
        <v>109</v>
      </c>
      <c r="E16" s="41" t="s">
        <v>105</v>
      </c>
      <c r="F16" s="41" t="s">
        <v>59</v>
      </c>
      <c r="G16" s="70"/>
      <c r="H16" s="70"/>
      <c r="I16" s="70"/>
      <c r="J16" s="70"/>
      <c r="K16" s="34" t="s">
        <v>98</v>
      </c>
      <c r="L16" s="23"/>
      <c r="M16" s="45" t="s">
        <v>136</v>
      </c>
      <c r="N16" s="34">
        <v>4343102</v>
      </c>
      <c r="O16" s="72">
        <f>700000-100000</f>
        <v>600000</v>
      </c>
      <c r="P16" s="34" t="s">
        <v>179</v>
      </c>
      <c r="Q16" s="34" t="s">
        <v>127</v>
      </c>
      <c r="R16" s="34" t="s">
        <v>127</v>
      </c>
      <c r="S16" s="34" t="s">
        <v>127</v>
      </c>
      <c r="T16" s="34"/>
      <c r="U16" s="34"/>
      <c r="V16" s="34" t="s">
        <v>127</v>
      </c>
      <c r="W16" s="35" t="s">
        <v>873</v>
      </c>
      <c r="X16" s="44"/>
      <c r="Y16" s="36" t="s">
        <v>874</v>
      </c>
      <c r="Z16" s="44"/>
    </row>
    <row r="17" spans="1:26" s="66" customFormat="1" ht="15.6" customHeight="1" x14ac:dyDescent="0.25">
      <c r="A17" s="13">
        <v>11</v>
      </c>
      <c r="B17" s="31" t="s">
        <v>78</v>
      </c>
      <c r="C17" s="41" t="s">
        <v>104</v>
      </c>
      <c r="D17" s="41" t="s">
        <v>109</v>
      </c>
      <c r="E17" s="41" t="s">
        <v>105</v>
      </c>
      <c r="F17" s="41" t="s">
        <v>59</v>
      </c>
      <c r="G17" s="70"/>
      <c r="H17" s="70"/>
      <c r="I17" s="70"/>
      <c r="J17" s="70"/>
      <c r="K17" s="34" t="s">
        <v>75</v>
      </c>
      <c r="L17" s="23"/>
      <c r="M17" s="45"/>
      <c r="N17" s="34"/>
      <c r="O17" s="72">
        <v>100000</v>
      </c>
      <c r="P17" s="34"/>
      <c r="Q17" s="34"/>
      <c r="R17" s="34"/>
      <c r="S17" s="34"/>
      <c r="T17" s="34"/>
      <c r="U17" s="34"/>
      <c r="V17" s="34"/>
      <c r="W17" s="44"/>
      <c r="X17" s="44"/>
      <c r="Y17" s="36"/>
      <c r="Z17" s="44"/>
    </row>
    <row r="18" spans="1:26" s="66" customFormat="1" ht="15.6" customHeight="1" x14ac:dyDescent="0.25">
      <c r="A18" s="13">
        <v>12</v>
      </c>
      <c r="B18" s="31" t="s">
        <v>241</v>
      </c>
      <c r="C18" s="41" t="s">
        <v>104</v>
      </c>
      <c r="D18" s="41" t="s">
        <v>109</v>
      </c>
      <c r="E18" s="41" t="s">
        <v>105</v>
      </c>
      <c r="F18" s="41" t="s">
        <v>59</v>
      </c>
      <c r="G18" s="70"/>
      <c r="H18" s="70"/>
      <c r="I18" s="70"/>
      <c r="J18" s="70"/>
      <c r="K18" s="34" t="s">
        <v>102</v>
      </c>
      <c r="L18" s="23" t="s">
        <v>139</v>
      </c>
      <c r="M18" s="45"/>
      <c r="N18" s="71" t="s">
        <v>242</v>
      </c>
      <c r="O18" s="72">
        <v>50000</v>
      </c>
      <c r="P18" s="34" t="s">
        <v>129</v>
      </c>
      <c r="Q18" s="34" t="s">
        <v>127</v>
      </c>
      <c r="R18" s="34" t="s">
        <v>127</v>
      </c>
      <c r="S18" s="34" t="s">
        <v>127</v>
      </c>
      <c r="T18" s="34" t="s">
        <v>127</v>
      </c>
      <c r="U18" s="34"/>
      <c r="V18" s="34" t="s">
        <v>127</v>
      </c>
      <c r="W18" s="35" t="s">
        <v>243</v>
      </c>
      <c r="X18" s="35"/>
      <c r="Y18" s="36" t="s">
        <v>875</v>
      </c>
      <c r="Z18" s="44"/>
    </row>
    <row r="19" spans="1:26" s="66" customFormat="1" ht="15.6" customHeight="1" x14ac:dyDescent="0.25">
      <c r="A19" s="13">
        <v>13</v>
      </c>
      <c r="B19" s="31" t="s">
        <v>244</v>
      </c>
      <c r="C19" s="41" t="s">
        <v>104</v>
      </c>
      <c r="D19" s="41" t="s">
        <v>109</v>
      </c>
      <c r="E19" s="41" t="s">
        <v>105</v>
      </c>
      <c r="F19" s="41" t="s">
        <v>59</v>
      </c>
      <c r="G19" s="70"/>
      <c r="H19" s="70"/>
      <c r="I19" s="70"/>
      <c r="J19" s="70"/>
      <c r="K19" s="34" t="s">
        <v>102</v>
      </c>
      <c r="L19" s="23" t="s">
        <v>133</v>
      </c>
      <c r="M19" s="45"/>
      <c r="N19" s="71">
        <v>2517335</v>
      </c>
      <c r="O19" s="72">
        <f>200000+100000</f>
        <v>300000</v>
      </c>
      <c r="P19" s="34" t="s">
        <v>129</v>
      </c>
      <c r="Q19" s="34" t="s">
        <v>127</v>
      </c>
      <c r="R19" s="34" t="s">
        <v>127</v>
      </c>
      <c r="S19" s="34" t="s">
        <v>127</v>
      </c>
      <c r="T19" s="34" t="s">
        <v>127</v>
      </c>
      <c r="U19" s="34"/>
      <c r="V19" s="34" t="s">
        <v>127</v>
      </c>
      <c r="W19" s="35" t="s">
        <v>245</v>
      </c>
      <c r="X19" s="35"/>
      <c r="Y19" s="36" t="s">
        <v>246</v>
      </c>
      <c r="Z19" s="44"/>
    </row>
    <row r="20" spans="1:26" s="66" customFormat="1" ht="15.6" customHeight="1" x14ac:dyDescent="0.25">
      <c r="A20" s="13">
        <v>14</v>
      </c>
      <c r="B20" s="31" t="s">
        <v>317</v>
      </c>
      <c r="C20" s="41" t="s">
        <v>104</v>
      </c>
      <c r="D20" s="41" t="s">
        <v>109</v>
      </c>
      <c r="E20" s="41" t="s">
        <v>105</v>
      </c>
      <c r="F20" s="41" t="s">
        <v>59</v>
      </c>
      <c r="G20" s="70"/>
      <c r="H20" s="70"/>
      <c r="I20" s="70"/>
      <c r="J20" s="70"/>
      <c r="K20" s="34" t="s">
        <v>98</v>
      </c>
      <c r="L20" s="23"/>
      <c r="M20" s="45" t="s">
        <v>130</v>
      </c>
      <c r="N20" s="71">
        <v>4165288</v>
      </c>
      <c r="O20" s="72">
        <v>1</v>
      </c>
      <c r="P20" s="34" t="s">
        <v>161</v>
      </c>
      <c r="Q20" s="34" t="s">
        <v>127</v>
      </c>
      <c r="R20" s="34" t="s">
        <v>127</v>
      </c>
      <c r="S20" s="34" t="s">
        <v>127</v>
      </c>
      <c r="T20" s="34" t="s">
        <v>127</v>
      </c>
      <c r="U20" s="34"/>
      <c r="V20" s="34" t="s">
        <v>127</v>
      </c>
      <c r="W20" s="35" t="s">
        <v>318</v>
      </c>
      <c r="X20" s="35"/>
      <c r="Y20" s="36" t="s">
        <v>876</v>
      </c>
      <c r="Z20" s="44"/>
    </row>
    <row r="21" spans="1:26" s="66" customFormat="1" ht="15.6" customHeight="1" x14ac:dyDescent="0.25">
      <c r="A21" s="13">
        <v>15</v>
      </c>
      <c r="B21" s="31" t="s">
        <v>319</v>
      </c>
      <c r="C21" s="41" t="s">
        <v>104</v>
      </c>
      <c r="D21" s="41" t="s">
        <v>109</v>
      </c>
      <c r="E21" s="41" t="s">
        <v>105</v>
      </c>
      <c r="F21" s="41" t="s">
        <v>59</v>
      </c>
      <c r="G21" s="70"/>
      <c r="H21" s="70"/>
      <c r="I21" s="70"/>
      <c r="J21" s="70"/>
      <c r="K21" s="34" t="s">
        <v>75</v>
      </c>
      <c r="L21" s="23"/>
      <c r="M21" s="45"/>
      <c r="N21" s="71"/>
      <c r="O21" s="72">
        <v>1</v>
      </c>
      <c r="P21" s="34"/>
      <c r="Q21" s="34"/>
      <c r="R21" s="34"/>
      <c r="S21" s="34"/>
      <c r="T21" s="34"/>
      <c r="U21" s="34"/>
      <c r="V21" s="34"/>
      <c r="W21" s="35"/>
      <c r="X21" s="35"/>
      <c r="Y21" s="36" t="s">
        <v>320</v>
      </c>
      <c r="Z21" s="44"/>
    </row>
    <row r="22" spans="1:26" s="66" customFormat="1" ht="15.6" customHeight="1" x14ac:dyDescent="0.25">
      <c r="A22" s="13">
        <v>16</v>
      </c>
      <c r="B22" s="31" t="s">
        <v>527</v>
      </c>
      <c r="C22" s="41" t="s">
        <v>104</v>
      </c>
      <c r="D22" s="41" t="s">
        <v>109</v>
      </c>
      <c r="E22" s="41" t="s">
        <v>105</v>
      </c>
      <c r="F22" s="41" t="s">
        <v>59</v>
      </c>
      <c r="G22" s="70"/>
      <c r="H22" s="70"/>
      <c r="I22" s="70"/>
      <c r="J22" s="70"/>
      <c r="K22" s="34" t="s">
        <v>98</v>
      </c>
      <c r="L22" s="23"/>
      <c r="M22" s="45" t="s">
        <v>137</v>
      </c>
      <c r="N22" s="71">
        <v>9413203</v>
      </c>
      <c r="O22" s="72">
        <f>1000000-500000</f>
        <v>500000</v>
      </c>
      <c r="P22" s="34" t="s">
        <v>129</v>
      </c>
      <c r="Q22" s="34" t="s">
        <v>127</v>
      </c>
      <c r="R22" s="34" t="s">
        <v>127</v>
      </c>
      <c r="S22" s="34" t="s">
        <v>127</v>
      </c>
      <c r="T22" s="34" t="s">
        <v>127</v>
      </c>
      <c r="U22" s="34"/>
      <c r="V22" s="34" t="s">
        <v>127</v>
      </c>
      <c r="W22" s="35" t="s">
        <v>528</v>
      </c>
      <c r="X22" s="35"/>
      <c r="Y22" s="36" t="s">
        <v>529</v>
      </c>
      <c r="Z22" s="44"/>
    </row>
    <row r="23" spans="1:26" s="66" customFormat="1" ht="15.6" customHeight="1" x14ac:dyDescent="0.25">
      <c r="A23" s="13">
        <v>17</v>
      </c>
      <c r="B23" s="31" t="s">
        <v>639</v>
      </c>
      <c r="C23" s="41" t="s">
        <v>104</v>
      </c>
      <c r="D23" s="41" t="s">
        <v>109</v>
      </c>
      <c r="E23" s="41" t="s">
        <v>105</v>
      </c>
      <c r="F23" s="41" t="s">
        <v>59</v>
      </c>
      <c r="G23" s="70"/>
      <c r="H23" s="70"/>
      <c r="I23" s="70"/>
      <c r="J23" s="70"/>
      <c r="K23" s="34" t="s">
        <v>98</v>
      </c>
      <c r="L23" s="23"/>
      <c r="M23" s="45" t="s">
        <v>640</v>
      </c>
      <c r="N23" s="71" t="s">
        <v>641</v>
      </c>
      <c r="O23" s="72">
        <f>200000-199999</f>
        <v>1</v>
      </c>
      <c r="P23" s="34" t="s">
        <v>129</v>
      </c>
      <c r="Q23" s="34" t="s">
        <v>127</v>
      </c>
      <c r="R23" s="34" t="s">
        <v>127</v>
      </c>
      <c r="S23" s="34" t="s">
        <v>127</v>
      </c>
      <c r="T23" s="34" t="s">
        <v>127</v>
      </c>
      <c r="U23" s="34"/>
      <c r="V23" s="34" t="s">
        <v>127</v>
      </c>
      <c r="W23" s="35" t="s">
        <v>642</v>
      </c>
      <c r="X23" s="35"/>
      <c r="Y23" s="36" t="s">
        <v>643</v>
      </c>
      <c r="Z23" s="44"/>
    </row>
    <row r="24" spans="1:26" s="66" customFormat="1" ht="15.6" customHeight="1" x14ac:dyDescent="0.25">
      <c r="A24" s="13">
        <v>18</v>
      </c>
      <c r="B24" s="31" t="s">
        <v>644</v>
      </c>
      <c r="C24" s="41" t="s">
        <v>104</v>
      </c>
      <c r="D24" s="41" t="s">
        <v>109</v>
      </c>
      <c r="E24" s="41" t="s">
        <v>105</v>
      </c>
      <c r="F24" s="41" t="s">
        <v>59</v>
      </c>
      <c r="G24" s="70"/>
      <c r="H24" s="70"/>
      <c r="I24" s="70"/>
      <c r="J24" s="70"/>
      <c r="K24" s="34" t="s">
        <v>98</v>
      </c>
      <c r="L24" s="23" t="s">
        <v>238</v>
      </c>
      <c r="M24" s="45" t="s">
        <v>130</v>
      </c>
      <c r="N24" s="71" t="s">
        <v>956</v>
      </c>
      <c r="O24" s="72">
        <f>200000+100000</f>
        <v>300000</v>
      </c>
      <c r="P24" s="34" t="s">
        <v>135</v>
      </c>
      <c r="Q24" s="34" t="s">
        <v>127</v>
      </c>
      <c r="R24" s="34" t="s">
        <v>127</v>
      </c>
      <c r="S24" s="34" t="s">
        <v>127</v>
      </c>
      <c r="T24" s="34" t="s">
        <v>127</v>
      </c>
      <c r="U24" s="34"/>
      <c r="V24" s="34" t="s">
        <v>127</v>
      </c>
      <c r="W24" s="35" t="s">
        <v>645</v>
      </c>
      <c r="X24" s="35"/>
      <c r="Y24" s="36" t="s">
        <v>646</v>
      </c>
      <c r="Z24" s="44"/>
    </row>
    <row r="25" spans="1:26" s="66" customFormat="1" ht="15.6" customHeight="1" x14ac:dyDescent="0.25">
      <c r="A25" s="13">
        <v>19</v>
      </c>
      <c r="B25" s="31" t="s">
        <v>957</v>
      </c>
      <c r="C25" s="41" t="s">
        <v>104</v>
      </c>
      <c r="D25" s="41" t="s">
        <v>109</v>
      </c>
      <c r="E25" s="41" t="s">
        <v>105</v>
      </c>
      <c r="F25" s="41" t="s">
        <v>59</v>
      </c>
      <c r="G25" s="70"/>
      <c r="H25" s="70"/>
      <c r="I25" s="70"/>
      <c r="J25" s="70"/>
      <c r="K25" s="34" t="s">
        <v>98</v>
      </c>
      <c r="L25" s="23"/>
      <c r="M25" s="45" t="s">
        <v>223</v>
      </c>
      <c r="N25" s="71">
        <v>3054717</v>
      </c>
      <c r="O25" s="72">
        <v>55000</v>
      </c>
      <c r="P25" s="34" t="s">
        <v>129</v>
      </c>
      <c r="Q25" s="34" t="s">
        <v>127</v>
      </c>
      <c r="R25" s="34" t="s">
        <v>127</v>
      </c>
      <c r="S25" s="34" t="s">
        <v>127</v>
      </c>
      <c r="T25" s="34" t="s">
        <v>127</v>
      </c>
      <c r="U25" s="34"/>
      <c r="V25" s="34" t="s">
        <v>127</v>
      </c>
      <c r="W25" s="35" t="s">
        <v>958</v>
      </c>
      <c r="X25" s="35"/>
      <c r="Y25" s="36" t="s">
        <v>959</v>
      </c>
      <c r="Z25" s="44"/>
    </row>
    <row r="26" spans="1:26" s="66" customFormat="1" ht="15.6" customHeight="1" x14ac:dyDescent="0.25">
      <c r="A26" s="13">
        <v>20</v>
      </c>
      <c r="B26" s="31" t="s">
        <v>1071</v>
      </c>
      <c r="C26" s="41" t="s">
        <v>104</v>
      </c>
      <c r="D26" s="41" t="s">
        <v>109</v>
      </c>
      <c r="E26" s="41" t="s">
        <v>105</v>
      </c>
      <c r="F26" s="41" t="s">
        <v>59</v>
      </c>
      <c r="G26" s="73"/>
      <c r="H26" s="70"/>
      <c r="I26" s="70"/>
      <c r="J26" s="70"/>
      <c r="K26" s="34" t="s">
        <v>98</v>
      </c>
      <c r="L26" s="23"/>
      <c r="M26" s="45" t="s">
        <v>223</v>
      </c>
      <c r="N26" s="71">
        <v>1009387</v>
      </c>
      <c r="O26" s="72">
        <v>200000</v>
      </c>
      <c r="P26" s="34" t="s">
        <v>129</v>
      </c>
      <c r="Q26" s="34" t="s">
        <v>127</v>
      </c>
      <c r="R26" s="34" t="s">
        <v>127</v>
      </c>
      <c r="S26" s="34" t="s">
        <v>127</v>
      </c>
      <c r="T26" s="34" t="s">
        <v>127</v>
      </c>
      <c r="U26" s="34"/>
      <c r="V26" s="34" t="s">
        <v>127</v>
      </c>
      <c r="W26" s="35" t="s">
        <v>1072</v>
      </c>
      <c r="X26" s="35"/>
      <c r="Y26" s="36" t="s">
        <v>1073</v>
      </c>
      <c r="Z26" s="44"/>
    </row>
    <row r="27" spans="1:26" s="66" customFormat="1" ht="15.6" customHeight="1" x14ac:dyDescent="0.25">
      <c r="A27" s="13">
        <v>21</v>
      </c>
      <c r="B27" s="31" t="s">
        <v>1105</v>
      </c>
      <c r="C27" s="41" t="s">
        <v>104</v>
      </c>
      <c r="D27" s="41" t="s">
        <v>109</v>
      </c>
      <c r="E27" s="41" t="s">
        <v>105</v>
      </c>
      <c r="F27" s="41" t="s">
        <v>59</v>
      </c>
      <c r="G27" s="73"/>
      <c r="H27" s="70" t="s">
        <v>127</v>
      </c>
      <c r="I27" s="70"/>
      <c r="J27" s="70"/>
      <c r="K27" s="34" t="s">
        <v>98</v>
      </c>
      <c r="L27" s="23"/>
      <c r="M27" s="45" t="s">
        <v>271</v>
      </c>
      <c r="N27" s="71">
        <v>3782122</v>
      </c>
      <c r="O27" s="72">
        <f>55000+145000</f>
        <v>200000</v>
      </c>
      <c r="P27" s="34" t="s">
        <v>129</v>
      </c>
      <c r="Q27" s="34" t="s">
        <v>127</v>
      </c>
      <c r="R27" s="34" t="s">
        <v>127</v>
      </c>
      <c r="S27" s="34" t="s">
        <v>127</v>
      </c>
      <c r="T27" s="34" t="s">
        <v>127</v>
      </c>
      <c r="U27" s="34"/>
      <c r="V27" s="34" t="s">
        <v>127</v>
      </c>
      <c r="W27" s="35" t="s">
        <v>1106</v>
      </c>
      <c r="X27" s="35"/>
      <c r="Y27" s="36" t="s">
        <v>1107</v>
      </c>
      <c r="Z27" s="44"/>
    </row>
    <row r="28" spans="1:26" s="66" customFormat="1" ht="15.6" customHeight="1" x14ac:dyDescent="0.25">
      <c r="A28" s="13">
        <v>22</v>
      </c>
      <c r="B28" s="31" t="s">
        <v>1130</v>
      </c>
      <c r="C28" s="41" t="s">
        <v>104</v>
      </c>
      <c r="D28" s="41" t="s">
        <v>109</v>
      </c>
      <c r="E28" s="41" t="s">
        <v>105</v>
      </c>
      <c r="F28" s="41" t="s">
        <v>59</v>
      </c>
      <c r="G28" s="73"/>
      <c r="H28" s="70" t="s">
        <v>127</v>
      </c>
      <c r="I28" s="70"/>
      <c r="J28" s="70" t="s">
        <v>127</v>
      </c>
      <c r="K28" s="34" t="s">
        <v>98</v>
      </c>
      <c r="L28" s="23"/>
      <c r="M28" s="45" t="s">
        <v>223</v>
      </c>
      <c r="N28" s="71">
        <v>1294583</v>
      </c>
      <c r="O28" s="72">
        <f>200000-100000</f>
        <v>100000</v>
      </c>
      <c r="P28" s="34" t="s">
        <v>129</v>
      </c>
      <c r="Q28" s="34" t="s">
        <v>127</v>
      </c>
      <c r="R28" s="34" t="s">
        <v>127</v>
      </c>
      <c r="S28" s="34" t="s">
        <v>127</v>
      </c>
      <c r="T28" s="34" t="s">
        <v>127</v>
      </c>
      <c r="U28" s="34"/>
      <c r="V28" s="34" t="s">
        <v>127</v>
      </c>
      <c r="W28" s="35" t="s">
        <v>1131</v>
      </c>
      <c r="X28" s="35"/>
      <c r="Y28" s="36" t="s">
        <v>1132</v>
      </c>
      <c r="Z28" s="44"/>
    </row>
    <row r="29" spans="1:26" s="66" customFormat="1" ht="15.6" customHeight="1" x14ac:dyDescent="0.25">
      <c r="A29" s="13">
        <v>23</v>
      </c>
      <c r="B29" s="31" t="s">
        <v>1149</v>
      </c>
      <c r="C29" s="41" t="s">
        <v>104</v>
      </c>
      <c r="D29" s="41" t="s">
        <v>109</v>
      </c>
      <c r="E29" s="41" t="s">
        <v>105</v>
      </c>
      <c r="F29" s="41" t="s">
        <v>59</v>
      </c>
      <c r="G29" s="73"/>
      <c r="H29" s="70" t="s">
        <v>127</v>
      </c>
      <c r="I29" s="70"/>
      <c r="J29" s="70" t="s">
        <v>127</v>
      </c>
      <c r="K29" s="34" t="s">
        <v>98</v>
      </c>
      <c r="L29" s="23"/>
      <c r="M29" s="45" t="s">
        <v>128</v>
      </c>
      <c r="N29" s="71">
        <v>8561494</v>
      </c>
      <c r="O29" s="72">
        <f>500000-300000</f>
        <v>200000</v>
      </c>
      <c r="P29" s="34" t="s">
        <v>129</v>
      </c>
      <c r="Q29" s="34" t="s">
        <v>127</v>
      </c>
      <c r="R29" s="34" t="s">
        <v>127</v>
      </c>
      <c r="S29" s="34" t="s">
        <v>127</v>
      </c>
      <c r="T29" s="34" t="s">
        <v>127</v>
      </c>
      <c r="U29" s="34"/>
      <c r="V29" s="34" t="s">
        <v>127</v>
      </c>
      <c r="W29" s="35" t="s">
        <v>1150</v>
      </c>
      <c r="X29" s="35"/>
      <c r="Y29" s="36" t="s">
        <v>1151</v>
      </c>
      <c r="Z29" s="44"/>
    </row>
    <row r="30" spans="1:26" s="66" customFormat="1" ht="15.6" customHeight="1" x14ac:dyDescent="0.25">
      <c r="A30" s="13">
        <v>24</v>
      </c>
      <c r="B30" s="31" t="s">
        <v>1152</v>
      </c>
      <c r="C30" s="41" t="s">
        <v>104</v>
      </c>
      <c r="D30" s="41" t="s">
        <v>109</v>
      </c>
      <c r="E30" s="41" t="s">
        <v>105</v>
      </c>
      <c r="F30" s="41" t="s">
        <v>59</v>
      </c>
      <c r="G30" s="73"/>
      <c r="H30" s="70"/>
      <c r="I30" s="70"/>
      <c r="J30" s="70" t="s">
        <v>127</v>
      </c>
      <c r="K30" s="34" t="s">
        <v>98</v>
      </c>
      <c r="L30" s="23"/>
      <c r="M30" s="45" t="s">
        <v>128</v>
      </c>
      <c r="N30" s="71">
        <v>1889326</v>
      </c>
      <c r="O30" s="72">
        <f>55000+145000-100000</f>
        <v>100000</v>
      </c>
      <c r="P30" s="34" t="s">
        <v>129</v>
      </c>
      <c r="Q30" s="34" t="s">
        <v>127</v>
      </c>
      <c r="R30" s="34" t="s">
        <v>127</v>
      </c>
      <c r="S30" s="34" t="s">
        <v>127</v>
      </c>
      <c r="T30" s="34" t="s">
        <v>127</v>
      </c>
      <c r="U30" s="34"/>
      <c r="V30" s="34" t="s">
        <v>127</v>
      </c>
      <c r="W30" s="35" t="s">
        <v>1153</v>
      </c>
      <c r="X30" s="35"/>
      <c r="Y30" s="36" t="s">
        <v>1154</v>
      </c>
      <c r="Z30" s="44"/>
    </row>
    <row r="31" spans="1:26" s="66" customFormat="1" ht="15.6" customHeight="1" x14ac:dyDescent="0.25">
      <c r="A31" s="13">
        <v>25</v>
      </c>
      <c r="B31" s="31" t="s">
        <v>1482</v>
      </c>
      <c r="C31" s="41" t="s">
        <v>104</v>
      </c>
      <c r="D31" s="41" t="s">
        <v>109</v>
      </c>
      <c r="E31" s="41" t="s">
        <v>105</v>
      </c>
      <c r="F31" s="41" t="s">
        <v>59</v>
      </c>
      <c r="G31" s="73"/>
      <c r="H31" s="70"/>
      <c r="I31" s="70"/>
      <c r="J31" s="70"/>
      <c r="K31" s="34" t="s">
        <v>75</v>
      </c>
      <c r="L31" s="23"/>
      <c r="M31" s="45"/>
      <c r="N31" s="71"/>
      <c r="O31" s="72">
        <v>1</v>
      </c>
      <c r="P31" s="34"/>
      <c r="Q31" s="34"/>
      <c r="R31" s="34"/>
      <c r="S31" s="34"/>
      <c r="T31" s="34"/>
      <c r="U31" s="34"/>
      <c r="V31" s="34"/>
      <c r="W31" s="35" t="s">
        <v>1483</v>
      </c>
      <c r="X31" s="35"/>
      <c r="Y31" s="36" t="s">
        <v>1484</v>
      </c>
      <c r="Z31" s="44"/>
    </row>
    <row r="32" spans="1:26" s="66" customFormat="1" ht="15.6" customHeight="1" x14ac:dyDescent="0.25">
      <c r="A32" s="13">
        <v>26</v>
      </c>
      <c r="B32" s="31" t="s">
        <v>949</v>
      </c>
      <c r="C32" s="41" t="s">
        <v>104</v>
      </c>
      <c r="D32" s="41" t="s">
        <v>109</v>
      </c>
      <c r="E32" s="41" t="s">
        <v>105</v>
      </c>
      <c r="F32" s="41" t="s">
        <v>59</v>
      </c>
      <c r="G32" s="70"/>
      <c r="H32" s="70"/>
      <c r="I32" s="70"/>
      <c r="J32" s="70"/>
      <c r="K32" s="34" t="s">
        <v>98</v>
      </c>
      <c r="L32" s="23"/>
      <c r="M32" s="45" t="s">
        <v>137</v>
      </c>
      <c r="N32" s="71">
        <v>4873078</v>
      </c>
      <c r="O32" s="72">
        <f>55000+45000</f>
        <v>100000</v>
      </c>
      <c r="P32" s="34" t="s">
        <v>129</v>
      </c>
      <c r="Q32" s="34" t="s">
        <v>127</v>
      </c>
      <c r="R32" s="34" t="s">
        <v>127</v>
      </c>
      <c r="S32" s="34" t="s">
        <v>127</v>
      </c>
      <c r="T32" s="34" t="s">
        <v>127</v>
      </c>
      <c r="U32" s="34"/>
      <c r="V32" s="34" t="s">
        <v>127</v>
      </c>
      <c r="W32" s="35" t="s">
        <v>243</v>
      </c>
      <c r="X32" s="35"/>
      <c r="Y32" s="36" t="s">
        <v>950</v>
      </c>
      <c r="Z32" s="44"/>
    </row>
    <row r="33" spans="1:26" s="66" customFormat="1" ht="15.6" customHeight="1" x14ac:dyDescent="0.25">
      <c r="A33" s="13">
        <v>27</v>
      </c>
      <c r="B33" s="31" t="s">
        <v>1092</v>
      </c>
      <c r="C33" s="41" t="s">
        <v>104</v>
      </c>
      <c r="D33" s="41" t="s">
        <v>109</v>
      </c>
      <c r="E33" s="41" t="s">
        <v>105</v>
      </c>
      <c r="F33" s="41" t="s">
        <v>59</v>
      </c>
      <c r="G33" s="70"/>
      <c r="H33" s="70" t="s">
        <v>127</v>
      </c>
      <c r="I33" s="70"/>
      <c r="J33" s="70"/>
      <c r="K33" s="34" t="s">
        <v>98</v>
      </c>
      <c r="L33" s="23"/>
      <c r="M33" s="45" t="s">
        <v>226</v>
      </c>
      <c r="N33" s="71">
        <v>7202693</v>
      </c>
      <c r="O33" s="72">
        <v>55000</v>
      </c>
      <c r="P33" s="34" t="s">
        <v>129</v>
      </c>
      <c r="Q33" s="34" t="s">
        <v>127</v>
      </c>
      <c r="R33" s="34" t="s">
        <v>127</v>
      </c>
      <c r="S33" s="34" t="s">
        <v>127</v>
      </c>
      <c r="T33" s="34" t="s">
        <v>127</v>
      </c>
      <c r="U33" s="34"/>
      <c r="V33" s="34" t="s">
        <v>127</v>
      </c>
      <c r="W33" s="35" t="s">
        <v>1093</v>
      </c>
      <c r="X33" s="35"/>
      <c r="Y33" s="36" t="s">
        <v>1094</v>
      </c>
      <c r="Z33" s="44"/>
    </row>
    <row r="34" spans="1:26" s="66" customFormat="1" ht="15.6" customHeight="1" x14ac:dyDescent="0.25">
      <c r="A34" s="13">
        <v>28</v>
      </c>
      <c r="B34" s="31" t="s">
        <v>1389</v>
      </c>
      <c r="C34" s="41" t="s">
        <v>104</v>
      </c>
      <c r="D34" s="41" t="s">
        <v>109</v>
      </c>
      <c r="E34" s="41" t="s">
        <v>105</v>
      </c>
      <c r="F34" s="41" t="s">
        <v>59</v>
      </c>
      <c r="G34" s="70" t="s">
        <v>127</v>
      </c>
      <c r="H34" s="70" t="s">
        <v>127</v>
      </c>
      <c r="I34" s="70"/>
      <c r="J34" s="70" t="s">
        <v>127</v>
      </c>
      <c r="K34" s="34" t="s">
        <v>98</v>
      </c>
      <c r="L34" s="23"/>
      <c r="M34" s="45" t="s">
        <v>248</v>
      </c>
      <c r="N34" s="71">
        <v>9220812</v>
      </c>
      <c r="O34" s="72">
        <v>1</v>
      </c>
      <c r="P34" s="34" t="s">
        <v>129</v>
      </c>
      <c r="Q34" s="34" t="s">
        <v>127</v>
      </c>
      <c r="R34" s="34" t="s">
        <v>127</v>
      </c>
      <c r="S34" s="34" t="s">
        <v>127</v>
      </c>
      <c r="T34" s="34"/>
      <c r="U34" s="34"/>
      <c r="V34" s="34" t="s">
        <v>127</v>
      </c>
      <c r="W34" s="35" t="s">
        <v>1390</v>
      </c>
      <c r="X34" s="35"/>
      <c r="Y34" s="36" t="s">
        <v>1391</v>
      </c>
      <c r="Z34" s="44"/>
    </row>
    <row r="35" spans="1:26" s="66" customFormat="1" ht="15.6" customHeight="1" x14ac:dyDescent="0.25">
      <c r="A35" s="13">
        <v>29</v>
      </c>
      <c r="B35" s="31" t="s">
        <v>1547</v>
      </c>
      <c r="C35" s="41" t="s">
        <v>104</v>
      </c>
      <c r="D35" s="41" t="s">
        <v>109</v>
      </c>
      <c r="E35" s="41" t="s">
        <v>1268</v>
      </c>
      <c r="F35" s="41" t="s">
        <v>59</v>
      </c>
      <c r="G35" s="70"/>
      <c r="H35" s="70"/>
      <c r="I35" s="70"/>
      <c r="J35" s="70"/>
      <c r="K35" s="34" t="s">
        <v>75</v>
      </c>
      <c r="L35" s="23"/>
      <c r="M35" s="45"/>
      <c r="N35" s="71"/>
      <c r="O35" s="72">
        <v>1</v>
      </c>
      <c r="P35" s="34"/>
      <c r="Q35" s="34"/>
      <c r="R35" s="34"/>
      <c r="S35" s="34"/>
      <c r="T35" s="34"/>
      <c r="U35" s="34"/>
      <c r="V35" s="34"/>
      <c r="W35" s="35" t="s">
        <v>1548</v>
      </c>
      <c r="X35" s="35"/>
      <c r="Y35" s="36" t="s">
        <v>1549</v>
      </c>
      <c r="Z35" s="44"/>
    </row>
    <row r="36" spans="1:26" s="69" customFormat="1" ht="15.6" customHeight="1" x14ac:dyDescent="0.25">
      <c r="A36" s="13">
        <v>30</v>
      </c>
      <c r="B36" s="14" t="s">
        <v>521</v>
      </c>
      <c r="C36" s="15" t="s">
        <v>104</v>
      </c>
      <c r="D36" s="15" t="s">
        <v>111</v>
      </c>
      <c r="E36" s="15" t="s">
        <v>263</v>
      </c>
      <c r="F36" s="15" t="s">
        <v>59</v>
      </c>
      <c r="G36" s="67"/>
      <c r="H36" s="67"/>
      <c r="I36" s="67"/>
      <c r="J36" s="67"/>
      <c r="K36" s="15" t="s">
        <v>102</v>
      </c>
      <c r="L36" s="16" t="s">
        <v>139</v>
      </c>
      <c r="M36" s="42"/>
      <c r="N36" s="15">
        <v>3897407</v>
      </c>
      <c r="O36" s="68">
        <v>100000</v>
      </c>
      <c r="P36" s="15" t="s">
        <v>129</v>
      </c>
      <c r="Q36" s="15" t="s">
        <v>127</v>
      </c>
      <c r="R36" s="15" t="s">
        <v>127</v>
      </c>
      <c r="S36" s="15" t="s">
        <v>127</v>
      </c>
      <c r="T36" s="15" t="s">
        <v>127</v>
      </c>
      <c r="U36" s="15"/>
      <c r="V36" s="15" t="s">
        <v>127</v>
      </c>
      <c r="W36" s="57" t="s">
        <v>522</v>
      </c>
      <c r="X36" s="14"/>
      <c r="Y36" s="46" t="s">
        <v>523</v>
      </c>
      <c r="Z36" s="14"/>
    </row>
    <row r="37" spans="1:26" s="69" customFormat="1" ht="15.6" customHeight="1" x14ac:dyDescent="0.25">
      <c r="A37" s="13">
        <v>31</v>
      </c>
      <c r="B37" s="14" t="s">
        <v>257</v>
      </c>
      <c r="C37" s="15" t="s">
        <v>104</v>
      </c>
      <c r="D37" s="15" t="s">
        <v>111</v>
      </c>
      <c r="E37" s="22" t="s">
        <v>263</v>
      </c>
      <c r="F37" s="15" t="s">
        <v>59</v>
      </c>
      <c r="G37" s="67"/>
      <c r="H37" s="67"/>
      <c r="I37" s="67"/>
      <c r="J37" s="67"/>
      <c r="K37" s="15" t="s">
        <v>98</v>
      </c>
      <c r="L37" s="16"/>
      <c r="M37" s="42" t="s">
        <v>137</v>
      </c>
      <c r="N37" s="15">
        <v>5846265</v>
      </c>
      <c r="O37" s="68">
        <f>1+99999</f>
        <v>100000</v>
      </c>
      <c r="P37" s="15" t="s">
        <v>129</v>
      </c>
      <c r="Q37" s="15" t="s">
        <v>127</v>
      </c>
      <c r="R37" s="15" t="s">
        <v>127</v>
      </c>
      <c r="S37" s="15" t="s">
        <v>127</v>
      </c>
      <c r="T37" s="15" t="s">
        <v>127</v>
      </c>
      <c r="U37" s="15"/>
      <c r="V37" s="15" t="s">
        <v>127</v>
      </c>
      <c r="W37" s="57" t="s">
        <v>258</v>
      </c>
      <c r="X37" s="14"/>
      <c r="Y37" s="46" t="s">
        <v>862</v>
      </c>
      <c r="Z37" s="14"/>
    </row>
    <row r="38" spans="1:26" s="69" customFormat="1" ht="15.6" customHeight="1" x14ac:dyDescent="0.25">
      <c r="A38" s="13">
        <v>32</v>
      </c>
      <c r="B38" s="14" t="s">
        <v>262</v>
      </c>
      <c r="C38" s="15" t="s">
        <v>104</v>
      </c>
      <c r="D38" s="15" t="s">
        <v>111</v>
      </c>
      <c r="E38" s="22" t="s">
        <v>263</v>
      </c>
      <c r="F38" s="15" t="s">
        <v>59</v>
      </c>
      <c r="G38" s="67"/>
      <c r="H38" s="67"/>
      <c r="I38" s="67"/>
      <c r="J38" s="67"/>
      <c r="K38" s="15" t="s">
        <v>98</v>
      </c>
      <c r="L38" s="16"/>
      <c r="M38" s="42" t="s">
        <v>136</v>
      </c>
      <c r="N38" s="15">
        <v>9711701</v>
      </c>
      <c r="O38" s="68">
        <f>100000-99999+99999</f>
        <v>100000</v>
      </c>
      <c r="P38" s="15" t="s">
        <v>163</v>
      </c>
      <c r="Q38" s="15" t="s">
        <v>127</v>
      </c>
      <c r="R38" s="15" t="s">
        <v>127</v>
      </c>
      <c r="S38" s="15" t="s">
        <v>127</v>
      </c>
      <c r="T38" s="15" t="s">
        <v>127</v>
      </c>
      <c r="U38" s="15"/>
      <c r="V38" s="15" t="s">
        <v>127</v>
      </c>
      <c r="W38" s="57" t="s">
        <v>563</v>
      </c>
      <c r="X38" s="14"/>
      <c r="Y38" s="46" t="s">
        <v>855</v>
      </c>
      <c r="Z38" s="14"/>
    </row>
    <row r="39" spans="1:26" s="69" customFormat="1" ht="15.6" customHeight="1" x14ac:dyDescent="0.25">
      <c r="A39" s="13">
        <v>33</v>
      </c>
      <c r="B39" s="14" t="s">
        <v>300</v>
      </c>
      <c r="C39" s="15" t="s">
        <v>104</v>
      </c>
      <c r="D39" s="15" t="s">
        <v>111</v>
      </c>
      <c r="E39" s="22" t="s">
        <v>263</v>
      </c>
      <c r="F39" s="15" t="s">
        <v>59</v>
      </c>
      <c r="G39" s="67"/>
      <c r="H39" s="67"/>
      <c r="I39" s="67"/>
      <c r="J39" s="67"/>
      <c r="K39" s="15" t="s">
        <v>102</v>
      </c>
      <c r="L39" s="16" t="s">
        <v>223</v>
      </c>
      <c r="M39" s="42"/>
      <c r="N39" s="74" t="s">
        <v>301</v>
      </c>
      <c r="O39" s="68">
        <v>800000</v>
      </c>
      <c r="P39" s="15" t="s">
        <v>129</v>
      </c>
      <c r="Q39" s="15" t="s">
        <v>127</v>
      </c>
      <c r="R39" s="15" t="s">
        <v>127</v>
      </c>
      <c r="S39" s="15" t="s">
        <v>127</v>
      </c>
      <c r="T39" s="15" t="s">
        <v>127</v>
      </c>
      <c r="U39" s="15"/>
      <c r="V39" s="15" t="s">
        <v>127</v>
      </c>
      <c r="W39" s="57" t="s">
        <v>302</v>
      </c>
      <c r="X39" s="14"/>
      <c r="Y39" s="46" t="s">
        <v>856</v>
      </c>
      <c r="Z39" s="14"/>
    </row>
    <row r="40" spans="1:26" s="69" customFormat="1" ht="15.6" customHeight="1" x14ac:dyDescent="0.25">
      <c r="A40" s="13">
        <v>34</v>
      </c>
      <c r="B40" s="14" t="s">
        <v>303</v>
      </c>
      <c r="C40" s="15" t="s">
        <v>104</v>
      </c>
      <c r="D40" s="15" t="s">
        <v>111</v>
      </c>
      <c r="E40" s="22" t="s">
        <v>263</v>
      </c>
      <c r="F40" s="15" t="s">
        <v>59</v>
      </c>
      <c r="G40" s="67"/>
      <c r="H40" s="67"/>
      <c r="I40" s="67"/>
      <c r="J40" s="67"/>
      <c r="K40" s="15" t="s">
        <v>98</v>
      </c>
      <c r="L40" s="16"/>
      <c r="M40" s="42" t="s">
        <v>421</v>
      </c>
      <c r="N40" s="15">
        <v>7363737</v>
      </c>
      <c r="O40" s="68">
        <f>50000+150000-199999</f>
        <v>1</v>
      </c>
      <c r="P40" s="15" t="s">
        <v>196</v>
      </c>
      <c r="Q40" s="15" t="s">
        <v>127</v>
      </c>
      <c r="R40" s="15" t="s">
        <v>127</v>
      </c>
      <c r="S40" s="15" t="s">
        <v>127</v>
      </c>
      <c r="T40" s="15" t="s">
        <v>127</v>
      </c>
      <c r="U40" s="15"/>
      <c r="V40" s="15" t="s">
        <v>127</v>
      </c>
      <c r="W40" s="57" t="s">
        <v>304</v>
      </c>
      <c r="X40" s="14"/>
      <c r="Y40" s="46" t="s">
        <v>832</v>
      </c>
      <c r="Z40" s="14"/>
    </row>
    <row r="41" spans="1:26" s="69" customFormat="1" ht="15.6" customHeight="1" x14ac:dyDescent="0.25">
      <c r="A41" s="13">
        <v>35</v>
      </c>
      <c r="B41" s="14" t="s">
        <v>305</v>
      </c>
      <c r="C41" s="15" t="s">
        <v>104</v>
      </c>
      <c r="D41" s="15" t="s">
        <v>111</v>
      </c>
      <c r="E41" s="22" t="s">
        <v>263</v>
      </c>
      <c r="F41" s="15" t="s">
        <v>59</v>
      </c>
      <c r="G41" s="67"/>
      <c r="H41" s="67"/>
      <c r="I41" s="67"/>
      <c r="J41" s="67"/>
      <c r="K41" s="15" t="s">
        <v>98</v>
      </c>
      <c r="L41" s="16"/>
      <c r="M41" s="42" t="s">
        <v>130</v>
      </c>
      <c r="N41" s="15">
        <v>3623549</v>
      </c>
      <c r="O41" s="68">
        <f>1+99999</f>
        <v>100000</v>
      </c>
      <c r="P41" s="15" t="s">
        <v>129</v>
      </c>
      <c r="Q41" s="15" t="s">
        <v>127</v>
      </c>
      <c r="R41" s="15" t="s">
        <v>127</v>
      </c>
      <c r="S41" s="15" t="s">
        <v>127</v>
      </c>
      <c r="T41" s="15" t="s">
        <v>127</v>
      </c>
      <c r="U41" s="15"/>
      <c r="V41" s="15" t="s">
        <v>127</v>
      </c>
      <c r="W41" s="57" t="s">
        <v>306</v>
      </c>
      <c r="X41" s="14"/>
      <c r="Y41" s="46" t="s">
        <v>857</v>
      </c>
      <c r="Z41" s="14"/>
    </row>
    <row r="42" spans="1:26" s="69" customFormat="1" ht="15.6" customHeight="1" x14ac:dyDescent="0.25">
      <c r="A42" s="13">
        <v>36</v>
      </c>
      <c r="B42" s="14" t="s">
        <v>647</v>
      </c>
      <c r="C42" s="15" t="s">
        <v>104</v>
      </c>
      <c r="D42" s="15" t="s">
        <v>111</v>
      </c>
      <c r="E42" s="22" t="s">
        <v>263</v>
      </c>
      <c r="F42" s="15" t="s">
        <v>59</v>
      </c>
      <c r="G42" s="67"/>
      <c r="H42" s="67"/>
      <c r="I42" s="67"/>
      <c r="J42" s="67"/>
      <c r="K42" s="15" t="s">
        <v>98</v>
      </c>
      <c r="L42" s="16"/>
      <c r="M42" s="42" t="s">
        <v>128</v>
      </c>
      <c r="N42" s="15">
        <v>5707621</v>
      </c>
      <c r="O42" s="68">
        <f>300000-299999</f>
        <v>1</v>
      </c>
      <c r="P42" s="15" t="s">
        <v>129</v>
      </c>
      <c r="Q42" s="15" t="s">
        <v>127</v>
      </c>
      <c r="R42" s="15" t="s">
        <v>127</v>
      </c>
      <c r="S42" s="15" t="s">
        <v>127</v>
      </c>
      <c r="T42" s="15" t="s">
        <v>127</v>
      </c>
      <c r="U42" s="15"/>
      <c r="V42" s="15" t="s">
        <v>127</v>
      </c>
      <c r="W42" s="57" t="s">
        <v>648</v>
      </c>
      <c r="X42" s="14"/>
      <c r="Y42" s="46" t="s">
        <v>649</v>
      </c>
      <c r="Z42" s="14"/>
    </row>
    <row r="43" spans="1:26" s="69" customFormat="1" ht="15.6" customHeight="1" x14ac:dyDescent="0.25">
      <c r="A43" s="13">
        <v>37</v>
      </c>
      <c r="B43" s="14" t="s">
        <v>650</v>
      </c>
      <c r="C43" s="15" t="s">
        <v>104</v>
      </c>
      <c r="D43" s="15" t="s">
        <v>111</v>
      </c>
      <c r="E43" s="22" t="s">
        <v>263</v>
      </c>
      <c r="F43" s="15" t="s">
        <v>59</v>
      </c>
      <c r="G43" s="67"/>
      <c r="H43" s="67"/>
      <c r="I43" s="67"/>
      <c r="J43" s="67"/>
      <c r="K43" s="15" t="s">
        <v>98</v>
      </c>
      <c r="L43" s="16"/>
      <c r="M43" s="42" t="s">
        <v>146</v>
      </c>
      <c r="N43" s="74" t="s">
        <v>651</v>
      </c>
      <c r="O43" s="68">
        <v>60000</v>
      </c>
      <c r="P43" s="15" t="s">
        <v>163</v>
      </c>
      <c r="Q43" s="15" t="s">
        <v>127</v>
      </c>
      <c r="R43" s="15" t="s">
        <v>127</v>
      </c>
      <c r="S43" s="15" t="s">
        <v>127</v>
      </c>
      <c r="T43" s="15" t="s">
        <v>127</v>
      </c>
      <c r="U43" s="15"/>
      <c r="V43" s="15" t="s">
        <v>127</v>
      </c>
      <c r="W43" s="57" t="s">
        <v>652</v>
      </c>
      <c r="X43" s="14"/>
      <c r="Y43" s="46" t="s">
        <v>653</v>
      </c>
      <c r="Z43" s="14"/>
    </row>
    <row r="44" spans="1:26" s="69" customFormat="1" ht="15.6" customHeight="1" x14ac:dyDescent="0.25">
      <c r="A44" s="13">
        <v>38</v>
      </c>
      <c r="B44" s="14" t="s">
        <v>739</v>
      </c>
      <c r="C44" s="15" t="s">
        <v>104</v>
      </c>
      <c r="D44" s="15" t="s">
        <v>111</v>
      </c>
      <c r="E44" s="22" t="s">
        <v>263</v>
      </c>
      <c r="F44" s="15" t="s">
        <v>59</v>
      </c>
      <c r="G44" s="67"/>
      <c r="H44" s="67"/>
      <c r="I44" s="67"/>
      <c r="J44" s="67"/>
      <c r="K44" s="15" t="s">
        <v>98</v>
      </c>
      <c r="L44" s="16"/>
      <c r="M44" s="42" t="s">
        <v>138</v>
      </c>
      <c r="N44" s="74" t="s">
        <v>740</v>
      </c>
      <c r="O44" s="68">
        <f>100000+100000</f>
        <v>200000</v>
      </c>
      <c r="P44" s="15" t="s">
        <v>167</v>
      </c>
      <c r="Q44" s="15" t="s">
        <v>127</v>
      </c>
      <c r="R44" s="15" t="s">
        <v>127</v>
      </c>
      <c r="S44" s="15" t="s">
        <v>127</v>
      </c>
      <c r="T44" s="15" t="s">
        <v>127</v>
      </c>
      <c r="U44" s="15"/>
      <c r="V44" s="15" t="s">
        <v>127</v>
      </c>
      <c r="W44" s="57" t="s">
        <v>741</v>
      </c>
      <c r="X44" s="14"/>
      <c r="Y44" s="46" t="s">
        <v>742</v>
      </c>
      <c r="Z44" s="14"/>
    </row>
    <row r="45" spans="1:26" s="69" customFormat="1" ht="15.6" customHeight="1" x14ac:dyDescent="0.25">
      <c r="A45" s="13">
        <v>39</v>
      </c>
      <c r="B45" s="14" t="s">
        <v>943</v>
      </c>
      <c r="C45" s="15" t="s">
        <v>104</v>
      </c>
      <c r="D45" s="15" t="s">
        <v>111</v>
      </c>
      <c r="E45" s="22" t="s">
        <v>263</v>
      </c>
      <c r="F45" s="15" t="s">
        <v>59</v>
      </c>
      <c r="G45" s="67"/>
      <c r="H45" s="67"/>
      <c r="I45" s="67"/>
      <c r="J45" s="67"/>
      <c r="K45" s="15" t="s">
        <v>98</v>
      </c>
      <c r="L45" s="16"/>
      <c r="M45" s="42" t="s">
        <v>136</v>
      </c>
      <c r="N45" s="74" t="s">
        <v>944</v>
      </c>
      <c r="O45" s="68">
        <v>200000</v>
      </c>
      <c r="P45" s="15" t="s">
        <v>150</v>
      </c>
      <c r="Q45" s="15" t="s">
        <v>577</v>
      </c>
      <c r="R45" s="15" t="s">
        <v>127</v>
      </c>
      <c r="S45" s="15" t="s">
        <v>127</v>
      </c>
      <c r="T45" s="15" t="s">
        <v>127</v>
      </c>
      <c r="U45" s="15"/>
      <c r="V45" s="15" t="s">
        <v>127</v>
      </c>
      <c r="W45" s="57" t="s">
        <v>945</v>
      </c>
      <c r="X45" s="14"/>
      <c r="Y45" s="46" t="s">
        <v>946</v>
      </c>
      <c r="Z45" s="14"/>
    </row>
    <row r="46" spans="1:26" s="69" customFormat="1" ht="15.6" customHeight="1" x14ac:dyDescent="0.25">
      <c r="A46" s="13">
        <v>40</v>
      </c>
      <c r="B46" s="14" t="s">
        <v>1056</v>
      </c>
      <c r="C46" s="15" t="s">
        <v>104</v>
      </c>
      <c r="D46" s="15" t="s">
        <v>111</v>
      </c>
      <c r="E46" s="22" t="s">
        <v>263</v>
      </c>
      <c r="F46" s="15" t="s">
        <v>59</v>
      </c>
      <c r="G46" s="67"/>
      <c r="H46" s="67"/>
      <c r="I46" s="67"/>
      <c r="J46" s="67"/>
      <c r="K46" s="15" t="s">
        <v>98</v>
      </c>
      <c r="L46" s="16"/>
      <c r="M46" s="42" t="s">
        <v>137</v>
      </c>
      <c r="N46" s="74">
        <v>2408160</v>
      </c>
      <c r="O46" s="68">
        <f>55000+45000</f>
        <v>100000</v>
      </c>
      <c r="P46" s="15" t="s">
        <v>250</v>
      </c>
      <c r="Q46" s="15" t="s">
        <v>127</v>
      </c>
      <c r="R46" s="15" t="s">
        <v>127</v>
      </c>
      <c r="S46" s="15" t="s">
        <v>127</v>
      </c>
      <c r="T46" s="15" t="s">
        <v>127</v>
      </c>
      <c r="U46" s="15"/>
      <c r="V46" s="15" t="s">
        <v>127</v>
      </c>
      <c r="W46" s="57" t="s">
        <v>947</v>
      </c>
      <c r="X46" s="14"/>
      <c r="Y46" s="46" t="s">
        <v>948</v>
      </c>
      <c r="Z46" s="14"/>
    </row>
    <row r="47" spans="1:26" s="38" customFormat="1" ht="15.6" customHeight="1" x14ac:dyDescent="0.25">
      <c r="A47" s="13">
        <v>41</v>
      </c>
      <c r="B47" s="43" t="s">
        <v>11</v>
      </c>
      <c r="C47" s="15" t="s">
        <v>104</v>
      </c>
      <c r="D47" s="15" t="s">
        <v>109</v>
      </c>
      <c r="E47" s="41" t="s">
        <v>106</v>
      </c>
      <c r="F47" s="22" t="s">
        <v>59</v>
      </c>
      <c r="G47" s="75"/>
      <c r="H47" s="75"/>
      <c r="I47" s="75"/>
      <c r="J47" s="75"/>
      <c r="K47" s="13" t="s">
        <v>98</v>
      </c>
      <c r="L47" s="13" t="s">
        <v>133</v>
      </c>
      <c r="M47" s="24" t="s">
        <v>130</v>
      </c>
      <c r="N47" s="29" t="s">
        <v>373</v>
      </c>
      <c r="O47" s="25">
        <f>300000-299999</f>
        <v>1</v>
      </c>
      <c r="P47" s="18" t="s">
        <v>135</v>
      </c>
      <c r="Q47" s="13"/>
      <c r="R47" s="13"/>
      <c r="S47" s="13" t="s">
        <v>127</v>
      </c>
      <c r="T47" s="13" t="s">
        <v>127</v>
      </c>
      <c r="U47" s="13"/>
      <c r="V47" s="13"/>
      <c r="W47" s="44"/>
      <c r="X47" s="19"/>
      <c r="Y47" s="36" t="s">
        <v>865</v>
      </c>
      <c r="Z47" s="12"/>
    </row>
    <row r="48" spans="1:26" s="38" customFormat="1" ht="15.6" customHeight="1" x14ac:dyDescent="0.25">
      <c r="A48" s="13">
        <v>42</v>
      </c>
      <c r="B48" s="43" t="s">
        <v>712</v>
      </c>
      <c r="C48" s="15" t="s">
        <v>104</v>
      </c>
      <c r="D48" s="15" t="s">
        <v>109</v>
      </c>
      <c r="E48" s="41" t="s">
        <v>106</v>
      </c>
      <c r="F48" s="22" t="s">
        <v>59</v>
      </c>
      <c r="G48" s="75"/>
      <c r="H48" s="75"/>
      <c r="I48" s="75"/>
      <c r="J48" s="75"/>
      <c r="K48" s="13" t="s">
        <v>102</v>
      </c>
      <c r="L48" s="13" t="s">
        <v>131</v>
      </c>
      <c r="M48" s="24"/>
      <c r="N48" s="13">
        <v>4796306</v>
      </c>
      <c r="O48" s="25">
        <v>1</v>
      </c>
      <c r="P48" s="18" t="s">
        <v>129</v>
      </c>
      <c r="Q48" s="13"/>
      <c r="R48" s="13" t="s">
        <v>127</v>
      </c>
      <c r="S48" s="13" t="s">
        <v>127</v>
      </c>
      <c r="T48" s="13" t="s">
        <v>127</v>
      </c>
      <c r="U48" s="13"/>
      <c r="V48" s="13"/>
      <c r="W48" s="35" t="s">
        <v>403</v>
      </c>
      <c r="X48" s="19"/>
      <c r="Y48" s="36" t="s">
        <v>866</v>
      </c>
      <c r="Z48" s="12"/>
    </row>
    <row r="49" spans="1:26" s="38" customFormat="1" ht="15.6" customHeight="1" x14ac:dyDescent="0.25">
      <c r="A49" s="13">
        <v>43</v>
      </c>
      <c r="B49" s="40" t="s">
        <v>64</v>
      </c>
      <c r="C49" s="15" t="s">
        <v>104</v>
      </c>
      <c r="D49" s="15" t="s">
        <v>109</v>
      </c>
      <c r="E49" s="41" t="s">
        <v>106</v>
      </c>
      <c r="F49" s="22" t="s">
        <v>59</v>
      </c>
      <c r="G49" s="75"/>
      <c r="H49" s="75"/>
      <c r="I49" s="75"/>
      <c r="J49" s="75"/>
      <c r="K49" s="13" t="s">
        <v>98</v>
      </c>
      <c r="L49" s="13"/>
      <c r="M49" s="24" t="s">
        <v>130</v>
      </c>
      <c r="N49" s="13">
        <v>4867001</v>
      </c>
      <c r="O49" s="25">
        <f>500000-499999</f>
        <v>1</v>
      </c>
      <c r="P49" s="18" t="s">
        <v>150</v>
      </c>
      <c r="Q49" s="13" t="s">
        <v>127</v>
      </c>
      <c r="R49" s="13" t="s">
        <v>127</v>
      </c>
      <c r="S49" s="13" t="s">
        <v>127</v>
      </c>
      <c r="T49" s="13" t="s">
        <v>127</v>
      </c>
      <c r="U49" s="13"/>
      <c r="V49" s="13"/>
      <c r="W49" s="35" t="s">
        <v>372</v>
      </c>
      <c r="X49" s="19"/>
      <c r="Y49" s="36" t="s">
        <v>867</v>
      </c>
      <c r="Z49" s="12"/>
    </row>
    <row r="50" spans="1:26" s="38" customFormat="1" ht="15.6" customHeight="1" x14ac:dyDescent="0.25">
      <c r="A50" s="13">
        <v>44</v>
      </c>
      <c r="B50" s="40" t="s">
        <v>70</v>
      </c>
      <c r="C50" s="15" t="s">
        <v>104</v>
      </c>
      <c r="D50" s="15" t="s">
        <v>109</v>
      </c>
      <c r="E50" s="41" t="s">
        <v>106</v>
      </c>
      <c r="F50" s="22" t="s">
        <v>59</v>
      </c>
      <c r="G50" s="75"/>
      <c r="H50" s="75"/>
      <c r="I50" s="75"/>
      <c r="J50" s="75"/>
      <c r="K50" s="13" t="s">
        <v>98</v>
      </c>
      <c r="L50" s="13"/>
      <c r="M50" s="24" t="s">
        <v>130</v>
      </c>
      <c r="N50" s="13">
        <v>3583371</v>
      </c>
      <c r="O50" s="25">
        <f>100000-50000</f>
        <v>50000</v>
      </c>
      <c r="P50" s="18" t="s">
        <v>196</v>
      </c>
      <c r="Q50" s="13" t="s">
        <v>127</v>
      </c>
      <c r="R50" s="13" t="s">
        <v>127</v>
      </c>
      <c r="S50" s="13" t="s">
        <v>127</v>
      </c>
      <c r="T50" s="13" t="s">
        <v>127</v>
      </c>
      <c r="U50" s="13"/>
      <c r="V50" s="13" t="s">
        <v>127</v>
      </c>
      <c r="W50" s="35" t="s">
        <v>376</v>
      </c>
      <c r="X50" s="19"/>
      <c r="Y50" s="36" t="s">
        <v>869</v>
      </c>
      <c r="Z50" s="12"/>
    </row>
    <row r="51" spans="1:26" s="38" customFormat="1" ht="15.6" customHeight="1" x14ac:dyDescent="0.25">
      <c r="A51" s="13">
        <v>45</v>
      </c>
      <c r="B51" s="40" t="s">
        <v>564</v>
      </c>
      <c r="C51" s="15" t="s">
        <v>104</v>
      </c>
      <c r="D51" s="15" t="s">
        <v>109</v>
      </c>
      <c r="E51" s="41" t="s">
        <v>106</v>
      </c>
      <c r="F51" s="22" t="s">
        <v>59</v>
      </c>
      <c r="G51" s="75"/>
      <c r="H51" s="75"/>
      <c r="I51" s="75"/>
      <c r="J51" s="75"/>
      <c r="K51" s="13" t="s">
        <v>98</v>
      </c>
      <c r="L51" s="13" t="s">
        <v>369</v>
      </c>
      <c r="M51" s="24" t="s">
        <v>128</v>
      </c>
      <c r="N51" s="53" t="s">
        <v>595</v>
      </c>
      <c r="O51" s="25">
        <v>100000</v>
      </c>
      <c r="P51" s="18" t="s">
        <v>219</v>
      </c>
      <c r="Q51" s="13" t="s">
        <v>127</v>
      </c>
      <c r="R51" s="13" t="s">
        <v>127</v>
      </c>
      <c r="S51" s="13" t="s">
        <v>127</v>
      </c>
      <c r="T51" s="13" t="s">
        <v>127</v>
      </c>
      <c r="U51" s="13"/>
      <c r="V51" s="13" t="s">
        <v>127</v>
      </c>
      <c r="W51" s="35" t="s">
        <v>162</v>
      </c>
      <c r="X51" s="27"/>
      <c r="Y51" s="36" t="s">
        <v>868</v>
      </c>
      <c r="Z51" s="12"/>
    </row>
    <row r="52" spans="1:26" s="38" customFormat="1" ht="15.6" customHeight="1" x14ac:dyDescent="0.25">
      <c r="A52" s="13">
        <v>46</v>
      </c>
      <c r="B52" s="40" t="s">
        <v>1000</v>
      </c>
      <c r="C52" s="15" t="s">
        <v>104</v>
      </c>
      <c r="D52" s="15" t="s">
        <v>109</v>
      </c>
      <c r="E52" s="41" t="s">
        <v>106</v>
      </c>
      <c r="F52" s="22" t="s">
        <v>59</v>
      </c>
      <c r="G52" s="75"/>
      <c r="H52" s="75"/>
      <c r="I52" s="75"/>
      <c r="J52" s="75"/>
      <c r="K52" s="13" t="s">
        <v>98</v>
      </c>
      <c r="L52" s="13"/>
      <c r="M52" s="24" t="s">
        <v>133</v>
      </c>
      <c r="N52" s="53" t="s">
        <v>1001</v>
      </c>
      <c r="O52" s="25">
        <f>55000+145000+100000</f>
        <v>300000</v>
      </c>
      <c r="P52" s="18" t="s">
        <v>129</v>
      </c>
      <c r="Q52" s="13" t="s">
        <v>127</v>
      </c>
      <c r="R52" s="13" t="s">
        <v>127</v>
      </c>
      <c r="S52" s="13" t="s">
        <v>127</v>
      </c>
      <c r="T52" s="13" t="s">
        <v>127</v>
      </c>
      <c r="U52" s="13"/>
      <c r="V52" s="13" t="s">
        <v>127</v>
      </c>
      <c r="W52" s="35" t="s">
        <v>1002</v>
      </c>
      <c r="X52" s="27"/>
      <c r="Y52" s="36" t="s">
        <v>1003</v>
      </c>
      <c r="Z52" s="12"/>
    </row>
    <row r="53" spans="1:26" s="38" customFormat="1" ht="15.6" customHeight="1" x14ac:dyDescent="0.25">
      <c r="A53" s="13">
        <v>47</v>
      </c>
      <c r="B53" s="40" t="s">
        <v>1085</v>
      </c>
      <c r="C53" s="15" t="s">
        <v>104</v>
      </c>
      <c r="D53" s="15" t="s">
        <v>109</v>
      </c>
      <c r="E53" s="41" t="s">
        <v>106</v>
      </c>
      <c r="F53" s="22" t="s">
        <v>59</v>
      </c>
      <c r="G53" s="75"/>
      <c r="H53" s="75"/>
      <c r="I53" s="75"/>
      <c r="J53" s="75"/>
      <c r="K53" s="13" t="s">
        <v>98</v>
      </c>
      <c r="L53" s="13"/>
      <c r="M53" s="24" t="s">
        <v>128</v>
      </c>
      <c r="N53" s="53" t="s">
        <v>1086</v>
      </c>
      <c r="O53" s="25">
        <f>55000+145000</f>
        <v>200000</v>
      </c>
      <c r="P53" s="18" t="s">
        <v>129</v>
      </c>
      <c r="Q53" s="13" t="s">
        <v>127</v>
      </c>
      <c r="R53" s="13" t="s">
        <v>127</v>
      </c>
      <c r="S53" s="13" t="s">
        <v>127</v>
      </c>
      <c r="T53" s="13" t="s">
        <v>127</v>
      </c>
      <c r="U53" s="13"/>
      <c r="V53" s="13" t="s">
        <v>127</v>
      </c>
      <c r="W53" s="35" t="s">
        <v>1087</v>
      </c>
      <c r="X53" s="27"/>
      <c r="Y53" s="36" t="s">
        <v>1088</v>
      </c>
      <c r="Z53" s="12"/>
    </row>
    <row r="54" spans="1:26" s="38" customFormat="1" ht="15.6" customHeight="1" x14ac:dyDescent="0.25">
      <c r="A54" s="13">
        <v>48</v>
      </c>
      <c r="B54" s="40" t="s">
        <v>1199</v>
      </c>
      <c r="C54" s="15" t="s">
        <v>104</v>
      </c>
      <c r="D54" s="15" t="s">
        <v>109</v>
      </c>
      <c r="E54" s="41" t="s">
        <v>106</v>
      </c>
      <c r="F54" s="22" t="s">
        <v>59</v>
      </c>
      <c r="G54" s="75" t="s">
        <v>127</v>
      </c>
      <c r="H54" s="75" t="s">
        <v>127</v>
      </c>
      <c r="I54" s="75"/>
      <c r="J54" s="75" t="s">
        <v>127</v>
      </c>
      <c r="K54" s="13" t="s">
        <v>98</v>
      </c>
      <c r="L54" s="13"/>
      <c r="M54" s="24" t="s">
        <v>128</v>
      </c>
      <c r="N54" s="53" t="s">
        <v>1200</v>
      </c>
      <c r="O54" s="25">
        <v>200000</v>
      </c>
      <c r="P54" s="18" t="s">
        <v>129</v>
      </c>
      <c r="Q54" s="13" t="s">
        <v>127</v>
      </c>
      <c r="R54" s="13" t="s">
        <v>127</v>
      </c>
      <c r="S54" s="13" t="s">
        <v>127</v>
      </c>
      <c r="T54" s="13" t="s">
        <v>127</v>
      </c>
      <c r="U54" s="13"/>
      <c r="V54" s="13" t="s">
        <v>127</v>
      </c>
      <c r="W54" s="35" t="s">
        <v>1201</v>
      </c>
      <c r="X54" s="27"/>
      <c r="Y54" s="36" t="s">
        <v>1202</v>
      </c>
      <c r="Z54" s="12"/>
    </row>
    <row r="55" spans="1:26" s="78" customFormat="1" ht="15.6" customHeight="1" x14ac:dyDescent="0.25">
      <c r="A55" s="13">
        <v>49</v>
      </c>
      <c r="B55" s="77" t="s">
        <v>955</v>
      </c>
      <c r="C55" s="15" t="s">
        <v>104</v>
      </c>
      <c r="D55" s="15" t="s">
        <v>109</v>
      </c>
      <c r="E55" s="15" t="s">
        <v>1268</v>
      </c>
      <c r="F55" s="22" t="s">
        <v>59</v>
      </c>
      <c r="G55" s="65"/>
      <c r="H55" s="65"/>
      <c r="I55" s="65"/>
      <c r="J55" s="65"/>
      <c r="K55" s="18" t="s">
        <v>102</v>
      </c>
      <c r="L55" s="13" t="s">
        <v>164</v>
      </c>
      <c r="M55" s="30"/>
      <c r="N55" s="18">
        <v>9195711</v>
      </c>
      <c r="O55" s="64">
        <v>1</v>
      </c>
      <c r="P55" s="18" t="s">
        <v>163</v>
      </c>
      <c r="Q55" s="18"/>
      <c r="R55" s="18" t="s">
        <v>127</v>
      </c>
      <c r="S55" s="18" t="s">
        <v>127</v>
      </c>
      <c r="T55" s="18" t="s">
        <v>127</v>
      </c>
      <c r="U55" s="18"/>
      <c r="V55" s="18" t="s">
        <v>127</v>
      </c>
      <c r="W55" s="35" t="s">
        <v>364</v>
      </c>
      <c r="X55" s="19"/>
      <c r="Y55" s="36" t="s">
        <v>858</v>
      </c>
      <c r="Z55" s="18"/>
    </row>
    <row r="56" spans="1:26" s="78" customFormat="1" ht="15.6" customHeight="1" x14ac:dyDescent="0.25">
      <c r="A56" s="13">
        <v>50</v>
      </c>
      <c r="B56" s="77" t="s">
        <v>12</v>
      </c>
      <c r="C56" s="15" t="s">
        <v>104</v>
      </c>
      <c r="D56" s="15" t="s">
        <v>109</v>
      </c>
      <c r="E56" s="41" t="s">
        <v>106</v>
      </c>
      <c r="F56" s="41" t="s">
        <v>59</v>
      </c>
      <c r="G56" s="70"/>
      <c r="H56" s="70"/>
      <c r="I56" s="70"/>
      <c r="J56" s="70"/>
      <c r="K56" s="34" t="s">
        <v>98</v>
      </c>
      <c r="L56" s="23"/>
      <c r="M56" s="45" t="s">
        <v>130</v>
      </c>
      <c r="N56" s="18">
        <v>5010432</v>
      </c>
      <c r="O56" s="64">
        <v>80000</v>
      </c>
      <c r="P56" s="18" t="s">
        <v>254</v>
      </c>
      <c r="Q56" s="18"/>
      <c r="R56" s="18" t="s">
        <v>127</v>
      </c>
      <c r="S56" s="18" t="s">
        <v>127</v>
      </c>
      <c r="T56" s="18"/>
      <c r="U56" s="18"/>
      <c r="V56" s="18"/>
      <c r="W56" s="44"/>
      <c r="X56" s="19"/>
      <c r="Y56" s="36" t="s">
        <v>381</v>
      </c>
      <c r="Z56" s="18"/>
    </row>
    <row r="57" spans="1:26" s="78" customFormat="1" ht="15.6" customHeight="1" x14ac:dyDescent="0.25">
      <c r="A57" s="13">
        <v>51</v>
      </c>
      <c r="B57" s="77" t="s">
        <v>66</v>
      </c>
      <c r="C57" s="15" t="s">
        <v>104</v>
      </c>
      <c r="D57" s="15" t="s">
        <v>109</v>
      </c>
      <c r="E57" s="41" t="s">
        <v>1268</v>
      </c>
      <c r="F57" s="41" t="s">
        <v>59</v>
      </c>
      <c r="G57" s="70"/>
      <c r="H57" s="70"/>
      <c r="I57" s="70"/>
      <c r="J57" s="70"/>
      <c r="K57" s="34" t="s">
        <v>102</v>
      </c>
      <c r="L57" s="23" t="s">
        <v>164</v>
      </c>
      <c r="M57" s="45"/>
      <c r="N57" s="18">
        <v>2167400</v>
      </c>
      <c r="O57" s="64">
        <v>80000</v>
      </c>
      <c r="P57" s="18" t="s">
        <v>254</v>
      </c>
      <c r="Q57" s="18" t="s">
        <v>127</v>
      </c>
      <c r="R57" s="18" t="s">
        <v>127</v>
      </c>
      <c r="S57" s="18" t="s">
        <v>127</v>
      </c>
      <c r="T57" s="18" t="s">
        <v>127</v>
      </c>
      <c r="U57" s="18"/>
      <c r="V57" s="18" t="s">
        <v>127</v>
      </c>
      <c r="W57" s="35" t="s">
        <v>382</v>
      </c>
      <c r="X57" s="19"/>
      <c r="Y57" s="36" t="s">
        <v>844</v>
      </c>
      <c r="Z57" s="18"/>
    </row>
    <row r="58" spans="1:26" s="38" customFormat="1" ht="15.6" customHeight="1" x14ac:dyDescent="0.25">
      <c r="A58" s="13">
        <v>52</v>
      </c>
      <c r="B58" s="43" t="s">
        <v>69</v>
      </c>
      <c r="C58" s="15" t="s">
        <v>104</v>
      </c>
      <c r="D58" s="15" t="s">
        <v>109</v>
      </c>
      <c r="E58" s="41" t="s">
        <v>1268</v>
      </c>
      <c r="F58" s="22" t="s">
        <v>59</v>
      </c>
      <c r="G58" s="75"/>
      <c r="H58" s="75"/>
      <c r="I58" s="75"/>
      <c r="J58" s="75"/>
      <c r="K58" s="13" t="s">
        <v>98</v>
      </c>
      <c r="L58" s="13"/>
      <c r="M58" s="24" t="s">
        <v>130</v>
      </c>
      <c r="N58" s="13">
        <v>7411204</v>
      </c>
      <c r="O58" s="25">
        <f>1000000-800000</f>
        <v>200000</v>
      </c>
      <c r="P58" s="18" t="s">
        <v>129</v>
      </c>
      <c r="Q58" s="13" t="s">
        <v>127</v>
      </c>
      <c r="R58" s="13"/>
      <c r="S58" s="13" t="s">
        <v>127</v>
      </c>
      <c r="T58" s="13" t="s">
        <v>127</v>
      </c>
      <c r="U58" s="13"/>
      <c r="V58" s="13" t="s">
        <v>127</v>
      </c>
      <c r="W58" s="35" t="s">
        <v>374</v>
      </c>
      <c r="X58" s="19"/>
      <c r="Y58" s="36" t="s">
        <v>375</v>
      </c>
      <c r="Z58" s="12"/>
    </row>
    <row r="59" spans="1:26" s="38" customFormat="1" ht="15.6" customHeight="1" x14ac:dyDescent="0.25">
      <c r="A59" s="13">
        <v>53</v>
      </c>
      <c r="B59" s="43" t="s">
        <v>1267</v>
      </c>
      <c r="C59" s="15" t="s">
        <v>104</v>
      </c>
      <c r="D59" s="15" t="s">
        <v>109</v>
      </c>
      <c r="E59" s="41" t="s">
        <v>1268</v>
      </c>
      <c r="F59" s="22" t="s">
        <v>59</v>
      </c>
      <c r="G59" s="75" t="s">
        <v>127</v>
      </c>
      <c r="H59" s="75"/>
      <c r="I59" s="75"/>
      <c r="J59" s="75" t="s">
        <v>127</v>
      </c>
      <c r="K59" s="13" t="s">
        <v>98</v>
      </c>
      <c r="L59" s="13"/>
      <c r="M59" s="24" t="s">
        <v>248</v>
      </c>
      <c r="N59" s="13">
        <v>4796302</v>
      </c>
      <c r="O59" s="25">
        <v>1</v>
      </c>
      <c r="P59" s="18" t="s">
        <v>129</v>
      </c>
      <c r="Q59" s="13" t="s">
        <v>127</v>
      </c>
      <c r="R59" s="13" t="s">
        <v>127</v>
      </c>
      <c r="S59" s="13" t="s">
        <v>127</v>
      </c>
      <c r="T59" s="13" t="s">
        <v>127</v>
      </c>
      <c r="U59" s="13"/>
      <c r="V59" s="13" t="s">
        <v>127</v>
      </c>
      <c r="W59" s="35" t="s">
        <v>1269</v>
      </c>
      <c r="X59" s="19"/>
      <c r="Y59" s="36" t="s">
        <v>1270</v>
      </c>
      <c r="Z59" s="12"/>
    </row>
    <row r="60" spans="1:26" s="38" customFormat="1" ht="15.6" customHeight="1" x14ac:dyDescent="0.25">
      <c r="A60" s="13">
        <v>54</v>
      </c>
      <c r="B60" s="43" t="s">
        <v>1285</v>
      </c>
      <c r="C60" s="15" t="s">
        <v>104</v>
      </c>
      <c r="D60" s="15" t="s">
        <v>109</v>
      </c>
      <c r="E60" s="41" t="s">
        <v>1268</v>
      </c>
      <c r="F60" s="22" t="s">
        <v>59</v>
      </c>
      <c r="G60" s="75"/>
      <c r="H60" s="75"/>
      <c r="I60" s="75"/>
      <c r="J60" s="75"/>
      <c r="K60" s="13" t="s">
        <v>75</v>
      </c>
      <c r="L60" s="13"/>
      <c r="M60" s="24"/>
      <c r="N60" s="13"/>
      <c r="O60" s="25">
        <v>1</v>
      </c>
      <c r="P60" s="18"/>
      <c r="Q60" s="13"/>
      <c r="R60" s="13"/>
      <c r="S60" s="13"/>
      <c r="T60" s="13"/>
      <c r="U60" s="13"/>
      <c r="V60" s="13"/>
      <c r="W60" s="35" t="s">
        <v>1286</v>
      </c>
      <c r="X60" s="19"/>
      <c r="Y60" s="36" t="s">
        <v>1287</v>
      </c>
      <c r="Z60" s="12"/>
    </row>
    <row r="61" spans="1:26" s="38" customFormat="1" ht="15.6" customHeight="1" x14ac:dyDescent="0.25">
      <c r="A61" s="13">
        <v>55</v>
      </c>
      <c r="B61" s="43" t="s">
        <v>1325</v>
      </c>
      <c r="C61" s="15" t="s">
        <v>104</v>
      </c>
      <c r="D61" s="15" t="s">
        <v>109</v>
      </c>
      <c r="E61" s="41" t="s">
        <v>1268</v>
      </c>
      <c r="F61" s="22" t="s">
        <v>59</v>
      </c>
      <c r="G61" s="75" t="s">
        <v>127</v>
      </c>
      <c r="H61" s="75" t="s">
        <v>127</v>
      </c>
      <c r="I61" s="75"/>
      <c r="J61" s="75" t="s">
        <v>127</v>
      </c>
      <c r="K61" s="13" t="s">
        <v>98</v>
      </c>
      <c r="L61" s="13"/>
      <c r="M61" s="24" t="s">
        <v>392</v>
      </c>
      <c r="N61" s="13">
        <v>3981606</v>
      </c>
      <c r="O61" s="25">
        <v>500000</v>
      </c>
      <c r="P61" s="18" t="s">
        <v>129</v>
      </c>
      <c r="Q61" s="13" t="s">
        <v>127</v>
      </c>
      <c r="R61" s="13" t="s">
        <v>127</v>
      </c>
      <c r="S61" s="13" t="s">
        <v>127</v>
      </c>
      <c r="T61" s="13" t="s">
        <v>127</v>
      </c>
      <c r="U61" s="13"/>
      <c r="V61" s="13" t="s">
        <v>127</v>
      </c>
      <c r="W61" s="35" t="s">
        <v>1326</v>
      </c>
      <c r="X61" s="19"/>
      <c r="Y61" s="36" t="s">
        <v>1327</v>
      </c>
      <c r="Z61" s="12"/>
    </row>
    <row r="62" spans="1:26" s="38" customFormat="1" ht="15.6" customHeight="1" x14ac:dyDescent="0.25">
      <c r="A62" s="13">
        <v>56</v>
      </c>
      <c r="B62" s="43" t="s">
        <v>1352</v>
      </c>
      <c r="C62" s="15" t="s">
        <v>104</v>
      </c>
      <c r="D62" s="15" t="s">
        <v>109</v>
      </c>
      <c r="E62" s="41" t="s">
        <v>1268</v>
      </c>
      <c r="F62" s="22" t="s">
        <v>59</v>
      </c>
      <c r="G62" s="75"/>
      <c r="H62" s="75"/>
      <c r="I62" s="75"/>
      <c r="J62" s="75"/>
      <c r="K62" s="13" t="s">
        <v>75</v>
      </c>
      <c r="L62" s="13"/>
      <c r="M62" s="24"/>
      <c r="N62" s="13"/>
      <c r="O62" s="25">
        <v>1</v>
      </c>
      <c r="P62" s="18"/>
      <c r="Q62" s="13"/>
      <c r="R62" s="13"/>
      <c r="S62" s="13"/>
      <c r="T62" s="13"/>
      <c r="U62" s="13"/>
      <c r="V62" s="13"/>
      <c r="W62" s="35" t="s">
        <v>1353</v>
      </c>
      <c r="X62" s="19"/>
      <c r="Y62" s="36" t="s">
        <v>1354</v>
      </c>
      <c r="Z62" s="12"/>
    </row>
    <row r="63" spans="1:26" s="38" customFormat="1" ht="15.6" customHeight="1" x14ac:dyDescent="0.25">
      <c r="A63" s="13">
        <v>57</v>
      </c>
      <c r="B63" s="43" t="s">
        <v>1491</v>
      </c>
      <c r="C63" s="15" t="s">
        <v>104</v>
      </c>
      <c r="D63" s="15" t="s">
        <v>109</v>
      </c>
      <c r="E63" s="41" t="s">
        <v>1268</v>
      </c>
      <c r="F63" s="22" t="s">
        <v>59</v>
      </c>
      <c r="G63" s="75"/>
      <c r="H63" s="75"/>
      <c r="I63" s="75"/>
      <c r="J63" s="75"/>
      <c r="K63" s="13" t="s">
        <v>75</v>
      </c>
      <c r="L63" s="13"/>
      <c r="M63" s="24"/>
      <c r="N63" s="13"/>
      <c r="O63" s="25">
        <v>1</v>
      </c>
      <c r="P63" s="18"/>
      <c r="Q63" s="13"/>
      <c r="R63" s="13"/>
      <c r="S63" s="13"/>
      <c r="T63" s="13"/>
      <c r="U63" s="13"/>
      <c r="V63" s="13"/>
      <c r="W63" s="35" t="s">
        <v>1350</v>
      </c>
      <c r="X63" s="19"/>
      <c r="Y63" s="36" t="s">
        <v>1351</v>
      </c>
      <c r="Z63" s="12"/>
    </row>
    <row r="64" spans="1:26" s="38" customFormat="1" ht="15.6" customHeight="1" x14ac:dyDescent="0.25">
      <c r="A64" s="13">
        <v>58</v>
      </c>
      <c r="B64" s="43" t="s">
        <v>1485</v>
      </c>
      <c r="C64" s="15" t="s">
        <v>104</v>
      </c>
      <c r="D64" s="15" t="s">
        <v>109</v>
      </c>
      <c r="E64" s="41" t="s">
        <v>1268</v>
      </c>
      <c r="F64" s="22" t="s">
        <v>59</v>
      </c>
      <c r="G64" s="75"/>
      <c r="H64" s="75"/>
      <c r="I64" s="75"/>
      <c r="J64" s="75"/>
      <c r="K64" s="13" t="s">
        <v>75</v>
      </c>
      <c r="L64" s="13"/>
      <c r="M64" s="24"/>
      <c r="N64" s="13"/>
      <c r="O64" s="25">
        <v>1</v>
      </c>
      <c r="P64" s="18"/>
      <c r="Q64" s="13"/>
      <c r="R64" s="13"/>
      <c r="S64" s="13"/>
      <c r="T64" s="13"/>
      <c r="U64" s="13"/>
      <c r="V64" s="13"/>
      <c r="W64" s="35" t="s">
        <v>1486</v>
      </c>
      <c r="X64" s="19"/>
      <c r="Y64" s="36" t="s">
        <v>1487</v>
      </c>
      <c r="Z64" s="12"/>
    </row>
    <row r="65" spans="1:26" s="38" customFormat="1" ht="15.6" customHeight="1" x14ac:dyDescent="0.25">
      <c r="A65" s="13">
        <v>59</v>
      </c>
      <c r="B65" s="43" t="s">
        <v>1498</v>
      </c>
      <c r="C65" s="15" t="s">
        <v>104</v>
      </c>
      <c r="D65" s="15" t="s">
        <v>109</v>
      </c>
      <c r="E65" s="41" t="s">
        <v>1268</v>
      </c>
      <c r="F65" s="22" t="s">
        <v>59</v>
      </c>
      <c r="G65" s="75"/>
      <c r="H65" s="75"/>
      <c r="I65" s="75"/>
      <c r="J65" s="75"/>
      <c r="K65" s="13" t="s">
        <v>75</v>
      </c>
      <c r="L65" s="13"/>
      <c r="M65" s="24"/>
      <c r="N65" s="13"/>
      <c r="O65" s="25">
        <v>1</v>
      </c>
      <c r="P65" s="18"/>
      <c r="Q65" s="13"/>
      <c r="R65" s="13"/>
      <c r="S65" s="13"/>
      <c r="T65" s="13"/>
      <c r="U65" s="13"/>
      <c r="V65" s="13"/>
      <c r="W65" s="35" t="s">
        <v>1286</v>
      </c>
      <c r="X65" s="19"/>
      <c r="Y65" s="36" t="s">
        <v>1287</v>
      </c>
      <c r="Z65" s="12"/>
    </row>
    <row r="66" spans="1:26" s="38" customFormat="1" ht="15.6" customHeight="1" x14ac:dyDescent="0.25">
      <c r="A66" s="13">
        <v>60</v>
      </c>
      <c r="B66" s="43" t="s">
        <v>1512</v>
      </c>
      <c r="C66" s="15" t="s">
        <v>104</v>
      </c>
      <c r="D66" s="15" t="s">
        <v>109</v>
      </c>
      <c r="E66" s="41" t="s">
        <v>1268</v>
      </c>
      <c r="F66" s="22" t="s">
        <v>59</v>
      </c>
      <c r="G66" s="75"/>
      <c r="H66" s="75"/>
      <c r="I66" s="75"/>
      <c r="J66" s="75"/>
      <c r="K66" s="13" t="s">
        <v>75</v>
      </c>
      <c r="L66" s="13"/>
      <c r="M66" s="24"/>
      <c r="N66" s="13"/>
      <c r="O66" s="25">
        <v>1</v>
      </c>
      <c r="P66" s="18"/>
      <c r="Q66" s="13"/>
      <c r="R66" s="13"/>
      <c r="S66" s="13"/>
      <c r="T66" s="13"/>
      <c r="U66" s="13"/>
      <c r="V66" s="13"/>
      <c r="W66" s="35" t="s">
        <v>1513</v>
      </c>
      <c r="X66" s="19"/>
      <c r="Y66" s="36" t="s">
        <v>1514</v>
      </c>
      <c r="Z66" s="12"/>
    </row>
    <row r="67" spans="1:26" s="38" customFormat="1" ht="15.6" customHeight="1" x14ac:dyDescent="0.25">
      <c r="A67" s="13">
        <v>61</v>
      </c>
      <c r="B67" s="43" t="s">
        <v>1521</v>
      </c>
      <c r="C67" s="15" t="s">
        <v>104</v>
      </c>
      <c r="D67" s="15" t="s">
        <v>109</v>
      </c>
      <c r="E67" s="41" t="s">
        <v>1268</v>
      </c>
      <c r="F67" s="22" t="s">
        <v>59</v>
      </c>
      <c r="G67" s="75"/>
      <c r="H67" s="75"/>
      <c r="I67" s="75"/>
      <c r="J67" s="75"/>
      <c r="K67" s="13" t="s">
        <v>75</v>
      </c>
      <c r="L67" s="13"/>
      <c r="M67" s="24"/>
      <c r="N67" s="13"/>
      <c r="O67" s="25">
        <v>1</v>
      </c>
      <c r="P67" s="18"/>
      <c r="Q67" s="13"/>
      <c r="R67" s="13"/>
      <c r="S67" s="13"/>
      <c r="T67" s="13"/>
      <c r="U67" s="13"/>
      <c r="V67" s="13"/>
      <c r="W67" s="35" t="s">
        <v>1522</v>
      </c>
      <c r="X67" s="19"/>
      <c r="Y67" s="36" t="s">
        <v>1526</v>
      </c>
      <c r="Z67" s="12"/>
    </row>
    <row r="68" spans="1:26" s="38" customFormat="1" ht="15.6" customHeight="1" x14ac:dyDescent="0.25">
      <c r="A68" s="13">
        <v>62</v>
      </c>
      <c r="B68" s="43" t="s">
        <v>14</v>
      </c>
      <c r="C68" s="15" t="s">
        <v>104</v>
      </c>
      <c r="D68" s="15" t="s">
        <v>109</v>
      </c>
      <c r="E68" s="41" t="s">
        <v>107</v>
      </c>
      <c r="F68" s="41" t="s">
        <v>59</v>
      </c>
      <c r="G68" s="75" t="s">
        <v>81</v>
      </c>
      <c r="H68" s="75"/>
      <c r="I68" s="75"/>
      <c r="J68" s="75"/>
      <c r="K68" s="13" t="s">
        <v>102</v>
      </c>
      <c r="L68" s="13" t="s">
        <v>137</v>
      </c>
      <c r="M68" s="24"/>
      <c r="N68" s="13">
        <v>2399593</v>
      </c>
      <c r="O68" s="25">
        <f>300000-100000</f>
        <v>200000</v>
      </c>
      <c r="P68" s="18" t="s">
        <v>167</v>
      </c>
      <c r="Q68" s="13"/>
      <c r="R68" s="13" t="s">
        <v>127</v>
      </c>
      <c r="S68" s="13" t="s">
        <v>127</v>
      </c>
      <c r="T68" s="13" t="s">
        <v>127</v>
      </c>
      <c r="U68" s="13"/>
      <c r="V68" s="13"/>
      <c r="W68" s="35" t="s">
        <v>383</v>
      </c>
      <c r="X68" s="19"/>
      <c r="Y68" s="36" t="s">
        <v>845</v>
      </c>
      <c r="Z68" s="12"/>
    </row>
    <row r="69" spans="1:26" s="38" customFormat="1" ht="15.6" customHeight="1" x14ac:dyDescent="0.25">
      <c r="A69" s="13">
        <v>63</v>
      </c>
      <c r="B69" s="43" t="s">
        <v>15</v>
      </c>
      <c r="C69" s="15" t="s">
        <v>104</v>
      </c>
      <c r="D69" s="15" t="s">
        <v>109</v>
      </c>
      <c r="E69" s="41" t="s">
        <v>107</v>
      </c>
      <c r="F69" s="41" t="s">
        <v>59</v>
      </c>
      <c r="G69" s="75"/>
      <c r="H69" s="75"/>
      <c r="I69" s="75"/>
      <c r="J69" s="75"/>
      <c r="K69" s="13" t="s">
        <v>102</v>
      </c>
      <c r="L69" s="13" t="s">
        <v>238</v>
      </c>
      <c r="M69" s="24"/>
      <c r="N69" s="13">
        <v>1511161</v>
      </c>
      <c r="O69" s="25">
        <f>400000-200000</f>
        <v>200000</v>
      </c>
      <c r="P69" s="18" t="s">
        <v>129</v>
      </c>
      <c r="Q69" s="13"/>
      <c r="R69" s="13" t="s">
        <v>127</v>
      </c>
      <c r="S69" s="13" t="s">
        <v>127</v>
      </c>
      <c r="T69" s="13"/>
      <c r="U69" s="13"/>
      <c r="V69" s="13"/>
      <c r="W69" s="44"/>
      <c r="X69" s="19"/>
      <c r="Y69" s="36" t="s">
        <v>846</v>
      </c>
      <c r="Z69" s="12"/>
    </row>
    <row r="70" spans="1:26" s="78" customFormat="1" ht="15.6" customHeight="1" x14ac:dyDescent="0.25">
      <c r="A70" s="13">
        <v>64</v>
      </c>
      <c r="B70" s="77" t="s">
        <v>16</v>
      </c>
      <c r="C70" s="15" t="s">
        <v>104</v>
      </c>
      <c r="D70" s="15" t="s">
        <v>109</v>
      </c>
      <c r="E70" s="41" t="s">
        <v>110</v>
      </c>
      <c r="F70" s="41" t="s">
        <v>59</v>
      </c>
      <c r="G70" s="70"/>
      <c r="H70" s="70"/>
      <c r="I70" s="70"/>
      <c r="J70" s="70"/>
      <c r="K70" s="34" t="s">
        <v>98</v>
      </c>
      <c r="L70" s="23"/>
      <c r="M70" s="45" t="s">
        <v>410</v>
      </c>
      <c r="N70" s="34" t="s">
        <v>409</v>
      </c>
      <c r="O70" s="72">
        <v>600000</v>
      </c>
      <c r="P70" s="36" t="s">
        <v>411</v>
      </c>
      <c r="Q70" s="34"/>
      <c r="R70" s="34"/>
      <c r="S70" s="34"/>
      <c r="T70" s="34"/>
      <c r="U70" s="34"/>
      <c r="V70" s="34"/>
      <c r="W70" s="44" t="s">
        <v>715</v>
      </c>
      <c r="X70" s="44"/>
      <c r="Y70" s="36" t="s">
        <v>716</v>
      </c>
      <c r="Z70" s="34"/>
    </row>
    <row r="71" spans="1:26" s="38" customFormat="1" ht="15.6" customHeight="1" x14ac:dyDescent="0.25">
      <c r="A71" s="13">
        <v>65</v>
      </c>
      <c r="B71" s="43" t="s">
        <v>10</v>
      </c>
      <c r="C71" s="15" t="s">
        <v>104</v>
      </c>
      <c r="D71" s="15" t="s">
        <v>109</v>
      </c>
      <c r="E71" s="41" t="s">
        <v>106</v>
      </c>
      <c r="F71" s="22" t="s">
        <v>59</v>
      </c>
      <c r="G71" s="75"/>
      <c r="H71" s="75"/>
      <c r="I71" s="75"/>
      <c r="J71" s="75"/>
      <c r="K71" s="13" t="s">
        <v>102</v>
      </c>
      <c r="L71" s="13" t="s">
        <v>131</v>
      </c>
      <c r="M71" s="24"/>
      <c r="N71" s="13">
        <v>8685098</v>
      </c>
      <c r="O71" s="25">
        <f>400000-200000</f>
        <v>200000</v>
      </c>
      <c r="P71" s="18" t="s">
        <v>129</v>
      </c>
      <c r="Q71" s="13"/>
      <c r="R71" s="13" t="s">
        <v>127</v>
      </c>
      <c r="S71" s="13"/>
      <c r="T71" s="13" t="s">
        <v>127</v>
      </c>
      <c r="U71" s="13"/>
      <c r="V71" s="13" t="s">
        <v>127</v>
      </c>
      <c r="W71" s="35" t="s">
        <v>371</v>
      </c>
      <c r="X71" s="19"/>
      <c r="Y71" s="36" t="s">
        <v>860</v>
      </c>
      <c r="Z71" s="12"/>
    </row>
    <row r="72" spans="1:26" s="38" customFormat="1" ht="15.6" customHeight="1" x14ac:dyDescent="0.25">
      <c r="A72" s="13">
        <v>66</v>
      </c>
      <c r="B72" s="43" t="s">
        <v>17</v>
      </c>
      <c r="C72" s="15" t="s">
        <v>104</v>
      </c>
      <c r="D72" s="15" t="s">
        <v>109</v>
      </c>
      <c r="E72" s="41" t="s">
        <v>107</v>
      </c>
      <c r="F72" s="41" t="s">
        <v>59</v>
      </c>
      <c r="G72" s="75"/>
      <c r="H72" s="75"/>
      <c r="I72" s="75"/>
      <c r="J72" s="75"/>
      <c r="K72" s="13" t="s">
        <v>102</v>
      </c>
      <c r="L72" s="13" t="s">
        <v>133</v>
      </c>
      <c r="M72" s="24"/>
      <c r="N72" s="13">
        <v>4763249</v>
      </c>
      <c r="O72" s="25">
        <f>1+49999</f>
        <v>50000</v>
      </c>
      <c r="P72" s="18" t="s">
        <v>129</v>
      </c>
      <c r="Q72" s="13"/>
      <c r="R72" s="13" t="s">
        <v>127</v>
      </c>
      <c r="S72" s="13" t="s">
        <v>127</v>
      </c>
      <c r="T72" s="13"/>
      <c r="U72" s="13" t="s">
        <v>127</v>
      </c>
      <c r="V72" s="13"/>
      <c r="W72" s="35" t="s">
        <v>384</v>
      </c>
      <c r="X72" s="19"/>
      <c r="Y72" s="36" t="s">
        <v>847</v>
      </c>
      <c r="Z72" s="12"/>
    </row>
    <row r="73" spans="1:26" s="38" customFormat="1" ht="15.6" customHeight="1" x14ac:dyDescent="0.25">
      <c r="A73" s="13">
        <v>67</v>
      </c>
      <c r="B73" s="43" t="s">
        <v>18</v>
      </c>
      <c r="C73" s="15" t="s">
        <v>104</v>
      </c>
      <c r="D73" s="15" t="s">
        <v>109</v>
      </c>
      <c r="E73" s="41" t="s">
        <v>107</v>
      </c>
      <c r="F73" s="41" t="s">
        <v>59</v>
      </c>
      <c r="G73" s="79"/>
      <c r="H73" s="79"/>
      <c r="I73" s="79"/>
      <c r="J73" s="79"/>
      <c r="K73" s="23" t="s">
        <v>98</v>
      </c>
      <c r="L73" s="23" t="s">
        <v>139</v>
      </c>
      <c r="M73" s="30" t="s">
        <v>392</v>
      </c>
      <c r="N73" s="13" t="s">
        <v>385</v>
      </c>
      <c r="O73" s="25">
        <f>1+99999</f>
        <v>100000</v>
      </c>
      <c r="P73" s="18" t="s">
        <v>135</v>
      </c>
      <c r="Q73" s="13"/>
      <c r="R73" s="13"/>
      <c r="S73" s="13" t="s">
        <v>127</v>
      </c>
      <c r="T73" s="13" t="s">
        <v>127</v>
      </c>
      <c r="U73" s="13"/>
      <c r="V73" s="13" t="s">
        <v>127</v>
      </c>
      <c r="W73" s="44"/>
      <c r="X73" s="19"/>
      <c r="Y73" s="36" t="s">
        <v>848</v>
      </c>
      <c r="Z73" s="12"/>
    </row>
    <row r="74" spans="1:26" s="38" customFormat="1" ht="15.6" customHeight="1" x14ac:dyDescent="0.25">
      <c r="A74" s="13">
        <v>68</v>
      </c>
      <c r="B74" s="43" t="s">
        <v>62</v>
      </c>
      <c r="C74" s="15" t="s">
        <v>104</v>
      </c>
      <c r="D74" s="15" t="s">
        <v>109</v>
      </c>
      <c r="E74" s="41" t="s">
        <v>106</v>
      </c>
      <c r="F74" s="22" t="s">
        <v>59</v>
      </c>
      <c r="G74" s="80"/>
      <c r="H74" s="80"/>
      <c r="I74" s="80"/>
      <c r="J74" s="80"/>
      <c r="K74" s="13" t="s">
        <v>98</v>
      </c>
      <c r="L74" s="13"/>
      <c r="M74" s="24" t="s">
        <v>290</v>
      </c>
      <c r="N74" s="13">
        <v>1707930</v>
      </c>
      <c r="O74" s="25">
        <v>600000</v>
      </c>
      <c r="P74" s="18" t="s">
        <v>129</v>
      </c>
      <c r="Q74" s="13" t="s">
        <v>127</v>
      </c>
      <c r="R74" s="13" t="s">
        <v>127</v>
      </c>
      <c r="S74" s="13" t="s">
        <v>127</v>
      </c>
      <c r="T74" s="13" t="s">
        <v>127</v>
      </c>
      <c r="U74" s="13"/>
      <c r="V74" s="13" t="s">
        <v>127</v>
      </c>
      <c r="W74" s="35" t="s">
        <v>370</v>
      </c>
      <c r="X74" s="19"/>
      <c r="Y74" s="36" t="s">
        <v>861</v>
      </c>
      <c r="Z74" s="12"/>
    </row>
    <row r="75" spans="1:26" s="38" customFormat="1" ht="15.6" customHeight="1" x14ac:dyDescent="0.25">
      <c r="A75" s="13">
        <v>69</v>
      </c>
      <c r="B75" s="43" t="s">
        <v>284</v>
      </c>
      <c r="C75" s="15" t="s">
        <v>104</v>
      </c>
      <c r="D75" s="15" t="s">
        <v>109</v>
      </c>
      <c r="E75" s="41" t="s">
        <v>107</v>
      </c>
      <c r="F75" s="22" t="s">
        <v>59</v>
      </c>
      <c r="G75" s="81" t="s">
        <v>285</v>
      </c>
      <c r="H75" s="81"/>
      <c r="I75" s="81"/>
      <c r="J75" s="81"/>
      <c r="K75" s="13" t="s">
        <v>98</v>
      </c>
      <c r="L75" s="13"/>
      <c r="M75" s="24" t="s">
        <v>137</v>
      </c>
      <c r="N75" s="13">
        <v>4216742</v>
      </c>
      <c r="O75" s="25">
        <v>200000</v>
      </c>
      <c r="P75" s="18" t="s">
        <v>129</v>
      </c>
      <c r="Q75" s="13" t="s">
        <v>127</v>
      </c>
      <c r="R75" s="13" t="s">
        <v>127</v>
      </c>
      <c r="S75" s="13" t="s">
        <v>127</v>
      </c>
      <c r="T75" s="13" t="s">
        <v>127</v>
      </c>
      <c r="U75" s="13"/>
      <c r="V75" s="13" t="s">
        <v>127</v>
      </c>
      <c r="W75" s="35" t="s">
        <v>353</v>
      </c>
      <c r="X75" s="19"/>
      <c r="Y75" s="36" t="s">
        <v>849</v>
      </c>
      <c r="Z75" s="12"/>
    </row>
    <row r="76" spans="1:26" s="38" customFormat="1" ht="15.6" customHeight="1" x14ac:dyDescent="0.25">
      <c r="A76" s="13">
        <v>70</v>
      </c>
      <c r="B76" s="43" t="s">
        <v>524</v>
      </c>
      <c r="C76" s="15" t="s">
        <v>104</v>
      </c>
      <c r="D76" s="15" t="s">
        <v>109</v>
      </c>
      <c r="E76" s="41" t="s">
        <v>107</v>
      </c>
      <c r="F76" s="22" t="s">
        <v>59</v>
      </c>
      <c r="G76" s="81"/>
      <c r="H76" s="81"/>
      <c r="I76" s="81"/>
      <c r="J76" s="81"/>
      <c r="K76" s="13" t="s">
        <v>98</v>
      </c>
      <c r="L76" s="13"/>
      <c r="M76" s="24" t="s">
        <v>172</v>
      </c>
      <c r="N76" s="13">
        <v>4315126</v>
      </c>
      <c r="O76" s="25">
        <v>1</v>
      </c>
      <c r="P76" s="18" t="s">
        <v>129</v>
      </c>
      <c r="Q76" s="13" t="s">
        <v>127</v>
      </c>
      <c r="R76" s="13" t="s">
        <v>127</v>
      </c>
      <c r="S76" s="13" t="s">
        <v>127</v>
      </c>
      <c r="T76" s="13" t="s">
        <v>127</v>
      </c>
      <c r="U76" s="13"/>
      <c r="V76" s="13" t="s">
        <v>127</v>
      </c>
      <c r="W76" s="35" t="s">
        <v>525</v>
      </c>
      <c r="X76" s="19"/>
      <c r="Y76" s="36" t="s">
        <v>526</v>
      </c>
      <c r="Z76" s="12"/>
    </row>
    <row r="77" spans="1:26" s="38" customFormat="1" ht="15.6" customHeight="1" x14ac:dyDescent="0.25">
      <c r="A77" s="13">
        <v>71</v>
      </c>
      <c r="B77" s="43" t="s">
        <v>976</v>
      </c>
      <c r="C77" s="15" t="s">
        <v>104</v>
      </c>
      <c r="D77" s="15" t="s">
        <v>109</v>
      </c>
      <c r="E77" s="41" t="s">
        <v>107</v>
      </c>
      <c r="F77" s="22" t="s">
        <v>59</v>
      </c>
      <c r="G77" s="81"/>
      <c r="H77" s="81"/>
      <c r="I77" s="81"/>
      <c r="J77" s="81"/>
      <c r="K77" s="13" t="s">
        <v>98</v>
      </c>
      <c r="L77" s="13"/>
      <c r="M77" s="24" t="s">
        <v>137</v>
      </c>
      <c r="N77" s="13">
        <v>1404731</v>
      </c>
      <c r="O77" s="25">
        <f>200000+100000</f>
        <v>300000</v>
      </c>
      <c r="P77" s="18" t="s">
        <v>129</v>
      </c>
      <c r="Q77" s="13"/>
      <c r="R77" s="13"/>
      <c r="S77" s="13"/>
      <c r="T77" s="13"/>
      <c r="U77" s="13"/>
      <c r="V77" s="13"/>
      <c r="W77" s="35" t="s">
        <v>977</v>
      </c>
      <c r="X77" s="19"/>
      <c r="Y77" s="36" t="s">
        <v>978</v>
      </c>
      <c r="Z77" s="12"/>
    </row>
    <row r="78" spans="1:26" s="38" customFormat="1" ht="15.6" customHeight="1" x14ac:dyDescent="0.25">
      <c r="A78" s="13">
        <v>72</v>
      </c>
      <c r="B78" s="43" t="s">
        <v>1242</v>
      </c>
      <c r="C78" s="15" t="s">
        <v>104</v>
      </c>
      <c r="D78" s="15" t="s">
        <v>109</v>
      </c>
      <c r="E78" s="41" t="s">
        <v>107</v>
      </c>
      <c r="F78" s="22" t="s">
        <v>59</v>
      </c>
      <c r="G78" s="81"/>
      <c r="H78" s="81"/>
      <c r="I78" s="81"/>
      <c r="J78" s="81"/>
      <c r="K78" s="13" t="s">
        <v>98</v>
      </c>
      <c r="L78" s="13"/>
      <c r="M78" s="24" t="s">
        <v>136</v>
      </c>
      <c r="N78" s="13">
        <v>7222705</v>
      </c>
      <c r="O78" s="25">
        <v>1</v>
      </c>
      <c r="P78" s="18" t="s">
        <v>129</v>
      </c>
      <c r="Q78" s="13" t="s">
        <v>127</v>
      </c>
      <c r="R78" s="13" t="s">
        <v>127</v>
      </c>
      <c r="S78" s="13" t="s">
        <v>127</v>
      </c>
      <c r="T78" s="13" t="s">
        <v>127</v>
      </c>
      <c r="U78" s="13"/>
      <c r="V78" s="13" t="s">
        <v>127</v>
      </c>
      <c r="W78" s="35" t="s">
        <v>1243</v>
      </c>
      <c r="X78" s="19"/>
      <c r="Y78" s="36" t="s">
        <v>1244</v>
      </c>
      <c r="Z78" s="12"/>
    </row>
    <row r="79" spans="1:26" s="38" customFormat="1" ht="15.6" customHeight="1" x14ac:dyDescent="0.25">
      <c r="A79" s="13">
        <v>73</v>
      </c>
      <c r="B79" s="43" t="s">
        <v>1356</v>
      </c>
      <c r="C79" s="15" t="s">
        <v>104</v>
      </c>
      <c r="D79" s="15" t="s">
        <v>109</v>
      </c>
      <c r="E79" s="41" t="s">
        <v>107</v>
      </c>
      <c r="F79" s="22" t="s">
        <v>59</v>
      </c>
      <c r="G79" s="81"/>
      <c r="H79" s="81"/>
      <c r="I79" s="81"/>
      <c r="J79" s="81"/>
      <c r="K79" s="13" t="s">
        <v>75</v>
      </c>
      <c r="L79" s="13"/>
      <c r="M79" s="24"/>
      <c r="N79" s="13"/>
      <c r="O79" s="25">
        <v>1</v>
      </c>
      <c r="P79" s="18"/>
      <c r="Q79" s="13"/>
      <c r="R79" s="13"/>
      <c r="S79" s="13"/>
      <c r="T79" s="13"/>
      <c r="U79" s="13"/>
      <c r="V79" s="13"/>
      <c r="W79" s="35" t="s">
        <v>1357</v>
      </c>
      <c r="X79" s="19"/>
      <c r="Y79" s="36" t="s">
        <v>1358</v>
      </c>
      <c r="Z79" s="12"/>
    </row>
    <row r="80" spans="1:26" s="38" customFormat="1" ht="15.6" customHeight="1" x14ac:dyDescent="0.25">
      <c r="A80" s="13">
        <v>74</v>
      </c>
      <c r="B80" s="43" t="s">
        <v>1509</v>
      </c>
      <c r="C80" s="15" t="s">
        <v>104</v>
      </c>
      <c r="D80" s="15" t="s">
        <v>109</v>
      </c>
      <c r="E80" s="41" t="s">
        <v>107</v>
      </c>
      <c r="F80" s="22" t="s">
        <v>59</v>
      </c>
      <c r="G80" s="81"/>
      <c r="H80" s="81"/>
      <c r="I80" s="81"/>
      <c r="J80" s="81"/>
      <c r="K80" s="13" t="s">
        <v>75</v>
      </c>
      <c r="L80" s="13"/>
      <c r="M80" s="24"/>
      <c r="N80" s="13"/>
      <c r="O80" s="25">
        <v>1</v>
      </c>
      <c r="P80" s="18"/>
      <c r="Q80" s="13"/>
      <c r="R80" s="13"/>
      <c r="S80" s="13"/>
      <c r="T80" s="13"/>
      <c r="U80" s="13"/>
      <c r="V80" s="13"/>
      <c r="W80" s="35" t="s">
        <v>1510</v>
      </c>
      <c r="X80" s="19"/>
      <c r="Y80" s="36" t="s">
        <v>1511</v>
      </c>
      <c r="Z80" s="12"/>
    </row>
    <row r="81" spans="1:26" s="48" customFormat="1" ht="15.6" customHeight="1" x14ac:dyDescent="0.25">
      <c r="A81" s="13">
        <v>75</v>
      </c>
      <c r="B81" s="14" t="s">
        <v>1574</v>
      </c>
      <c r="C81" s="15" t="s">
        <v>104</v>
      </c>
      <c r="D81" s="15" t="s">
        <v>109</v>
      </c>
      <c r="E81" s="22" t="s">
        <v>107</v>
      </c>
      <c r="F81" s="15" t="s">
        <v>59</v>
      </c>
      <c r="G81" s="76"/>
      <c r="H81" s="76"/>
      <c r="I81" s="76"/>
      <c r="J81" s="76"/>
      <c r="K81" s="16" t="s">
        <v>75</v>
      </c>
      <c r="L81" s="16"/>
      <c r="M81" s="61"/>
      <c r="N81" s="59"/>
      <c r="O81" s="50">
        <v>1</v>
      </c>
      <c r="P81" s="15"/>
      <c r="Q81" s="16"/>
      <c r="R81" s="16"/>
      <c r="S81" s="16"/>
      <c r="T81" s="16"/>
      <c r="U81" s="16"/>
      <c r="V81" s="16"/>
      <c r="W81" s="57" t="s">
        <v>1575</v>
      </c>
      <c r="X81" s="14"/>
      <c r="Y81" s="46" t="s">
        <v>1576</v>
      </c>
      <c r="Z81" s="51"/>
    </row>
    <row r="82" spans="1:26" ht="15.6" customHeight="1" x14ac:dyDescent="0.25">
      <c r="A82" s="13">
        <v>76</v>
      </c>
      <c r="B82" s="21" t="s">
        <v>42</v>
      </c>
      <c r="C82" s="15" t="s">
        <v>104</v>
      </c>
      <c r="D82" s="15" t="s">
        <v>111</v>
      </c>
      <c r="E82" s="22" t="s">
        <v>108</v>
      </c>
      <c r="F82" s="22" t="s">
        <v>59</v>
      </c>
      <c r="G82" s="75"/>
      <c r="H82" s="75"/>
      <c r="I82" s="75"/>
      <c r="J82" s="75"/>
      <c r="K82" s="13" t="s">
        <v>98</v>
      </c>
      <c r="L82" s="13" t="s">
        <v>128</v>
      </c>
      <c r="M82" s="24" t="s">
        <v>128</v>
      </c>
      <c r="N82" s="13" t="s">
        <v>357</v>
      </c>
      <c r="O82" s="25">
        <f>2500000-500000</f>
        <v>2000000</v>
      </c>
      <c r="P82" s="20" t="s">
        <v>358</v>
      </c>
      <c r="Q82" s="13" t="s">
        <v>127</v>
      </c>
      <c r="R82" s="13" t="s">
        <v>127</v>
      </c>
      <c r="S82" s="13" t="s">
        <v>127</v>
      </c>
      <c r="T82" s="13" t="s">
        <v>127</v>
      </c>
      <c r="U82" s="13" t="s">
        <v>127</v>
      </c>
      <c r="V82" s="13" t="s">
        <v>127</v>
      </c>
      <c r="W82" s="27" t="s">
        <v>359</v>
      </c>
      <c r="X82" s="19"/>
      <c r="Y82" s="20" t="s">
        <v>360</v>
      </c>
      <c r="Z82" s="12"/>
    </row>
    <row r="83" spans="1:26" ht="15.6" customHeight="1" x14ac:dyDescent="0.25">
      <c r="A83" s="13">
        <v>77</v>
      </c>
      <c r="B83" s="21" t="s">
        <v>43</v>
      </c>
      <c r="C83" s="15" t="s">
        <v>104</v>
      </c>
      <c r="D83" s="15" t="s">
        <v>111</v>
      </c>
      <c r="E83" s="22" t="s">
        <v>108</v>
      </c>
      <c r="F83" s="22" t="s">
        <v>59</v>
      </c>
      <c r="G83" s="75"/>
      <c r="H83" s="75"/>
      <c r="I83" s="75"/>
      <c r="J83" s="75"/>
      <c r="K83" s="13" t="s">
        <v>98</v>
      </c>
      <c r="L83" s="13"/>
      <c r="M83" s="24" t="s">
        <v>271</v>
      </c>
      <c r="N83" s="13">
        <v>1352243</v>
      </c>
      <c r="O83" s="25">
        <v>100000</v>
      </c>
      <c r="P83" s="18" t="s">
        <v>254</v>
      </c>
      <c r="Q83" s="13" t="s">
        <v>127</v>
      </c>
      <c r="R83" s="13" t="s">
        <v>127</v>
      </c>
      <c r="S83" s="13" t="s">
        <v>127</v>
      </c>
      <c r="T83" s="13" t="s">
        <v>127</v>
      </c>
      <c r="U83" s="13"/>
      <c r="V83" s="13"/>
      <c r="W83" s="27" t="s">
        <v>361</v>
      </c>
      <c r="X83" s="19"/>
      <c r="Y83" s="20" t="s">
        <v>362</v>
      </c>
      <c r="Z83" s="12"/>
    </row>
    <row r="84" spans="1:26" ht="15.6" customHeight="1" x14ac:dyDescent="0.25">
      <c r="A84" s="13">
        <v>78</v>
      </c>
      <c r="B84" s="21" t="s">
        <v>44</v>
      </c>
      <c r="C84" s="15" t="s">
        <v>104</v>
      </c>
      <c r="D84" s="15" t="s">
        <v>111</v>
      </c>
      <c r="E84" s="22" t="s">
        <v>108</v>
      </c>
      <c r="F84" s="22" t="s">
        <v>59</v>
      </c>
      <c r="G84" s="75"/>
      <c r="H84" s="75"/>
      <c r="I84" s="75"/>
      <c r="J84" s="75"/>
      <c r="K84" s="13" t="s">
        <v>98</v>
      </c>
      <c r="L84" s="13"/>
      <c r="M84" s="24" t="s">
        <v>132</v>
      </c>
      <c r="N84" s="13">
        <v>5723245</v>
      </c>
      <c r="O84" s="25">
        <f>200000-150000</f>
        <v>50000</v>
      </c>
      <c r="P84" s="18" t="s">
        <v>129</v>
      </c>
      <c r="Q84" s="13"/>
      <c r="R84" s="13" t="s">
        <v>127</v>
      </c>
      <c r="S84" s="13" t="s">
        <v>127</v>
      </c>
      <c r="T84" s="13"/>
      <c r="U84" s="13"/>
      <c r="V84" s="13" t="s">
        <v>127</v>
      </c>
      <c r="W84" s="27" t="s">
        <v>562</v>
      </c>
      <c r="X84" s="19"/>
      <c r="Y84" s="20" t="s">
        <v>363</v>
      </c>
      <c r="Z84" s="12"/>
    </row>
    <row r="85" spans="1:26" ht="15.6" customHeight="1" x14ac:dyDescent="0.25">
      <c r="A85" s="13">
        <v>79</v>
      </c>
      <c r="B85" s="21" t="s">
        <v>354</v>
      </c>
      <c r="C85" s="15" t="s">
        <v>104</v>
      </c>
      <c r="D85" s="15" t="s">
        <v>111</v>
      </c>
      <c r="E85" s="22" t="s">
        <v>108</v>
      </c>
      <c r="F85" s="22" t="s">
        <v>59</v>
      </c>
      <c r="G85" s="75"/>
      <c r="H85" s="75"/>
      <c r="I85" s="75"/>
      <c r="J85" s="75"/>
      <c r="K85" s="13" t="s">
        <v>98</v>
      </c>
      <c r="L85" s="13"/>
      <c r="M85" s="24" t="s">
        <v>271</v>
      </c>
      <c r="N85" s="13">
        <v>3178184</v>
      </c>
      <c r="O85" s="25">
        <f>200000+200000</f>
        <v>400000</v>
      </c>
      <c r="P85" s="18" t="s">
        <v>129</v>
      </c>
      <c r="Q85" s="13" t="s">
        <v>127</v>
      </c>
      <c r="R85" s="13" t="s">
        <v>127</v>
      </c>
      <c r="S85" s="13" t="s">
        <v>127</v>
      </c>
      <c r="T85" s="13" t="s">
        <v>127</v>
      </c>
      <c r="U85" s="13"/>
      <c r="V85" s="13" t="s">
        <v>127</v>
      </c>
      <c r="W85" s="27" t="s">
        <v>355</v>
      </c>
      <c r="X85" s="19"/>
      <c r="Y85" s="20" t="s">
        <v>356</v>
      </c>
      <c r="Z85" s="12"/>
    </row>
    <row r="86" spans="1:26" ht="15.6" customHeight="1" x14ac:dyDescent="0.25">
      <c r="A86" s="13">
        <v>80</v>
      </c>
      <c r="B86" s="21" t="s">
        <v>1032</v>
      </c>
      <c r="C86" s="15" t="s">
        <v>104</v>
      </c>
      <c r="D86" s="15" t="s">
        <v>111</v>
      </c>
      <c r="E86" s="22" t="s">
        <v>1210</v>
      </c>
      <c r="F86" s="22" t="s">
        <v>59</v>
      </c>
      <c r="G86" s="75"/>
      <c r="H86" s="75" t="s">
        <v>127</v>
      </c>
      <c r="I86" s="75"/>
      <c r="J86" s="75" t="s">
        <v>127</v>
      </c>
      <c r="K86" s="13" t="s">
        <v>98</v>
      </c>
      <c r="L86" s="13"/>
      <c r="M86" s="24" t="s">
        <v>392</v>
      </c>
      <c r="N86" s="13">
        <v>1306769</v>
      </c>
      <c r="O86" s="25">
        <v>80000</v>
      </c>
      <c r="P86" s="18" t="s">
        <v>254</v>
      </c>
      <c r="Q86" s="13"/>
      <c r="R86" s="13" t="s">
        <v>127</v>
      </c>
      <c r="S86" s="13" t="s">
        <v>127</v>
      </c>
      <c r="T86" s="13" t="s">
        <v>127</v>
      </c>
      <c r="U86" s="13"/>
      <c r="V86" s="13" t="s">
        <v>127</v>
      </c>
      <c r="W86" s="27">
        <v>1305928733</v>
      </c>
      <c r="X86" s="19"/>
      <c r="Y86" s="20" t="s">
        <v>1033</v>
      </c>
      <c r="Z86" s="12"/>
    </row>
    <row r="87" spans="1:26" ht="15.6" customHeight="1" x14ac:dyDescent="0.25">
      <c r="A87" s="13">
        <v>81</v>
      </c>
      <c r="B87" s="21" t="s">
        <v>1075</v>
      </c>
      <c r="C87" s="15" t="s">
        <v>104</v>
      </c>
      <c r="D87" s="15" t="s">
        <v>111</v>
      </c>
      <c r="E87" s="22" t="s">
        <v>108</v>
      </c>
      <c r="F87" s="22" t="s">
        <v>59</v>
      </c>
      <c r="G87" s="75"/>
      <c r="H87" s="75" t="s">
        <v>127</v>
      </c>
      <c r="I87" s="75"/>
      <c r="J87" s="75" t="s">
        <v>127</v>
      </c>
      <c r="K87" s="13" t="s">
        <v>98</v>
      </c>
      <c r="L87" s="13"/>
      <c r="M87" s="24" t="s">
        <v>248</v>
      </c>
      <c r="N87" s="13">
        <v>3376854</v>
      </c>
      <c r="O87" s="25">
        <v>100000</v>
      </c>
      <c r="P87" s="18" t="s">
        <v>129</v>
      </c>
      <c r="Q87" s="13" t="s">
        <v>127</v>
      </c>
      <c r="R87" s="13" t="s">
        <v>127</v>
      </c>
      <c r="S87" s="13" t="s">
        <v>127</v>
      </c>
      <c r="T87" s="13" t="s">
        <v>127</v>
      </c>
      <c r="U87" s="13"/>
      <c r="V87" s="13" t="s">
        <v>127</v>
      </c>
      <c r="W87" s="27" t="s">
        <v>1076</v>
      </c>
      <c r="X87" s="19"/>
      <c r="Y87" s="20" t="s">
        <v>1077</v>
      </c>
      <c r="Z87" s="12"/>
    </row>
    <row r="88" spans="1:26" ht="15.6" customHeight="1" x14ac:dyDescent="0.25">
      <c r="A88" s="13">
        <v>82</v>
      </c>
      <c r="B88" s="21" t="s">
        <v>1233</v>
      </c>
      <c r="C88" s="15" t="s">
        <v>104</v>
      </c>
      <c r="D88" s="15" t="s">
        <v>111</v>
      </c>
      <c r="E88" s="22" t="s">
        <v>711</v>
      </c>
      <c r="F88" s="22" t="s">
        <v>59</v>
      </c>
      <c r="G88" s="75"/>
      <c r="H88" s="75"/>
      <c r="I88" s="75"/>
      <c r="J88" s="75"/>
      <c r="K88" s="13" t="s">
        <v>75</v>
      </c>
      <c r="L88" s="13"/>
      <c r="M88" s="24"/>
      <c r="N88" s="13"/>
      <c r="O88" s="25">
        <v>1</v>
      </c>
      <c r="P88" s="18"/>
      <c r="Q88" s="13"/>
      <c r="R88" s="13"/>
      <c r="S88" s="13"/>
      <c r="T88" s="13"/>
      <c r="U88" s="13"/>
      <c r="V88" s="13"/>
      <c r="W88" s="27" t="s">
        <v>1234</v>
      </c>
      <c r="X88" s="19"/>
      <c r="Y88" s="20" t="s">
        <v>1235</v>
      </c>
      <c r="Z88" s="12"/>
    </row>
    <row r="89" spans="1:26" ht="15.6" customHeight="1" x14ac:dyDescent="0.25">
      <c r="A89" s="13">
        <v>83</v>
      </c>
      <c r="B89" s="21" t="s">
        <v>1401</v>
      </c>
      <c r="C89" s="15" t="s">
        <v>104</v>
      </c>
      <c r="D89" s="15" t="s">
        <v>111</v>
      </c>
      <c r="E89" s="22" t="s">
        <v>108</v>
      </c>
      <c r="F89" s="22" t="s">
        <v>59</v>
      </c>
      <c r="G89" s="75"/>
      <c r="H89" s="75"/>
      <c r="I89" s="75"/>
      <c r="J89" s="75"/>
      <c r="K89" s="13" t="s">
        <v>75</v>
      </c>
      <c r="L89" s="13"/>
      <c r="M89" s="24"/>
      <c r="N89" s="13"/>
      <c r="O89" s="25">
        <v>1</v>
      </c>
      <c r="P89" s="18"/>
      <c r="Q89" s="13"/>
      <c r="R89" s="13"/>
      <c r="S89" s="13"/>
      <c r="T89" s="13"/>
      <c r="U89" s="13"/>
      <c r="V89" s="13"/>
      <c r="W89" s="27" t="s">
        <v>1402</v>
      </c>
      <c r="X89" s="19"/>
      <c r="Y89" s="20" t="s">
        <v>1403</v>
      </c>
      <c r="Z89" s="12"/>
    </row>
    <row r="90" spans="1:26" ht="15.6" customHeight="1" x14ac:dyDescent="0.25">
      <c r="A90" s="13">
        <v>84</v>
      </c>
      <c r="B90" s="21" t="s">
        <v>1471</v>
      </c>
      <c r="C90" s="15" t="s">
        <v>104</v>
      </c>
      <c r="D90" s="15" t="s">
        <v>111</v>
      </c>
      <c r="E90" s="22" t="s">
        <v>108</v>
      </c>
      <c r="F90" s="22" t="s">
        <v>59</v>
      </c>
      <c r="G90" s="75"/>
      <c r="H90" s="75"/>
      <c r="I90" s="75"/>
      <c r="J90" s="75"/>
      <c r="K90" s="13" t="s">
        <v>75</v>
      </c>
      <c r="L90" s="13"/>
      <c r="M90" s="24"/>
      <c r="N90" s="13"/>
      <c r="O90" s="25">
        <v>1</v>
      </c>
      <c r="P90" s="18"/>
      <c r="Q90" s="13"/>
      <c r="R90" s="13"/>
      <c r="S90" s="13"/>
      <c r="T90" s="13"/>
      <c r="U90" s="13"/>
      <c r="V90" s="13"/>
      <c r="W90" s="27" t="s">
        <v>1472</v>
      </c>
      <c r="X90" s="19"/>
      <c r="Y90" s="20" t="s">
        <v>1473</v>
      </c>
      <c r="Z90" s="12"/>
    </row>
    <row r="91" spans="1:26" s="38" customFormat="1" ht="15.6" customHeight="1" x14ac:dyDescent="0.25">
      <c r="A91" s="13">
        <v>85</v>
      </c>
      <c r="B91" s="43" t="s">
        <v>565</v>
      </c>
      <c r="C91" s="15" t="s">
        <v>104</v>
      </c>
      <c r="D91" s="15" t="s">
        <v>109</v>
      </c>
      <c r="E91" s="41" t="s">
        <v>106</v>
      </c>
      <c r="F91" s="22" t="s">
        <v>59</v>
      </c>
      <c r="G91" s="75" t="s">
        <v>81</v>
      </c>
      <c r="H91" s="75"/>
      <c r="I91" s="75"/>
      <c r="J91" s="75"/>
      <c r="K91" s="13" t="s">
        <v>98</v>
      </c>
      <c r="L91" s="13"/>
      <c r="M91" s="24" t="s">
        <v>134</v>
      </c>
      <c r="N91" s="13">
        <v>5680055</v>
      </c>
      <c r="O91" s="25">
        <v>1</v>
      </c>
      <c r="P91" s="18" t="s">
        <v>129</v>
      </c>
      <c r="Q91" s="13" t="s">
        <v>127</v>
      </c>
      <c r="R91" s="13" t="s">
        <v>127</v>
      </c>
      <c r="S91" s="13" t="s">
        <v>127</v>
      </c>
      <c r="T91" s="13" t="s">
        <v>127</v>
      </c>
      <c r="U91" s="13"/>
      <c r="V91" s="13" t="s">
        <v>127</v>
      </c>
      <c r="W91" s="35" t="s">
        <v>173</v>
      </c>
      <c r="X91" s="27"/>
      <c r="Y91" s="36" t="s">
        <v>859</v>
      </c>
      <c r="Z91" s="12"/>
    </row>
    <row r="92" spans="1:26" ht="15.6" customHeight="1" x14ac:dyDescent="0.25">
      <c r="A92" s="13">
        <v>86</v>
      </c>
      <c r="B92" s="43" t="s">
        <v>973</v>
      </c>
      <c r="C92" s="15" t="s">
        <v>104</v>
      </c>
      <c r="D92" s="15" t="s">
        <v>1207</v>
      </c>
      <c r="E92" s="22" t="s">
        <v>1140</v>
      </c>
      <c r="F92" s="22" t="s">
        <v>59</v>
      </c>
      <c r="G92" s="75"/>
      <c r="H92" s="75"/>
      <c r="I92" s="75"/>
      <c r="J92" s="75"/>
      <c r="K92" s="13" t="s">
        <v>98</v>
      </c>
      <c r="L92" s="13"/>
      <c r="M92" s="24" t="s">
        <v>136</v>
      </c>
      <c r="N92" s="13">
        <v>5235198</v>
      </c>
      <c r="O92" s="25">
        <v>55000</v>
      </c>
      <c r="P92" s="18" t="s">
        <v>129</v>
      </c>
      <c r="Q92" s="13" t="s">
        <v>127</v>
      </c>
      <c r="R92" s="13" t="s">
        <v>127</v>
      </c>
      <c r="S92" s="13" t="s">
        <v>127</v>
      </c>
      <c r="T92" s="13" t="s">
        <v>127</v>
      </c>
      <c r="U92" s="13"/>
      <c r="V92" s="13" t="s">
        <v>127</v>
      </c>
      <c r="W92" s="27" t="s">
        <v>974</v>
      </c>
      <c r="X92" s="27"/>
      <c r="Y92" s="20" t="s">
        <v>975</v>
      </c>
      <c r="Z92" s="12"/>
    </row>
    <row r="93" spans="1:26" ht="15.6" customHeight="1" x14ac:dyDescent="0.25">
      <c r="A93" s="13">
        <v>87</v>
      </c>
      <c r="B93" s="43" t="s">
        <v>1098</v>
      </c>
      <c r="C93" s="15" t="s">
        <v>104</v>
      </c>
      <c r="D93" s="15" t="s">
        <v>1207</v>
      </c>
      <c r="E93" s="22" t="s">
        <v>1140</v>
      </c>
      <c r="F93" s="22" t="s">
        <v>59</v>
      </c>
      <c r="G93" s="75"/>
      <c r="H93" s="75"/>
      <c r="I93" s="75"/>
      <c r="J93" s="75" t="s">
        <v>127</v>
      </c>
      <c r="K93" s="13" t="s">
        <v>98</v>
      </c>
      <c r="L93" s="13"/>
      <c r="M93" s="24" t="s">
        <v>136</v>
      </c>
      <c r="N93" s="13">
        <v>4764907</v>
      </c>
      <c r="O93" s="25">
        <v>55000</v>
      </c>
      <c r="P93" s="18" t="s">
        <v>129</v>
      </c>
      <c r="Q93" s="13" t="s">
        <v>127</v>
      </c>
      <c r="R93" s="13" t="s">
        <v>127</v>
      </c>
      <c r="S93" s="13"/>
      <c r="T93" s="13" t="s">
        <v>127</v>
      </c>
      <c r="U93" s="13"/>
      <c r="V93" s="13" t="s">
        <v>127</v>
      </c>
      <c r="W93" s="27" t="s">
        <v>1099</v>
      </c>
      <c r="X93" s="27"/>
      <c r="Y93" s="20" t="s">
        <v>1100</v>
      </c>
      <c r="Z93" s="12"/>
    </row>
    <row r="94" spans="1:26" ht="15.6" customHeight="1" x14ac:dyDescent="0.25">
      <c r="A94" s="13">
        <v>88</v>
      </c>
      <c r="B94" s="43" t="s">
        <v>1112</v>
      </c>
      <c r="C94" s="15" t="s">
        <v>104</v>
      </c>
      <c r="D94" s="15" t="s">
        <v>1207</v>
      </c>
      <c r="E94" s="22" t="s">
        <v>1140</v>
      </c>
      <c r="F94" s="22" t="s">
        <v>59</v>
      </c>
      <c r="G94" s="75"/>
      <c r="H94" s="75" t="s">
        <v>127</v>
      </c>
      <c r="I94" s="75"/>
      <c r="J94" s="75" t="s">
        <v>127</v>
      </c>
      <c r="K94" s="13" t="s">
        <v>98</v>
      </c>
      <c r="L94" s="13"/>
      <c r="M94" s="24" t="s">
        <v>700</v>
      </c>
      <c r="N94" s="13">
        <v>7620770</v>
      </c>
      <c r="O94" s="25">
        <f>55000+45000+80000-80000+50000</f>
        <v>150000</v>
      </c>
      <c r="P94" s="18" t="s">
        <v>163</v>
      </c>
      <c r="Q94" s="13" t="s">
        <v>127</v>
      </c>
      <c r="R94" s="13" t="s">
        <v>127</v>
      </c>
      <c r="S94" s="13" t="s">
        <v>127</v>
      </c>
      <c r="T94" s="13" t="s">
        <v>127</v>
      </c>
      <c r="U94" s="13"/>
      <c r="V94" s="13" t="s">
        <v>127</v>
      </c>
      <c r="W94" s="27" t="s">
        <v>1113</v>
      </c>
      <c r="X94" s="27"/>
      <c r="Y94" s="20" t="s">
        <v>1114</v>
      </c>
      <c r="Z94" s="12"/>
    </row>
    <row r="95" spans="1:26" ht="15.6" customHeight="1" x14ac:dyDescent="0.25">
      <c r="A95" s="13">
        <v>89</v>
      </c>
      <c r="B95" s="43" t="s">
        <v>1139</v>
      </c>
      <c r="C95" s="15" t="s">
        <v>104</v>
      </c>
      <c r="D95" s="15" t="s">
        <v>1207</v>
      </c>
      <c r="E95" s="22" t="s">
        <v>1140</v>
      </c>
      <c r="F95" s="22" t="s">
        <v>59</v>
      </c>
      <c r="G95" s="75"/>
      <c r="H95" s="75" t="s">
        <v>127</v>
      </c>
      <c r="I95" s="75"/>
      <c r="J95" s="75" t="s">
        <v>127</v>
      </c>
      <c r="K95" s="13" t="s">
        <v>98</v>
      </c>
      <c r="L95" s="13"/>
      <c r="M95" s="24" t="s">
        <v>128</v>
      </c>
      <c r="N95" s="13">
        <v>8857420</v>
      </c>
      <c r="O95" s="25">
        <v>100000</v>
      </c>
      <c r="P95" s="18" t="s">
        <v>150</v>
      </c>
      <c r="Q95" s="13" t="s">
        <v>127</v>
      </c>
      <c r="R95" s="13" t="s">
        <v>127</v>
      </c>
      <c r="S95" s="13" t="s">
        <v>127</v>
      </c>
      <c r="T95" s="13" t="s">
        <v>127</v>
      </c>
      <c r="U95" s="13"/>
      <c r="V95" s="13" t="s">
        <v>127</v>
      </c>
      <c r="W95" s="27" t="s">
        <v>1141</v>
      </c>
      <c r="X95" s="27"/>
      <c r="Y95" s="20" t="s">
        <v>1142</v>
      </c>
      <c r="Z95" s="12"/>
    </row>
    <row r="96" spans="1:26" ht="15.6" customHeight="1" x14ac:dyDescent="0.25">
      <c r="A96" s="13">
        <v>90</v>
      </c>
      <c r="B96" s="43" t="s">
        <v>1220</v>
      </c>
      <c r="C96" s="15" t="s">
        <v>104</v>
      </c>
      <c r="D96" s="15" t="s">
        <v>1207</v>
      </c>
      <c r="E96" s="22" t="s">
        <v>1245</v>
      </c>
      <c r="F96" s="22" t="s">
        <v>59</v>
      </c>
      <c r="G96" s="75"/>
      <c r="H96" s="75"/>
      <c r="I96" s="75"/>
      <c r="J96" s="75" t="s">
        <v>127</v>
      </c>
      <c r="K96" s="13" t="s">
        <v>98</v>
      </c>
      <c r="L96" s="13"/>
      <c r="M96" s="24" t="s">
        <v>138</v>
      </c>
      <c r="N96" s="13">
        <v>3317069</v>
      </c>
      <c r="O96" s="25">
        <v>40000</v>
      </c>
      <c r="P96" s="18" t="s">
        <v>254</v>
      </c>
      <c r="Q96" s="13" t="s">
        <v>127</v>
      </c>
      <c r="R96" s="13" t="s">
        <v>127</v>
      </c>
      <c r="S96" s="13" t="s">
        <v>127</v>
      </c>
      <c r="T96" s="13" t="s">
        <v>127</v>
      </c>
      <c r="U96" s="13"/>
      <c r="V96" s="13" t="s">
        <v>127</v>
      </c>
      <c r="W96" s="27" t="s">
        <v>1208</v>
      </c>
      <c r="X96" s="27"/>
      <c r="Y96" s="20" t="s">
        <v>1209</v>
      </c>
      <c r="Z96" s="12"/>
    </row>
    <row r="97" spans="1:26" ht="15.6" customHeight="1" x14ac:dyDescent="0.25">
      <c r="A97" s="13">
        <v>91</v>
      </c>
      <c r="B97" s="43" t="s">
        <v>1206</v>
      </c>
      <c r="C97" s="15" t="s">
        <v>104</v>
      </c>
      <c r="D97" s="15" t="s">
        <v>1207</v>
      </c>
      <c r="E97" s="22" t="s">
        <v>1140</v>
      </c>
      <c r="F97" s="22" t="s">
        <v>59</v>
      </c>
      <c r="G97" s="75"/>
      <c r="H97" s="75" t="s">
        <v>127</v>
      </c>
      <c r="I97" s="75"/>
      <c r="J97" s="75" t="s">
        <v>127</v>
      </c>
      <c r="K97" s="13" t="s">
        <v>98</v>
      </c>
      <c r="L97" s="13"/>
      <c r="M97" s="24" t="s">
        <v>700</v>
      </c>
      <c r="N97" s="13">
        <v>7201473</v>
      </c>
      <c r="O97" s="25">
        <v>100000</v>
      </c>
      <c r="P97" s="18" t="s">
        <v>1177</v>
      </c>
      <c r="Q97" s="13" t="s">
        <v>127</v>
      </c>
      <c r="R97" s="13" t="s">
        <v>127</v>
      </c>
      <c r="S97" s="13" t="s">
        <v>127</v>
      </c>
      <c r="T97" s="13" t="s">
        <v>127</v>
      </c>
      <c r="U97" s="13"/>
      <c r="V97" s="13" t="s">
        <v>127</v>
      </c>
      <c r="W97" s="27" t="s">
        <v>365</v>
      </c>
      <c r="X97" s="27"/>
      <c r="Y97" s="20" t="s">
        <v>366</v>
      </c>
      <c r="Z97" s="12"/>
    </row>
    <row r="98" spans="1:26" ht="15.6" customHeight="1" x14ac:dyDescent="0.25">
      <c r="A98" s="13">
        <v>92</v>
      </c>
      <c r="B98" s="43" t="s">
        <v>1217</v>
      </c>
      <c r="C98" s="15" t="s">
        <v>104</v>
      </c>
      <c r="D98" s="15" t="s">
        <v>1207</v>
      </c>
      <c r="E98" s="22" t="s">
        <v>1140</v>
      </c>
      <c r="F98" s="22" t="s">
        <v>59</v>
      </c>
      <c r="G98" s="75" t="s">
        <v>285</v>
      </c>
      <c r="H98" s="75"/>
      <c r="I98" s="75"/>
      <c r="J98" s="75" t="s">
        <v>127</v>
      </c>
      <c r="K98" s="13" t="s">
        <v>98</v>
      </c>
      <c r="L98" s="13"/>
      <c r="M98" s="24" t="s">
        <v>136</v>
      </c>
      <c r="N98" s="13">
        <v>1165248</v>
      </c>
      <c r="O98" s="25">
        <v>1</v>
      </c>
      <c r="P98" s="18" t="s">
        <v>254</v>
      </c>
      <c r="Q98" s="13" t="s">
        <v>127</v>
      </c>
      <c r="R98" s="13" t="s">
        <v>127</v>
      </c>
      <c r="S98" s="13" t="s">
        <v>127</v>
      </c>
      <c r="T98" s="13" t="s">
        <v>127</v>
      </c>
      <c r="U98" s="13"/>
      <c r="V98" s="13" t="s">
        <v>127</v>
      </c>
      <c r="W98" s="27" t="s">
        <v>1218</v>
      </c>
      <c r="X98" s="27"/>
      <c r="Y98" s="20" t="s">
        <v>1219</v>
      </c>
      <c r="Z98" s="12"/>
    </row>
    <row r="99" spans="1:26" ht="15.6" customHeight="1" x14ac:dyDescent="0.25">
      <c r="A99" s="13">
        <v>93</v>
      </c>
      <c r="B99" s="31" t="s">
        <v>1273</v>
      </c>
      <c r="C99" s="41" t="s">
        <v>104</v>
      </c>
      <c r="D99" s="41" t="s">
        <v>1207</v>
      </c>
      <c r="E99" s="41" t="s">
        <v>1140</v>
      </c>
      <c r="F99" s="41" t="s">
        <v>59</v>
      </c>
      <c r="G99" s="70"/>
      <c r="H99" s="70"/>
      <c r="I99" s="70"/>
      <c r="J99" s="70"/>
      <c r="K99" s="34" t="s">
        <v>75</v>
      </c>
      <c r="L99" s="23"/>
      <c r="M99" s="45"/>
      <c r="N99" s="71"/>
      <c r="O99" s="72">
        <v>500000</v>
      </c>
      <c r="P99" s="34"/>
      <c r="Q99" s="34" t="s">
        <v>127</v>
      </c>
      <c r="R99" s="34" t="s">
        <v>127</v>
      </c>
      <c r="S99" s="34" t="s">
        <v>127</v>
      </c>
      <c r="T99" s="34"/>
      <c r="U99" s="34"/>
      <c r="V99" s="34" t="s">
        <v>127</v>
      </c>
      <c r="W99" s="35" t="s">
        <v>1271</v>
      </c>
      <c r="X99" s="91"/>
      <c r="Y99" s="44" t="s">
        <v>1272</v>
      </c>
      <c r="Z99" s="12"/>
    </row>
    <row r="100" spans="1:26" ht="15.6" customHeight="1" x14ac:dyDescent="0.25">
      <c r="A100" s="13">
        <v>94</v>
      </c>
      <c r="B100" s="31" t="s">
        <v>1292</v>
      </c>
      <c r="C100" s="41" t="s">
        <v>104</v>
      </c>
      <c r="D100" s="41" t="s">
        <v>1207</v>
      </c>
      <c r="E100" s="41" t="s">
        <v>1140</v>
      </c>
      <c r="F100" s="41" t="s">
        <v>59</v>
      </c>
      <c r="G100" s="70" t="s">
        <v>285</v>
      </c>
      <c r="H100" s="70"/>
      <c r="I100" s="70"/>
      <c r="J100" s="70"/>
      <c r="K100" s="34" t="s">
        <v>75</v>
      </c>
      <c r="L100" s="23"/>
      <c r="M100" s="45"/>
      <c r="N100" s="71"/>
      <c r="O100" s="72">
        <v>1</v>
      </c>
      <c r="P100" s="34"/>
      <c r="Q100" s="34"/>
      <c r="R100" s="34"/>
      <c r="S100" s="34"/>
      <c r="T100" s="34"/>
      <c r="U100" s="34"/>
      <c r="V100" s="34"/>
      <c r="W100" s="35" t="s">
        <v>1293</v>
      </c>
      <c r="X100" s="91"/>
      <c r="Y100" s="44" t="s">
        <v>1294</v>
      </c>
      <c r="Z100" s="12"/>
    </row>
    <row r="101" spans="1:26" ht="15.6" customHeight="1" x14ac:dyDescent="0.25">
      <c r="A101" s="13">
        <v>95</v>
      </c>
      <c r="B101" s="31" t="s">
        <v>1307</v>
      </c>
      <c r="C101" s="41" t="s">
        <v>104</v>
      </c>
      <c r="D101" s="41" t="s">
        <v>1207</v>
      </c>
      <c r="E101" s="41" t="s">
        <v>1140</v>
      </c>
      <c r="F101" s="41" t="s">
        <v>59</v>
      </c>
      <c r="G101" s="70" t="s">
        <v>285</v>
      </c>
      <c r="H101" s="70"/>
      <c r="I101" s="70"/>
      <c r="J101" s="70"/>
      <c r="K101" s="34" t="s">
        <v>75</v>
      </c>
      <c r="L101" s="23"/>
      <c r="M101" s="45"/>
      <c r="N101" s="71"/>
      <c r="O101" s="72">
        <v>1</v>
      </c>
      <c r="P101" s="34"/>
      <c r="Q101" s="34"/>
      <c r="R101" s="34"/>
      <c r="S101" s="34"/>
      <c r="T101" s="34"/>
      <c r="U101" s="34"/>
      <c r="V101" s="34"/>
      <c r="W101" s="35" t="s">
        <v>1308</v>
      </c>
      <c r="X101" s="91"/>
      <c r="Y101" s="44" t="s">
        <v>1309</v>
      </c>
      <c r="Z101" s="12"/>
    </row>
    <row r="102" spans="1:26" ht="15.6" customHeight="1" x14ac:dyDescent="0.25">
      <c r="A102" s="13">
        <v>96</v>
      </c>
      <c r="B102" s="31" t="s">
        <v>1330</v>
      </c>
      <c r="C102" s="41" t="s">
        <v>104</v>
      </c>
      <c r="D102" s="41" t="s">
        <v>1207</v>
      </c>
      <c r="E102" s="41" t="s">
        <v>1140</v>
      </c>
      <c r="F102" s="41" t="s">
        <v>59</v>
      </c>
      <c r="G102" s="70" t="s">
        <v>285</v>
      </c>
      <c r="H102" s="70"/>
      <c r="I102" s="70"/>
      <c r="J102" s="70"/>
      <c r="K102" s="34" t="s">
        <v>98</v>
      </c>
      <c r="L102" s="23"/>
      <c r="M102" s="45" t="s">
        <v>136</v>
      </c>
      <c r="N102" s="71">
        <v>9421534</v>
      </c>
      <c r="O102" s="72">
        <v>1</v>
      </c>
      <c r="P102" s="34"/>
      <c r="Q102" s="34"/>
      <c r="R102" s="34"/>
      <c r="S102" s="34"/>
      <c r="T102" s="34"/>
      <c r="U102" s="34"/>
      <c r="V102" s="34"/>
      <c r="W102" s="35" t="s">
        <v>1331</v>
      </c>
      <c r="X102" s="91"/>
      <c r="Y102" s="44" t="s">
        <v>1332</v>
      </c>
      <c r="Z102" s="12"/>
    </row>
    <row r="103" spans="1:26" ht="15.6" customHeight="1" x14ac:dyDescent="0.25">
      <c r="A103" s="13">
        <v>97</v>
      </c>
      <c r="B103" s="31" t="s">
        <v>1336</v>
      </c>
      <c r="C103" s="41" t="s">
        <v>104</v>
      </c>
      <c r="D103" s="41" t="s">
        <v>1207</v>
      </c>
      <c r="E103" s="41" t="s">
        <v>1140</v>
      </c>
      <c r="F103" s="41" t="s">
        <v>59</v>
      </c>
      <c r="G103" s="70" t="s">
        <v>285</v>
      </c>
      <c r="H103" s="70"/>
      <c r="I103" s="70"/>
      <c r="J103" s="70"/>
      <c r="K103" s="34" t="s">
        <v>75</v>
      </c>
      <c r="L103" s="23"/>
      <c r="M103" s="45"/>
      <c r="N103" s="71"/>
      <c r="O103" s="72">
        <v>1</v>
      </c>
      <c r="P103" s="34"/>
      <c r="Q103" s="34"/>
      <c r="R103" s="34"/>
      <c r="S103" s="34"/>
      <c r="T103" s="34"/>
      <c r="U103" s="34"/>
      <c r="V103" s="34"/>
      <c r="W103" s="35" t="s">
        <v>1337</v>
      </c>
      <c r="X103" s="91"/>
      <c r="Y103" s="44" t="s">
        <v>1338</v>
      </c>
      <c r="Z103" s="12"/>
    </row>
    <row r="104" spans="1:26" ht="15.6" customHeight="1" x14ac:dyDescent="0.25">
      <c r="A104" s="13">
        <v>98</v>
      </c>
      <c r="B104" s="31" t="s">
        <v>1454</v>
      </c>
      <c r="C104" s="41" t="s">
        <v>104</v>
      </c>
      <c r="D104" s="41" t="s">
        <v>1207</v>
      </c>
      <c r="E104" s="41" t="s">
        <v>1140</v>
      </c>
      <c r="F104" s="41" t="s">
        <v>59</v>
      </c>
      <c r="G104" s="70"/>
      <c r="H104" s="70"/>
      <c r="I104" s="70"/>
      <c r="J104" s="70"/>
      <c r="K104" s="34" t="s">
        <v>75</v>
      </c>
      <c r="L104" s="23"/>
      <c r="M104" s="45"/>
      <c r="N104" s="71"/>
      <c r="O104" s="72">
        <v>1</v>
      </c>
      <c r="P104" s="34"/>
      <c r="Q104" s="34"/>
      <c r="R104" s="34"/>
      <c r="S104" s="34"/>
      <c r="T104" s="34"/>
      <c r="U104" s="34"/>
      <c r="V104" s="34"/>
      <c r="W104" s="35" t="s">
        <v>1455</v>
      </c>
      <c r="X104" s="91"/>
      <c r="Y104" s="44" t="s">
        <v>1456</v>
      </c>
      <c r="Z104" s="12"/>
    </row>
    <row r="105" spans="1:26" ht="15.6" customHeight="1" x14ac:dyDescent="0.25">
      <c r="A105" s="13">
        <v>99</v>
      </c>
      <c r="B105" s="31" t="s">
        <v>1477</v>
      </c>
      <c r="C105" s="41" t="s">
        <v>104</v>
      </c>
      <c r="D105" s="41" t="s">
        <v>1207</v>
      </c>
      <c r="E105" s="41" t="s">
        <v>1140</v>
      </c>
      <c r="F105" s="41" t="s">
        <v>59</v>
      </c>
      <c r="G105" s="70"/>
      <c r="H105" s="70"/>
      <c r="I105" s="70"/>
      <c r="J105" s="70"/>
      <c r="K105" s="34" t="s">
        <v>75</v>
      </c>
      <c r="L105" s="23"/>
      <c r="M105" s="45"/>
      <c r="N105" s="71"/>
      <c r="O105" s="72">
        <v>1</v>
      </c>
      <c r="P105" s="34"/>
      <c r="Q105" s="34"/>
      <c r="R105" s="34"/>
      <c r="S105" s="34"/>
      <c r="T105" s="34"/>
      <c r="U105" s="34"/>
      <c r="V105" s="34"/>
      <c r="W105" s="35" t="s">
        <v>1478</v>
      </c>
      <c r="X105" s="91"/>
      <c r="Y105" s="44" t="s">
        <v>1479</v>
      </c>
      <c r="Z105" s="12"/>
    </row>
    <row r="106" spans="1:26" ht="15.6" customHeight="1" x14ac:dyDescent="0.25">
      <c r="A106" s="13">
        <v>100</v>
      </c>
      <c r="B106" s="31" t="s">
        <v>1515</v>
      </c>
      <c r="C106" s="41" t="s">
        <v>104</v>
      </c>
      <c r="D106" s="41" t="s">
        <v>1207</v>
      </c>
      <c r="E106" s="41" t="s">
        <v>1140</v>
      </c>
      <c r="F106" s="41" t="s">
        <v>59</v>
      </c>
      <c r="G106" s="70"/>
      <c r="H106" s="70"/>
      <c r="I106" s="70"/>
      <c r="J106" s="70"/>
      <c r="K106" s="34" t="s">
        <v>75</v>
      </c>
      <c r="L106" s="23"/>
      <c r="M106" s="45"/>
      <c r="N106" s="71"/>
      <c r="O106" s="72">
        <v>1</v>
      </c>
      <c r="P106" s="34"/>
      <c r="Q106" s="34"/>
      <c r="R106" s="34"/>
      <c r="S106" s="34"/>
      <c r="T106" s="34"/>
      <c r="U106" s="34"/>
      <c r="V106" s="34"/>
      <c r="W106" s="35" t="s">
        <v>1516</v>
      </c>
      <c r="X106" s="91"/>
      <c r="Y106" s="44" t="s">
        <v>1517</v>
      </c>
      <c r="Z106" s="12"/>
    </row>
    <row r="107" spans="1:26" ht="15.6" customHeight="1" x14ac:dyDescent="0.25">
      <c r="A107" s="13">
        <v>101</v>
      </c>
      <c r="B107" s="31" t="s">
        <v>1527</v>
      </c>
      <c r="C107" s="41" t="s">
        <v>104</v>
      </c>
      <c r="D107" s="41" t="s">
        <v>1207</v>
      </c>
      <c r="E107" s="41" t="s">
        <v>1140</v>
      </c>
      <c r="F107" s="41" t="s">
        <v>59</v>
      </c>
      <c r="G107" s="70"/>
      <c r="H107" s="70"/>
      <c r="I107" s="70"/>
      <c r="J107" s="70"/>
      <c r="K107" s="34" t="s">
        <v>75</v>
      </c>
      <c r="L107" s="23"/>
      <c r="M107" s="45"/>
      <c r="N107" s="71"/>
      <c r="O107" s="72">
        <v>1</v>
      </c>
      <c r="P107" s="34"/>
      <c r="Q107" s="34"/>
      <c r="R107" s="34"/>
      <c r="S107" s="34"/>
      <c r="T107" s="34"/>
      <c r="U107" s="34"/>
      <c r="V107" s="34"/>
      <c r="W107" s="35" t="s">
        <v>1528</v>
      </c>
      <c r="X107" s="91"/>
      <c r="Y107" s="44" t="s">
        <v>1529</v>
      </c>
      <c r="Z107" s="12"/>
    </row>
    <row r="108" spans="1:26" ht="15.6" customHeight="1" x14ac:dyDescent="0.25">
      <c r="A108" s="13">
        <v>102</v>
      </c>
      <c r="B108" s="31" t="s">
        <v>1530</v>
      </c>
      <c r="C108" s="41" t="s">
        <v>104</v>
      </c>
      <c r="D108" s="41" t="s">
        <v>1207</v>
      </c>
      <c r="E108" s="41" t="s">
        <v>1465</v>
      </c>
      <c r="F108" s="41" t="s">
        <v>59</v>
      </c>
      <c r="G108" s="70"/>
      <c r="H108" s="70"/>
      <c r="I108" s="70"/>
      <c r="J108" s="70"/>
      <c r="K108" s="34" t="s">
        <v>75</v>
      </c>
      <c r="L108" s="23"/>
      <c r="M108" s="45"/>
      <c r="N108" s="71"/>
      <c r="O108" s="72">
        <v>1</v>
      </c>
      <c r="P108" s="34"/>
      <c r="Q108" s="34"/>
      <c r="R108" s="34"/>
      <c r="S108" s="34"/>
      <c r="T108" s="34"/>
      <c r="U108" s="34"/>
      <c r="V108" s="34"/>
      <c r="W108" s="35" t="s">
        <v>1531</v>
      </c>
      <c r="X108" s="91"/>
      <c r="Y108" s="44" t="s">
        <v>1532</v>
      </c>
      <c r="Z108" s="12"/>
    </row>
    <row r="109" spans="1:26" s="38" customFormat="1" ht="15.6" customHeight="1" x14ac:dyDescent="0.25">
      <c r="A109" s="13">
        <v>103</v>
      </c>
      <c r="B109" s="43" t="s">
        <v>1222</v>
      </c>
      <c r="C109" s="15" t="s">
        <v>104</v>
      </c>
      <c r="D109" s="15" t="s">
        <v>1207</v>
      </c>
      <c r="E109" s="22" t="s">
        <v>1140</v>
      </c>
      <c r="F109" s="22" t="s">
        <v>59</v>
      </c>
      <c r="G109" s="79"/>
      <c r="H109" s="79"/>
      <c r="I109" s="79"/>
      <c r="J109" s="79"/>
      <c r="K109" s="13" t="s">
        <v>75</v>
      </c>
      <c r="L109" s="13"/>
      <c r="M109" s="32"/>
      <c r="N109" s="23"/>
      <c r="O109" s="33"/>
      <c r="P109" s="34"/>
      <c r="Q109" s="23"/>
      <c r="R109" s="23"/>
      <c r="S109" s="23"/>
      <c r="T109" s="23"/>
      <c r="U109" s="23"/>
      <c r="V109" s="23"/>
      <c r="W109" s="35" t="s">
        <v>1223</v>
      </c>
      <c r="X109" s="44"/>
      <c r="Y109" s="36" t="s">
        <v>1224</v>
      </c>
      <c r="Z109" s="37"/>
    </row>
    <row r="110" spans="1:26" ht="15.6" customHeight="1" x14ac:dyDescent="0.25">
      <c r="A110" s="13">
        <v>104</v>
      </c>
      <c r="B110" s="43" t="s">
        <v>1306</v>
      </c>
      <c r="C110" s="15" t="s">
        <v>104</v>
      </c>
      <c r="D110" s="15" t="s">
        <v>1207</v>
      </c>
      <c r="E110" s="22" t="s">
        <v>1245</v>
      </c>
      <c r="F110" s="22" t="s">
        <v>59</v>
      </c>
      <c r="G110" s="75"/>
      <c r="H110" s="75" t="s">
        <v>127</v>
      </c>
      <c r="I110" s="75"/>
      <c r="J110" s="75" t="s">
        <v>127</v>
      </c>
      <c r="K110" s="13" t="s">
        <v>98</v>
      </c>
      <c r="L110" s="13"/>
      <c r="M110" s="24" t="s">
        <v>136</v>
      </c>
      <c r="N110" s="29" t="s">
        <v>1258</v>
      </c>
      <c r="O110" s="25">
        <v>1</v>
      </c>
      <c r="P110" s="18" t="s">
        <v>163</v>
      </c>
      <c r="Q110" s="13" t="s">
        <v>127</v>
      </c>
      <c r="R110" s="13" t="s">
        <v>127</v>
      </c>
      <c r="S110" s="13" t="s">
        <v>127</v>
      </c>
      <c r="T110" s="13" t="s">
        <v>127</v>
      </c>
      <c r="U110" s="13"/>
      <c r="V110" s="13" t="s">
        <v>127</v>
      </c>
      <c r="W110" s="27" t="s">
        <v>1246</v>
      </c>
      <c r="X110" s="27"/>
      <c r="Y110" s="20" t="s">
        <v>1247</v>
      </c>
      <c r="Z110" s="12"/>
    </row>
    <row r="111" spans="1:26" ht="15.6" customHeight="1" x14ac:dyDescent="0.25">
      <c r="A111" s="13">
        <v>105</v>
      </c>
      <c r="B111" s="43" t="s">
        <v>1506</v>
      </c>
      <c r="C111" s="15" t="s">
        <v>104</v>
      </c>
      <c r="D111" s="15" t="s">
        <v>1207</v>
      </c>
      <c r="E111" s="22" t="s">
        <v>1245</v>
      </c>
      <c r="F111" s="22" t="s">
        <v>59</v>
      </c>
      <c r="G111" s="75"/>
      <c r="H111" s="75"/>
      <c r="I111" s="75"/>
      <c r="J111" s="75"/>
      <c r="K111" s="13" t="s">
        <v>75</v>
      </c>
      <c r="L111" s="13"/>
      <c r="M111" s="24"/>
      <c r="N111" s="29"/>
      <c r="O111" s="25">
        <v>1</v>
      </c>
      <c r="P111" s="18"/>
      <c r="Q111" s="13"/>
      <c r="R111" s="13"/>
      <c r="S111" s="13"/>
      <c r="T111" s="13"/>
      <c r="U111" s="13"/>
      <c r="V111" s="13"/>
      <c r="W111" s="27" t="s">
        <v>1507</v>
      </c>
      <c r="X111" s="27"/>
      <c r="Y111" s="20" t="s">
        <v>1508</v>
      </c>
      <c r="Z111" s="12"/>
    </row>
    <row r="112" spans="1:26" s="38" customFormat="1" ht="15.6" customHeight="1" x14ac:dyDescent="0.25">
      <c r="A112" s="13">
        <v>106</v>
      </c>
      <c r="B112" s="43" t="s">
        <v>1536</v>
      </c>
      <c r="C112" s="15" t="s">
        <v>104</v>
      </c>
      <c r="D112" s="15" t="s">
        <v>1207</v>
      </c>
      <c r="E112" s="22" t="s">
        <v>1245</v>
      </c>
      <c r="F112" s="22" t="s">
        <v>59</v>
      </c>
      <c r="G112" s="79"/>
      <c r="H112" s="79"/>
      <c r="I112" s="79"/>
      <c r="J112" s="79"/>
      <c r="K112" s="13" t="s">
        <v>75</v>
      </c>
      <c r="L112" s="13"/>
      <c r="M112" s="32"/>
      <c r="N112" s="23"/>
      <c r="O112" s="33">
        <v>1</v>
      </c>
      <c r="P112" s="34"/>
      <c r="Q112" s="23"/>
      <c r="R112" s="23"/>
      <c r="S112" s="23"/>
      <c r="T112" s="23"/>
      <c r="U112" s="23"/>
      <c r="V112" s="23"/>
      <c r="W112" s="35" t="s">
        <v>1533</v>
      </c>
      <c r="X112" s="44"/>
      <c r="Y112" s="36" t="s">
        <v>1534</v>
      </c>
      <c r="Z112" s="37"/>
    </row>
    <row r="113" spans="1:26" s="38" customFormat="1" ht="15.6" customHeight="1" x14ac:dyDescent="0.25">
      <c r="A113" s="13">
        <v>107</v>
      </c>
      <c r="B113" s="43" t="s">
        <v>1535</v>
      </c>
      <c r="C113" s="15" t="s">
        <v>104</v>
      </c>
      <c r="D113" s="15" t="s">
        <v>1207</v>
      </c>
      <c r="E113" s="22" t="s">
        <v>1245</v>
      </c>
      <c r="F113" s="22" t="s">
        <v>59</v>
      </c>
      <c r="G113" s="79"/>
      <c r="H113" s="79"/>
      <c r="I113" s="79"/>
      <c r="J113" s="79"/>
      <c r="K113" s="13" t="s">
        <v>75</v>
      </c>
      <c r="L113" s="13"/>
      <c r="M113" s="32"/>
      <c r="N113" s="23"/>
      <c r="O113" s="33">
        <v>1</v>
      </c>
      <c r="P113" s="34"/>
      <c r="Q113" s="23"/>
      <c r="R113" s="23"/>
      <c r="S113" s="23"/>
      <c r="T113" s="23"/>
      <c r="U113" s="23"/>
      <c r="V113" s="23"/>
      <c r="W113" s="35" t="s">
        <v>1537</v>
      </c>
      <c r="X113" s="44"/>
      <c r="Y113" s="36" t="s">
        <v>1538</v>
      </c>
      <c r="Z113" s="37"/>
    </row>
    <row r="114" spans="1:26" s="48" customFormat="1" ht="15.6" customHeight="1" x14ac:dyDescent="0.25">
      <c r="A114" s="13">
        <v>108</v>
      </c>
      <c r="B114" s="14" t="s">
        <v>332</v>
      </c>
      <c r="C114" s="15" t="s">
        <v>104</v>
      </c>
      <c r="D114" s="15" t="s">
        <v>1207</v>
      </c>
      <c r="E114" s="22" t="s">
        <v>1140</v>
      </c>
      <c r="F114" s="15" t="s">
        <v>59</v>
      </c>
      <c r="G114" s="76"/>
      <c r="H114" s="76"/>
      <c r="I114" s="76"/>
      <c r="J114" s="76"/>
      <c r="K114" s="16" t="s">
        <v>98</v>
      </c>
      <c r="L114" s="16"/>
      <c r="M114" s="61" t="s">
        <v>128</v>
      </c>
      <c r="N114" s="16">
        <v>2869633</v>
      </c>
      <c r="O114" s="50">
        <v>1</v>
      </c>
      <c r="P114" s="15" t="s">
        <v>254</v>
      </c>
      <c r="Q114" s="16" t="s">
        <v>127</v>
      </c>
      <c r="R114" s="16" t="s">
        <v>127</v>
      </c>
      <c r="S114" s="16" t="s">
        <v>127</v>
      </c>
      <c r="T114" s="16" t="s">
        <v>127</v>
      </c>
      <c r="U114" s="16"/>
      <c r="V114" s="16" t="s">
        <v>127</v>
      </c>
      <c r="W114" s="57" t="s">
        <v>333</v>
      </c>
      <c r="X114" s="14"/>
      <c r="Y114" s="46" t="s">
        <v>334</v>
      </c>
      <c r="Z114" s="51"/>
    </row>
    <row r="115" spans="1:26" s="48" customFormat="1" ht="15.6" customHeight="1" x14ac:dyDescent="0.25">
      <c r="A115" s="13">
        <v>109</v>
      </c>
      <c r="B115" s="14" t="s">
        <v>560</v>
      </c>
      <c r="C115" s="15" t="s">
        <v>104</v>
      </c>
      <c r="D115" s="15" t="s">
        <v>1207</v>
      </c>
      <c r="E115" s="22" t="s">
        <v>1245</v>
      </c>
      <c r="F115" s="15" t="s">
        <v>59</v>
      </c>
      <c r="G115" s="76"/>
      <c r="H115" s="76"/>
      <c r="I115" s="76"/>
      <c r="J115" s="76"/>
      <c r="K115" s="16" t="s">
        <v>75</v>
      </c>
      <c r="L115" s="16"/>
      <c r="M115" s="61"/>
      <c r="N115" s="16"/>
      <c r="O115" s="50">
        <v>1</v>
      </c>
      <c r="P115" s="15"/>
      <c r="Q115" s="16"/>
      <c r="R115" s="16"/>
      <c r="S115" s="16"/>
      <c r="T115" s="16"/>
      <c r="U115" s="16"/>
      <c r="V115" s="16"/>
      <c r="W115" s="57"/>
      <c r="X115" s="14"/>
      <c r="Y115" s="46"/>
      <c r="Z115" s="51"/>
    </row>
    <row r="116" spans="1:26" s="48" customFormat="1" ht="15.6" customHeight="1" x14ac:dyDescent="0.25">
      <c r="A116" s="13">
        <v>110</v>
      </c>
      <c r="B116" s="14" t="s">
        <v>1313</v>
      </c>
      <c r="C116" s="15" t="s">
        <v>104</v>
      </c>
      <c r="D116" s="15" t="s">
        <v>1207</v>
      </c>
      <c r="E116" s="22" t="s">
        <v>1465</v>
      </c>
      <c r="F116" s="15" t="s">
        <v>59</v>
      </c>
      <c r="G116" s="76"/>
      <c r="H116" s="76"/>
      <c r="I116" s="76"/>
      <c r="J116" s="76"/>
      <c r="K116" s="16" t="s">
        <v>75</v>
      </c>
      <c r="L116" s="16"/>
      <c r="M116" s="61"/>
      <c r="N116" s="16"/>
      <c r="O116" s="50">
        <v>1</v>
      </c>
      <c r="P116" s="15"/>
      <c r="Q116" s="16"/>
      <c r="R116" s="16"/>
      <c r="S116" s="16"/>
      <c r="T116" s="16"/>
      <c r="U116" s="16"/>
      <c r="V116" s="16"/>
      <c r="W116" s="57" t="s">
        <v>1315</v>
      </c>
      <c r="X116" s="14"/>
      <c r="Y116" s="46" t="s">
        <v>1314</v>
      </c>
      <c r="Z116" s="51"/>
    </row>
    <row r="117" spans="1:26" s="38" customFormat="1" ht="15.6" customHeight="1" x14ac:dyDescent="0.25">
      <c r="A117" s="13">
        <v>111</v>
      </c>
      <c r="B117" s="43" t="s">
        <v>19</v>
      </c>
      <c r="C117" s="15" t="s">
        <v>104</v>
      </c>
      <c r="D117" s="15" t="s">
        <v>109</v>
      </c>
      <c r="E117" s="15" t="s">
        <v>109</v>
      </c>
      <c r="F117" s="41" t="s">
        <v>59</v>
      </c>
      <c r="G117" s="75" t="s">
        <v>103</v>
      </c>
      <c r="H117" s="75"/>
      <c r="I117" s="75"/>
      <c r="J117" s="75"/>
      <c r="K117" s="13" t="s">
        <v>98</v>
      </c>
      <c r="L117" s="13"/>
      <c r="M117" s="24" t="s">
        <v>130</v>
      </c>
      <c r="N117" s="13">
        <v>3536792</v>
      </c>
      <c r="O117" s="25">
        <v>1</v>
      </c>
      <c r="P117" s="18" t="s">
        <v>325</v>
      </c>
      <c r="Q117" s="13"/>
      <c r="R117" s="13"/>
      <c r="S117" s="13"/>
      <c r="T117" s="13"/>
      <c r="U117" s="13"/>
      <c r="V117" s="13"/>
      <c r="W117" s="44"/>
      <c r="X117" s="19"/>
      <c r="Y117" s="36" t="s">
        <v>890</v>
      </c>
      <c r="Z117" s="12"/>
    </row>
    <row r="118" spans="1:26" s="38" customFormat="1" ht="15.6" customHeight="1" x14ac:dyDescent="0.25">
      <c r="A118" s="13">
        <v>112</v>
      </c>
      <c r="B118" s="43" t="s">
        <v>22</v>
      </c>
      <c r="C118" s="15" t="s">
        <v>104</v>
      </c>
      <c r="D118" s="15" t="s">
        <v>109</v>
      </c>
      <c r="E118" s="41" t="s">
        <v>52</v>
      </c>
      <c r="F118" s="41" t="s">
        <v>59</v>
      </c>
      <c r="G118" s="75"/>
      <c r="H118" s="75"/>
      <c r="I118" s="75"/>
      <c r="J118" s="75"/>
      <c r="K118" s="13" t="s">
        <v>102</v>
      </c>
      <c r="L118" s="13" t="s">
        <v>238</v>
      </c>
      <c r="M118" s="24"/>
      <c r="N118" s="13">
        <v>8096134</v>
      </c>
      <c r="O118" s="25">
        <f>300000-299999</f>
        <v>1</v>
      </c>
      <c r="P118" s="18" t="s">
        <v>129</v>
      </c>
      <c r="Q118" s="13"/>
      <c r="R118" s="13" t="s">
        <v>127</v>
      </c>
      <c r="S118" s="13" t="s">
        <v>127</v>
      </c>
      <c r="T118" s="13" t="s">
        <v>127</v>
      </c>
      <c r="U118" s="13"/>
      <c r="V118" s="13" t="s">
        <v>127</v>
      </c>
      <c r="W118" s="35" t="s">
        <v>1230</v>
      </c>
      <c r="X118" s="19"/>
      <c r="Y118" s="36" t="s">
        <v>791</v>
      </c>
      <c r="Z118" s="12"/>
    </row>
    <row r="119" spans="1:26" s="38" customFormat="1" ht="15.6" customHeight="1" x14ac:dyDescent="0.25">
      <c r="A119" s="13">
        <v>113</v>
      </c>
      <c r="B119" s="43" t="s">
        <v>13</v>
      </c>
      <c r="C119" s="15" t="s">
        <v>104</v>
      </c>
      <c r="D119" s="15" t="s">
        <v>109</v>
      </c>
      <c r="E119" s="41" t="s">
        <v>1268</v>
      </c>
      <c r="F119" s="41" t="s">
        <v>59</v>
      </c>
      <c r="G119" s="79"/>
      <c r="H119" s="79"/>
      <c r="I119" s="79"/>
      <c r="J119" s="79"/>
      <c r="K119" s="23" t="s">
        <v>98</v>
      </c>
      <c r="L119" s="23"/>
      <c r="M119" s="32" t="s">
        <v>134</v>
      </c>
      <c r="N119" s="13">
        <v>5406253</v>
      </c>
      <c r="O119" s="25">
        <v>1</v>
      </c>
      <c r="P119" s="18" t="s">
        <v>254</v>
      </c>
      <c r="Q119" s="13"/>
      <c r="R119" s="13" t="s">
        <v>127</v>
      </c>
      <c r="S119" s="13" t="s">
        <v>127</v>
      </c>
      <c r="T119" s="13"/>
      <c r="U119" s="13" t="s">
        <v>127</v>
      </c>
      <c r="V119" s="13" t="s">
        <v>127</v>
      </c>
      <c r="W119" s="35" t="s">
        <v>863</v>
      </c>
      <c r="X119" s="19"/>
      <c r="Y119" s="36" t="s">
        <v>864</v>
      </c>
      <c r="Z119" s="12"/>
    </row>
    <row r="120" spans="1:26" s="38" customFormat="1" ht="15.6" customHeight="1" x14ac:dyDescent="0.25">
      <c r="A120" s="13">
        <v>114</v>
      </c>
      <c r="B120" s="43" t="s">
        <v>561</v>
      </c>
      <c r="C120" s="15" t="s">
        <v>104</v>
      </c>
      <c r="D120" s="15" t="s">
        <v>109</v>
      </c>
      <c r="E120" s="41" t="s">
        <v>1216</v>
      </c>
      <c r="F120" s="41" t="s">
        <v>59</v>
      </c>
      <c r="G120" s="79"/>
      <c r="H120" s="79"/>
      <c r="I120" s="79"/>
      <c r="J120" s="79"/>
      <c r="K120" s="23" t="s">
        <v>98</v>
      </c>
      <c r="L120" s="23"/>
      <c r="M120" s="32" t="s">
        <v>128</v>
      </c>
      <c r="N120" s="29" t="s">
        <v>767</v>
      </c>
      <c r="O120" s="25">
        <v>200000</v>
      </c>
      <c r="P120" s="18" t="s">
        <v>163</v>
      </c>
      <c r="Q120" s="13"/>
      <c r="R120" s="13"/>
      <c r="S120" s="13" t="s">
        <v>127</v>
      </c>
      <c r="T120" s="13"/>
      <c r="U120" s="13"/>
      <c r="V120" s="13"/>
      <c r="W120" s="35" t="s">
        <v>714</v>
      </c>
      <c r="X120" s="19"/>
      <c r="Y120" s="36" t="s">
        <v>713</v>
      </c>
      <c r="Z120" s="12"/>
    </row>
    <row r="121" spans="1:26" s="66" customFormat="1" ht="15.6" customHeight="1" x14ac:dyDescent="0.25">
      <c r="A121" s="13">
        <v>115</v>
      </c>
      <c r="B121" s="43" t="s">
        <v>73</v>
      </c>
      <c r="C121" s="15" t="s">
        <v>104</v>
      </c>
      <c r="D121" s="15" t="s">
        <v>109</v>
      </c>
      <c r="E121" s="15" t="s">
        <v>297</v>
      </c>
      <c r="F121" s="41" t="s">
        <v>59</v>
      </c>
      <c r="G121" s="65"/>
      <c r="H121" s="65"/>
      <c r="I121" s="65"/>
      <c r="J121" s="65"/>
      <c r="K121" s="23" t="s">
        <v>98</v>
      </c>
      <c r="L121" s="23"/>
      <c r="M121" s="30" t="s">
        <v>136</v>
      </c>
      <c r="N121" s="18">
        <v>5045325</v>
      </c>
      <c r="O121" s="64">
        <v>1</v>
      </c>
      <c r="P121" s="18" t="s">
        <v>129</v>
      </c>
      <c r="Q121" s="18" t="s">
        <v>127</v>
      </c>
      <c r="R121" s="18" t="s">
        <v>127</v>
      </c>
      <c r="S121" s="18" t="s">
        <v>127</v>
      </c>
      <c r="T121" s="18" t="s">
        <v>127</v>
      </c>
      <c r="U121" s="18"/>
      <c r="V121" s="18" t="s">
        <v>127</v>
      </c>
      <c r="W121" s="35" t="s">
        <v>390</v>
      </c>
      <c r="X121" s="19"/>
      <c r="Y121" s="36" t="s">
        <v>877</v>
      </c>
      <c r="Z121" s="19"/>
    </row>
    <row r="122" spans="1:26" s="38" customFormat="1" ht="15.6" customHeight="1" x14ac:dyDescent="0.25">
      <c r="A122" s="13">
        <v>116</v>
      </c>
      <c r="B122" s="43" t="s">
        <v>76</v>
      </c>
      <c r="C122" s="15" t="s">
        <v>104</v>
      </c>
      <c r="D122" s="15" t="s">
        <v>109</v>
      </c>
      <c r="E122" s="41" t="s">
        <v>110</v>
      </c>
      <c r="F122" s="41" t="s">
        <v>59</v>
      </c>
      <c r="G122" s="75"/>
      <c r="H122" s="75"/>
      <c r="I122" s="75"/>
      <c r="J122" s="75"/>
      <c r="K122" s="13" t="s">
        <v>98</v>
      </c>
      <c r="L122" s="13"/>
      <c r="M122" s="24" t="s">
        <v>702</v>
      </c>
      <c r="N122" s="13" t="s">
        <v>703</v>
      </c>
      <c r="O122" s="25">
        <f>500000+500000</f>
        <v>1000000</v>
      </c>
      <c r="P122" s="18" t="s">
        <v>220</v>
      </c>
      <c r="Q122" s="13" t="s">
        <v>127</v>
      </c>
      <c r="R122" s="13" t="s">
        <v>127</v>
      </c>
      <c r="S122" s="13" t="s">
        <v>127</v>
      </c>
      <c r="T122" s="13" t="s">
        <v>127</v>
      </c>
      <c r="U122" s="13"/>
      <c r="V122" s="13" t="s">
        <v>127</v>
      </c>
      <c r="W122" s="35" t="s">
        <v>389</v>
      </c>
      <c r="X122" s="19"/>
      <c r="Y122" s="36" t="s">
        <v>783</v>
      </c>
      <c r="Z122" s="12"/>
    </row>
    <row r="123" spans="1:26" s="66" customFormat="1" ht="15.6" customHeight="1" x14ac:dyDescent="0.25">
      <c r="A123" s="13">
        <v>117</v>
      </c>
      <c r="B123" s="43" t="s">
        <v>83</v>
      </c>
      <c r="C123" s="15" t="s">
        <v>104</v>
      </c>
      <c r="D123" s="15" t="s">
        <v>109</v>
      </c>
      <c r="E123" s="15" t="s">
        <v>297</v>
      </c>
      <c r="F123" s="41" t="s">
        <v>59</v>
      </c>
      <c r="G123" s="65" t="s">
        <v>81</v>
      </c>
      <c r="H123" s="65"/>
      <c r="I123" s="65"/>
      <c r="J123" s="65"/>
      <c r="K123" s="23" t="s">
        <v>98</v>
      </c>
      <c r="L123" s="23"/>
      <c r="M123" s="30" t="s">
        <v>128</v>
      </c>
      <c r="N123" s="82" t="s">
        <v>191</v>
      </c>
      <c r="O123" s="64">
        <f>1+59999+140000+100000+200000</f>
        <v>500000</v>
      </c>
      <c r="P123" s="18" t="s">
        <v>129</v>
      </c>
      <c r="Q123" s="18" t="s">
        <v>127</v>
      </c>
      <c r="R123" s="18" t="s">
        <v>127</v>
      </c>
      <c r="S123" s="18" t="s">
        <v>127</v>
      </c>
      <c r="T123" s="18" t="s">
        <v>127</v>
      </c>
      <c r="U123" s="18"/>
      <c r="V123" s="18" t="s">
        <v>127</v>
      </c>
      <c r="W123" s="35" t="s">
        <v>192</v>
      </c>
      <c r="X123" s="27"/>
      <c r="Y123" s="36" t="s">
        <v>878</v>
      </c>
      <c r="Z123" s="19"/>
    </row>
    <row r="124" spans="1:26" s="66" customFormat="1" ht="15.6" customHeight="1" x14ac:dyDescent="0.25">
      <c r="A124" s="13">
        <v>118</v>
      </c>
      <c r="B124" s="43" t="s">
        <v>84</v>
      </c>
      <c r="C124" s="15" t="s">
        <v>104</v>
      </c>
      <c r="D124" s="15" t="s">
        <v>109</v>
      </c>
      <c r="E124" s="15" t="s">
        <v>110</v>
      </c>
      <c r="F124" s="41" t="s">
        <v>59</v>
      </c>
      <c r="G124" s="65" t="s">
        <v>81</v>
      </c>
      <c r="H124" s="65"/>
      <c r="I124" s="65"/>
      <c r="J124" s="65"/>
      <c r="K124" s="23" t="s">
        <v>98</v>
      </c>
      <c r="L124" s="23"/>
      <c r="M124" s="30" t="s">
        <v>290</v>
      </c>
      <c r="N124" s="18">
        <v>5835651</v>
      </c>
      <c r="O124" s="64">
        <v>1</v>
      </c>
      <c r="P124" s="18" t="s">
        <v>129</v>
      </c>
      <c r="Q124" s="18" t="s">
        <v>127</v>
      </c>
      <c r="R124" s="18" t="s">
        <v>127</v>
      </c>
      <c r="S124" s="18" t="s">
        <v>127</v>
      </c>
      <c r="T124" s="18" t="s">
        <v>127</v>
      </c>
      <c r="U124" s="18"/>
      <c r="V124" s="18" t="s">
        <v>127</v>
      </c>
      <c r="W124" s="35" t="s">
        <v>193</v>
      </c>
      <c r="X124" s="27"/>
      <c r="Y124" s="36" t="s">
        <v>893</v>
      </c>
      <c r="Z124" s="19"/>
    </row>
    <row r="125" spans="1:26" s="66" customFormat="1" ht="15.6" customHeight="1" x14ac:dyDescent="0.25">
      <c r="A125" s="13">
        <v>119</v>
      </c>
      <c r="B125" s="43" t="s">
        <v>96</v>
      </c>
      <c r="C125" s="15" t="s">
        <v>104</v>
      </c>
      <c r="D125" s="15" t="s">
        <v>109</v>
      </c>
      <c r="E125" s="15" t="s">
        <v>109</v>
      </c>
      <c r="F125" s="41" t="s">
        <v>59</v>
      </c>
      <c r="G125" s="65" t="s">
        <v>81</v>
      </c>
      <c r="H125" s="65"/>
      <c r="I125" s="65"/>
      <c r="J125" s="65"/>
      <c r="K125" s="23" t="s">
        <v>98</v>
      </c>
      <c r="L125" s="23"/>
      <c r="M125" s="30" t="s">
        <v>132</v>
      </c>
      <c r="N125" s="18">
        <v>4059382</v>
      </c>
      <c r="O125" s="64">
        <v>1</v>
      </c>
      <c r="P125" s="18" t="s">
        <v>129</v>
      </c>
      <c r="Q125" s="18" t="s">
        <v>157</v>
      </c>
      <c r="R125" s="18" t="s">
        <v>127</v>
      </c>
      <c r="S125" s="18" t="s">
        <v>127</v>
      </c>
      <c r="T125" s="18" t="s">
        <v>127</v>
      </c>
      <c r="U125" s="18"/>
      <c r="V125" s="18" t="s">
        <v>127</v>
      </c>
      <c r="W125" s="35" t="s">
        <v>187</v>
      </c>
      <c r="X125" s="27"/>
      <c r="Y125" s="36" t="s">
        <v>188</v>
      </c>
      <c r="Z125" s="19"/>
    </row>
    <row r="126" spans="1:26" s="66" customFormat="1" ht="15.6" customHeight="1" x14ac:dyDescent="0.25">
      <c r="A126" s="13">
        <v>120</v>
      </c>
      <c r="B126" s="43" t="s">
        <v>155</v>
      </c>
      <c r="C126" s="15" t="s">
        <v>104</v>
      </c>
      <c r="D126" s="15" t="s">
        <v>109</v>
      </c>
      <c r="E126" s="15" t="s">
        <v>109</v>
      </c>
      <c r="F126" s="41" t="s">
        <v>59</v>
      </c>
      <c r="G126" s="65" t="s">
        <v>81</v>
      </c>
      <c r="H126" s="65"/>
      <c r="I126" s="65"/>
      <c r="J126" s="65"/>
      <c r="K126" s="23" t="s">
        <v>98</v>
      </c>
      <c r="L126" s="23"/>
      <c r="M126" s="30" t="s">
        <v>402</v>
      </c>
      <c r="N126" s="82" t="s">
        <v>156</v>
      </c>
      <c r="O126" s="64">
        <v>1</v>
      </c>
      <c r="P126" s="18" t="s">
        <v>129</v>
      </c>
      <c r="Q126" s="18" t="s">
        <v>157</v>
      </c>
      <c r="R126" s="18" t="s">
        <v>127</v>
      </c>
      <c r="S126" s="18"/>
      <c r="T126" s="18" t="s">
        <v>127</v>
      </c>
      <c r="U126" s="18"/>
      <c r="V126" s="18" t="s">
        <v>127</v>
      </c>
      <c r="W126" s="35" t="s">
        <v>158</v>
      </c>
      <c r="X126" s="27"/>
      <c r="Y126" s="36" t="s">
        <v>891</v>
      </c>
      <c r="Z126" s="19"/>
    </row>
    <row r="127" spans="1:26" s="66" customFormat="1" ht="15.6" customHeight="1" x14ac:dyDescent="0.25">
      <c r="A127" s="13">
        <v>121</v>
      </c>
      <c r="B127" s="43" t="s">
        <v>159</v>
      </c>
      <c r="C127" s="15" t="s">
        <v>104</v>
      </c>
      <c r="D127" s="15" t="s">
        <v>109</v>
      </c>
      <c r="E127" s="15" t="s">
        <v>109</v>
      </c>
      <c r="F127" s="41" t="s">
        <v>59</v>
      </c>
      <c r="G127" s="65" t="s">
        <v>81</v>
      </c>
      <c r="H127" s="65"/>
      <c r="I127" s="65"/>
      <c r="J127" s="65"/>
      <c r="K127" s="23" t="s">
        <v>98</v>
      </c>
      <c r="L127" s="23"/>
      <c r="M127" s="30" t="s">
        <v>131</v>
      </c>
      <c r="N127" s="18">
        <v>7547056</v>
      </c>
      <c r="O127" s="64">
        <v>1</v>
      </c>
      <c r="P127" s="18" t="s">
        <v>129</v>
      </c>
      <c r="Q127" s="18" t="s">
        <v>157</v>
      </c>
      <c r="R127" s="18" t="s">
        <v>127</v>
      </c>
      <c r="S127" s="18" t="s">
        <v>127</v>
      </c>
      <c r="T127" s="18" t="s">
        <v>127</v>
      </c>
      <c r="U127" s="18"/>
      <c r="V127" s="18" t="s">
        <v>127</v>
      </c>
      <c r="W127" s="35" t="s">
        <v>160</v>
      </c>
      <c r="X127" s="27" t="s">
        <v>288</v>
      </c>
      <c r="Y127" s="36" t="s">
        <v>774</v>
      </c>
      <c r="Z127" s="19"/>
    </row>
    <row r="128" spans="1:26" s="66" customFormat="1" ht="15.6" customHeight="1" x14ac:dyDescent="0.25">
      <c r="A128" s="13">
        <v>122</v>
      </c>
      <c r="B128" s="43" t="s">
        <v>210</v>
      </c>
      <c r="C128" s="15" t="s">
        <v>104</v>
      </c>
      <c r="D128" s="15" t="s">
        <v>109</v>
      </c>
      <c r="E128" s="15" t="s">
        <v>109</v>
      </c>
      <c r="F128" s="41" t="s">
        <v>59</v>
      </c>
      <c r="G128" s="65" t="s">
        <v>81</v>
      </c>
      <c r="H128" s="65"/>
      <c r="I128" s="65"/>
      <c r="J128" s="65"/>
      <c r="K128" s="23" t="s">
        <v>98</v>
      </c>
      <c r="L128" s="23"/>
      <c r="M128" s="30" t="s">
        <v>614</v>
      </c>
      <c r="N128" s="82" t="s">
        <v>211</v>
      </c>
      <c r="O128" s="64">
        <v>1</v>
      </c>
      <c r="P128" s="18" t="s">
        <v>129</v>
      </c>
      <c r="Q128" s="18" t="s">
        <v>127</v>
      </c>
      <c r="R128" s="18" t="s">
        <v>127</v>
      </c>
      <c r="S128" s="18" t="s">
        <v>127</v>
      </c>
      <c r="T128" s="18" t="s">
        <v>127</v>
      </c>
      <c r="U128" s="18"/>
      <c r="V128" s="18" t="s">
        <v>127</v>
      </c>
      <c r="W128" s="35" t="s">
        <v>212</v>
      </c>
      <c r="X128" s="27"/>
      <c r="Y128" s="36" t="s">
        <v>213</v>
      </c>
      <c r="Z128" s="19"/>
    </row>
    <row r="129" spans="1:26" s="66" customFormat="1" ht="15.6" customHeight="1" x14ac:dyDescent="0.25">
      <c r="A129" s="13">
        <v>123</v>
      </c>
      <c r="B129" s="43" t="s">
        <v>221</v>
      </c>
      <c r="C129" s="15" t="s">
        <v>104</v>
      </c>
      <c r="D129" s="15" t="s">
        <v>109</v>
      </c>
      <c r="E129" s="15" t="s">
        <v>297</v>
      </c>
      <c r="F129" s="41" t="s">
        <v>59</v>
      </c>
      <c r="G129" s="65"/>
      <c r="H129" s="65"/>
      <c r="I129" s="65"/>
      <c r="J129" s="65"/>
      <c r="K129" s="23" t="s">
        <v>98</v>
      </c>
      <c r="L129" s="23"/>
      <c r="M129" s="30" t="s">
        <v>391</v>
      </c>
      <c r="N129" s="82">
        <v>7732959</v>
      </c>
      <c r="O129" s="64">
        <v>300000</v>
      </c>
      <c r="P129" s="18" t="s">
        <v>129</v>
      </c>
      <c r="Q129" s="18" t="s">
        <v>127</v>
      </c>
      <c r="R129" s="18" t="s">
        <v>127</v>
      </c>
      <c r="S129" s="18" t="s">
        <v>127</v>
      </c>
      <c r="T129" s="18" t="s">
        <v>127</v>
      </c>
      <c r="U129" s="18"/>
      <c r="V129" s="18" t="s">
        <v>127</v>
      </c>
      <c r="W129" s="35" t="s">
        <v>222</v>
      </c>
      <c r="X129" s="27"/>
      <c r="Y129" s="36" t="s">
        <v>879</v>
      </c>
      <c r="Z129" s="19"/>
    </row>
    <row r="130" spans="1:26" s="66" customFormat="1" ht="15.6" customHeight="1" x14ac:dyDescent="0.25">
      <c r="A130" s="13">
        <v>124</v>
      </c>
      <c r="B130" s="43" t="s">
        <v>260</v>
      </c>
      <c r="C130" s="15" t="s">
        <v>104</v>
      </c>
      <c r="D130" s="15" t="s">
        <v>109</v>
      </c>
      <c r="E130" s="15" t="s">
        <v>109</v>
      </c>
      <c r="F130" s="41" t="s">
        <v>59</v>
      </c>
      <c r="G130" s="65"/>
      <c r="H130" s="65"/>
      <c r="I130" s="65"/>
      <c r="J130" s="65"/>
      <c r="K130" s="23" t="s">
        <v>98</v>
      </c>
      <c r="L130" s="23"/>
      <c r="M130" s="30" t="s">
        <v>1121</v>
      </c>
      <c r="N130" s="82" t="s">
        <v>904</v>
      </c>
      <c r="O130" s="64">
        <f>500000-250000</f>
        <v>250000</v>
      </c>
      <c r="P130" s="18" t="s">
        <v>135</v>
      </c>
      <c r="Q130" s="18" t="s">
        <v>127</v>
      </c>
      <c r="R130" s="18" t="s">
        <v>127</v>
      </c>
      <c r="S130" s="18" t="s">
        <v>127</v>
      </c>
      <c r="T130" s="18" t="s">
        <v>127</v>
      </c>
      <c r="U130" s="18"/>
      <c r="V130" s="18" t="s">
        <v>127</v>
      </c>
      <c r="W130" s="35" t="s">
        <v>261</v>
      </c>
      <c r="X130" s="27"/>
      <c r="Y130" s="36" t="s">
        <v>892</v>
      </c>
      <c r="Z130" s="19"/>
    </row>
    <row r="131" spans="1:26" s="66" customFormat="1" ht="15.6" customHeight="1" x14ac:dyDescent="0.25">
      <c r="A131" s="13">
        <v>125</v>
      </c>
      <c r="B131" s="43" t="s">
        <v>267</v>
      </c>
      <c r="C131" s="15" t="s">
        <v>104</v>
      </c>
      <c r="D131" s="15" t="s">
        <v>109</v>
      </c>
      <c r="E131" s="15" t="s">
        <v>297</v>
      </c>
      <c r="F131" s="41" t="s">
        <v>59</v>
      </c>
      <c r="G131" s="65"/>
      <c r="H131" s="65"/>
      <c r="I131" s="65"/>
      <c r="J131" s="65"/>
      <c r="K131" s="23" t="s">
        <v>98</v>
      </c>
      <c r="L131" s="23"/>
      <c r="M131" s="30" t="s">
        <v>130</v>
      </c>
      <c r="N131" s="82">
        <v>6930948</v>
      </c>
      <c r="O131" s="64">
        <v>1</v>
      </c>
      <c r="P131" s="18" t="s">
        <v>129</v>
      </c>
      <c r="Q131" s="18" t="s">
        <v>127</v>
      </c>
      <c r="R131" s="18" t="s">
        <v>127</v>
      </c>
      <c r="S131" s="18" t="s">
        <v>127</v>
      </c>
      <c r="T131" s="18" t="s">
        <v>127</v>
      </c>
      <c r="U131" s="18"/>
      <c r="V131" s="18" t="s">
        <v>127</v>
      </c>
      <c r="W131" s="35" t="s">
        <v>268</v>
      </c>
      <c r="X131" s="27"/>
      <c r="Y131" s="36" t="s">
        <v>801</v>
      </c>
      <c r="Z131" s="19"/>
    </row>
    <row r="132" spans="1:26" s="66" customFormat="1" ht="15.6" customHeight="1" x14ac:dyDescent="0.25">
      <c r="A132" s="13">
        <v>126</v>
      </c>
      <c r="B132" s="43" t="s">
        <v>269</v>
      </c>
      <c r="C132" s="15" t="s">
        <v>104</v>
      </c>
      <c r="D132" s="15" t="s">
        <v>109</v>
      </c>
      <c r="E132" s="15" t="s">
        <v>297</v>
      </c>
      <c r="F132" s="41" t="s">
        <v>59</v>
      </c>
      <c r="G132" s="65"/>
      <c r="H132" s="65"/>
      <c r="I132" s="65"/>
      <c r="J132" s="65"/>
      <c r="K132" s="23" t="s">
        <v>98</v>
      </c>
      <c r="L132" s="23"/>
      <c r="M132" s="30" t="s">
        <v>128</v>
      </c>
      <c r="N132" s="82">
        <v>2671082</v>
      </c>
      <c r="O132" s="64">
        <f>250000+50000</f>
        <v>300000</v>
      </c>
      <c r="P132" s="18" t="s">
        <v>129</v>
      </c>
      <c r="Q132" s="18" t="s">
        <v>127</v>
      </c>
      <c r="R132" s="18" t="s">
        <v>127</v>
      </c>
      <c r="S132" s="18" t="s">
        <v>127</v>
      </c>
      <c r="T132" s="18"/>
      <c r="U132" s="18"/>
      <c r="V132" s="18" t="s">
        <v>127</v>
      </c>
      <c r="W132" s="35" t="s">
        <v>270</v>
      </c>
      <c r="X132" s="27"/>
      <c r="Y132" s="36" t="s">
        <v>880</v>
      </c>
      <c r="Z132" s="19"/>
    </row>
    <row r="133" spans="1:26" s="66" customFormat="1" ht="15.6" customHeight="1" x14ac:dyDescent="0.25">
      <c r="A133" s="13">
        <v>127</v>
      </c>
      <c r="B133" s="43" t="s">
        <v>277</v>
      </c>
      <c r="C133" s="15" t="s">
        <v>104</v>
      </c>
      <c r="D133" s="15" t="s">
        <v>109</v>
      </c>
      <c r="E133" s="15" t="s">
        <v>107</v>
      </c>
      <c r="F133" s="41" t="s">
        <v>59</v>
      </c>
      <c r="G133" s="65"/>
      <c r="H133" s="65"/>
      <c r="I133" s="65"/>
      <c r="J133" s="65"/>
      <c r="K133" s="23" t="s">
        <v>98</v>
      </c>
      <c r="L133" s="23"/>
      <c r="M133" s="30" t="s">
        <v>296</v>
      </c>
      <c r="N133" s="82">
        <v>3690610</v>
      </c>
      <c r="O133" s="64">
        <f>200000+300000</f>
        <v>500000</v>
      </c>
      <c r="P133" s="18" t="s">
        <v>129</v>
      </c>
      <c r="Q133" s="18" t="s">
        <v>127</v>
      </c>
      <c r="R133" s="18" t="s">
        <v>127</v>
      </c>
      <c r="S133" s="18" t="s">
        <v>127</v>
      </c>
      <c r="T133" s="18" t="s">
        <v>127</v>
      </c>
      <c r="U133" s="18"/>
      <c r="V133" s="18" t="s">
        <v>127</v>
      </c>
      <c r="W133" s="35" t="s">
        <v>278</v>
      </c>
      <c r="X133" s="27"/>
      <c r="Y133" s="36" t="s">
        <v>850</v>
      </c>
      <c r="Z133" s="19"/>
    </row>
    <row r="134" spans="1:26" s="66" customFormat="1" ht="15.6" customHeight="1" x14ac:dyDescent="0.25">
      <c r="A134" s="13">
        <v>128</v>
      </c>
      <c r="B134" s="43" t="s">
        <v>426</v>
      </c>
      <c r="C134" s="15" t="s">
        <v>104</v>
      </c>
      <c r="D134" s="15" t="s">
        <v>109</v>
      </c>
      <c r="E134" s="15" t="s">
        <v>109</v>
      </c>
      <c r="F134" s="41" t="s">
        <v>59</v>
      </c>
      <c r="G134" s="65"/>
      <c r="H134" s="65"/>
      <c r="I134" s="65"/>
      <c r="J134" s="65"/>
      <c r="K134" s="23" t="s">
        <v>98</v>
      </c>
      <c r="L134" s="23"/>
      <c r="M134" s="30" t="s">
        <v>137</v>
      </c>
      <c r="N134" s="82">
        <v>5170211</v>
      </c>
      <c r="O134" s="64">
        <f>400000-399999</f>
        <v>1</v>
      </c>
      <c r="P134" s="18" t="s">
        <v>129</v>
      </c>
      <c r="Q134" s="18" t="s">
        <v>127</v>
      </c>
      <c r="R134" s="18" t="s">
        <v>127</v>
      </c>
      <c r="S134" s="18" t="s">
        <v>127</v>
      </c>
      <c r="T134" s="18"/>
      <c r="U134" s="18"/>
      <c r="V134" s="18" t="s">
        <v>127</v>
      </c>
      <c r="W134" s="35" t="s">
        <v>427</v>
      </c>
      <c r="X134" s="27"/>
      <c r="Y134" s="36" t="s">
        <v>775</v>
      </c>
      <c r="Z134" s="19"/>
    </row>
    <row r="135" spans="1:26" s="66" customFormat="1" ht="15.6" customHeight="1" x14ac:dyDescent="0.25">
      <c r="A135" s="13">
        <v>129</v>
      </c>
      <c r="B135" s="43" t="s">
        <v>432</v>
      </c>
      <c r="C135" s="15" t="s">
        <v>104</v>
      </c>
      <c r="D135" s="15" t="s">
        <v>109</v>
      </c>
      <c r="E135" s="15" t="s">
        <v>110</v>
      </c>
      <c r="F135" s="41" t="s">
        <v>59</v>
      </c>
      <c r="G135" s="65"/>
      <c r="H135" s="65"/>
      <c r="I135" s="65"/>
      <c r="J135" s="65"/>
      <c r="K135" s="23" t="s">
        <v>98</v>
      </c>
      <c r="L135" s="23"/>
      <c r="M135" s="30" t="s">
        <v>207</v>
      </c>
      <c r="N135" s="82">
        <v>3478144</v>
      </c>
      <c r="O135" s="64">
        <v>200000</v>
      </c>
      <c r="P135" s="18" t="s">
        <v>129</v>
      </c>
      <c r="Q135" s="18" t="s">
        <v>127</v>
      </c>
      <c r="R135" s="18" t="s">
        <v>127</v>
      </c>
      <c r="S135" s="18" t="s">
        <v>127</v>
      </c>
      <c r="T135" s="18" t="s">
        <v>127</v>
      </c>
      <c r="U135" s="18"/>
      <c r="V135" s="18" t="s">
        <v>127</v>
      </c>
      <c r="W135" s="35" t="s">
        <v>433</v>
      </c>
      <c r="X135" s="27"/>
      <c r="Y135" s="36" t="s">
        <v>784</v>
      </c>
      <c r="Z135" s="19"/>
    </row>
    <row r="136" spans="1:26" s="66" customFormat="1" ht="15.6" customHeight="1" x14ac:dyDescent="0.25">
      <c r="A136" s="13">
        <v>130</v>
      </c>
      <c r="B136" s="43" t="s">
        <v>435</v>
      </c>
      <c r="C136" s="15" t="s">
        <v>104</v>
      </c>
      <c r="D136" s="15" t="s">
        <v>109</v>
      </c>
      <c r="E136" s="15" t="s">
        <v>109</v>
      </c>
      <c r="F136" s="41" t="s">
        <v>59</v>
      </c>
      <c r="G136" s="65"/>
      <c r="H136" s="65"/>
      <c r="I136" s="65"/>
      <c r="J136" s="65"/>
      <c r="K136" s="23" t="s">
        <v>98</v>
      </c>
      <c r="L136" s="23"/>
      <c r="M136" s="30" t="s">
        <v>128</v>
      </c>
      <c r="N136" s="82">
        <v>1320201</v>
      </c>
      <c r="O136" s="64">
        <f>200000+100000</f>
        <v>300000</v>
      </c>
      <c r="P136" s="18" t="s">
        <v>129</v>
      </c>
      <c r="Q136" s="18" t="s">
        <v>127</v>
      </c>
      <c r="R136" s="18" t="s">
        <v>127</v>
      </c>
      <c r="S136" s="18" t="s">
        <v>127</v>
      </c>
      <c r="T136" s="18" t="s">
        <v>127</v>
      </c>
      <c r="U136" s="18"/>
      <c r="V136" s="18" t="s">
        <v>127</v>
      </c>
      <c r="W136" s="35" t="s">
        <v>436</v>
      </c>
      <c r="X136" s="27"/>
      <c r="Y136" s="36" t="s">
        <v>437</v>
      </c>
      <c r="Z136" s="19"/>
    </row>
    <row r="137" spans="1:26" s="66" customFormat="1" ht="15.6" customHeight="1" x14ac:dyDescent="0.25">
      <c r="A137" s="13">
        <v>131</v>
      </c>
      <c r="B137" s="43" t="s">
        <v>438</v>
      </c>
      <c r="C137" s="15" t="s">
        <v>104</v>
      </c>
      <c r="D137" s="15" t="s">
        <v>109</v>
      </c>
      <c r="E137" s="15" t="s">
        <v>109</v>
      </c>
      <c r="F137" s="41" t="s">
        <v>59</v>
      </c>
      <c r="G137" s="65"/>
      <c r="H137" s="65"/>
      <c r="I137" s="65"/>
      <c r="J137" s="65"/>
      <c r="K137" s="23" t="s">
        <v>98</v>
      </c>
      <c r="L137" s="23"/>
      <c r="M137" s="30" t="s">
        <v>324</v>
      </c>
      <c r="N137" s="82" t="s">
        <v>450</v>
      </c>
      <c r="O137" s="64">
        <f>1+299999</f>
        <v>300000</v>
      </c>
      <c r="P137" s="20" t="s">
        <v>293</v>
      </c>
      <c r="Q137" s="18" t="s">
        <v>127</v>
      </c>
      <c r="R137" s="18" t="s">
        <v>127</v>
      </c>
      <c r="S137" s="18" t="s">
        <v>127</v>
      </c>
      <c r="T137" s="18" t="s">
        <v>127</v>
      </c>
      <c r="U137" s="18"/>
      <c r="V137" s="18" t="s">
        <v>127</v>
      </c>
      <c r="W137" s="35" t="s">
        <v>439</v>
      </c>
      <c r="X137" s="27"/>
      <c r="Y137" s="36" t="s">
        <v>440</v>
      </c>
      <c r="Z137" s="19"/>
    </row>
    <row r="138" spans="1:26" s="66" customFormat="1" ht="15.6" customHeight="1" x14ac:dyDescent="0.25">
      <c r="A138" s="13">
        <v>132</v>
      </c>
      <c r="B138" s="43" t="s">
        <v>443</v>
      </c>
      <c r="C138" s="15" t="s">
        <v>104</v>
      </c>
      <c r="D138" s="15" t="s">
        <v>109</v>
      </c>
      <c r="E138" s="15" t="s">
        <v>109</v>
      </c>
      <c r="F138" s="41" t="s">
        <v>59</v>
      </c>
      <c r="G138" s="65"/>
      <c r="H138" s="65"/>
      <c r="I138" s="65"/>
      <c r="J138" s="65"/>
      <c r="K138" s="23" t="s">
        <v>98</v>
      </c>
      <c r="L138" s="23"/>
      <c r="M138" s="30" t="s">
        <v>137</v>
      </c>
      <c r="N138" s="82">
        <v>3869053</v>
      </c>
      <c r="O138" s="64">
        <v>1</v>
      </c>
      <c r="P138" s="18" t="s">
        <v>129</v>
      </c>
      <c r="Q138" s="18" t="s">
        <v>127</v>
      </c>
      <c r="R138" s="18" t="s">
        <v>127</v>
      </c>
      <c r="S138" s="18" t="s">
        <v>127</v>
      </c>
      <c r="T138" s="18" t="s">
        <v>127</v>
      </c>
      <c r="U138" s="18"/>
      <c r="V138" s="18" t="s">
        <v>127</v>
      </c>
      <c r="W138" s="35" t="s">
        <v>444</v>
      </c>
      <c r="X138" s="27"/>
      <c r="Y138" s="36" t="s">
        <v>445</v>
      </c>
      <c r="Z138" s="19"/>
    </row>
    <row r="139" spans="1:26" s="66" customFormat="1" ht="15.6" customHeight="1" x14ac:dyDescent="0.25">
      <c r="A139" s="13">
        <v>133</v>
      </c>
      <c r="B139" s="43" t="s">
        <v>533</v>
      </c>
      <c r="C139" s="15" t="s">
        <v>104</v>
      </c>
      <c r="D139" s="15" t="s">
        <v>109</v>
      </c>
      <c r="E139" s="15" t="s">
        <v>109</v>
      </c>
      <c r="F139" s="41" t="s">
        <v>59</v>
      </c>
      <c r="G139" s="65"/>
      <c r="H139" s="65"/>
      <c r="I139" s="65"/>
      <c r="J139" s="65"/>
      <c r="K139" s="23" t="s">
        <v>98</v>
      </c>
      <c r="L139" s="23"/>
      <c r="M139" s="30" t="s">
        <v>223</v>
      </c>
      <c r="N139" s="82">
        <v>7666702</v>
      </c>
      <c r="O139" s="64">
        <f>200000+500000</f>
        <v>700000</v>
      </c>
      <c r="P139" s="18" t="s">
        <v>129</v>
      </c>
      <c r="Q139" s="18" t="s">
        <v>127</v>
      </c>
      <c r="R139" s="18" t="s">
        <v>127</v>
      </c>
      <c r="S139" s="18" t="s">
        <v>127</v>
      </c>
      <c r="T139" s="18" t="s">
        <v>127</v>
      </c>
      <c r="U139" s="18"/>
      <c r="V139" s="18" t="s">
        <v>127</v>
      </c>
      <c r="W139" s="35" t="s">
        <v>534</v>
      </c>
      <c r="X139" s="27"/>
      <c r="Y139" s="36" t="s">
        <v>776</v>
      </c>
      <c r="Z139" s="19"/>
    </row>
    <row r="140" spans="1:26" s="66" customFormat="1" ht="15.6" customHeight="1" x14ac:dyDescent="0.25">
      <c r="A140" s="13">
        <v>134</v>
      </c>
      <c r="B140" s="43" t="s">
        <v>622</v>
      </c>
      <c r="C140" s="15" t="s">
        <v>104</v>
      </c>
      <c r="D140" s="15" t="s">
        <v>109</v>
      </c>
      <c r="E140" s="15" t="s">
        <v>109</v>
      </c>
      <c r="F140" s="41" t="s">
        <v>59</v>
      </c>
      <c r="G140" s="65"/>
      <c r="H140" s="65"/>
      <c r="I140" s="65"/>
      <c r="J140" s="65"/>
      <c r="K140" s="23" t="s">
        <v>98</v>
      </c>
      <c r="L140" s="23"/>
      <c r="M140" s="30" t="s">
        <v>133</v>
      </c>
      <c r="N140" s="82">
        <v>8385081</v>
      </c>
      <c r="O140" s="64">
        <f>2500000-2200000</f>
        <v>300000</v>
      </c>
      <c r="P140" s="18" t="s">
        <v>129</v>
      </c>
      <c r="Q140" s="18" t="s">
        <v>127</v>
      </c>
      <c r="R140" s="18" t="s">
        <v>127</v>
      </c>
      <c r="S140" s="18" t="s">
        <v>127</v>
      </c>
      <c r="T140" s="18" t="s">
        <v>127</v>
      </c>
      <c r="U140" s="18" t="s">
        <v>127</v>
      </c>
      <c r="V140" s="18" t="s">
        <v>127</v>
      </c>
      <c r="W140" s="35" t="s">
        <v>623</v>
      </c>
      <c r="X140" s="27"/>
      <c r="Y140" s="36" t="s">
        <v>777</v>
      </c>
      <c r="Z140" s="19"/>
    </row>
    <row r="141" spans="1:26" s="66" customFormat="1" ht="15.6" customHeight="1" x14ac:dyDescent="0.25">
      <c r="A141" s="13">
        <v>135</v>
      </c>
      <c r="B141" s="43" t="s">
        <v>669</v>
      </c>
      <c r="C141" s="15" t="s">
        <v>104</v>
      </c>
      <c r="D141" s="15" t="s">
        <v>109</v>
      </c>
      <c r="E141" s="15" t="s">
        <v>109</v>
      </c>
      <c r="F141" s="41" t="s">
        <v>59</v>
      </c>
      <c r="G141" s="65"/>
      <c r="H141" s="65"/>
      <c r="I141" s="65"/>
      <c r="J141" s="65"/>
      <c r="K141" s="23" t="s">
        <v>98</v>
      </c>
      <c r="L141" s="23"/>
      <c r="M141" s="30" t="s">
        <v>128</v>
      </c>
      <c r="N141" s="82">
        <v>4132020</v>
      </c>
      <c r="O141" s="64">
        <f>200000+200000+100000</f>
        <v>500000</v>
      </c>
      <c r="P141" s="18" t="s">
        <v>129</v>
      </c>
      <c r="Q141" s="18" t="s">
        <v>127</v>
      </c>
      <c r="R141" s="18" t="s">
        <v>127</v>
      </c>
      <c r="S141" s="18" t="s">
        <v>127</v>
      </c>
      <c r="T141" s="18" t="s">
        <v>127</v>
      </c>
      <c r="U141" s="18"/>
      <c r="V141" s="18" t="s">
        <v>127</v>
      </c>
      <c r="W141" s="35" t="s">
        <v>670</v>
      </c>
      <c r="X141" s="27"/>
      <c r="Y141" s="58" t="s">
        <v>671</v>
      </c>
      <c r="Z141" s="19"/>
    </row>
    <row r="142" spans="1:26" s="66" customFormat="1" ht="15.6" customHeight="1" x14ac:dyDescent="0.25">
      <c r="A142" s="13">
        <v>136</v>
      </c>
      <c r="B142" s="43" t="s">
        <v>705</v>
      </c>
      <c r="C142" s="15" t="s">
        <v>104</v>
      </c>
      <c r="D142" s="15" t="s">
        <v>109</v>
      </c>
      <c r="E142" s="15" t="s">
        <v>109</v>
      </c>
      <c r="F142" s="41" t="s">
        <v>59</v>
      </c>
      <c r="G142" s="65"/>
      <c r="H142" s="65"/>
      <c r="I142" s="65"/>
      <c r="J142" s="65"/>
      <c r="K142" s="23" t="s">
        <v>98</v>
      </c>
      <c r="L142" s="23"/>
      <c r="M142" s="30" t="s">
        <v>391</v>
      </c>
      <c r="N142" s="82">
        <v>6703421</v>
      </c>
      <c r="O142" s="64">
        <v>55000</v>
      </c>
      <c r="P142" s="18" t="s">
        <v>129</v>
      </c>
      <c r="Q142" s="18" t="s">
        <v>127</v>
      </c>
      <c r="R142" s="18" t="s">
        <v>127</v>
      </c>
      <c r="S142" s="18" t="s">
        <v>127</v>
      </c>
      <c r="T142" s="18" t="s">
        <v>127</v>
      </c>
      <c r="U142" s="18"/>
      <c r="V142" s="18" t="s">
        <v>127</v>
      </c>
      <c r="W142" s="35" t="s">
        <v>706</v>
      </c>
      <c r="X142" s="27"/>
      <c r="Y142" s="36" t="s">
        <v>707</v>
      </c>
      <c r="Z142" s="19"/>
    </row>
    <row r="143" spans="1:26" s="66" customFormat="1" ht="15.6" customHeight="1" x14ac:dyDescent="0.25">
      <c r="A143" s="13">
        <v>137</v>
      </c>
      <c r="B143" s="43" t="s">
        <v>750</v>
      </c>
      <c r="C143" s="15" t="s">
        <v>104</v>
      </c>
      <c r="D143" s="15" t="s">
        <v>109</v>
      </c>
      <c r="E143" s="15" t="s">
        <v>110</v>
      </c>
      <c r="F143" s="41" t="s">
        <v>59</v>
      </c>
      <c r="G143" s="65"/>
      <c r="H143" s="65"/>
      <c r="I143" s="65"/>
      <c r="J143" s="65"/>
      <c r="K143" s="23" t="s">
        <v>98</v>
      </c>
      <c r="L143" s="23"/>
      <c r="M143" s="30" t="s">
        <v>290</v>
      </c>
      <c r="N143" s="82">
        <v>2806745</v>
      </c>
      <c r="O143" s="64">
        <f>300000-299999</f>
        <v>1</v>
      </c>
      <c r="P143" s="18" t="s">
        <v>129</v>
      </c>
      <c r="Q143" s="18" t="s">
        <v>127</v>
      </c>
      <c r="R143" s="18" t="s">
        <v>127</v>
      </c>
      <c r="S143" s="18" t="s">
        <v>127</v>
      </c>
      <c r="T143" s="18" t="s">
        <v>127</v>
      </c>
      <c r="U143" s="18"/>
      <c r="V143" s="18" t="s">
        <v>127</v>
      </c>
      <c r="W143" s="35" t="s">
        <v>751</v>
      </c>
      <c r="X143" s="27"/>
      <c r="Y143" s="36" t="s">
        <v>752</v>
      </c>
      <c r="Z143" s="19"/>
    </row>
    <row r="144" spans="1:26" s="66" customFormat="1" ht="15.6" customHeight="1" x14ac:dyDescent="0.25">
      <c r="A144" s="13">
        <v>138</v>
      </c>
      <c r="B144" s="43" t="s">
        <v>763</v>
      </c>
      <c r="C144" s="15" t="s">
        <v>104</v>
      </c>
      <c r="D144" s="15" t="s">
        <v>109</v>
      </c>
      <c r="E144" s="15" t="s">
        <v>297</v>
      </c>
      <c r="F144" s="41" t="s">
        <v>59</v>
      </c>
      <c r="G144" s="65"/>
      <c r="H144" s="65"/>
      <c r="I144" s="65"/>
      <c r="J144" s="65" t="s">
        <v>127</v>
      </c>
      <c r="K144" s="23" t="s">
        <v>98</v>
      </c>
      <c r="L144" s="23"/>
      <c r="M144" s="30" t="s">
        <v>128</v>
      </c>
      <c r="N144" s="82">
        <v>1532702</v>
      </c>
      <c r="O144" s="64">
        <f>55000+145000-150000</f>
        <v>50000</v>
      </c>
      <c r="P144" s="18" t="s">
        <v>129</v>
      </c>
      <c r="Q144" s="18" t="s">
        <v>127</v>
      </c>
      <c r="R144" s="18" t="s">
        <v>127</v>
      </c>
      <c r="S144" s="18" t="s">
        <v>127</v>
      </c>
      <c r="T144" s="18" t="s">
        <v>127</v>
      </c>
      <c r="U144" s="18"/>
      <c r="V144" s="18" t="s">
        <v>127</v>
      </c>
      <c r="W144" s="35" t="s">
        <v>764</v>
      </c>
      <c r="X144" s="27"/>
      <c r="Y144" s="36" t="s">
        <v>765</v>
      </c>
      <c r="Z144" s="19"/>
    </row>
    <row r="145" spans="1:26" s="66" customFormat="1" ht="15.6" customHeight="1" x14ac:dyDescent="0.25">
      <c r="A145" s="13">
        <v>139</v>
      </c>
      <c r="B145" s="43" t="s">
        <v>909</v>
      </c>
      <c r="C145" s="15" t="s">
        <v>104</v>
      </c>
      <c r="D145" s="15" t="s">
        <v>109</v>
      </c>
      <c r="E145" s="15" t="s">
        <v>109</v>
      </c>
      <c r="F145" s="41" t="s">
        <v>59</v>
      </c>
      <c r="G145" s="65"/>
      <c r="H145" s="65"/>
      <c r="I145" s="65"/>
      <c r="J145" s="65"/>
      <c r="K145" s="23" t="s">
        <v>98</v>
      </c>
      <c r="L145" s="23"/>
      <c r="M145" s="30" t="s">
        <v>137</v>
      </c>
      <c r="N145" s="82">
        <v>8536740</v>
      </c>
      <c r="O145" s="64">
        <f>200000+300000</f>
        <v>500000</v>
      </c>
      <c r="P145" s="18" t="s">
        <v>129</v>
      </c>
      <c r="Q145" s="18" t="s">
        <v>127</v>
      </c>
      <c r="R145" s="18" t="s">
        <v>127</v>
      </c>
      <c r="S145" s="18" t="s">
        <v>127</v>
      </c>
      <c r="T145" s="18"/>
      <c r="U145" s="18"/>
      <c r="V145" s="18" t="s">
        <v>127</v>
      </c>
      <c r="W145" s="35" t="s">
        <v>910</v>
      </c>
      <c r="X145" s="27"/>
      <c r="Y145" s="36" t="s">
        <v>911</v>
      </c>
      <c r="Z145" s="19"/>
    </row>
    <row r="146" spans="1:26" s="66" customFormat="1" ht="15.6" customHeight="1" x14ac:dyDescent="0.25">
      <c r="A146" s="13">
        <v>140</v>
      </c>
      <c r="B146" s="43" t="s">
        <v>1192</v>
      </c>
      <c r="C146" s="15" t="s">
        <v>104</v>
      </c>
      <c r="D146" s="15" t="s">
        <v>109</v>
      </c>
      <c r="E146" s="15" t="s">
        <v>297</v>
      </c>
      <c r="F146" s="41" t="s">
        <v>59</v>
      </c>
      <c r="G146" s="65"/>
      <c r="H146" s="65"/>
      <c r="I146" s="65"/>
      <c r="J146" s="65"/>
      <c r="K146" s="23" t="s">
        <v>75</v>
      </c>
      <c r="L146" s="23"/>
      <c r="M146" s="30"/>
      <c r="N146" s="82"/>
      <c r="O146" s="64"/>
      <c r="P146" s="18"/>
      <c r="Q146" s="18"/>
      <c r="R146" s="18"/>
      <c r="S146" s="18"/>
      <c r="T146" s="18"/>
      <c r="U146" s="18"/>
      <c r="V146" s="18"/>
      <c r="W146" s="35"/>
      <c r="X146" s="27"/>
      <c r="Y146" s="36"/>
      <c r="Z146" s="19"/>
    </row>
    <row r="147" spans="1:26" s="66" customFormat="1" ht="15.6" customHeight="1" x14ac:dyDescent="0.25">
      <c r="A147" s="13">
        <v>141</v>
      </c>
      <c r="B147" s="43" t="s">
        <v>1193</v>
      </c>
      <c r="C147" s="15" t="s">
        <v>104</v>
      </c>
      <c r="D147" s="15" t="s">
        <v>109</v>
      </c>
      <c r="E147" s="15" t="s">
        <v>109</v>
      </c>
      <c r="F147" s="41" t="s">
        <v>59</v>
      </c>
      <c r="G147" s="65" t="s">
        <v>127</v>
      </c>
      <c r="H147" s="65" t="s">
        <v>127</v>
      </c>
      <c r="I147" s="65"/>
      <c r="J147" s="65"/>
      <c r="K147" s="23" t="s">
        <v>98</v>
      </c>
      <c r="L147" s="23"/>
      <c r="M147" s="30" t="s">
        <v>137</v>
      </c>
      <c r="N147" s="82">
        <v>9879753</v>
      </c>
      <c r="O147" s="64">
        <v>300000</v>
      </c>
      <c r="P147" s="18" t="s">
        <v>129</v>
      </c>
      <c r="Q147" s="18" t="s">
        <v>127</v>
      </c>
      <c r="R147" s="18" t="s">
        <v>127</v>
      </c>
      <c r="S147" s="18" t="s">
        <v>127</v>
      </c>
      <c r="T147" s="18" t="s">
        <v>127</v>
      </c>
      <c r="U147" s="18"/>
      <c r="V147" s="18" t="s">
        <v>127</v>
      </c>
      <c r="W147" s="35" t="s">
        <v>1194</v>
      </c>
      <c r="X147" s="27"/>
      <c r="Y147" s="36" t="s">
        <v>1195</v>
      </c>
      <c r="Z147" s="19"/>
    </row>
    <row r="148" spans="1:26" s="66" customFormat="1" ht="15.6" customHeight="1" x14ac:dyDescent="0.25">
      <c r="A148" s="13">
        <v>142</v>
      </c>
      <c r="B148" s="43" t="s">
        <v>1248</v>
      </c>
      <c r="C148" s="15" t="s">
        <v>104</v>
      </c>
      <c r="D148" s="15" t="s">
        <v>109</v>
      </c>
      <c r="E148" s="15" t="s">
        <v>1268</v>
      </c>
      <c r="F148" s="41" t="s">
        <v>59</v>
      </c>
      <c r="G148" s="65"/>
      <c r="H148" s="65"/>
      <c r="I148" s="65"/>
      <c r="J148" s="65"/>
      <c r="K148" s="23" t="s">
        <v>75</v>
      </c>
      <c r="L148" s="23"/>
      <c r="M148" s="30"/>
      <c r="N148" s="82"/>
      <c r="O148" s="64">
        <v>1</v>
      </c>
      <c r="P148" s="18"/>
      <c r="Q148" s="18"/>
      <c r="R148" s="18"/>
      <c r="S148" s="18"/>
      <c r="T148" s="18"/>
      <c r="U148" s="18"/>
      <c r="V148" s="18"/>
      <c r="W148" s="35" t="s">
        <v>1249</v>
      </c>
      <c r="X148" s="27"/>
      <c r="Y148" s="36" t="s">
        <v>1250</v>
      </c>
      <c r="Z148" s="19"/>
    </row>
    <row r="149" spans="1:26" s="66" customFormat="1" ht="15.6" customHeight="1" x14ac:dyDescent="0.25">
      <c r="A149" s="13">
        <v>143</v>
      </c>
      <c r="B149" s="43" t="s">
        <v>1344</v>
      </c>
      <c r="C149" s="15" t="s">
        <v>104</v>
      </c>
      <c r="D149" s="15" t="s">
        <v>109</v>
      </c>
      <c r="E149" s="15" t="s">
        <v>109</v>
      </c>
      <c r="F149" s="41" t="s">
        <v>59</v>
      </c>
      <c r="G149" s="65"/>
      <c r="H149" s="65"/>
      <c r="I149" s="65"/>
      <c r="J149" s="65"/>
      <c r="K149" s="23" t="s">
        <v>75</v>
      </c>
      <c r="L149" s="23"/>
      <c r="M149" s="30"/>
      <c r="N149" s="82"/>
      <c r="O149" s="64">
        <v>1</v>
      </c>
      <c r="P149" s="18"/>
      <c r="Q149" s="18"/>
      <c r="R149" s="18"/>
      <c r="S149" s="18"/>
      <c r="T149" s="18"/>
      <c r="U149" s="18"/>
      <c r="V149" s="18"/>
      <c r="W149" s="35" t="s">
        <v>1345</v>
      </c>
      <c r="X149" s="27"/>
      <c r="Y149" s="36" t="s">
        <v>1346</v>
      </c>
      <c r="Z149" s="19"/>
    </row>
    <row r="150" spans="1:26" s="66" customFormat="1" ht="15.6" customHeight="1" x14ac:dyDescent="0.25">
      <c r="A150" s="13">
        <v>144</v>
      </c>
      <c r="B150" s="43" t="s">
        <v>1347</v>
      </c>
      <c r="C150" s="15" t="s">
        <v>104</v>
      </c>
      <c r="D150" s="15" t="s">
        <v>109</v>
      </c>
      <c r="E150" s="15" t="s">
        <v>110</v>
      </c>
      <c r="F150" s="41" t="s">
        <v>59</v>
      </c>
      <c r="G150" s="65"/>
      <c r="H150" s="65"/>
      <c r="I150" s="65"/>
      <c r="J150" s="65"/>
      <c r="K150" s="23" t="s">
        <v>75</v>
      </c>
      <c r="L150" s="23"/>
      <c r="M150" s="30"/>
      <c r="N150" s="82"/>
      <c r="O150" s="64">
        <v>1</v>
      </c>
      <c r="P150" s="18"/>
      <c r="Q150" s="18"/>
      <c r="R150" s="18"/>
      <c r="S150" s="18"/>
      <c r="T150" s="18"/>
      <c r="U150" s="18"/>
      <c r="V150" s="18"/>
      <c r="W150" s="35" t="s">
        <v>1348</v>
      </c>
      <c r="X150" s="27"/>
      <c r="Y150" s="36" t="s">
        <v>1349</v>
      </c>
      <c r="Z150" s="19"/>
    </row>
    <row r="151" spans="1:26" s="66" customFormat="1" ht="15.6" customHeight="1" x14ac:dyDescent="0.25">
      <c r="A151" s="13">
        <v>145</v>
      </c>
      <c r="B151" s="43" t="s">
        <v>1386</v>
      </c>
      <c r="C151" s="15" t="s">
        <v>104</v>
      </c>
      <c r="D151" s="15" t="s">
        <v>109</v>
      </c>
      <c r="E151" s="15" t="s">
        <v>109</v>
      </c>
      <c r="F151" s="41" t="s">
        <v>59</v>
      </c>
      <c r="G151" s="65" t="s">
        <v>127</v>
      </c>
      <c r="H151" s="65" t="s">
        <v>127</v>
      </c>
      <c r="I151" s="65" t="s">
        <v>127</v>
      </c>
      <c r="J151" s="65" t="s">
        <v>127</v>
      </c>
      <c r="K151" s="23" t="s">
        <v>98</v>
      </c>
      <c r="L151" s="23"/>
      <c r="M151" s="30" t="s">
        <v>983</v>
      </c>
      <c r="N151" s="82" t="s">
        <v>1387</v>
      </c>
      <c r="O151" s="64">
        <v>300000</v>
      </c>
      <c r="P151" s="18" t="s">
        <v>129</v>
      </c>
      <c r="Q151" s="18" t="s">
        <v>127</v>
      </c>
      <c r="R151" s="18" t="s">
        <v>127</v>
      </c>
      <c r="S151" s="18" t="s">
        <v>127</v>
      </c>
      <c r="T151" s="18" t="s">
        <v>127</v>
      </c>
      <c r="U151" s="18"/>
      <c r="V151" s="18" t="s">
        <v>127</v>
      </c>
      <c r="W151" s="35" t="s">
        <v>1364</v>
      </c>
      <c r="X151" s="27"/>
      <c r="Y151" s="36" t="s">
        <v>1365</v>
      </c>
      <c r="Z151" s="19"/>
    </row>
    <row r="152" spans="1:26" s="66" customFormat="1" ht="15.6" customHeight="1" x14ac:dyDescent="0.25">
      <c r="A152" s="13">
        <v>146</v>
      </c>
      <c r="B152" s="43" t="s">
        <v>1418</v>
      </c>
      <c r="C152" s="15" t="s">
        <v>104</v>
      </c>
      <c r="D152" s="15" t="s">
        <v>109</v>
      </c>
      <c r="E152" s="15" t="s">
        <v>109</v>
      </c>
      <c r="F152" s="41" t="s">
        <v>59</v>
      </c>
      <c r="G152" s="65" t="s">
        <v>127</v>
      </c>
      <c r="H152" s="65" t="s">
        <v>127</v>
      </c>
      <c r="I152" s="65" t="s">
        <v>127</v>
      </c>
      <c r="J152" s="65" t="s">
        <v>127</v>
      </c>
      <c r="K152" s="23" t="s">
        <v>98</v>
      </c>
      <c r="L152" s="23"/>
      <c r="M152" s="30" t="s">
        <v>223</v>
      </c>
      <c r="N152" s="82">
        <v>7245456</v>
      </c>
      <c r="O152" s="64">
        <v>200000</v>
      </c>
      <c r="P152" s="18" t="s">
        <v>129</v>
      </c>
      <c r="Q152" s="18" t="s">
        <v>127</v>
      </c>
      <c r="R152" s="18" t="s">
        <v>127</v>
      </c>
      <c r="S152" s="18" t="s">
        <v>127</v>
      </c>
      <c r="T152" s="18" t="s">
        <v>127</v>
      </c>
      <c r="U152" s="18"/>
      <c r="V152" s="18" t="s">
        <v>127</v>
      </c>
      <c r="W152" s="35" t="s">
        <v>1366</v>
      </c>
      <c r="X152" s="27"/>
      <c r="Y152" s="36" t="s">
        <v>1367</v>
      </c>
      <c r="Z152" s="19"/>
    </row>
    <row r="153" spans="1:26" s="66" customFormat="1" ht="15.6" customHeight="1" x14ac:dyDescent="0.25">
      <c r="A153" s="13">
        <v>147</v>
      </c>
      <c r="B153" s="43" t="s">
        <v>1427</v>
      </c>
      <c r="C153" s="15" t="s">
        <v>104</v>
      </c>
      <c r="D153" s="15" t="s">
        <v>109</v>
      </c>
      <c r="E153" s="15" t="s">
        <v>110</v>
      </c>
      <c r="F153" s="41" t="s">
        <v>59</v>
      </c>
      <c r="G153" s="65"/>
      <c r="H153" s="65"/>
      <c r="I153" s="65"/>
      <c r="J153" s="65"/>
      <c r="K153" s="23" t="s">
        <v>75</v>
      </c>
      <c r="L153" s="23"/>
      <c r="M153" s="30"/>
      <c r="N153" s="82"/>
      <c r="O153" s="64">
        <v>1</v>
      </c>
      <c r="P153" s="18"/>
      <c r="Q153" s="18"/>
      <c r="R153" s="18"/>
      <c r="S153" s="18"/>
      <c r="T153" s="18"/>
      <c r="U153" s="18"/>
      <c r="V153" s="18"/>
      <c r="W153" s="35" t="s">
        <v>1428</v>
      </c>
      <c r="X153" s="27"/>
      <c r="Y153" s="36" t="s">
        <v>1429</v>
      </c>
      <c r="Z153" s="19"/>
    </row>
    <row r="154" spans="1:26" s="66" customFormat="1" ht="15.6" customHeight="1" x14ac:dyDescent="0.25">
      <c r="A154" s="13">
        <v>148</v>
      </c>
      <c r="B154" s="43" t="s">
        <v>1457</v>
      </c>
      <c r="C154" s="15" t="s">
        <v>104</v>
      </c>
      <c r="D154" s="15" t="s">
        <v>109</v>
      </c>
      <c r="E154" s="15" t="s">
        <v>109</v>
      </c>
      <c r="F154" s="41" t="s">
        <v>59</v>
      </c>
      <c r="G154" s="65" t="s">
        <v>127</v>
      </c>
      <c r="H154" s="65" t="s">
        <v>127</v>
      </c>
      <c r="I154" s="65" t="s">
        <v>127</v>
      </c>
      <c r="J154" s="65" t="s">
        <v>127</v>
      </c>
      <c r="K154" s="23" t="s">
        <v>98</v>
      </c>
      <c r="L154" s="23"/>
      <c r="M154" s="30" t="s">
        <v>223</v>
      </c>
      <c r="N154" s="82">
        <v>1452827</v>
      </c>
      <c r="O154" s="64">
        <v>1</v>
      </c>
      <c r="P154" s="18" t="s">
        <v>150</v>
      </c>
      <c r="Q154" s="18" t="s">
        <v>127</v>
      </c>
      <c r="R154" s="18" t="s">
        <v>127</v>
      </c>
      <c r="S154" s="18" t="s">
        <v>127</v>
      </c>
      <c r="T154" s="18" t="s">
        <v>127</v>
      </c>
      <c r="U154" s="18"/>
      <c r="V154" s="18" t="s">
        <v>127</v>
      </c>
      <c r="W154" s="35" t="s">
        <v>1458</v>
      </c>
      <c r="X154" s="27"/>
      <c r="Y154" s="36" t="s">
        <v>1459</v>
      </c>
      <c r="Z154" s="19"/>
    </row>
    <row r="155" spans="1:26" s="66" customFormat="1" ht="15.6" customHeight="1" x14ac:dyDescent="0.25">
      <c r="A155" s="13">
        <v>149</v>
      </c>
      <c r="B155" s="43" t="s">
        <v>1474</v>
      </c>
      <c r="C155" s="15" t="s">
        <v>104</v>
      </c>
      <c r="D155" s="15" t="s">
        <v>109</v>
      </c>
      <c r="E155" s="15" t="s">
        <v>1216</v>
      </c>
      <c r="F155" s="41" t="s">
        <v>59</v>
      </c>
      <c r="G155" s="65"/>
      <c r="H155" s="65"/>
      <c r="I155" s="65"/>
      <c r="J155" s="65"/>
      <c r="K155" s="23" t="s">
        <v>75</v>
      </c>
      <c r="L155" s="23"/>
      <c r="M155" s="30"/>
      <c r="N155" s="82"/>
      <c r="O155" s="64">
        <v>1</v>
      </c>
      <c r="P155" s="18"/>
      <c r="Q155" s="18"/>
      <c r="R155" s="18"/>
      <c r="S155" s="18"/>
      <c r="T155" s="18"/>
      <c r="U155" s="18"/>
      <c r="V155" s="18"/>
      <c r="W155" s="35" t="s">
        <v>1475</v>
      </c>
      <c r="X155" s="27"/>
      <c r="Y155" s="36" t="s">
        <v>1476</v>
      </c>
      <c r="Z155" s="19"/>
    </row>
    <row r="156" spans="1:26" s="66" customFormat="1" ht="15.6" customHeight="1" x14ac:dyDescent="0.25">
      <c r="A156" s="13">
        <v>150</v>
      </c>
      <c r="B156" s="43" t="s">
        <v>1554</v>
      </c>
      <c r="C156" s="15" t="s">
        <v>104</v>
      </c>
      <c r="D156" s="15" t="s">
        <v>109</v>
      </c>
      <c r="E156" s="15" t="s">
        <v>297</v>
      </c>
      <c r="F156" s="41" t="s">
        <v>59</v>
      </c>
      <c r="G156" s="65"/>
      <c r="H156" s="65"/>
      <c r="I156" s="65"/>
      <c r="J156" s="65"/>
      <c r="K156" s="23" t="s">
        <v>75</v>
      </c>
      <c r="L156" s="23"/>
      <c r="M156" s="30"/>
      <c r="N156" s="82"/>
      <c r="O156" s="64">
        <v>1</v>
      </c>
      <c r="P156" s="18"/>
      <c r="Q156" s="18"/>
      <c r="R156" s="18"/>
      <c r="S156" s="18"/>
      <c r="T156" s="18"/>
      <c r="U156" s="18"/>
      <c r="V156" s="18"/>
      <c r="W156" s="35" t="s">
        <v>1555</v>
      </c>
      <c r="X156" s="27"/>
      <c r="Y156" s="36" t="s">
        <v>1556</v>
      </c>
      <c r="Z156" s="19"/>
    </row>
    <row r="157" spans="1:26" s="38" customFormat="1" ht="15.6" customHeight="1" x14ac:dyDescent="0.25">
      <c r="A157" s="13">
        <v>151</v>
      </c>
      <c r="B157" s="43" t="s">
        <v>20</v>
      </c>
      <c r="C157" s="15" t="s">
        <v>104</v>
      </c>
      <c r="D157" s="15" t="s">
        <v>109</v>
      </c>
      <c r="E157" s="41" t="s">
        <v>110</v>
      </c>
      <c r="F157" s="41" t="s">
        <v>59</v>
      </c>
      <c r="G157" s="79" t="s">
        <v>81</v>
      </c>
      <c r="H157" s="79"/>
      <c r="I157" s="79"/>
      <c r="J157" s="79"/>
      <c r="K157" s="23" t="s">
        <v>102</v>
      </c>
      <c r="L157" s="23" t="s">
        <v>133</v>
      </c>
      <c r="M157" s="32"/>
      <c r="N157" s="13">
        <v>2199675</v>
      </c>
      <c r="O157" s="25">
        <f>500000-200000-299999</f>
        <v>1</v>
      </c>
      <c r="P157" s="18" t="s">
        <v>129</v>
      </c>
      <c r="Q157" s="13" t="s">
        <v>127</v>
      </c>
      <c r="R157" s="13" t="s">
        <v>127</v>
      </c>
      <c r="S157" s="13" t="s">
        <v>127</v>
      </c>
      <c r="T157" s="13"/>
      <c r="U157" s="13"/>
      <c r="V157" s="13" t="s">
        <v>127</v>
      </c>
      <c r="W157" s="35" t="s">
        <v>386</v>
      </c>
      <c r="X157" s="19"/>
      <c r="Y157" s="36" t="s">
        <v>894</v>
      </c>
      <c r="Z157" s="12"/>
    </row>
    <row r="158" spans="1:26" s="38" customFormat="1" ht="15.6" customHeight="1" x14ac:dyDescent="0.25">
      <c r="A158" s="13">
        <v>152</v>
      </c>
      <c r="B158" s="43" t="s">
        <v>72</v>
      </c>
      <c r="C158" s="15" t="s">
        <v>104</v>
      </c>
      <c r="D158" s="15" t="s">
        <v>109</v>
      </c>
      <c r="E158" s="41" t="s">
        <v>110</v>
      </c>
      <c r="F158" s="41" t="s">
        <v>59</v>
      </c>
      <c r="G158" s="75"/>
      <c r="H158" s="75"/>
      <c r="I158" s="75"/>
      <c r="J158" s="75"/>
      <c r="K158" s="13" t="s">
        <v>98</v>
      </c>
      <c r="L158" s="13" t="s">
        <v>139</v>
      </c>
      <c r="M158" s="24" t="s">
        <v>410</v>
      </c>
      <c r="N158" s="13" t="s">
        <v>968</v>
      </c>
      <c r="O158" s="25">
        <f>500000+300000</f>
        <v>800000</v>
      </c>
      <c r="P158" s="20" t="s">
        <v>969</v>
      </c>
      <c r="Q158" s="13" t="s">
        <v>127</v>
      </c>
      <c r="R158" s="13" t="s">
        <v>127</v>
      </c>
      <c r="S158" s="13" t="s">
        <v>127</v>
      </c>
      <c r="T158" s="13" t="s">
        <v>127</v>
      </c>
      <c r="U158" s="13"/>
      <c r="V158" s="13" t="s">
        <v>127</v>
      </c>
      <c r="W158" s="35" t="s">
        <v>387</v>
      </c>
      <c r="X158" s="19"/>
      <c r="Y158" s="36" t="s">
        <v>778</v>
      </c>
      <c r="Z158" s="12"/>
    </row>
    <row r="159" spans="1:26" s="38" customFormat="1" ht="15.6" customHeight="1" x14ac:dyDescent="0.25">
      <c r="A159" s="13">
        <v>153</v>
      </c>
      <c r="B159" s="43" t="s">
        <v>90</v>
      </c>
      <c r="C159" s="15" t="s">
        <v>104</v>
      </c>
      <c r="D159" s="15" t="s">
        <v>109</v>
      </c>
      <c r="E159" s="41" t="s">
        <v>110</v>
      </c>
      <c r="F159" s="41" t="s">
        <v>59</v>
      </c>
      <c r="G159" s="75"/>
      <c r="H159" s="75"/>
      <c r="I159" s="75"/>
      <c r="J159" s="75"/>
      <c r="K159" s="13" t="s">
        <v>98</v>
      </c>
      <c r="L159" s="13" t="s">
        <v>164</v>
      </c>
      <c r="M159" s="13" t="s">
        <v>290</v>
      </c>
      <c r="N159" s="13" t="s">
        <v>388</v>
      </c>
      <c r="O159" s="25">
        <f>800000-300000</f>
        <v>500000</v>
      </c>
      <c r="P159" s="18" t="s">
        <v>171</v>
      </c>
      <c r="Q159" s="13" t="s">
        <v>127</v>
      </c>
      <c r="R159" s="13" t="s">
        <v>127</v>
      </c>
      <c r="S159" s="13" t="s">
        <v>127</v>
      </c>
      <c r="T159" s="13" t="s">
        <v>127</v>
      </c>
      <c r="U159" s="13"/>
      <c r="V159" s="13" t="s">
        <v>127</v>
      </c>
      <c r="W159" s="35" t="s">
        <v>148</v>
      </c>
      <c r="X159" s="27"/>
      <c r="Y159" s="36" t="s">
        <v>779</v>
      </c>
      <c r="Z159" s="12"/>
    </row>
    <row r="160" spans="1:26" s="38" customFormat="1" ht="15.6" customHeight="1" x14ac:dyDescent="0.25">
      <c r="A160" s="13">
        <v>154</v>
      </c>
      <c r="B160" s="43" t="s">
        <v>79</v>
      </c>
      <c r="C160" s="15" t="s">
        <v>104</v>
      </c>
      <c r="D160" s="15" t="s">
        <v>109</v>
      </c>
      <c r="E160" s="41" t="s">
        <v>110</v>
      </c>
      <c r="F160" s="41" t="s">
        <v>59</v>
      </c>
      <c r="G160" s="75"/>
      <c r="H160" s="75"/>
      <c r="I160" s="75"/>
      <c r="J160" s="75"/>
      <c r="K160" s="13" t="s">
        <v>98</v>
      </c>
      <c r="L160" s="13"/>
      <c r="M160" s="24" t="s">
        <v>290</v>
      </c>
      <c r="N160" s="13">
        <v>2554357</v>
      </c>
      <c r="O160" s="25">
        <v>600000</v>
      </c>
      <c r="P160" s="18" t="s">
        <v>196</v>
      </c>
      <c r="Q160" s="13" t="s">
        <v>127</v>
      </c>
      <c r="R160" s="13" t="s">
        <v>127</v>
      </c>
      <c r="S160" s="13" t="s">
        <v>127</v>
      </c>
      <c r="T160" s="13" t="s">
        <v>127</v>
      </c>
      <c r="U160" s="13" t="s">
        <v>127</v>
      </c>
      <c r="V160" s="13" t="s">
        <v>127</v>
      </c>
      <c r="W160" s="35" t="s">
        <v>197</v>
      </c>
      <c r="X160" s="27"/>
      <c r="Y160" s="36" t="s">
        <v>780</v>
      </c>
      <c r="Z160" s="12"/>
    </row>
    <row r="161" spans="1:26" s="38" customFormat="1" ht="15.6" customHeight="1" x14ac:dyDescent="0.25">
      <c r="A161" s="13">
        <v>155</v>
      </c>
      <c r="B161" s="43" t="s">
        <v>80</v>
      </c>
      <c r="C161" s="15" t="s">
        <v>104</v>
      </c>
      <c r="D161" s="15" t="s">
        <v>109</v>
      </c>
      <c r="E161" s="41" t="s">
        <v>110</v>
      </c>
      <c r="F161" s="41" t="s">
        <v>59</v>
      </c>
      <c r="G161" s="75"/>
      <c r="H161" s="75"/>
      <c r="I161" s="75"/>
      <c r="J161" s="75"/>
      <c r="K161" s="13" t="s">
        <v>98</v>
      </c>
      <c r="L161" s="13"/>
      <c r="M161" s="24" t="s">
        <v>128</v>
      </c>
      <c r="N161" s="13">
        <v>3175346</v>
      </c>
      <c r="O161" s="25">
        <v>300000</v>
      </c>
      <c r="P161" s="18" t="s">
        <v>150</v>
      </c>
      <c r="Q161" s="13" t="s">
        <v>127</v>
      </c>
      <c r="R161" s="13" t="s">
        <v>127</v>
      </c>
      <c r="S161" s="13" t="s">
        <v>127</v>
      </c>
      <c r="T161" s="13" t="s">
        <v>127</v>
      </c>
      <c r="U161" s="13"/>
      <c r="V161" s="13" t="s">
        <v>127</v>
      </c>
      <c r="W161" s="35" t="s">
        <v>198</v>
      </c>
      <c r="X161" s="27"/>
      <c r="Y161" s="36" t="s">
        <v>781</v>
      </c>
      <c r="Z161" s="12"/>
    </row>
    <row r="162" spans="1:26" s="38" customFormat="1" ht="15.6" customHeight="1" x14ac:dyDescent="0.25">
      <c r="A162" s="13">
        <v>156</v>
      </c>
      <c r="B162" s="43" t="s">
        <v>93</v>
      </c>
      <c r="C162" s="15" t="s">
        <v>104</v>
      </c>
      <c r="D162" s="15" t="s">
        <v>109</v>
      </c>
      <c r="E162" s="41" t="s">
        <v>110</v>
      </c>
      <c r="F162" s="41" t="s">
        <v>59</v>
      </c>
      <c r="G162" s="75" t="s">
        <v>81</v>
      </c>
      <c r="H162" s="75"/>
      <c r="I162" s="75"/>
      <c r="J162" s="75"/>
      <c r="K162" s="13" t="s">
        <v>98</v>
      </c>
      <c r="L162" s="13"/>
      <c r="M162" s="24" t="s">
        <v>290</v>
      </c>
      <c r="N162" s="13">
        <v>5543476</v>
      </c>
      <c r="O162" s="25">
        <f>800000-799999</f>
        <v>1</v>
      </c>
      <c r="P162" s="18" t="s">
        <v>161</v>
      </c>
      <c r="Q162" s="13" t="s">
        <v>127</v>
      </c>
      <c r="R162" s="13" t="s">
        <v>127</v>
      </c>
      <c r="S162" s="13" t="s">
        <v>127</v>
      </c>
      <c r="T162" s="13" t="s">
        <v>127</v>
      </c>
      <c r="U162" s="13"/>
      <c r="V162" s="13" t="s">
        <v>127</v>
      </c>
      <c r="W162" s="35" t="s">
        <v>183</v>
      </c>
      <c r="X162" s="27"/>
      <c r="Y162" s="36" t="s">
        <v>895</v>
      </c>
      <c r="Z162" s="12"/>
    </row>
    <row r="163" spans="1:26" s="38" customFormat="1" ht="15.6" customHeight="1" x14ac:dyDescent="0.25">
      <c r="A163" s="13">
        <v>157</v>
      </c>
      <c r="B163" s="43" t="s">
        <v>299</v>
      </c>
      <c r="C163" s="15" t="s">
        <v>104</v>
      </c>
      <c r="D163" s="15" t="s">
        <v>109</v>
      </c>
      <c r="E163" s="41" t="s">
        <v>110</v>
      </c>
      <c r="F163" s="41" t="s">
        <v>59</v>
      </c>
      <c r="G163" s="75"/>
      <c r="H163" s="75"/>
      <c r="I163" s="75"/>
      <c r="J163" s="75"/>
      <c r="K163" s="13" t="s">
        <v>98</v>
      </c>
      <c r="L163" s="13"/>
      <c r="M163" s="24" t="s">
        <v>290</v>
      </c>
      <c r="N163" s="13">
        <v>7128554</v>
      </c>
      <c r="O163" s="25">
        <f>200000-199999+299999</f>
        <v>300000</v>
      </c>
      <c r="P163" s="18" t="s">
        <v>129</v>
      </c>
      <c r="Q163" s="13" t="s">
        <v>127</v>
      </c>
      <c r="R163" s="13" t="s">
        <v>127</v>
      </c>
      <c r="S163" s="13" t="s">
        <v>127</v>
      </c>
      <c r="T163" s="13" t="s">
        <v>127</v>
      </c>
      <c r="U163" s="13"/>
      <c r="V163" s="16" t="s">
        <v>127</v>
      </c>
      <c r="W163" s="57" t="s">
        <v>272</v>
      </c>
      <c r="X163" s="57"/>
      <c r="Y163" s="36" t="s">
        <v>782</v>
      </c>
      <c r="Z163" s="12"/>
    </row>
    <row r="164" spans="1:26" s="38" customFormat="1" ht="15.6" customHeight="1" x14ac:dyDescent="0.25">
      <c r="A164" s="13">
        <v>158</v>
      </c>
      <c r="B164" s="43" t="s">
        <v>430</v>
      </c>
      <c r="C164" s="15" t="s">
        <v>104</v>
      </c>
      <c r="D164" s="15" t="s">
        <v>109</v>
      </c>
      <c r="E164" s="41" t="s">
        <v>110</v>
      </c>
      <c r="F164" s="41" t="s">
        <v>59</v>
      </c>
      <c r="G164" s="75"/>
      <c r="H164" s="75"/>
      <c r="I164" s="75"/>
      <c r="J164" s="75"/>
      <c r="K164" s="13" t="s">
        <v>98</v>
      </c>
      <c r="L164" s="13"/>
      <c r="M164" s="24" t="s">
        <v>296</v>
      </c>
      <c r="N164" s="13">
        <v>2166247</v>
      </c>
      <c r="O164" s="25">
        <v>200000</v>
      </c>
      <c r="P164" s="18" t="s">
        <v>129</v>
      </c>
      <c r="Q164" s="13" t="s">
        <v>127</v>
      </c>
      <c r="R164" s="13" t="s">
        <v>127</v>
      </c>
      <c r="S164" s="13" t="s">
        <v>127</v>
      </c>
      <c r="T164" s="13" t="s">
        <v>127</v>
      </c>
      <c r="U164" s="13"/>
      <c r="V164" s="16" t="s">
        <v>127</v>
      </c>
      <c r="W164" s="95" t="s">
        <v>431</v>
      </c>
      <c r="X164" s="57"/>
      <c r="Y164" s="36" t="s">
        <v>896</v>
      </c>
      <c r="Z164" s="12"/>
    </row>
    <row r="165" spans="1:26" s="38" customFormat="1" ht="15.6" customHeight="1" x14ac:dyDescent="0.25">
      <c r="A165" s="13">
        <v>159</v>
      </c>
      <c r="B165" s="43" t="s">
        <v>692</v>
      </c>
      <c r="C165" s="15" t="s">
        <v>104</v>
      </c>
      <c r="D165" s="15" t="s">
        <v>109</v>
      </c>
      <c r="E165" s="41" t="s">
        <v>110</v>
      </c>
      <c r="F165" s="41" t="s">
        <v>59</v>
      </c>
      <c r="G165" s="75"/>
      <c r="H165" s="75"/>
      <c r="I165" s="75"/>
      <c r="J165" s="75"/>
      <c r="K165" s="13" t="s">
        <v>98</v>
      </c>
      <c r="L165" s="13"/>
      <c r="M165" s="60" t="s">
        <v>693</v>
      </c>
      <c r="N165" s="13" t="s">
        <v>694</v>
      </c>
      <c r="O165" s="25">
        <f>200000-199999</f>
        <v>1</v>
      </c>
      <c r="P165" s="18" t="s">
        <v>135</v>
      </c>
      <c r="Q165" s="13" t="s">
        <v>127</v>
      </c>
      <c r="R165" s="13" t="s">
        <v>127</v>
      </c>
      <c r="S165" s="13" t="s">
        <v>127</v>
      </c>
      <c r="T165" s="13" t="s">
        <v>127</v>
      </c>
      <c r="U165" s="13"/>
      <c r="V165" s="16" t="s">
        <v>127</v>
      </c>
      <c r="W165" s="95" t="s">
        <v>695</v>
      </c>
      <c r="X165" s="57"/>
      <c r="Y165" s="36" t="s">
        <v>696</v>
      </c>
      <c r="Z165" s="12"/>
    </row>
    <row r="166" spans="1:26" s="38" customFormat="1" ht="15.6" customHeight="1" x14ac:dyDescent="0.25">
      <c r="A166" s="13">
        <v>160</v>
      </c>
      <c r="B166" s="43" t="s">
        <v>1061</v>
      </c>
      <c r="C166" s="15" t="s">
        <v>104</v>
      </c>
      <c r="D166" s="15" t="s">
        <v>109</v>
      </c>
      <c r="E166" s="41" t="s">
        <v>110</v>
      </c>
      <c r="F166" s="41" t="s">
        <v>59</v>
      </c>
      <c r="G166" s="75"/>
      <c r="H166" s="75" t="s">
        <v>127</v>
      </c>
      <c r="I166" s="75"/>
      <c r="J166" s="75"/>
      <c r="K166" s="13" t="s">
        <v>98</v>
      </c>
      <c r="L166" s="13"/>
      <c r="M166" s="24" t="s">
        <v>130</v>
      </c>
      <c r="N166" s="29" t="s">
        <v>1062</v>
      </c>
      <c r="O166" s="25">
        <v>200000</v>
      </c>
      <c r="P166" s="18" t="s">
        <v>250</v>
      </c>
      <c r="Q166" s="13" t="s">
        <v>127</v>
      </c>
      <c r="R166" s="13" t="s">
        <v>127</v>
      </c>
      <c r="S166" s="13" t="s">
        <v>127</v>
      </c>
      <c r="T166" s="13" t="s">
        <v>127</v>
      </c>
      <c r="U166" s="13"/>
      <c r="V166" s="16" t="s">
        <v>127</v>
      </c>
      <c r="W166" s="95" t="s">
        <v>1063</v>
      </c>
      <c r="X166" s="57"/>
      <c r="Y166" s="36" t="s">
        <v>1064</v>
      </c>
      <c r="Z166" s="12"/>
    </row>
    <row r="167" spans="1:26" s="38" customFormat="1" ht="15.6" customHeight="1" x14ac:dyDescent="0.25">
      <c r="A167" s="13">
        <v>161</v>
      </c>
      <c r="B167" s="43" t="s">
        <v>1065</v>
      </c>
      <c r="C167" s="15" t="s">
        <v>104</v>
      </c>
      <c r="D167" s="15" t="s">
        <v>109</v>
      </c>
      <c r="E167" s="41" t="s">
        <v>110</v>
      </c>
      <c r="F167" s="41" t="s">
        <v>59</v>
      </c>
      <c r="G167" s="75"/>
      <c r="H167" s="75" t="s">
        <v>127</v>
      </c>
      <c r="I167" s="75"/>
      <c r="J167" s="75"/>
      <c r="K167" s="13" t="s">
        <v>102</v>
      </c>
      <c r="L167" s="13" t="s">
        <v>164</v>
      </c>
      <c r="M167" s="24"/>
      <c r="N167" s="29" t="s">
        <v>1066</v>
      </c>
      <c r="O167" s="25">
        <v>55000</v>
      </c>
      <c r="P167" s="18" t="s">
        <v>129</v>
      </c>
      <c r="Q167" s="13" t="s">
        <v>127</v>
      </c>
      <c r="R167" s="13" t="s">
        <v>127</v>
      </c>
      <c r="S167" s="13" t="s">
        <v>127</v>
      </c>
      <c r="T167" s="13" t="s">
        <v>127</v>
      </c>
      <c r="U167" s="13"/>
      <c r="V167" s="16" t="s">
        <v>127</v>
      </c>
      <c r="W167" s="95" t="s">
        <v>1067</v>
      </c>
      <c r="X167" s="57"/>
      <c r="Y167" s="36" t="s">
        <v>1068</v>
      </c>
      <c r="Z167" s="12"/>
    </row>
    <row r="168" spans="1:26" s="38" customFormat="1" ht="15.6" customHeight="1" x14ac:dyDescent="0.25">
      <c r="A168" s="13">
        <v>162</v>
      </c>
      <c r="B168" s="43" t="s">
        <v>1284</v>
      </c>
      <c r="C168" s="15" t="s">
        <v>104</v>
      </c>
      <c r="D168" s="15" t="s">
        <v>109</v>
      </c>
      <c r="E168" s="41" t="s">
        <v>110</v>
      </c>
      <c r="F168" s="41" t="s">
        <v>59</v>
      </c>
      <c r="G168" s="75"/>
      <c r="H168" s="75" t="s">
        <v>127</v>
      </c>
      <c r="I168" s="75"/>
      <c r="J168" s="75"/>
      <c r="K168" s="13" t="s">
        <v>75</v>
      </c>
      <c r="L168" s="13"/>
      <c r="M168" s="24"/>
      <c r="N168" s="29"/>
      <c r="O168" s="25">
        <v>1</v>
      </c>
      <c r="P168" s="18"/>
      <c r="Q168" s="13" t="s">
        <v>127</v>
      </c>
      <c r="R168" s="13" t="s">
        <v>127</v>
      </c>
      <c r="S168" s="13" t="s">
        <v>127</v>
      </c>
      <c r="T168" s="13" t="s">
        <v>127</v>
      </c>
      <c r="U168" s="13"/>
      <c r="V168" s="16" t="s">
        <v>127</v>
      </c>
      <c r="W168" s="95" t="s">
        <v>1069</v>
      </c>
      <c r="X168" s="57"/>
      <c r="Y168" s="36" t="s">
        <v>1070</v>
      </c>
      <c r="Z168" s="12"/>
    </row>
    <row r="169" spans="1:26" s="38" customFormat="1" ht="15.6" customHeight="1" x14ac:dyDescent="0.25">
      <c r="A169" s="13">
        <v>163</v>
      </c>
      <c r="B169" s="43" t="s">
        <v>1412</v>
      </c>
      <c r="C169" s="15" t="s">
        <v>104</v>
      </c>
      <c r="D169" s="15" t="s">
        <v>109</v>
      </c>
      <c r="E169" s="41" t="s">
        <v>110</v>
      </c>
      <c r="F169" s="41" t="s">
        <v>59</v>
      </c>
      <c r="G169" s="75"/>
      <c r="H169" s="75"/>
      <c r="I169" s="75"/>
      <c r="J169" s="75"/>
      <c r="K169" s="13" t="s">
        <v>75</v>
      </c>
      <c r="L169" s="13"/>
      <c r="M169" s="24"/>
      <c r="N169" s="29"/>
      <c r="O169" s="25">
        <v>1</v>
      </c>
      <c r="P169" s="18"/>
      <c r="Q169" s="13"/>
      <c r="R169" s="13"/>
      <c r="S169" s="13"/>
      <c r="T169" s="13"/>
      <c r="U169" s="13"/>
      <c r="V169" s="16"/>
      <c r="W169" s="95" t="s">
        <v>1413</v>
      </c>
      <c r="X169" s="57"/>
      <c r="Y169" s="36" t="s">
        <v>1414</v>
      </c>
      <c r="Z169" s="12"/>
    </row>
    <row r="170" spans="1:26" s="38" customFormat="1" ht="15.6" customHeight="1" x14ac:dyDescent="0.25">
      <c r="A170" s="13">
        <v>164</v>
      </c>
      <c r="B170" s="43" t="s">
        <v>23</v>
      </c>
      <c r="C170" s="15" t="s">
        <v>104</v>
      </c>
      <c r="D170" s="15" t="s">
        <v>109</v>
      </c>
      <c r="E170" s="41" t="s">
        <v>52</v>
      </c>
      <c r="F170" s="41" t="s">
        <v>59</v>
      </c>
      <c r="G170" s="75"/>
      <c r="H170" s="75"/>
      <c r="I170" s="75"/>
      <c r="J170" s="75"/>
      <c r="K170" s="13" t="s">
        <v>98</v>
      </c>
      <c r="L170" s="13" t="s">
        <v>404</v>
      </c>
      <c r="M170" s="24" t="s">
        <v>138</v>
      </c>
      <c r="N170" s="13" t="s">
        <v>982</v>
      </c>
      <c r="O170" s="25">
        <f>1+99999+200000</f>
        <v>300000</v>
      </c>
      <c r="P170" s="18" t="s">
        <v>422</v>
      </c>
      <c r="Q170" s="13" t="s">
        <v>127</v>
      </c>
      <c r="R170" s="13" t="s">
        <v>127</v>
      </c>
      <c r="S170" s="13" t="s">
        <v>127</v>
      </c>
      <c r="T170" s="13" t="s">
        <v>127</v>
      </c>
      <c r="U170" s="13"/>
      <c r="V170" s="13" t="s">
        <v>127</v>
      </c>
      <c r="W170" s="35" t="s">
        <v>405</v>
      </c>
      <c r="X170" s="19"/>
      <c r="Y170" s="36" t="s">
        <v>785</v>
      </c>
      <c r="Z170" s="12"/>
    </row>
    <row r="171" spans="1:26" s="38" customFormat="1" ht="15.6" customHeight="1" x14ac:dyDescent="0.25">
      <c r="A171" s="13">
        <v>165</v>
      </c>
      <c r="B171" s="43" t="s">
        <v>24</v>
      </c>
      <c r="C171" s="15" t="s">
        <v>104</v>
      </c>
      <c r="D171" s="15" t="s">
        <v>109</v>
      </c>
      <c r="E171" s="41" t="s">
        <v>52</v>
      </c>
      <c r="F171" s="41" t="s">
        <v>59</v>
      </c>
      <c r="G171" s="75"/>
      <c r="H171" s="75"/>
      <c r="I171" s="75"/>
      <c r="J171" s="75"/>
      <c r="K171" s="13" t="s">
        <v>102</v>
      </c>
      <c r="L171" s="13" t="s">
        <v>238</v>
      </c>
      <c r="M171" s="24"/>
      <c r="N171" s="13">
        <v>2130098</v>
      </c>
      <c r="O171" s="25">
        <v>1</v>
      </c>
      <c r="P171" s="18" t="s">
        <v>150</v>
      </c>
      <c r="Q171" s="13"/>
      <c r="R171" s="13" t="s">
        <v>127</v>
      </c>
      <c r="S171" s="13"/>
      <c r="T171" s="13"/>
      <c r="U171" s="13"/>
      <c r="V171" s="13"/>
      <c r="W171" s="35" t="s">
        <v>408</v>
      </c>
      <c r="X171" s="19"/>
      <c r="Y171" s="36" t="s">
        <v>899</v>
      </c>
      <c r="Z171" s="12"/>
    </row>
    <row r="172" spans="1:26" s="38" customFormat="1" ht="15.6" customHeight="1" x14ac:dyDescent="0.25">
      <c r="A172" s="13">
        <v>166</v>
      </c>
      <c r="B172" s="43" t="s">
        <v>25</v>
      </c>
      <c r="C172" s="15" t="s">
        <v>104</v>
      </c>
      <c r="D172" s="15" t="s">
        <v>109</v>
      </c>
      <c r="E172" s="41" t="s">
        <v>52</v>
      </c>
      <c r="F172" s="41" t="s">
        <v>59</v>
      </c>
      <c r="G172" s="75"/>
      <c r="H172" s="75"/>
      <c r="I172" s="75"/>
      <c r="J172" s="75"/>
      <c r="K172" s="13" t="s">
        <v>98</v>
      </c>
      <c r="L172" s="13"/>
      <c r="M172" s="24" t="s">
        <v>227</v>
      </c>
      <c r="N172" s="13">
        <v>1602868</v>
      </c>
      <c r="O172" s="25">
        <f>2000000-1800000</f>
        <v>200000</v>
      </c>
      <c r="P172" s="18" t="s">
        <v>153</v>
      </c>
      <c r="Q172" s="13" t="s">
        <v>127</v>
      </c>
      <c r="R172" s="13" t="s">
        <v>127</v>
      </c>
      <c r="S172" s="13"/>
      <c r="T172" s="13" t="s">
        <v>127</v>
      </c>
      <c r="U172" s="13"/>
      <c r="V172" s="13" t="s">
        <v>127</v>
      </c>
      <c r="W172" s="35" t="s">
        <v>406</v>
      </c>
      <c r="X172" s="19"/>
      <c r="Y172" s="36" t="s">
        <v>900</v>
      </c>
      <c r="Z172" s="12"/>
    </row>
    <row r="173" spans="1:26" s="38" customFormat="1" ht="15.6" customHeight="1" x14ac:dyDescent="0.25">
      <c r="A173" s="13">
        <v>167</v>
      </c>
      <c r="B173" s="14" t="s">
        <v>71</v>
      </c>
      <c r="C173" s="15" t="s">
        <v>104</v>
      </c>
      <c r="D173" s="15" t="s">
        <v>109</v>
      </c>
      <c r="E173" s="41" t="s">
        <v>52</v>
      </c>
      <c r="F173" s="41" t="s">
        <v>59</v>
      </c>
      <c r="G173" s="76"/>
      <c r="H173" s="76"/>
      <c r="I173" s="76"/>
      <c r="J173" s="76"/>
      <c r="K173" s="16" t="s">
        <v>98</v>
      </c>
      <c r="L173" s="16"/>
      <c r="M173" s="28" t="s">
        <v>138</v>
      </c>
      <c r="N173" s="13">
        <v>4098502</v>
      </c>
      <c r="O173" s="25">
        <f>300000-299999</f>
        <v>1</v>
      </c>
      <c r="P173" s="18" t="s">
        <v>150</v>
      </c>
      <c r="Q173" s="13" t="s">
        <v>127</v>
      </c>
      <c r="R173" s="13" t="s">
        <v>127</v>
      </c>
      <c r="S173" s="13" t="s">
        <v>127</v>
      </c>
      <c r="T173" s="13"/>
      <c r="U173" s="13"/>
      <c r="V173" s="13" t="s">
        <v>127</v>
      </c>
      <c r="W173" s="35" t="s">
        <v>908</v>
      </c>
      <c r="X173" s="19"/>
      <c r="Y173" s="36" t="s">
        <v>901</v>
      </c>
      <c r="Z173" s="12"/>
    </row>
    <row r="174" spans="1:26" s="38" customFormat="1" ht="15.6" customHeight="1" x14ac:dyDescent="0.25">
      <c r="A174" s="13">
        <v>168</v>
      </c>
      <c r="B174" s="14" t="s">
        <v>275</v>
      </c>
      <c r="C174" s="15" t="s">
        <v>104</v>
      </c>
      <c r="D174" s="15" t="s">
        <v>109</v>
      </c>
      <c r="E174" s="41" t="s">
        <v>52</v>
      </c>
      <c r="F174" s="41" t="s">
        <v>59</v>
      </c>
      <c r="G174" s="76"/>
      <c r="H174" s="76"/>
      <c r="I174" s="76"/>
      <c r="J174" s="76"/>
      <c r="K174" s="16" t="s">
        <v>98</v>
      </c>
      <c r="L174" s="16" t="s">
        <v>223</v>
      </c>
      <c r="M174" s="28" t="s">
        <v>238</v>
      </c>
      <c r="N174" s="13" t="s">
        <v>479</v>
      </c>
      <c r="O174" s="25">
        <f>1000000-500000</f>
        <v>500000</v>
      </c>
      <c r="P174" s="18" t="s">
        <v>135</v>
      </c>
      <c r="Q174" s="13" t="s">
        <v>127</v>
      </c>
      <c r="R174" s="13" t="s">
        <v>127</v>
      </c>
      <c r="S174" s="13" t="s">
        <v>127</v>
      </c>
      <c r="T174" s="13" t="s">
        <v>127</v>
      </c>
      <c r="U174" s="13"/>
      <c r="V174" s="13" t="s">
        <v>127</v>
      </c>
      <c r="W174" s="35" t="s">
        <v>276</v>
      </c>
      <c r="X174" s="19"/>
      <c r="Y174" s="36" t="s">
        <v>786</v>
      </c>
      <c r="Z174" s="12"/>
    </row>
    <row r="175" spans="1:26" s="38" customFormat="1" ht="15.6" customHeight="1" x14ac:dyDescent="0.25">
      <c r="A175" s="13">
        <v>169</v>
      </c>
      <c r="B175" s="14" t="s">
        <v>1133</v>
      </c>
      <c r="C175" s="15" t="s">
        <v>104</v>
      </c>
      <c r="D175" s="15" t="s">
        <v>109</v>
      </c>
      <c r="E175" s="41" t="s">
        <v>52</v>
      </c>
      <c r="F175" s="41" t="s">
        <v>59</v>
      </c>
      <c r="G175" s="76"/>
      <c r="H175" s="76"/>
      <c r="I175" s="76"/>
      <c r="J175" s="76"/>
      <c r="K175" s="16" t="s">
        <v>98</v>
      </c>
      <c r="L175" s="16"/>
      <c r="M175" s="28" t="s">
        <v>131</v>
      </c>
      <c r="N175" s="13">
        <v>3612319</v>
      </c>
      <c r="O175" s="25">
        <f>1500000-1499999</f>
        <v>1</v>
      </c>
      <c r="P175" s="18" t="s">
        <v>129</v>
      </c>
      <c r="Q175" s="13" t="s">
        <v>127</v>
      </c>
      <c r="R175" s="13" t="s">
        <v>127</v>
      </c>
      <c r="S175" s="13" t="s">
        <v>127</v>
      </c>
      <c r="T175" s="13" t="s">
        <v>127</v>
      </c>
      <c r="U175" s="13"/>
      <c r="V175" s="13" t="s">
        <v>127</v>
      </c>
      <c r="W175" s="35" t="s">
        <v>294</v>
      </c>
      <c r="X175" s="19"/>
      <c r="Y175" s="36" t="s">
        <v>295</v>
      </c>
      <c r="Z175" s="12"/>
    </row>
    <row r="176" spans="1:26" s="38" customFormat="1" ht="15.6" customHeight="1" x14ac:dyDescent="0.25">
      <c r="A176" s="13">
        <v>170</v>
      </c>
      <c r="B176" s="14" t="s">
        <v>428</v>
      </c>
      <c r="C176" s="15" t="s">
        <v>104</v>
      </c>
      <c r="D176" s="15" t="s">
        <v>109</v>
      </c>
      <c r="E176" s="41" t="s">
        <v>52</v>
      </c>
      <c r="F176" s="41" t="s">
        <v>59</v>
      </c>
      <c r="G176" s="76"/>
      <c r="H176" s="76"/>
      <c r="I176" s="76"/>
      <c r="J176" s="76"/>
      <c r="K176" s="16" t="s">
        <v>102</v>
      </c>
      <c r="L176" s="16" t="s">
        <v>238</v>
      </c>
      <c r="M176" s="28"/>
      <c r="N176" s="13">
        <v>1170694</v>
      </c>
      <c r="O176" s="25">
        <v>50000</v>
      </c>
      <c r="P176" s="18" t="s">
        <v>129</v>
      </c>
      <c r="Q176" s="13" t="s">
        <v>127</v>
      </c>
      <c r="R176" s="13" t="s">
        <v>127</v>
      </c>
      <c r="S176" s="13" t="s">
        <v>127</v>
      </c>
      <c r="T176" s="13" t="s">
        <v>127</v>
      </c>
      <c r="U176" s="13"/>
      <c r="V176" s="13" t="s">
        <v>127</v>
      </c>
      <c r="W176" s="35" t="s">
        <v>429</v>
      </c>
      <c r="X176" s="19"/>
      <c r="Y176" s="36" t="s">
        <v>902</v>
      </c>
      <c r="Z176" s="12"/>
    </row>
    <row r="177" spans="1:26" s="38" customFormat="1" ht="15.6" customHeight="1" x14ac:dyDescent="0.25">
      <c r="A177" s="13">
        <v>171</v>
      </c>
      <c r="B177" s="14" t="s">
        <v>480</v>
      </c>
      <c r="C177" s="15" t="s">
        <v>104</v>
      </c>
      <c r="D177" s="15" t="s">
        <v>109</v>
      </c>
      <c r="E177" s="41" t="s">
        <v>52</v>
      </c>
      <c r="F177" s="41" t="s">
        <v>59</v>
      </c>
      <c r="G177" s="76"/>
      <c r="H177" s="76"/>
      <c r="I177" s="76"/>
      <c r="J177" s="76"/>
      <c r="K177" s="16" t="s">
        <v>98</v>
      </c>
      <c r="L177" s="16"/>
      <c r="M177" s="28" t="s">
        <v>130</v>
      </c>
      <c r="N177" s="13">
        <v>1674988</v>
      </c>
      <c r="O177" s="25">
        <v>200000</v>
      </c>
      <c r="P177" s="18" t="s">
        <v>129</v>
      </c>
      <c r="Q177" s="13" t="s">
        <v>127</v>
      </c>
      <c r="R177" s="13" t="s">
        <v>127</v>
      </c>
      <c r="S177" s="13" t="s">
        <v>127</v>
      </c>
      <c r="T177" s="13" t="s">
        <v>127</v>
      </c>
      <c r="U177" s="13"/>
      <c r="V177" s="13" t="s">
        <v>127</v>
      </c>
      <c r="W177" s="35" t="s">
        <v>481</v>
      </c>
      <c r="X177" s="19"/>
      <c r="Y177" s="36" t="s">
        <v>787</v>
      </c>
      <c r="Z177" s="12"/>
    </row>
    <row r="178" spans="1:26" s="38" customFormat="1" ht="15.6" customHeight="1" x14ac:dyDescent="0.25">
      <c r="A178" s="13">
        <v>172</v>
      </c>
      <c r="B178" s="14" t="s">
        <v>611</v>
      </c>
      <c r="C178" s="15" t="s">
        <v>104</v>
      </c>
      <c r="D178" s="15" t="s">
        <v>109</v>
      </c>
      <c r="E178" s="41" t="s">
        <v>52</v>
      </c>
      <c r="F178" s="41" t="s">
        <v>59</v>
      </c>
      <c r="G178" s="76"/>
      <c r="H178" s="76"/>
      <c r="I178" s="76"/>
      <c r="J178" s="76"/>
      <c r="K178" s="16" t="s">
        <v>98</v>
      </c>
      <c r="L178" s="16"/>
      <c r="M178" s="28" t="s">
        <v>130</v>
      </c>
      <c r="N178" s="13">
        <v>1920122</v>
      </c>
      <c r="O178" s="25">
        <f>400000-200000</f>
        <v>200000</v>
      </c>
      <c r="P178" s="18" t="s">
        <v>129</v>
      </c>
      <c r="Q178" s="13" t="s">
        <v>127</v>
      </c>
      <c r="R178" s="13" t="s">
        <v>127</v>
      </c>
      <c r="S178" s="13" t="s">
        <v>127</v>
      </c>
      <c r="T178" s="13" t="s">
        <v>127</v>
      </c>
      <c r="U178" s="13"/>
      <c r="V178" s="13" t="s">
        <v>127</v>
      </c>
      <c r="W178" s="35" t="s">
        <v>612</v>
      </c>
      <c r="X178" s="19"/>
      <c r="Y178" s="36" t="s">
        <v>788</v>
      </c>
      <c r="Z178" s="12"/>
    </row>
    <row r="179" spans="1:26" s="38" customFormat="1" ht="15.6" customHeight="1" x14ac:dyDescent="0.25">
      <c r="A179" s="13">
        <v>173</v>
      </c>
      <c r="B179" s="14" t="s">
        <v>613</v>
      </c>
      <c r="C179" s="15" t="s">
        <v>104</v>
      </c>
      <c r="D179" s="15" t="s">
        <v>109</v>
      </c>
      <c r="E179" s="41" t="s">
        <v>52</v>
      </c>
      <c r="F179" s="41" t="s">
        <v>59</v>
      </c>
      <c r="G179" s="76"/>
      <c r="H179" s="76"/>
      <c r="I179" s="76"/>
      <c r="J179" s="76"/>
      <c r="K179" s="16" t="s">
        <v>98</v>
      </c>
      <c r="L179" s="16"/>
      <c r="M179" s="28" t="s">
        <v>614</v>
      </c>
      <c r="N179" s="13">
        <v>1768954</v>
      </c>
      <c r="O179" s="25">
        <v>500000</v>
      </c>
      <c r="P179" s="18" t="s">
        <v>129</v>
      </c>
      <c r="Q179" s="13" t="s">
        <v>127</v>
      </c>
      <c r="R179" s="13" t="s">
        <v>127</v>
      </c>
      <c r="S179" s="13" t="s">
        <v>127</v>
      </c>
      <c r="T179" s="13" t="s">
        <v>127</v>
      </c>
      <c r="U179" s="13"/>
      <c r="V179" s="13" t="s">
        <v>127</v>
      </c>
      <c r="W179" s="35" t="s">
        <v>615</v>
      </c>
      <c r="X179" s="19"/>
      <c r="Y179" s="36" t="s">
        <v>789</v>
      </c>
      <c r="Z179" s="12"/>
    </row>
    <row r="180" spans="1:26" s="38" customFormat="1" ht="15.6" customHeight="1" x14ac:dyDescent="0.25">
      <c r="A180" s="13">
        <v>174</v>
      </c>
      <c r="B180" s="14" t="s">
        <v>616</v>
      </c>
      <c r="C180" s="15" t="s">
        <v>104</v>
      </c>
      <c r="D180" s="15" t="s">
        <v>109</v>
      </c>
      <c r="E180" s="41" t="s">
        <v>52</v>
      </c>
      <c r="F180" s="41" t="s">
        <v>59</v>
      </c>
      <c r="G180" s="76"/>
      <c r="H180" s="76"/>
      <c r="I180" s="76"/>
      <c r="J180" s="76"/>
      <c r="K180" s="16" t="s">
        <v>98</v>
      </c>
      <c r="L180" s="16"/>
      <c r="M180" s="28" t="s">
        <v>614</v>
      </c>
      <c r="N180" s="13">
        <v>1374656</v>
      </c>
      <c r="O180" s="25">
        <f>300000-299999</f>
        <v>1</v>
      </c>
      <c r="P180" s="18" t="s">
        <v>129</v>
      </c>
      <c r="Q180" s="13" t="s">
        <v>127</v>
      </c>
      <c r="R180" s="13" t="s">
        <v>127</v>
      </c>
      <c r="S180" s="13" t="s">
        <v>127</v>
      </c>
      <c r="T180" s="13" t="s">
        <v>127</v>
      </c>
      <c r="U180" s="13"/>
      <c r="V180" s="13" t="s">
        <v>127</v>
      </c>
      <c r="W180" s="35" t="s">
        <v>617</v>
      </c>
      <c r="X180" s="19"/>
      <c r="Y180" s="36" t="s">
        <v>618</v>
      </c>
      <c r="Z180" s="12"/>
    </row>
    <row r="181" spans="1:26" s="38" customFormat="1" ht="15.6" customHeight="1" x14ac:dyDescent="0.25">
      <c r="A181" s="13">
        <v>175</v>
      </c>
      <c r="B181" s="14" t="s">
        <v>619</v>
      </c>
      <c r="C181" s="15" t="s">
        <v>104</v>
      </c>
      <c r="D181" s="15" t="s">
        <v>109</v>
      </c>
      <c r="E181" s="41" t="s">
        <v>53</v>
      </c>
      <c r="F181" s="41" t="s">
        <v>59</v>
      </c>
      <c r="G181" s="76"/>
      <c r="H181" s="76"/>
      <c r="I181" s="76"/>
      <c r="J181" s="76"/>
      <c r="K181" s="16" t="s">
        <v>98</v>
      </c>
      <c r="L181" s="16"/>
      <c r="M181" s="24" t="s">
        <v>700</v>
      </c>
      <c r="N181" s="13">
        <v>1073681</v>
      </c>
      <c r="O181" s="25">
        <v>200000</v>
      </c>
      <c r="P181" s="18" t="s">
        <v>129</v>
      </c>
      <c r="Q181" s="13" t="s">
        <v>127</v>
      </c>
      <c r="R181" s="13" t="s">
        <v>127</v>
      </c>
      <c r="S181" s="13" t="s">
        <v>127</v>
      </c>
      <c r="T181" s="13" t="s">
        <v>127</v>
      </c>
      <c r="U181" s="13"/>
      <c r="V181" s="13" t="s">
        <v>127</v>
      </c>
      <c r="W181" s="35" t="s">
        <v>620</v>
      </c>
      <c r="X181" s="19"/>
      <c r="Y181" s="58" t="s">
        <v>621</v>
      </c>
      <c r="Z181" s="12"/>
    </row>
    <row r="182" spans="1:26" s="38" customFormat="1" ht="15.6" customHeight="1" x14ac:dyDescent="0.25">
      <c r="A182" s="13">
        <v>176</v>
      </c>
      <c r="B182" s="14" t="s">
        <v>1155</v>
      </c>
      <c r="C182" s="15" t="s">
        <v>104</v>
      </c>
      <c r="D182" s="15" t="s">
        <v>109</v>
      </c>
      <c r="E182" s="41" t="s">
        <v>52</v>
      </c>
      <c r="F182" s="41" t="s">
        <v>59</v>
      </c>
      <c r="G182" s="76"/>
      <c r="H182" s="76" t="s">
        <v>127</v>
      </c>
      <c r="I182" s="76"/>
      <c r="J182" s="76" t="s">
        <v>127</v>
      </c>
      <c r="K182" s="16" t="s">
        <v>98</v>
      </c>
      <c r="L182" s="16"/>
      <c r="M182" s="24" t="s">
        <v>1170</v>
      </c>
      <c r="N182" s="13" t="s">
        <v>1171</v>
      </c>
      <c r="O182" s="25">
        <f>55000+145000-100000</f>
        <v>100000</v>
      </c>
      <c r="P182" s="18" t="s">
        <v>129</v>
      </c>
      <c r="Q182" s="13" t="s">
        <v>127</v>
      </c>
      <c r="R182" s="13" t="s">
        <v>127</v>
      </c>
      <c r="S182" s="13" t="s">
        <v>127</v>
      </c>
      <c r="T182" s="13" t="s">
        <v>127</v>
      </c>
      <c r="U182" s="13"/>
      <c r="V182" s="13" t="s">
        <v>127</v>
      </c>
      <c r="W182" s="35" t="s">
        <v>1156</v>
      </c>
      <c r="X182" s="19"/>
      <c r="Y182" s="36" t="s">
        <v>1157</v>
      </c>
      <c r="Z182" s="12"/>
    </row>
    <row r="183" spans="1:26" s="38" customFormat="1" ht="15.6" customHeight="1" x14ac:dyDescent="0.25">
      <c r="A183" s="13">
        <v>177</v>
      </c>
      <c r="B183" s="14" t="s">
        <v>1355</v>
      </c>
      <c r="C183" s="15" t="s">
        <v>104</v>
      </c>
      <c r="D183" s="15" t="s">
        <v>109</v>
      </c>
      <c r="E183" s="41" t="s">
        <v>52</v>
      </c>
      <c r="F183" s="41" t="s">
        <v>59</v>
      </c>
      <c r="G183" s="76" t="s">
        <v>127</v>
      </c>
      <c r="H183" s="76" t="s">
        <v>127</v>
      </c>
      <c r="I183" s="76" t="s">
        <v>127</v>
      </c>
      <c r="J183" s="76" t="s">
        <v>127</v>
      </c>
      <c r="K183" s="16" t="s">
        <v>98</v>
      </c>
      <c r="L183" s="16"/>
      <c r="M183" s="24" t="s">
        <v>133</v>
      </c>
      <c r="N183" s="13">
        <v>7410069</v>
      </c>
      <c r="O183" s="25">
        <v>1000000</v>
      </c>
      <c r="P183" s="18" t="s">
        <v>129</v>
      </c>
      <c r="Q183" s="13" t="s">
        <v>127</v>
      </c>
      <c r="R183" s="13" t="s">
        <v>127</v>
      </c>
      <c r="S183" s="13" t="s">
        <v>127</v>
      </c>
      <c r="T183" s="13" t="s">
        <v>127</v>
      </c>
      <c r="U183" s="13"/>
      <c r="V183" s="13" t="s">
        <v>127</v>
      </c>
      <c r="W183" s="35" t="s">
        <v>1251</v>
      </c>
      <c r="X183" s="19"/>
      <c r="Y183" s="36" t="s">
        <v>1252</v>
      </c>
      <c r="Z183" s="12"/>
    </row>
    <row r="184" spans="1:26" s="38" customFormat="1" ht="15.6" customHeight="1" x14ac:dyDescent="0.25">
      <c r="A184" s="13">
        <v>178</v>
      </c>
      <c r="B184" s="14" t="s">
        <v>1361</v>
      </c>
      <c r="C184" s="15" t="s">
        <v>104</v>
      </c>
      <c r="D184" s="15" t="s">
        <v>109</v>
      </c>
      <c r="E184" s="41" t="s">
        <v>109</v>
      </c>
      <c r="F184" s="41" t="s">
        <v>59</v>
      </c>
      <c r="G184" s="76"/>
      <c r="H184" s="76"/>
      <c r="I184" s="76"/>
      <c r="J184" s="76"/>
      <c r="K184" s="16" t="s">
        <v>75</v>
      </c>
      <c r="L184" s="16"/>
      <c r="M184" s="24"/>
      <c r="N184" s="13"/>
      <c r="O184" s="25">
        <v>1</v>
      </c>
      <c r="P184" s="18"/>
      <c r="Q184" s="13"/>
      <c r="R184" s="13"/>
      <c r="S184" s="13"/>
      <c r="T184" s="13"/>
      <c r="U184" s="13"/>
      <c r="V184" s="13"/>
      <c r="W184" s="35" t="s">
        <v>1362</v>
      </c>
      <c r="X184" s="19"/>
      <c r="Y184" s="36" t="s">
        <v>1363</v>
      </c>
      <c r="Z184" s="12"/>
    </row>
    <row r="185" spans="1:26" s="38" customFormat="1" ht="15.6" customHeight="1" x14ac:dyDescent="0.25">
      <c r="A185" s="13">
        <v>179</v>
      </c>
      <c r="B185" s="14" t="s">
        <v>1544</v>
      </c>
      <c r="C185" s="15" t="s">
        <v>104</v>
      </c>
      <c r="D185" s="15" t="s">
        <v>109</v>
      </c>
      <c r="E185" s="41" t="s">
        <v>52</v>
      </c>
      <c r="F185" s="41" t="s">
        <v>59</v>
      </c>
      <c r="G185" s="76"/>
      <c r="H185" s="76"/>
      <c r="I185" s="76"/>
      <c r="J185" s="76"/>
      <c r="K185" s="16" t="s">
        <v>75</v>
      </c>
      <c r="L185" s="16"/>
      <c r="M185" s="24"/>
      <c r="N185" s="13"/>
      <c r="O185" s="25">
        <v>1</v>
      </c>
      <c r="P185" s="18"/>
      <c r="Q185" s="13"/>
      <c r="R185" s="13"/>
      <c r="S185" s="13"/>
      <c r="T185" s="13"/>
      <c r="U185" s="13"/>
      <c r="V185" s="13"/>
      <c r="W185" s="35" t="s">
        <v>1545</v>
      </c>
      <c r="X185" s="19"/>
      <c r="Y185" s="36" t="s">
        <v>1546</v>
      </c>
      <c r="Z185" s="12"/>
    </row>
    <row r="186" spans="1:26" s="38" customFormat="1" ht="15.6" customHeight="1" x14ac:dyDescent="0.25">
      <c r="A186" s="13">
        <v>180</v>
      </c>
      <c r="B186" s="43" t="s">
        <v>26</v>
      </c>
      <c r="C186" s="15" t="s">
        <v>104</v>
      </c>
      <c r="D186" s="15" t="s">
        <v>109</v>
      </c>
      <c r="E186" s="41" t="s">
        <v>53</v>
      </c>
      <c r="F186" s="41" t="s">
        <v>59</v>
      </c>
      <c r="G186" s="75"/>
      <c r="H186" s="75"/>
      <c r="I186" s="75"/>
      <c r="J186" s="75"/>
      <c r="K186" s="13" t="s">
        <v>98</v>
      </c>
      <c r="L186" s="13"/>
      <c r="M186" s="24" t="s">
        <v>136</v>
      </c>
      <c r="N186" s="13">
        <v>3828675</v>
      </c>
      <c r="O186" s="25">
        <v>1</v>
      </c>
      <c r="P186" s="18" t="s">
        <v>150</v>
      </c>
      <c r="Q186" s="13" t="s">
        <v>127</v>
      </c>
      <c r="R186" s="13" t="s">
        <v>127</v>
      </c>
      <c r="S186" s="13" t="s">
        <v>127</v>
      </c>
      <c r="T186" s="13" t="s">
        <v>127</v>
      </c>
      <c r="U186" s="13"/>
      <c r="V186" s="13"/>
      <c r="W186" s="35" t="s">
        <v>396</v>
      </c>
      <c r="X186" s="19"/>
      <c r="Y186" s="36" t="s">
        <v>884</v>
      </c>
      <c r="Z186" s="12"/>
    </row>
    <row r="187" spans="1:26" s="38" customFormat="1" ht="15.6" customHeight="1" x14ac:dyDescent="0.25">
      <c r="A187" s="13">
        <v>181</v>
      </c>
      <c r="B187" s="43" t="s">
        <v>27</v>
      </c>
      <c r="C187" s="15" t="s">
        <v>104</v>
      </c>
      <c r="D187" s="15" t="s">
        <v>109</v>
      </c>
      <c r="E187" s="41" t="s">
        <v>53</v>
      </c>
      <c r="F187" s="41" t="s">
        <v>59</v>
      </c>
      <c r="G187" s="75"/>
      <c r="H187" s="75"/>
      <c r="I187" s="75"/>
      <c r="J187" s="75"/>
      <c r="K187" s="13" t="s">
        <v>98</v>
      </c>
      <c r="L187" s="13" t="s">
        <v>133</v>
      </c>
      <c r="M187" s="24" t="s">
        <v>138</v>
      </c>
      <c r="N187" s="13" t="s">
        <v>596</v>
      </c>
      <c r="O187" s="25">
        <f>1200000-900000</f>
        <v>300000</v>
      </c>
      <c r="P187" s="18" t="s">
        <v>597</v>
      </c>
      <c r="Q187" s="13"/>
      <c r="R187" s="13" t="s">
        <v>127</v>
      </c>
      <c r="S187" s="13" t="s">
        <v>127</v>
      </c>
      <c r="T187" s="13"/>
      <c r="U187" s="13"/>
      <c r="V187" s="13" t="s">
        <v>127</v>
      </c>
      <c r="W187" s="35" t="s">
        <v>701</v>
      </c>
      <c r="X187" s="19"/>
      <c r="Y187" s="36" t="s">
        <v>793</v>
      </c>
      <c r="Z187" s="12"/>
    </row>
    <row r="188" spans="1:26" s="38" customFormat="1" ht="15.6" customHeight="1" x14ac:dyDescent="0.25">
      <c r="A188" s="13">
        <v>182</v>
      </c>
      <c r="B188" s="43" t="s">
        <v>28</v>
      </c>
      <c r="C188" s="15" t="s">
        <v>104</v>
      </c>
      <c r="D188" s="15" t="s">
        <v>109</v>
      </c>
      <c r="E188" s="41" t="s">
        <v>53</v>
      </c>
      <c r="F188" s="41" t="s">
        <v>59</v>
      </c>
      <c r="G188" s="75"/>
      <c r="H188" s="75"/>
      <c r="I188" s="75"/>
      <c r="J188" s="75"/>
      <c r="K188" s="13" t="s">
        <v>102</v>
      </c>
      <c r="L188" s="13" t="s">
        <v>139</v>
      </c>
      <c r="M188" s="24"/>
      <c r="N188" s="13">
        <v>1690856</v>
      </c>
      <c r="O188" s="25">
        <v>1</v>
      </c>
      <c r="P188" s="18" t="s">
        <v>163</v>
      </c>
      <c r="Q188" s="13"/>
      <c r="R188" s="13" t="s">
        <v>127</v>
      </c>
      <c r="S188" s="13" t="s">
        <v>127</v>
      </c>
      <c r="T188" s="13"/>
      <c r="U188" s="13"/>
      <c r="V188" s="13" t="s">
        <v>127</v>
      </c>
      <c r="W188" s="35" t="s">
        <v>397</v>
      </c>
      <c r="X188" s="19"/>
      <c r="Y188" s="36" t="s">
        <v>885</v>
      </c>
      <c r="Z188" s="12"/>
    </row>
    <row r="189" spans="1:26" s="78" customFormat="1" ht="15.6" customHeight="1" x14ac:dyDescent="0.25">
      <c r="A189" s="13">
        <v>183</v>
      </c>
      <c r="B189" s="77" t="s">
        <v>21</v>
      </c>
      <c r="C189" s="15" t="s">
        <v>104</v>
      </c>
      <c r="D189" s="15" t="s">
        <v>109</v>
      </c>
      <c r="E189" s="41" t="s">
        <v>52</v>
      </c>
      <c r="F189" s="41" t="s">
        <v>59</v>
      </c>
      <c r="G189" s="65"/>
      <c r="H189" s="65"/>
      <c r="I189" s="65"/>
      <c r="J189" s="65"/>
      <c r="K189" s="18" t="s">
        <v>102</v>
      </c>
      <c r="L189" s="13" t="s">
        <v>128</v>
      </c>
      <c r="M189" s="30"/>
      <c r="N189" s="18">
        <v>1045120</v>
      </c>
      <c r="O189" s="64">
        <v>1</v>
      </c>
      <c r="P189" s="18" t="s">
        <v>161</v>
      </c>
      <c r="Q189" s="18"/>
      <c r="R189" s="18" t="s">
        <v>127</v>
      </c>
      <c r="S189" s="18" t="s">
        <v>127</v>
      </c>
      <c r="T189" s="18" t="s">
        <v>127</v>
      </c>
      <c r="U189" s="18"/>
      <c r="V189" s="18"/>
      <c r="W189" s="35" t="s">
        <v>407</v>
      </c>
      <c r="X189" s="19"/>
      <c r="Y189" s="36" t="s">
        <v>897</v>
      </c>
      <c r="Z189" s="18"/>
    </row>
    <row r="190" spans="1:26" s="38" customFormat="1" ht="15.6" customHeight="1" x14ac:dyDescent="0.25">
      <c r="A190" s="13">
        <v>184</v>
      </c>
      <c r="B190" s="43" t="s">
        <v>29</v>
      </c>
      <c r="C190" s="15" t="s">
        <v>104</v>
      </c>
      <c r="D190" s="15" t="s">
        <v>109</v>
      </c>
      <c r="E190" s="41" t="s">
        <v>53</v>
      </c>
      <c r="F190" s="41" t="s">
        <v>59</v>
      </c>
      <c r="G190" s="79"/>
      <c r="H190" s="79"/>
      <c r="I190" s="79"/>
      <c r="J190" s="79"/>
      <c r="K190" s="13" t="s">
        <v>98</v>
      </c>
      <c r="L190" s="13"/>
      <c r="M190" s="32" t="s">
        <v>130</v>
      </c>
      <c r="N190" s="13">
        <v>1435762</v>
      </c>
      <c r="O190" s="25">
        <f>1+199999</f>
        <v>200000</v>
      </c>
      <c r="P190" s="18" t="s">
        <v>129</v>
      </c>
      <c r="Q190" s="13"/>
      <c r="R190" s="13" t="s">
        <v>127</v>
      </c>
      <c r="S190" s="13" t="s">
        <v>127</v>
      </c>
      <c r="T190" s="13" t="s">
        <v>127</v>
      </c>
      <c r="U190" s="13"/>
      <c r="V190" s="13" t="s">
        <v>127</v>
      </c>
      <c r="W190" s="35" t="s">
        <v>398</v>
      </c>
      <c r="X190" s="19"/>
      <c r="Y190" s="36" t="s">
        <v>886</v>
      </c>
      <c r="Z190" s="12"/>
    </row>
    <row r="191" spans="1:26" s="38" customFormat="1" ht="15.6" customHeight="1" x14ac:dyDescent="0.25">
      <c r="A191" s="13">
        <v>185</v>
      </c>
      <c r="B191" s="43" t="s">
        <v>67</v>
      </c>
      <c r="C191" s="15" t="s">
        <v>104</v>
      </c>
      <c r="D191" s="15" t="s">
        <v>109</v>
      </c>
      <c r="E191" s="41" t="s">
        <v>53</v>
      </c>
      <c r="F191" s="41" t="s">
        <v>59</v>
      </c>
      <c r="G191" s="83"/>
      <c r="H191" s="83"/>
      <c r="I191" s="83"/>
      <c r="J191" s="83"/>
      <c r="K191" s="13" t="s">
        <v>102</v>
      </c>
      <c r="L191" s="13" t="s">
        <v>131</v>
      </c>
      <c r="M191" s="32"/>
      <c r="N191" s="13">
        <v>8859754</v>
      </c>
      <c r="O191" s="25">
        <v>1</v>
      </c>
      <c r="P191" s="18" t="s">
        <v>129</v>
      </c>
      <c r="Q191" s="13" t="s">
        <v>127</v>
      </c>
      <c r="R191" s="13" t="s">
        <v>127</v>
      </c>
      <c r="S191" s="13" t="s">
        <v>127</v>
      </c>
      <c r="T191" s="13" t="s">
        <v>127</v>
      </c>
      <c r="U191" s="13"/>
      <c r="V191" s="13" t="s">
        <v>127</v>
      </c>
      <c r="W191" s="35" t="s">
        <v>399</v>
      </c>
      <c r="X191" s="19"/>
      <c r="Y191" s="36" t="s">
        <v>887</v>
      </c>
      <c r="Z191" s="12"/>
    </row>
    <row r="192" spans="1:26" s="38" customFormat="1" ht="15.6" customHeight="1" x14ac:dyDescent="0.25">
      <c r="A192" s="13">
        <v>186</v>
      </c>
      <c r="B192" s="40" t="s">
        <v>247</v>
      </c>
      <c r="C192" s="15" t="s">
        <v>104</v>
      </c>
      <c r="D192" s="15" t="s">
        <v>109</v>
      </c>
      <c r="E192" s="41" t="s">
        <v>53</v>
      </c>
      <c r="F192" s="41" t="s">
        <v>59</v>
      </c>
      <c r="G192" s="75"/>
      <c r="H192" s="75"/>
      <c r="I192" s="75"/>
      <c r="J192" s="75"/>
      <c r="K192" s="13" t="s">
        <v>102</v>
      </c>
      <c r="L192" s="13" t="s">
        <v>164</v>
      </c>
      <c r="M192" s="24"/>
      <c r="N192" s="13">
        <v>2041036</v>
      </c>
      <c r="O192" s="25">
        <v>1</v>
      </c>
      <c r="P192" s="18" t="s">
        <v>129</v>
      </c>
      <c r="Q192" s="13" t="s">
        <v>127</v>
      </c>
      <c r="R192" s="13" t="s">
        <v>127</v>
      </c>
      <c r="S192" s="13" t="s">
        <v>127</v>
      </c>
      <c r="T192" s="13" t="s">
        <v>127</v>
      </c>
      <c r="U192" s="13"/>
      <c r="V192" s="13" t="s">
        <v>127</v>
      </c>
      <c r="W192" s="35" t="s">
        <v>400</v>
      </c>
      <c r="X192" s="19"/>
      <c r="Y192" s="36" t="s">
        <v>888</v>
      </c>
      <c r="Z192" s="12"/>
    </row>
    <row r="193" spans="1:26" s="38" customFormat="1" ht="15.6" customHeight="1" x14ac:dyDescent="0.25">
      <c r="A193" s="13">
        <v>187</v>
      </c>
      <c r="B193" s="40" t="s">
        <v>68</v>
      </c>
      <c r="C193" s="15" t="s">
        <v>104</v>
      </c>
      <c r="D193" s="15" t="s">
        <v>109</v>
      </c>
      <c r="E193" s="41" t="s">
        <v>53</v>
      </c>
      <c r="F193" s="41" t="s">
        <v>59</v>
      </c>
      <c r="G193" s="75"/>
      <c r="H193" s="75"/>
      <c r="I193" s="75"/>
      <c r="J193" s="75"/>
      <c r="K193" s="13" t="s">
        <v>98</v>
      </c>
      <c r="L193" s="13"/>
      <c r="M193" s="24" t="s">
        <v>130</v>
      </c>
      <c r="N193" s="13">
        <v>9475078</v>
      </c>
      <c r="O193" s="25">
        <f>800000-300000</f>
        <v>500000</v>
      </c>
      <c r="P193" s="18" t="s">
        <v>129</v>
      </c>
      <c r="Q193" s="13" t="s">
        <v>127</v>
      </c>
      <c r="R193" s="13" t="s">
        <v>127</v>
      </c>
      <c r="S193" s="13" t="s">
        <v>127</v>
      </c>
      <c r="T193" s="13" t="s">
        <v>127</v>
      </c>
      <c r="U193" s="13"/>
      <c r="V193" s="13" t="s">
        <v>127</v>
      </c>
      <c r="W193" s="35" t="s">
        <v>401</v>
      </c>
      <c r="X193" s="19"/>
      <c r="Y193" s="36" t="s">
        <v>794</v>
      </c>
      <c r="Z193" s="12"/>
    </row>
    <row r="194" spans="1:26" s="38" customFormat="1" ht="15.6" customHeight="1" x14ac:dyDescent="0.25">
      <c r="A194" s="13">
        <v>188</v>
      </c>
      <c r="B194" s="40" t="s">
        <v>86</v>
      </c>
      <c r="C194" s="15" t="s">
        <v>104</v>
      </c>
      <c r="D194" s="15" t="s">
        <v>109</v>
      </c>
      <c r="E194" s="41" t="s">
        <v>53</v>
      </c>
      <c r="F194" s="41" t="s">
        <v>59</v>
      </c>
      <c r="G194" s="75" t="s">
        <v>81</v>
      </c>
      <c r="H194" s="75"/>
      <c r="I194" s="75"/>
      <c r="J194" s="75"/>
      <c r="K194" s="13" t="s">
        <v>98</v>
      </c>
      <c r="L194" s="13"/>
      <c r="M194" s="28" t="s">
        <v>131</v>
      </c>
      <c r="N194" s="13">
        <v>2620857</v>
      </c>
      <c r="O194" s="25">
        <f>250000-249999</f>
        <v>1</v>
      </c>
      <c r="P194" s="18" t="s">
        <v>167</v>
      </c>
      <c r="Q194" s="13" t="s">
        <v>127</v>
      </c>
      <c r="R194" s="13" t="s">
        <v>127</v>
      </c>
      <c r="S194" s="13" t="s">
        <v>127</v>
      </c>
      <c r="T194" s="13" t="s">
        <v>127</v>
      </c>
      <c r="U194" s="13"/>
      <c r="V194" s="13" t="s">
        <v>127</v>
      </c>
      <c r="W194" s="35" t="s">
        <v>169</v>
      </c>
      <c r="X194" s="27"/>
      <c r="Y194" s="36" t="s">
        <v>795</v>
      </c>
      <c r="Z194" s="12"/>
    </row>
    <row r="195" spans="1:26" s="38" customFormat="1" ht="15.6" customHeight="1" x14ac:dyDescent="0.25">
      <c r="A195" s="13">
        <v>189</v>
      </c>
      <c r="B195" s="40" t="s">
        <v>87</v>
      </c>
      <c r="C195" s="15" t="s">
        <v>104</v>
      </c>
      <c r="D195" s="15" t="s">
        <v>109</v>
      </c>
      <c r="E195" s="41" t="s">
        <v>1213</v>
      </c>
      <c r="F195" s="41" t="s">
        <v>59</v>
      </c>
      <c r="G195" s="75" t="s">
        <v>81</v>
      </c>
      <c r="H195" s="75"/>
      <c r="I195" s="75"/>
      <c r="J195" s="75"/>
      <c r="K195" s="13" t="s">
        <v>98</v>
      </c>
      <c r="L195" s="13"/>
      <c r="M195" s="24" t="s">
        <v>130</v>
      </c>
      <c r="N195" s="13">
        <v>9094849</v>
      </c>
      <c r="O195" s="25">
        <v>1</v>
      </c>
      <c r="P195" s="18" t="s">
        <v>129</v>
      </c>
      <c r="Q195" s="13" t="s">
        <v>127</v>
      </c>
      <c r="R195" s="13" t="s">
        <v>127</v>
      </c>
      <c r="S195" s="13" t="s">
        <v>127</v>
      </c>
      <c r="T195" s="13"/>
      <c r="U195" s="13"/>
      <c r="V195" s="13" t="s">
        <v>127</v>
      </c>
      <c r="W195" s="35" t="s">
        <v>174</v>
      </c>
      <c r="X195" s="27"/>
      <c r="Y195" s="36" t="s">
        <v>898</v>
      </c>
      <c r="Z195" s="12"/>
    </row>
    <row r="196" spans="1:26" s="38" customFormat="1" ht="15.6" customHeight="1" x14ac:dyDescent="0.25">
      <c r="A196" s="13">
        <v>190</v>
      </c>
      <c r="B196" s="40" t="s">
        <v>273</v>
      </c>
      <c r="C196" s="15" t="s">
        <v>104</v>
      </c>
      <c r="D196" s="15" t="s">
        <v>109</v>
      </c>
      <c r="E196" s="41" t="s">
        <v>53</v>
      </c>
      <c r="F196" s="41" t="s">
        <v>59</v>
      </c>
      <c r="G196" s="75"/>
      <c r="H196" s="75"/>
      <c r="I196" s="75"/>
      <c r="J196" s="75"/>
      <c r="K196" s="13" t="s">
        <v>98</v>
      </c>
      <c r="L196" s="13"/>
      <c r="M196" s="60" t="s">
        <v>419</v>
      </c>
      <c r="N196" s="13" t="s">
        <v>420</v>
      </c>
      <c r="O196" s="24">
        <v>200000</v>
      </c>
      <c r="P196" s="18" t="s">
        <v>135</v>
      </c>
      <c r="Q196" s="13" t="s">
        <v>127</v>
      </c>
      <c r="R196" s="13" t="s">
        <v>127</v>
      </c>
      <c r="S196" s="13" t="s">
        <v>127</v>
      </c>
      <c r="T196" s="13" t="s">
        <v>127</v>
      </c>
      <c r="U196" s="13"/>
      <c r="V196" s="13" t="s">
        <v>127</v>
      </c>
      <c r="W196" s="35" t="s">
        <v>274</v>
      </c>
      <c r="X196" s="27"/>
      <c r="Y196" s="36" t="s">
        <v>796</v>
      </c>
      <c r="Z196" s="12"/>
    </row>
    <row r="197" spans="1:26" s="48" customFormat="1" ht="15.6" customHeight="1" x14ac:dyDescent="0.25">
      <c r="A197" s="13">
        <v>191</v>
      </c>
      <c r="B197" s="14" t="s">
        <v>328</v>
      </c>
      <c r="C197" s="15" t="s">
        <v>104</v>
      </c>
      <c r="D197" s="15" t="s">
        <v>109</v>
      </c>
      <c r="E197" s="15" t="s">
        <v>53</v>
      </c>
      <c r="F197" s="15" t="s">
        <v>59</v>
      </c>
      <c r="G197" s="76"/>
      <c r="H197" s="76"/>
      <c r="I197" s="76"/>
      <c r="J197" s="76"/>
      <c r="K197" s="16" t="s">
        <v>98</v>
      </c>
      <c r="L197" s="16"/>
      <c r="M197" s="42" t="s">
        <v>136</v>
      </c>
      <c r="N197" s="16">
        <v>4428321</v>
      </c>
      <c r="O197" s="50">
        <f>400000+100000</f>
        <v>500000</v>
      </c>
      <c r="P197" s="15" t="s">
        <v>129</v>
      </c>
      <c r="Q197" s="16" t="s">
        <v>127</v>
      </c>
      <c r="R197" s="16" t="s">
        <v>127</v>
      </c>
      <c r="S197" s="16" t="s">
        <v>127</v>
      </c>
      <c r="T197" s="16" t="s">
        <v>127</v>
      </c>
      <c r="U197" s="16"/>
      <c r="V197" s="16" t="s">
        <v>127</v>
      </c>
      <c r="W197" s="57" t="s">
        <v>329</v>
      </c>
      <c r="X197" s="14"/>
      <c r="Y197" s="46" t="s">
        <v>797</v>
      </c>
      <c r="Z197" s="51"/>
    </row>
    <row r="198" spans="1:26" s="48" customFormat="1" ht="15.6" customHeight="1" x14ac:dyDescent="0.25">
      <c r="A198" s="13">
        <v>192</v>
      </c>
      <c r="B198" s="14" t="s">
        <v>330</v>
      </c>
      <c r="C198" s="15" t="s">
        <v>104</v>
      </c>
      <c r="D198" s="15" t="s">
        <v>109</v>
      </c>
      <c r="E198" s="15" t="s">
        <v>53</v>
      </c>
      <c r="F198" s="15" t="s">
        <v>59</v>
      </c>
      <c r="G198" s="76"/>
      <c r="H198" s="76"/>
      <c r="I198" s="76"/>
      <c r="J198" s="76"/>
      <c r="K198" s="16" t="s">
        <v>98</v>
      </c>
      <c r="L198" s="16"/>
      <c r="M198" s="42" t="s">
        <v>136</v>
      </c>
      <c r="N198" s="16">
        <v>2043677</v>
      </c>
      <c r="O198" s="50">
        <f>1+99999</f>
        <v>100000</v>
      </c>
      <c r="P198" s="15" t="s">
        <v>163</v>
      </c>
      <c r="Q198" s="16" t="s">
        <v>127</v>
      </c>
      <c r="R198" s="16" t="s">
        <v>127</v>
      </c>
      <c r="S198" s="16" t="s">
        <v>127</v>
      </c>
      <c r="T198" s="16" t="s">
        <v>127</v>
      </c>
      <c r="U198" s="16"/>
      <c r="V198" s="16" t="s">
        <v>127</v>
      </c>
      <c r="W198" s="57" t="s">
        <v>331</v>
      </c>
      <c r="X198" s="14"/>
      <c r="Y198" s="46" t="s">
        <v>889</v>
      </c>
      <c r="Z198" s="51"/>
    </row>
    <row r="199" spans="1:26" s="48" customFormat="1" ht="15.6" customHeight="1" x14ac:dyDescent="0.25">
      <c r="A199" s="13">
        <v>193</v>
      </c>
      <c r="B199" s="14" t="s">
        <v>576</v>
      </c>
      <c r="C199" s="15" t="s">
        <v>104</v>
      </c>
      <c r="D199" s="15" t="s">
        <v>109</v>
      </c>
      <c r="E199" s="15" t="s">
        <v>52</v>
      </c>
      <c r="F199" s="15" t="s">
        <v>59</v>
      </c>
      <c r="G199" s="76"/>
      <c r="H199" s="76"/>
      <c r="I199" s="76"/>
      <c r="J199" s="76"/>
      <c r="K199" s="16" t="s">
        <v>98</v>
      </c>
      <c r="L199" s="16"/>
      <c r="M199" s="42" t="s">
        <v>225</v>
      </c>
      <c r="N199" s="16">
        <v>8269027</v>
      </c>
      <c r="O199" s="50">
        <v>500000</v>
      </c>
      <c r="P199" s="15" t="s">
        <v>161</v>
      </c>
      <c r="Q199" s="16" t="s">
        <v>577</v>
      </c>
      <c r="R199" s="16" t="s">
        <v>127</v>
      </c>
      <c r="S199" s="16" t="s">
        <v>127</v>
      </c>
      <c r="T199" s="16" t="s">
        <v>127</v>
      </c>
      <c r="U199" s="16"/>
      <c r="V199" s="16" t="s">
        <v>127</v>
      </c>
      <c r="W199" s="57" t="s">
        <v>578</v>
      </c>
      <c r="X199" s="14"/>
      <c r="Y199" s="46" t="s">
        <v>792</v>
      </c>
      <c r="Z199" s="51"/>
    </row>
    <row r="200" spans="1:26" s="48" customFormat="1" ht="15.6" customHeight="1" x14ac:dyDescent="0.25">
      <c r="A200" s="13">
        <v>194</v>
      </c>
      <c r="B200" s="14" t="s">
        <v>654</v>
      </c>
      <c r="C200" s="15" t="s">
        <v>104</v>
      </c>
      <c r="D200" s="15" t="s">
        <v>109</v>
      </c>
      <c r="E200" s="15" t="s">
        <v>1213</v>
      </c>
      <c r="F200" s="15" t="s">
        <v>59</v>
      </c>
      <c r="G200" s="76"/>
      <c r="H200" s="76"/>
      <c r="I200" s="76"/>
      <c r="J200" s="76"/>
      <c r="K200" s="16" t="s">
        <v>102</v>
      </c>
      <c r="L200" s="16" t="s">
        <v>133</v>
      </c>
      <c r="M200" s="42"/>
      <c r="N200" s="16">
        <v>5240335</v>
      </c>
      <c r="O200" s="50">
        <f>900000-899999</f>
        <v>1</v>
      </c>
      <c r="P200" s="15" t="s">
        <v>129</v>
      </c>
      <c r="Q200" s="16" t="s">
        <v>127</v>
      </c>
      <c r="R200" s="16" t="s">
        <v>127</v>
      </c>
      <c r="S200" s="16" t="s">
        <v>127</v>
      </c>
      <c r="T200" s="16" t="s">
        <v>127</v>
      </c>
      <c r="U200" s="16"/>
      <c r="V200" s="16" t="s">
        <v>127</v>
      </c>
      <c r="W200" s="84" t="s">
        <v>208</v>
      </c>
      <c r="X200" s="14"/>
      <c r="Y200" s="46" t="s">
        <v>655</v>
      </c>
      <c r="Z200" s="51"/>
    </row>
    <row r="201" spans="1:26" s="48" customFormat="1" ht="15.6" customHeight="1" x14ac:dyDescent="0.25">
      <c r="A201" s="13">
        <v>195</v>
      </c>
      <c r="B201" s="14" t="s">
        <v>601</v>
      </c>
      <c r="C201" s="15" t="s">
        <v>104</v>
      </c>
      <c r="D201" s="15" t="s">
        <v>109</v>
      </c>
      <c r="E201" s="15" t="s">
        <v>53</v>
      </c>
      <c r="F201" s="15" t="s">
        <v>59</v>
      </c>
      <c r="G201" s="76"/>
      <c r="H201" s="76"/>
      <c r="I201" s="76"/>
      <c r="J201" s="76"/>
      <c r="K201" s="16" t="s">
        <v>98</v>
      </c>
      <c r="L201" s="16"/>
      <c r="M201" s="42" t="s">
        <v>136</v>
      </c>
      <c r="N201" s="16">
        <v>8054290</v>
      </c>
      <c r="O201" s="50">
        <f>200000-100000</f>
        <v>100000</v>
      </c>
      <c r="P201" s="15" t="s">
        <v>150</v>
      </c>
      <c r="Q201" s="16" t="s">
        <v>127</v>
      </c>
      <c r="R201" s="16" t="s">
        <v>127</v>
      </c>
      <c r="S201" s="16" t="s">
        <v>127</v>
      </c>
      <c r="T201" s="16" t="s">
        <v>127</v>
      </c>
      <c r="U201" s="16"/>
      <c r="V201" s="16" t="s">
        <v>127</v>
      </c>
      <c r="W201" s="84" t="s">
        <v>602</v>
      </c>
      <c r="X201" s="14"/>
      <c r="Y201" s="46" t="s">
        <v>802</v>
      </c>
      <c r="Z201" s="51"/>
    </row>
    <row r="202" spans="1:26" s="48" customFormat="1" ht="15.6" customHeight="1" x14ac:dyDescent="0.25">
      <c r="A202" s="13">
        <v>196</v>
      </c>
      <c r="B202" s="14" t="s">
        <v>603</v>
      </c>
      <c r="C202" s="15" t="s">
        <v>104</v>
      </c>
      <c r="D202" s="15" t="s">
        <v>109</v>
      </c>
      <c r="E202" s="15" t="s">
        <v>53</v>
      </c>
      <c r="F202" s="15" t="s">
        <v>59</v>
      </c>
      <c r="G202" s="76"/>
      <c r="H202" s="76"/>
      <c r="I202" s="76"/>
      <c r="J202" s="76"/>
      <c r="K202" s="16" t="s">
        <v>98</v>
      </c>
      <c r="L202" s="16"/>
      <c r="M202" s="42" t="s">
        <v>136</v>
      </c>
      <c r="N202" s="16">
        <v>3744300</v>
      </c>
      <c r="O202" s="50">
        <f>600000+400000</f>
        <v>1000000</v>
      </c>
      <c r="P202" s="15" t="s">
        <v>129</v>
      </c>
      <c r="Q202" s="16" t="s">
        <v>127</v>
      </c>
      <c r="R202" s="16" t="s">
        <v>127</v>
      </c>
      <c r="S202" s="16" t="s">
        <v>127</v>
      </c>
      <c r="T202" s="16" t="s">
        <v>127</v>
      </c>
      <c r="U202" s="16"/>
      <c r="V202" s="16" t="s">
        <v>127</v>
      </c>
      <c r="W202" s="57" t="s">
        <v>604</v>
      </c>
      <c r="X202" s="14"/>
      <c r="Y202" s="46" t="s">
        <v>798</v>
      </c>
      <c r="Z202" s="51"/>
    </row>
    <row r="203" spans="1:26" s="48" customFormat="1" ht="15.6" customHeight="1" x14ac:dyDescent="0.25">
      <c r="A203" s="13">
        <v>197</v>
      </c>
      <c r="B203" s="14" t="s">
        <v>605</v>
      </c>
      <c r="C203" s="15" t="s">
        <v>104</v>
      </c>
      <c r="D203" s="15" t="s">
        <v>109</v>
      </c>
      <c r="E203" s="15" t="s">
        <v>53</v>
      </c>
      <c r="F203" s="15" t="s">
        <v>59</v>
      </c>
      <c r="G203" s="76"/>
      <c r="H203" s="76"/>
      <c r="I203" s="76"/>
      <c r="J203" s="76"/>
      <c r="K203" s="16" t="s">
        <v>98</v>
      </c>
      <c r="L203" s="16"/>
      <c r="M203" s="42" t="s">
        <v>130</v>
      </c>
      <c r="N203" s="16">
        <v>9583363</v>
      </c>
      <c r="O203" s="50">
        <f>200000+300000+100000+200000</f>
        <v>800000</v>
      </c>
      <c r="P203" s="15" t="s">
        <v>129</v>
      </c>
      <c r="Q203" s="16" t="s">
        <v>127</v>
      </c>
      <c r="R203" s="16" t="s">
        <v>127</v>
      </c>
      <c r="S203" s="16" t="s">
        <v>127</v>
      </c>
      <c r="T203" s="16" t="s">
        <v>127</v>
      </c>
      <c r="U203" s="16"/>
      <c r="V203" s="16" t="s">
        <v>127</v>
      </c>
      <c r="W203" s="57" t="s">
        <v>606</v>
      </c>
      <c r="X203" s="14"/>
      <c r="Y203" s="46" t="s">
        <v>607</v>
      </c>
      <c r="Z203" s="51"/>
    </row>
    <row r="204" spans="1:26" s="48" customFormat="1" ht="15.6" customHeight="1" x14ac:dyDescent="0.25">
      <c r="A204" s="13">
        <v>198</v>
      </c>
      <c r="B204" s="14" t="s">
        <v>960</v>
      </c>
      <c r="C204" s="15" t="s">
        <v>104</v>
      </c>
      <c r="D204" s="15" t="s">
        <v>109</v>
      </c>
      <c r="E204" s="15" t="s">
        <v>53</v>
      </c>
      <c r="F204" s="15" t="s">
        <v>59</v>
      </c>
      <c r="G204" s="76"/>
      <c r="H204" s="76"/>
      <c r="I204" s="76"/>
      <c r="J204" s="76"/>
      <c r="K204" s="16" t="s">
        <v>98</v>
      </c>
      <c r="L204" s="16"/>
      <c r="M204" s="42" t="s">
        <v>136</v>
      </c>
      <c r="N204" s="16">
        <v>9742440</v>
      </c>
      <c r="O204" s="50">
        <f>55000+145000</f>
        <v>200000</v>
      </c>
      <c r="P204" s="15" t="s">
        <v>163</v>
      </c>
      <c r="Q204" s="16" t="s">
        <v>127</v>
      </c>
      <c r="R204" s="16" t="s">
        <v>127</v>
      </c>
      <c r="S204" s="16" t="s">
        <v>127</v>
      </c>
      <c r="T204" s="16" t="s">
        <v>127</v>
      </c>
      <c r="U204" s="16"/>
      <c r="V204" s="16" t="s">
        <v>127</v>
      </c>
      <c r="W204" s="57" t="s">
        <v>961</v>
      </c>
      <c r="X204" s="14"/>
      <c r="Y204" s="46" t="s">
        <v>962</v>
      </c>
      <c r="Z204" s="51"/>
    </row>
    <row r="205" spans="1:26" s="48" customFormat="1" ht="15.6" customHeight="1" x14ac:dyDescent="0.25">
      <c r="A205" s="13">
        <v>199</v>
      </c>
      <c r="B205" s="14" t="s">
        <v>963</v>
      </c>
      <c r="C205" s="15" t="s">
        <v>104</v>
      </c>
      <c r="D205" s="15" t="s">
        <v>109</v>
      </c>
      <c r="E205" s="15" t="s">
        <v>53</v>
      </c>
      <c r="F205" s="15" t="s">
        <v>59</v>
      </c>
      <c r="G205" s="76"/>
      <c r="H205" s="76"/>
      <c r="I205" s="76"/>
      <c r="J205" s="76"/>
      <c r="K205" s="16" t="s">
        <v>98</v>
      </c>
      <c r="L205" s="16"/>
      <c r="M205" s="42" t="s">
        <v>136</v>
      </c>
      <c r="N205" s="16">
        <v>3437301</v>
      </c>
      <c r="O205" s="50">
        <f>55000+45000+100000+200000-200000</f>
        <v>200000</v>
      </c>
      <c r="P205" s="15" t="s">
        <v>129</v>
      </c>
      <c r="Q205" s="16" t="s">
        <v>127</v>
      </c>
      <c r="R205" s="16" t="s">
        <v>127</v>
      </c>
      <c r="S205" s="16" t="s">
        <v>127</v>
      </c>
      <c r="T205" s="16" t="s">
        <v>127</v>
      </c>
      <c r="U205" s="16"/>
      <c r="V205" s="16" t="s">
        <v>127</v>
      </c>
      <c r="W205" s="57" t="s">
        <v>964</v>
      </c>
      <c r="X205" s="14"/>
      <c r="Y205" s="46" t="s">
        <v>965</v>
      </c>
      <c r="Z205" s="51"/>
    </row>
    <row r="206" spans="1:26" s="48" customFormat="1" ht="15.6" customHeight="1" x14ac:dyDescent="0.25">
      <c r="A206" s="13">
        <v>200</v>
      </c>
      <c r="B206" s="14" t="s">
        <v>1053</v>
      </c>
      <c r="C206" s="15" t="s">
        <v>104</v>
      </c>
      <c r="D206" s="15" t="s">
        <v>109</v>
      </c>
      <c r="E206" s="15" t="s">
        <v>53</v>
      </c>
      <c r="F206" s="15" t="s">
        <v>59</v>
      </c>
      <c r="G206" s="76"/>
      <c r="H206" s="76"/>
      <c r="I206" s="76"/>
      <c r="J206" s="76"/>
      <c r="K206" s="16" t="s">
        <v>98</v>
      </c>
      <c r="L206" s="16"/>
      <c r="M206" s="42" t="s">
        <v>229</v>
      </c>
      <c r="N206" s="16">
        <v>7542326</v>
      </c>
      <c r="O206" s="50">
        <v>500000</v>
      </c>
      <c r="P206" s="15" t="s">
        <v>129</v>
      </c>
      <c r="Q206" s="16" t="s">
        <v>127</v>
      </c>
      <c r="R206" s="16" t="s">
        <v>127</v>
      </c>
      <c r="S206" s="16" t="s">
        <v>127</v>
      </c>
      <c r="T206" s="16" t="s">
        <v>127</v>
      </c>
      <c r="U206" s="16"/>
      <c r="V206" s="16" t="s">
        <v>127</v>
      </c>
      <c r="W206" s="57" t="s">
        <v>1054</v>
      </c>
      <c r="X206" s="14"/>
      <c r="Y206" s="46" t="s">
        <v>1055</v>
      </c>
      <c r="Z206" s="51"/>
    </row>
    <row r="207" spans="1:26" s="48" customFormat="1" ht="15.6" customHeight="1" x14ac:dyDescent="0.25">
      <c r="A207" s="13">
        <v>201</v>
      </c>
      <c r="B207" s="14" t="s">
        <v>1503</v>
      </c>
      <c r="C207" s="15" t="s">
        <v>104</v>
      </c>
      <c r="D207" s="15" t="s">
        <v>109</v>
      </c>
      <c r="E207" s="15" t="s">
        <v>52</v>
      </c>
      <c r="F207" s="15" t="s">
        <v>59</v>
      </c>
      <c r="G207" s="76"/>
      <c r="H207" s="76"/>
      <c r="I207" s="76"/>
      <c r="J207" s="76"/>
      <c r="K207" s="16" t="s">
        <v>75</v>
      </c>
      <c r="L207" s="16"/>
      <c r="M207" s="42"/>
      <c r="N207" s="16"/>
      <c r="O207" s="50">
        <v>1</v>
      </c>
      <c r="P207" s="15"/>
      <c r="Q207" s="16"/>
      <c r="R207" s="16"/>
      <c r="S207" s="16"/>
      <c r="T207" s="16"/>
      <c r="U207" s="16"/>
      <c r="V207" s="16"/>
      <c r="W207" s="57" t="s">
        <v>1504</v>
      </c>
      <c r="X207" s="14"/>
      <c r="Y207" s="46" t="s">
        <v>1505</v>
      </c>
      <c r="Z207" s="51"/>
    </row>
    <row r="208" spans="1:26" s="38" customFormat="1" ht="15.6" customHeight="1" x14ac:dyDescent="0.25">
      <c r="A208" s="13">
        <v>202</v>
      </c>
      <c r="B208" s="43" t="s">
        <v>30</v>
      </c>
      <c r="C208" s="15" t="s">
        <v>104</v>
      </c>
      <c r="D208" s="15" t="s">
        <v>109</v>
      </c>
      <c r="E208" s="15" t="s">
        <v>297</v>
      </c>
      <c r="F208" s="41" t="s">
        <v>59</v>
      </c>
      <c r="G208" s="79" t="s">
        <v>103</v>
      </c>
      <c r="H208" s="79"/>
      <c r="I208" s="79"/>
      <c r="J208" s="79"/>
      <c r="K208" s="23" t="s">
        <v>98</v>
      </c>
      <c r="L208" s="23"/>
      <c r="M208" s="30" t="s">
        <v>392</v>
      </c>
      <c r="N208" s="23">
        <v>3772686</v>
      </c>
      <c r="O208" s="33">
        <v>1</v>
      </c>
      <c r="P208" s="34" t="s">
        <v>163</v>
      </c>
      <c r="Q208" s="23"/>
      <c r="R208" s="23" t="s">
        <v>127</v>
      </c>
      <c r="S208" s="23" t="s">
        <v>127</v>
      </c>
      <c r="T208" s="23" t="s">
        <v>127</v>
      </c>
      <c r="U208" s="23"/>
      <c r="V208" s="23" t="s">
        <v>127</v>
      </c>
      <c r="W208" s="35" t="s">
        <v>393</v>
      </c>
      <c r="X208" s="44"/>
      <c r="Y208" s="36" t="s">
        <v>881</v>
      </c>
      <c r="Z208" s="37"/>
    </row>
    <row r="209" spans="1:26" s="66" customFormat="1" ht="15.6" customHeight="1" x14ac:dyDescent="0.25">
      <c r="A209" s="13">
        <v>203</v>
      </c>
      <c r="B209" s="43" t="s">
        <v>58</v>
      </c>
      <c r="C209" s="15" t="s">
        <v>104</v>
      </c>
      <c r="D209" s="15" t="s">
        <v>109</v>
      </c>
      <c r="E209" s="15" t="s">
        <v>297</v>
      </c>
      <c r="F209" s="41" t="s">
        <v>59</v>
      </c>
      <c r="G209" s="65"/>
      <c r="H209" s="65"/>
      <c r="I209" s="65"/>
      <c r="J209" s="65"/>
      <c r="K209" s="18" t="s">
        <v>98</v>
      </c>
      <c r="L209" s="13" t="s">
        <v>128</v>
      </c>
      <c r="M209" s="30" t="s">
        <v>928</v>
      </c>
      <c r="N209" s="18" t="s">
        <v>927</v>
      </c>
      <c r="O209" s="64">
        <f>700000+800000</f>
        <v>1500000</v>
      </c>
      <c r="P209" s="20" t="s">
        <v>929</v>
      </c>
      <c r="Q209" s="18" t="s">
        <v>127</v>
      </c>
      <c r="R209" s="18" t="s">
        <v>127</v>
      </c>
      <c r="S209" s="18" t="s">
        <v>127</v>
      </c>
      <c r="T209" s="18" t="s">
        <v>127</v>
      </c>
      <c r="U209" s="18"/>
      <c r="V209" s="18" t="s">
        <v>127</v>
      </c>
      <c r="W209" s="35" t="s">
        <v>394</v>
      </c>
      <c r="X209" s="19"/>
      <c r="Y209" s="36" t="s">
        <v>882</v>
      </c>
      <c r="Z209" s="19"/>
    </row>
    <row r="210" spans="1:26" s="38" customFormat="1" ht="15.6" customHeight="1" x14ac:dyDescent="0.25">
      <c r="A210" s="13">
        <v>204</v>
      </c>
      <c r="B210" s="43" t="s">
        <v>237</v>
      </c>
      <c r="C210" s="15" t="s">
        <v>104</v>
      </c>
      <c r="D210" s="15" t="s">
        <v>109</v>
      </c>
      <c r="E210" s="15" t="s">
        <v>297</v>
      </c>
      <c r="F210" s="41" t="s">
        <v>59</v>
      </c>
      <c r="G210" s="75"/>
      <c r="H210" s="75"/>
      <c r="I210" s="75"/>
      <c r="J210" s="75"/>
      <c r="K210" s="13" t="s">
        <v>98</v>
      </c>
      <c r="L210" s="13"/>
      <c r="M210" s="24" t="s">
        <v>136</v>
      </c>
      <c r="N210" s="13">
        <v>5408750</v>
      </c>
      <c r="O210" s="25">
        <v>300000</v>
      </c>
      <c r="P210" s="18" t="s">
        <v>129</v>
      </c>
      <c r="Q210" s="13" t="s">
        <v>127</v>
      </c>
      <c r="R210" s="13" t="s">
        <v>127</v>
      </c>
      <c r="S210" s="13" t="s">
        <v>127</v>
      </c>
      <c r="T210" s="13" t="s">
        <v>127</v>
      </c>
      <c r="U210" s="13"/>
      <c r="V210" s="13" t="s">
        <v>127</v>
      </c>
      <c r="W210" s="35" t="s">
        <v>395</v>
      </c>
      <c r="X210" s="19"/>
      <c r="Y210" s="36" t="s">
        <v>883</v>
      </c>
      <c r="Z210" s="12"/>
    </row>
    <row r="211" spans="1:26" s="38" customFormat="1" ht="15.6" customHeight="1" x14ac:dyDescent="0.25">
      <c r="A211" s="13">
        <v>205</v>
      </c>
      <c r="B211" s="43" t="s">
        <v>236</v>
      </c>
      <c r="C211" s="15" t="s">
        <v>104</v>
      </c>
      <c r="D211" s="15" t="s">
        <v>109</v>
      </c>
      <c r="E211" s="41" t="s">
        <v>105</v>
      </c>
      <c r="F211" s="41" t="s">
        <v>59</v>
      </c>
      <c r="G211" s="12"/>
      <c r="H211" s="12"/>
      <c r="I211" s="12"/>
      <c r="J211" s="12"/>
      <c r="K211" s="13" t="s">
        <v>98</v>
      </c>
      <c r="L211" s="75" t="s">
        <v>238</v>
      </c>
      <c r="M211" s="24" t="s">
        <v>137</v>
      </c>
      <c r="N211" s="13" t="s">
        <v>766</v>
      </c>
      <c r="O211" s="25">
        <v>50000</v>
      </c>
      <c r="P211" s="18" t="s">
        <v>135</v>
      </c>
      <c r="Q211" s="13" t="s">
        <v>127</v>
      </c>
      <c r="R211" s="13" t="s">
        <v>127</v>
      </c>
      <c r="S211" s="13" t="s">
        <v>127</v>
      </c>
      <c r="T211" s="13" t="s">
        <v>127</v>
      </c>
      <c r="U211" s="13"/>
      <c r="V211" s="13" t="s">
        <v>127</v>
      </c>
      <c r="W211" s="35" t="s">
        <v>239</v>
      </c>
      <c r="X211" s="27"/>
      <c r="Y211" s="36" t="s">
        <v>240</v>
      </c>
      <c r="Z211" s="12"/>
    </row>
    <row r="212" spans="1:26" s="38" customFormat="1" ht="15.6" customHeight="1" x14ac:dyDescent="0.25">
      <c r="A212" s="13">
        <v>206</v>
      </c>
      <c r="B212" s="43" t="s">
        <v>253</v>
      </c>
      <c r="C212" s="15" t="s">
        <v>104</v>
      </c>
      <c r="D212" s="15" t="s">
        <v>109</v>
      </c>
      <c r="E212" s="15" t="s">
        <v>297</v>
      </c>
      <c r="F212" s="41" t="s">
        <v>59</v>
      </c>
      <c r="G212" s="12"/>
      <c r="H212" s="12"/>
      <c r="I212" s="12"/>
      <c r="J212" s="12"/>
      <c r="K212" s="13" t="s">
        <v>98</v>
      </c>
      <c r="L212" s="75"/>
      <c r="M212" s="24" t="s">
        <v>598</v>
      </c>
      <c r="N212" s="13" t="s">
        <v>599</v>
      </c>
      <c r="O212" s="25">
        <v>300000</v>
      </c>
      <c r="P212" s="20" t="s">
        <v>600</v>
      </c>
      <c r="Q212" s="13" t="s">
        <v>127</v>
      </c>
      <c r="R212" s="13" t="s">
        <v>127</v>
      </c>
      <c r="S212" s="13" t="s">
        <v>127</v>
      </c>
      <c r="T212" s="13" t="s">
        <v>127</v>
      </c>
      <c r="U212" s="13"/>
      <c r="V212" s="13" t="s">
        <v>127</v>
      </c>
      <c r="W212" s="35" t="s">
        <v>255</v>
      </c>
      <c r="X212" s="27" t="s">
        <v>287</v>
      </c>
      <c r="Y212" s="36" t="s">
        <v>799</v>
      </c>
      <c r="Z212" s="12"/>
    </row>
    <row r="213" spans="1:26" s="38" customFormat="1" ht="15.6" customHeight="1" x14ac:dyDescent="0.25">
      <c r="A213" s="13">
        <v>207</v>
      </c>
      <c r="B213" s="43" t="s">
        <v>424</v>
      </c>
      <c r="C213" s="15" t="s">
        <v>104</v>
      </c>
      <c r="D213" s="15" t="s">
        <v>109</v>
      </c>
      <c r="E213" s="15" t="s">
        <v>297</v>
      </c>
      <c r="F213" s="41" t="s">
        <v>59</v>
      </c>
      <c r="G213" s="12"/>
      <c r="H213" s="12"/>
      <c r="I213" s="12"/>
      <c r="J213" s="12"/>
      <c r="K213" s="13" t="s">
        <v>98</v>
      </c>
      <c r="L213" s="75"/>
      <c r="M213" s="30" t="s">
        <v>392</v>
      </c>
      <c r="N213" s="13">
        <v>6012458</v>
      </c>
      <c r="O213" s="25">
        <f>200000+50000</f>
        <v>250000</v>
      </c>
      <c r="P213" s="18" t="s">
        <v>129</v>
      </c>
      <c r="Q213" s="13" t="s">
        <v>127</v>
      </c>
      <c r="R213" s="13" t="s">
        <v>127</v>
      </c>
      <c r="S213" s="13" t="s">
        <v>127</v>
      </c>
      <c r="T213" s="13"/>
      <c r="U213" s="13"/>
      <c r="V213" s="13" t="s">
        <v>127</v>
      </c>
      <c r="W213" s="35" t="s">
        <v>425</v>
      </c>
      <c r="X213" s="27"/>
      <c r="Y213" s="36" t="s">
        <v>800</v>
      </c>
      <c r="Z213" s="12"/>
    </row>
    <row r="214" spans="1:26" s="38" customFormat="1" ht="15.6" customHeight="1" x14ac:dyDescent="0.25">
      <c r="A214" s="13">
        <v>208</v>
      </c>
      <c r="B214" s="43" t="s">
        <v>743</v>
      </c>
      <c r="C214" s="15" t="s">
        <v>104</v>
      </c>
      <c r="D214" s="15" t="s">
        <v>109</v>
      </c>
      <c r="E214" s="15" t="s">
        <v>297</v>
      </c>
      <c r="F214" s="41" t="s">
        <v>59</v>
      </c>
      <c r="G214" s="12"/>
      <c r="H214" s="12"/>
      <c r="I214" s="12"/>
      <c r="J214" s="12"/>
      <c r="K214" s="13" t="s">
        <v>98</v>
      </c>
      <c r="L214" s="75"/>
      <c r="M214" s="24" t="s">
        <v>128</v>
      </c>
      <c r="N214" s="13">
        <v>6397001</v>
      </c>
      <c r="O214" s="25">
        <f>250000+150000</f>
        <v>400000</v>
      </c>
      <c r="P214" s="18" t="s">
        <v>129</v>
      </c>
      <c r="Q214" s="13" t="s">
        <v>127</v>
      </c>
      <c r="R214" s="13" t="s">
        <v>127</v>
      </c>
      <c r="S214" s="13" t="s">
        <v>127</v>
      </c>
      <c r="T214" s="13"/>
      <c r="U214" s="13"/>
      <c r="V214" s="13" t="s">
        <v>127</v>
      </c>
      <c r="W214" s="35" t="s">
        <v>744</v>
      </c>
      <c r="X214" s="27"/>
      <c r="Y214" s="36" t="s">
        <v>745</v>
      </c>
      <c r="Z214" s="12"/>
    </row>
    <row r="215" spans="1:26" s="38" customFormat="1" ht="15.6" customHeight="1" x14ac:dyDescent="0.25">
      <c r="A215" s="13">
        <v>209</v>
      </c>
      <c r="B215" s="43" t="s">
        <v>979</v>
      </c>
      <c r="C215" s="15" t="s">
        <v>104</v>
      </c>
      <c r="D215" s="15" t="s">
        <v>109</v>
      </c>
      <c r="E215" s="15" t="s">
        <v>297</v>
      </c>
      <c r="F215" s="41" t="s">
        <v>59</v>
      </c>
      <c r="G215" s="12"/>
      <c r="H215" s="12"/>
      <c r="I215" s="12"/>
      <c r="J215" s="12"/>
      <c r="K215" s="13" t="s">
        <v>98</v>
      </c>
      <c r="L215" s="75"/>
      <c r="M215" s="24" t="s">
        <v>137</v>
      </c>
      <c r="N215" s="13">
        <v>9359002</v>
      </c>
      <c r="O215" s="25">
        <f>55000+145000</f>
        <v>200000</v>
      </c>
      <c r="P215" s="18" t="s">
        <v>129</v>
      </c>
      <c r="Q215" s="13" t="s">
        <v>127</v>
      </c>
      <c r="R215" s="13" t="s">
        <v>127</v>
      </c>
      <c r="S215" s="13" t="s">
        <v>127</v>
      </c>
      <c r="T215" s="13" t="s">
        <v>127</v>
      </c>
      <c r="U215" s="13"/>
      <c r="V215" s="13" t="s">
        <v>127</v>
      </c>
      <c r="W215" s="35" t="s">
        <v>980</v>
      </c>
      <c r="X215" s="27"/>
      <c r="Y215" s="36" t="s">
        <v>981</v>
      </c>
      <c r="Z215" s="12"/>
    </row>
    <row r="216" spans="1:26" s="38" customFormat="1" ht="15.6" customHeight="1" x14ac:dyDescent="0.25">
      <c r="A216" s="13">
        <v>210</v>
      </c>
      <c r="B216" s="43" t="s">
        <v>1044</v>
      </c>
      <c r="C216" s="15" t="s">
        <v>104</v>
      </c>
      <c r="D216" s="15" t="s">
        <v>109</v>
      </c>
      <c r="E216" s="15" t="s">
        <v>297</v>
      </c>
      <c r="F216" s="41" t="s">
        <v>59</v>
      </c>
      <c r="G216" s="12"/>
      <c r="H216" s="12"/>
      <c r="I216" s="12"/>
      <c r="J216" s="18" t="s">
        <v>127</v>
      </c>
      <c r="K216" s="13" t="s">
        <v>98</v>
      </c>
      <c r="L216" s="75"/>
      <c r="M216" s="24" t="s">
        <v>700</v>
      </c>
      <c r="N216" s="13">
        <v>5508612</v>
      </c>
      <c r="O216" s="25">
        <f>55000+145000+200000</f>
        <v>400000</v>
      </c>
      <c r="P216" s="18" t="s">
        <v>129</v>
      </c>
      <c r="Q216" s="13" t="s">
        <v>127</v>
      </c>
      <c r="R216" s="13" t="s">
        <v>127</v>
      </c>
      <c r="S216" s="13" t="s">
        <v>127</v>
      </c>
      <c r="T216" s="13" t="s">
        <v>127</v>
      </c>
      <c r="U216" s="13"/>
      <c r="V216" s="13" t="s">
        <v>127</v>
      </c>
      <c r="W216" s="35" t="s">
        <v>1045</v>
      </c>
      <c r="X216" s="27"/>
      <c r="Y216" s="36" t="s">
        <v>1046</v>
      </c>
      <c r="Z216" s="12"/>
    </row>
    <row r="217" spans="1:26" s="38" customFormat="1" ht="15.6" customHeight="1" x14ac:dyDescent="0.25">
      <c r="A217" s="13">
        <v>211</v>
      </c>
      <c r="B217" s="43" t="s">
        <v>1089</v>
      </c>
      <c r="C217" s="15" t="s">
        <v>104</v>
      </c>
      <c r="D217" s="15" t="s">
        <v>109</v>
      </c>
      <c r="E217" s="15" t="s">
        <v>105</v>
      </c>
      <c r="F217" s="41" t="s">
        <v>59</v>
      </c>
      <c r="G217" s="12"/>
      <c r="H217" s="13" t="s">
        <v>127</v>
      </c>
      <c r="I217" s="13"/>
      <c r="J217" s="18"/>
      <c r="K217" s="13" t="s">
        <v>98</v>
      </c>
      <c r="L217" s="75"/>
      <c r="M217" s="24" t="s">
        <v>983</v>
      </c>
      <c r="N217" s="29" t="s">
        <v>368</v>
      </c>
      <c r="O217" s="25">
        <f>55000+145000+100000</f>
        <v>300000</v>
      </c>
      <c r="P217" s="18" t="s">
        <v>129</v>
      </c>
      <c r="Q217" s="13" t="s">
        <v>127</v>
      </c>
      <c r="R217" s="13" t="s">
        <v>127</v>
      </c>
      <c r="S217" s="13" t="s">
        <v>127</v>
      </c>
      <c r="T217" s="13" t="s">
        <v>127</v>
      </c>
      <c r="U217" s="13"/>
      <c r="V217" s="13" t="s">
        <v>127</v>
      </c>
      <c r="W217" s="35" t="s">
        <v>1090</v>
      </c>
      <c r="X217" s="27"/>
      <c r="Y217" s="36" t="s">
        <v>1091</v>
      </c>
      <c r="Z217" s="12"/>
    </row>
    <row r="218" spans="1:26" s="38" customFormat="1" ht="15.6" customHeight="1" x14ac:dyDescent="0.25">
      <c r="A218" s="13">
        <v>212</v>
      </c>
      <c r="B218" s="43" t="s">
        <v>1146</v>
      </c>
      <c r="C218" s="15" t="s">
        <v>104</v>
      </c>
      <c r="D218" s="15" t="s">
        <v>109</v>
      </c>
      <c r="E218" s="15" t="s">
        <v>297</v>
      </c>
      <c r="F218" s="41" t="s">
        <v>59</v>
      </c>
      <c r="G218" s="12"/>
      <c r="H218" s="18" t="s">
        <v>127</v>
      </c>
      <c r="I218" s="18"/>
      <c r="J218" s="18"/>
      <c r="K218" s="13" t="s">
        <v>98</v>
      </c>
      <c r="L218" s="75"/>
      <c r="M218" s="24" t="s">
        <v>128</v>
      </c>
      <c r="N218" s="29">
        <v>4851841</v>
      </c>
      <c r="O218" s="25">
        <f>55000+45000+200000</f>
        <v>300000</v>
      </c>
      <c r="P218" s="18" t="s">
        <v>129</v>
      </c>
      <c r="Q218" s="13" t="s">
        <v>127</v>
      </c>
      <c r="R218" s="13" t="s">
        <v>127</v>
      </c>
      <c r="S218" s="13" t="s">
        <v>127</v>
      </c>
      <c r="T218" s="13" t="s">
        <v>127</v>
      </c>
      <c r="U218" s="13"/>
      <c r="V218" s="13" t="s">
        <v>127</v>
      </c>
      <c r="W218" s="35" t="s">
        <v>1147</v>
      </c>
      <c r="X218" s="27"/>
      <c r="Y218" s="36" t="s">
        <v>1148</v>
      </c>
      <c r="Z218" s="12"/>
    </row>
    <row r="219" spans="1:26" s="38" customFormat="1" ht="15.6" customHeight="1" x14ac:dyDescent="0.25">
      <c r="A219" s="13">
        <v>213</v>
      </c>
      <c r="B219" s="43" t="s">
        <v>1185</v>
      </c>
      <c r="C219" s="15" t="s">
        <v>104</v>
      </c>
      <c r="D219" s="15" t="s">
        <v>109</v>
      </c>
      <c r="E219" s="15" t="s">
        <v>297</v>
      </c>
      <c r="F219" s="41" t="s">
        <v>59</v>
      </c>
      <c r="G219" s="13" t="s">
        <v>127</v>
      </c>
      <c r="H219" s="18" t="s">
        <v>127</v>
      </c>
      <c r="I219" s="18"/>
      <c r="J219" s="18" t="s">
        <v>127</v>
      </c>
      <c r="K219" s="13" t="s">
        <v>98</v>
      </c>
      <c r="L219" s="75"/>
      <c r="M219" s="24" t="s">
        <v>136</v>
      </c>
      <c r="N219" s="29">
        <v>9547826</v>
      </c>
      <c r="O219" s="25">
        <f>300000+200000</f>
        <v>500000</v>
      </c>
      <c r="P219" s="18" t="s">
        <v>129</v>
      </c>
      <c r="Q219" s="13" t="s">
        <v>127</v>
      </c>
      <c r="R219" s="13" t="s">
        <v>127</v>
      </c>
      <c r="S219" s="13" t="s">
        <v>127</v>
      </c>
      <c r="T219" s="13" t="s">
        <v>127</v>
      </c>
      <c r="U219" s="13"/>
      <c r="V219" s="13" t="s">
        <v>127</v>
      </c>
      <c r="W219" s="35" t="s">
        <v>1186</v>
      </c>
      <c r="X219" s="27"/>
      <c r="Y219" s="36" t="s">
        <v>1187</v>
      </c>
      <c r="Z219" s="12"/>
    </row>
    <row r="220" spans="1:26" s="38" customFormat="1" ht="15.6" customHeight="1" x14ac:dyDescent="0.25">
      <c r="A220" s="13">
        <v>214</v>
      </c>
      <c r="B220" s="43" t="s">
        <v>1295</v>
      </c>
      <c r="C220" s="15" t="s">
        <v>104</v>
      </c>
      <c r="D220" s="15" t="s">
        <v>109</v>
      </c>
      <c r="E220" s="15" t="s">
        <v>297</v>
      </c>
      <c r="F220" s="41" t="s">
        <v>59</v>
      </c>
      <c r="G220" s="13" t="s">
        <v>127</v>
      </c>
      <c r="H220" s="18" t="s">
        <v>127</v>
      </c>
      <c r="I220" s="18"/>
      <c r="J220" s="18" t="s">
        <v>127</v>
      </c>
      <c r="K220" s="13" t="s">
        <v>98</v>
      </c>
      <c r="L220" s="75"/>
      <c r="M220" s="24" t="s">
        <v>128</v>
      </c>
      <c r="N220" s="29">
        <v>7867227</v>
      </c>
      <c r="O220" s="25">
        <v>500000</v>
      </c>
      <c r="P220" s="18" t="s">
        <v>129</v>
      </c>
      <c r="Q220" s="13" t="s">
        <v>127</v>
      </c>
      <c r="R220" s="13" t="s">
        <v>127</v>
      </c>
      <c r="S220" s="13" t="s">
        <v>127</v>
      </c>
      <c r="T220" s="13" t="s">
        <v>127</v>
      </c>
      <c r="U220" s="13"/>
      <c r="V220" s="13" t="s">
        <v>127</v>
      </c>
      <c r="W220" s="35" t="s">
        <v>1296</v>
      </c>
      <c r="X220" s="27"/>
      <c r="Y220" s="36" t="s">
        <v>1297</v>
      </c>
      <c r="Z220" s="12"/>
    </row>
    <row r="221" spans="1:26" s="38" customFormat="1" ht="15.6" customHeight="1" x14ac:dyDescent="0.25">
      <c r="A221" s="13">
        <v>215</v>
      </c>
      <c r="B221" s="43" t="s">
        <v>1310</v>
      </c>
      <c r="C221" s="15" t="s">
        <v>104</v>
      </c>
      <c r="D221" s="15" t="s">
        <v>109</v>
      </c>
      <c r="E221" s="15" t="s">
        <v>1216</v>
      </c>
      <c r="F221" s="41" t="s">
        <v>59</v>
      </c>
      <c r="G221" s="13"/>
      <c r="H221" s="18"/>
      <c r="I221" s="18"/>
      <c r="J221" s="18"/>
      <c r="K221" s="13" t="s">
        <v>75</v>
      </c>
      <c r="L221" s="75"/>
      <c r="M221" s="24"/>
      <c r="N221" s="29"/>
      <c r="O221" s="25">
        <v>1</v>
      </c>
      <c r="P221" s="18"/>
      <c r="Q221" s="13"/>
      <c r="R221" s="13"/>
      <c r="S221" s="13"/>
      <c r="T221" s="13"/>
      <c r="U221" s="13"/>
      <c r="V221" s="13"/>
      <c r="W221" s="35" t="s">
        <v>1311</v>
      </c>
      <c r="X221" s="27"/>
      <c r="Y221" s="36" t="s">
        <v>1312</v>
      </c>
      <c r="Z221" s="12"/>
    </row>
    <row r="222" spans="1:26" s="38" customFormat="1" ht="15.6" customHeight="1" x14ac:dyDescent="0.25">
      <c r="A222" s="13">
        <v>216</v>
      </c>
      <c r="B222" s="43" t="s">
        <v>1388</v>
      </c>
      <c r="C222" s="15" t="s">
        <v>104</v>
      </c>
      <c r="D222" s="15" t="s">
        <v>109</v>
      </c>
      <c r="E222" s="15" t="s">
        <v>297</v>
      </c>
      <c r="F222" s="41" t="s">
        <v>59</v>
      </c>
      <c r="G222" s="13" t="s">
        <v>127</v>
      </c>
      <c r="H222" s="18" t="s">
        <v>127</v>
      </c>
      <c r="I222" s="18" t="s">
        <v>127</v>
      </c>
      <c r="J222" s="18" t="s">
        <v>127</v>
      </c>
      <c r="K222" s="13" t="s">
        <v>98</v>
      </c>
      <c r="L222" s="75"/>
      <c r="M222" s="24" t="s">
        <v>128</v>
      </c>
      <c r="N222" s="29">
        <v>2822086</v>
      </c>
      <c r="O222" s="25">
        <v>600000</v>
      </c>
      <c r="P222" s="18" t="s">
        <v>129</v>
      </c>
      <c r="Q222" s="13" t="s">
        <v>127</v>
      </c>
      <c r="R222" s="13" t="s">
        <v>127</v>
      </c>
      <c r="S222" s="13" t="s">
        <v>127</v>
      </c>
      <c r="T222" s="13" t="s">
        <v>127</v>
      </c>
      <c r="U222" s="13"/>
      <c r="V222" s="13" t="s">
        <v>127</v>
      </c>
      <c r="W222" s="35" t="s">
        <v>1374</v>
      </c>
      <c r="X222" s="27"/>
      <c r="Y222" s="36" t="s">
        <v>1375</v>
      </c>
      <c r="Z222" s="12"/>
    </row>
    <row r="223" spans="1:26" s="38" customFormat="1" ht="15.6" customHeight="1" x14ac:dyDescent="0.25">
      <c r="A223" s="13">
        <v>217</v>
      </c>
      <c r="B223" s="43" t="s">
        <v>1376</v>
      </c>
      <c r="C223" s="15" t="s">
        <v>104</v>
      </c>
      <c r="D223" s="15" t="s">
        <v>109</v>
      </c>
      <c r="E223" s="15" t="s">
        <v>297</v>
      </c>
      <c r="F223" s="41" t="s">
        <v>59</v>
      </c>
      <c r="G223" s="13"/>
      <c r="H223" s="18"/>
      <c r="I223" s="18"/>
      <c r="J223" s="18"/>
      <c r="K223" s="13" t="s">
        <v>75</v>
      </c>
      <c r="L223" s="75"/>
      <c r="M223" s="24"/>
      <c r="N223" s="29"/>
      <c r="O223" s="25">
        <v>1</v>
      </c>
      <c r="P223" s="18"/>
      <c r="Q223" s="13"/>
      <c r="R223" s="13"/>
      <c r="S223" s="13"/>
      <c r="T223" s="13"/>
      <c r="U223" s="13"/>
      <c r="V223" s="13"/>
      <c r="W223" s="35" t="s">
        <v>1377</v>
      </c>
      <c r="X223" s="27"/>
      <c r="Y223" s="36" t="s">
        <v>1378</v>
      </c>
      <c r="Z223" s="12"/>
    </row>
    <row r="224" spans="1:26" s="38" customFormat="1" ht="15.6" customHeight="1" x14ac:dyDescent="0.25">
      <c r="A224" s="13">
        <v>218</v>
      </c>
      <c r="B224" s="43" t="s">
        <v>1392</v>
      </c>
      <c r="C224" s="15" t="s">
        <v>104</v>
      </c>
      <c r="D224" s="15" t="s">
        <v>109</v>
      </c>
      <c r="E224" s="15" t="s">
        <v>1216</v>
      </c>
      <c r="F224" s="41" t="s">
        <v>59</v>
      </c>
      <c r="G224" s="13"/>
      <c r="H224" s="18"/>
      <c r="I224" s="18"/>
      <c r="J224" s="18"/>
      <c r="K224" s="13" t="s">
        <v>75</v>
      </c>
      <c r="L224" s="75"/>
      <c r="M224" s="24"/>
      <c r="N224" s="29"/>
      <c r="O224" s="25">
        <v>1</v>
      </c>
      <c r="P224" s="18"/>
      <c r="Q224" s="13"/>
      <c r="R224" s="13"/>
      <c r="S224" s="13"/>
      <c r="T224" s="13"/>
      <c r="U224" s="13"/>
      <c r="V224" s="13"/>
      <c r="W224" s="35" t="s">
        <v>1393</v>
      </c>
      <c r="X224" s="27"/>
      <c r="Y224" s="36" t="s">
        <v>1394</v>
      </c>
      <c r="Z224" s="12"/>
    </row>
    <row r="225" spans="1:26" s="38" customFormat="1" ht="15.6" customHeight="1" x14ac:dyDescent="0.25">
      <c r="A225" s="13">
        <v>219</v>
      </c>
      <c r="B225" s="43" t="s">
        <v>1395</v>
      </c>
      <c r="C225" s="15" t="s">
        <v>104</v>
      </c>
      <c r="D225" s="15" t="s">
        <v>109</v>
      </c>
      <c r="E225" s="15" t="s">
        <v>1216</v>
      </c>
      <c r="F225" s="41" t="s">
        <v>59</v>
      </c>
      <c r="G225" s="13"/>
      <c r="H225" s="18"/>
      <c r="I225" s="18"/>
      <c r="J225" s="18"/>
      <c r="K225" s="13" t="s">
        <v>75</v>
      </c>
      <c r="L225" s="75"/>
      <c r="M225" s="24"/>
      <c r="N225" s="29"/>
      <c r="O225" s="25">
        <v>1</v>
      </c>
      <c r="P225" s="18"/>
      <c r="Q225" s="13"/>
      <c r="R225" s="13"/>
      <c r="S225" s="13"/>
      <c r="T225" s="13"/>
      <c r="U225" s="13"/>
      <c r="V225" s="13"/>
      <c r="W225" s="35" t="s">
        <v>1396</v>
      </c>
      <c r="X225" s="27"/>
      <c r="Y225" s="36" t="s">
        <v>1397</v>
      </c>
      <c r="Z225" s="12"/>
    </row>
    <row r="226" spans="1:26" s="38" customFormat="1" ht="15.6" customHeight="1" x14ac:dyDescent="0.25">
      <c r="A226" s="13">
        <v>220</v>
      </c>
      <c r="B226" s="43" t="s">
        <v>1424</v>
      </c>
      <c r="C226" s="15" t="s">
        <v>104</v>
      </c>
      <c r="D226" s="15" t="s">
        <v>109</v>
      </c>
      <c r="E226" s="15" t="s">
        <v>1216</v>
      </c>
      <c r="F226" s="41" t="s">
        <v>59</v>
      </c>
      <c r="G226" s="13"/>
      <c r="H226" s="18"/>
      <c r="I226" s="18"/>
      <c r="J226" s="18"/>
      <c r="K226" s="13" t="s">
        <v>75</v>
      </c>
      <c r="L226" s="75"/>
      <c r="M226" s="24"/>
      <c r="N226" s="29"/>
      <c r="O226" s="25">
        <v>1</v>
      </c>
      <c r="P226" s="18"/>
      <c r="Q226" s="13"/>
      <c r="R226" s="13"/>
      <c r="S226" s="13"/>
      <c r="T226" s="13"/>
      <c r="U226" s="13"/>
      <c r="V226" s="13"/>
      <c r="W226" s="35" t="s">
        <v>1425</v>
      </c>
      <c r="X226" s="27"/>
      <c r="Y226" s="36" t="s">
        <v>1426</v>
      </c>
      <c r="Z226" s="12"/>
    </row>
    <row r="227" spans="1:26" s="38" customFormat="1" ht="15.6" customHeight="1" x14ac:dyDescent="0.25">
      <c r="A227" s="13">
        <v>221</v>
      </c>
      <c r="B227" s="43" t="s">
        <v>1564</v>
      </c>
      <c r="C227" s="15" t="s">
        <v>104</v>
      </c>
      <c r="D227" s="15" t="s">
        <v>109</v>
      </c>
      <c r="E227" s="15" t="s">
        <v>297</v>
      </c>
      <c r="F227" s="41" t="s">
        <v>59</v>
      </c>
      <c r="G227" s="13"/>
      <c r="H227" s="18"/>
      <c r="I227" s="18"/>
      <c r="J227" s="18"/>
      <c r="K227" s="13" t="s">
        <v>75</v>
      </c>
      <c r="L227" s="75"/>
      <c r="M227" s="24"/>
      <c r="N227" s="29"/>
      <c r="O227" s="25">
        <v>1</v>
      </c>
      <c r="P227" s="18"/>
      <c r="Q227" s="13"/>
      <c r="R227" s="13"/>
      <c r="S227" s="13"/>
      <c r="T227" s="13"/>
      <c r="U227" s="13"/>
      <c r="V227" s="13"/>
      <c r="W227" s="35" t="s">
        <v>1565</v>
      </c>
      <c r="X227" s="27"/>
      <c r="Y227" s="36" t="s">
        <v>1566</v>
      </c>
      <c r="Z227" s="12"/>
    </row>
    <row r="228" spans="1:26" s="86" customFormat="1" ht="15.6" customHeight="1" x14ac:dyDescent="0.25">
      <c r="A228" s="13">
        <v>222</v>
      </c>
      <c r="B228" s="85" t="s">
        <v>31</v>
      </c>
      <c r="C228" s="15" t="s">
        <v>104</v>
      </c>
      <c r="D228" s="22" t="s">
        <v>111</v>
      </c>
      <c r="E228" s="22" t="s">
        <v>54</v>
      </c>
      <c r="F228" s="22" t="s">
        <v>59</v>
      </c>
      <c r="G228" s="75"/>
      <c r="H228" s="75"/>
      <c r="I228" s="75"/>
      <c r="J228" s="75"/>
      <c r="K228" s="13" t="s">
        <v>102</v>
      </c>
      <c r="L228" s="13" t="s">
        <v>131</v>
      </c>
      <c r="M228" s="24"/>
      <c r="N228" s="13">
        <v>3109315</v>
      </c>
      <c r="O228" s="25">
        <v>1</v>
      </c>
      <c r="P228" s="18" t="s">
        <v>150</v>
      </c>
      <c r="Q228" s="13"/>
      <c r="R228" s="13" t="s">
        <v>127</v>
      </c>
      <c r="S228" s="13"/>
      <c r="T228" s="13"/>
      <c r="U228" s="13"/>
      <c r="V228" s="13" t="s">
        <v>127</v>
      </c>
      <c r="W228" s="19"/>
      <c r="X228" s="19"/>
      <c r="Y228" s="20" t="s">
        <v>418</v>
      </c>
      <c r="Z228" s="62"/>
    </row>
    <row r="229" spans="1:26" ht="15.6" customHeight="1" x14ac:dyDescent="0.25">
      <c r="A229" s="13">
        <v>223</v>
      </c>
      <c r="B229" s="21" t="s">
        <v>32</v>
      </c>
      <c r="C229" s="15" t="s">
        <v>104</v>
      </c>
      <c r="D229" s="22" t="s">
        <v>111</v>
      </c>
      <c r="E229" s="22" t="s">
        <v>711</v>
      </c>
      <c r="F229" s="22" t="s">
        <v>59</v>
      </c>
      <c r="G229" s="75"/>
      <c r="H229" s="75"/>
      <c r="I229" s="75"/>
      <c r="J229" s="75" t="s">
        <v>127</v>
      </c>
      <c r="K229" s="13" t="s">
        <v>102</v>
      </c>
      <c r="L229" s="13" t="s">
        <v>238</v>
      </c>
      <c r="M229" s="24"/>
      <c r="N229" s="29" t="s">
        <v>414</v>
      </c>
      <c r="O229" s="25">
        <f>300000-299999</f>
        <v>1</v>
      </c>
      <c r="P229" s="18" t="s">
        <v>129</v>
      </c>
      <c r="Q229" s="13"/>
      <c r="R229" s="13" t="s">
        <v>127</v>
      </c>
      <c r="S229" s="13"/>
      <c r="T229" s="13"/>
      <c r="U229" s="13"/>
      <c r="V229" s="13"/>
      <c r="W229" s="27" t="s">
        <v>717</v>
      </c>
      <c r="X229" s="19"/>
      <c r="Y229" s="20" t="s">
        <v>813</v>
      </c>
      <c r="Z229" s="12"/>
    </row>
    <row r="230" spans="1:26" ht="15.6" customHeight="1" x14ac:dyDescent="0.25">
      <c r="A230" s="13">
        <v>224</v>
      </c>
      <c r="B230" s="21" t="s">
        <v>33</v>
      </c>
      <c r="C230" s="15" t="s">
        <v>104</v>
      </c>
      <c r="D230" s="22" t="s">
        <v>111</v>
      </c>
      <c r="E230" s="22" t="s">
        <v>111</v>
      </c>
      <c r="F230" s="22" t="s">
        <v>59</v>
      </c>
      <c r="G230" s="75"/>
      <c r="H230" s="75"/>
      <c r="I230" s="75"/>
      <c r="J230" s="75"/>
      <c r="K230" s="13" t="s">
        <v>102</v>
      </c>
      <c r="L230" s="13" t="s">
        <v>238</v>
      </c>
      <c r="M230" s="24"/>
      <c r="N230" s="13">
        <v>3856324</v>
      </c>
      <c r="O230" s="25">
        <v>200000</v>
      </c>
      <c r="P230" s="18" t="s">
        <v>129</v>
      </c>
      <c r="Q230" s="13"/>
      <c r="R230" s="13" t="s">
        <v>127</v>
      </c>
      <c r="S230" s="13" t="s">
        <v>127</v>
      </c>
      <c r="T230" s="13" t="s">
        <v>127</v>
      </c>
      <c r="U230" s="13"/>
      <c r="V230" s="13"/>
      <c r="W230" s="19"/>
      <c r="X230" s="19"/>
      <c r="Y230" s="20" t="s">
        <v>851</v>
      </c>
      <c r="Z230" s="12"/>
    </row>
    <row r="231" spans="1:26" ht="15.6" customHeight="1" x14ac:dyDescent="0.25">
      <c r="A231" s="13">
        <v>225</v>
      </c>
      <c r="B231" s="43" t="s">
        <v>34</v>
      </c>
      <c r="C231" s="15" t="s">
        <v>104</v>
      </c>
      <c r="D231" s="22" t="s">
        <v>111</v>
      </c>
      <c r="E231" s="22" t="s">
        <v>111</v>
      </c>
      <c r="F231" s="22" t="s">
        <v>59</v>
      </c>
      <c r="G231" s="79" t="s">
        <v>81</v>
      </c>
      <c r="H231" s="79"/>
      <c r="I231" s="79"/>
      <c r="J231" s="79" t="s">
        <v>127</v>
      </c>
      <c r="K231" s="23" t="s">
        <v>98</v>
      </c>
      <c r="L231" s="23"/>
      <c r="M231" s="32" t="s">
        <v>676</v>
      </c>
      <c r="N231" s="13" t="s">
        <v>677</v>
      </c>
      <c r="O231" s="25">
        <f>400000-399999</f>
        <v>1</v>
      </c>
      <c r="P231" s="18" t="s">
        <v>220</v>
      </c>
      <c r="Q231" s="13"/>
      <c r="R231" s="13" t="s">
        <v>127</v>
      </c>
      <c r="S231" s="13" t="s">
        <v>127</v>
      </c>
      <c r="T231" s="13"/>
      <c r="U231" s="13" t="s">
        <v>127</v>
      </c>
      <c r="V231" s="13" t="s">
        <v>127</v>
      </c>
      <c r="W231" s="19"/>
      <c r="X231" s="19"/>
      <c r="Y231" s="20" t="s">
        <v>852</v>
      </c>
      <c r="Z231" s="12"/>
    </row>
    <row r="232" spans="1:26" ht="15.6" customHeight="1" x14ac:dyDescent="0.25">
      <c r="A232" s="13">
        <v>226</v>
      </c>
      <c r="B232" s="43" t="s">
        <v>557</v>
      </c>
      <c r="C232" s="15" t="s">
        <v>104</v>
      </c>
      <c r="D232" s="22" t="s">
        <v>111</v>
      </c>
      <c r="E232" s="22" t="s">
        <v>111</v>
      </c>
      <c r="F232" s="22" t="s">
        <v>59</v>
      </c>
      <c r="G232" s="79"/>
      <c r="H232" s="79"/>
      <c r="I232" s="79"/>
      <c r="J232" s="79"/>
      <c r="K232" s="23" t="s">
        <v>75</v>
      </c>
      <c r="L232" s="23"/>
      <c r="M232" s="32"/>
      <c r="N232" s="13"/>
      <c r="O232" s="25">
        <f>2000000-1999999</f>
        <v>1</v>
      </c>
      <c r="P232" s="18"/>
      <c r="Q232" s="13"/>
      <c r="R232" s="13"/>
      <c r="S232" s="13"/>
      <c r="T232" s="13"/>
      <c r="U232" s="13"/>
      <c r="V232" s="13"/>
      <c r="W232" s="27" t="s">
        <v>558</v>
      </c>
      <c r="X232" s="19"/>
      <c r="Y232" s="20" t="s">
        <v>559</v>
      </c>
      <c r="Z232" s="12"/>
    </row>
    <row r="233" spans="1:26" ht="15.6" customHeight="1" x14ac:dyDescent="0.25">
      <c r="A233" s="13">
        <v>227</v>
      </c>
      <c r="B233" s="43" t="s">
        <v>35</v>
      </c>
      <c r="C233" s="15" t="s">
        <v>104</v>
      </c>
      <c r="D233" s="22" t="s">
        <v>111</v>
      </c>
      <c r="E233" s="22" t="s">
        <v>711</v>
      </c>
      <c r="F233" s="22" t="s">
        <v>59</v>
      </c>
      <c r="G233" s="79"/>
      <c r="H233" s="79"/>
      <c r="I233" s="79"/>
      <c r="J233" s="79" t="s">
        <v>127</v>
      </c>
      <c r="K233" s="23" t="s">
        <v>98</v>
      </c>
      <c r="L233" s="23"/>
      <c r="M233" s="32" t="s">
        <v>136</v>
      </c>
      <c r="N233" s="13">
        <v>8489391</v>
      </c>
      <c r="O233" s="25">
        <f>600000-100000</f>
        <v>500000</v>
      </c>
      <c r="P233" s="18" t="s">
        <v>196</v>
      </c>
      <c r="Q233" s="13"/>
      <c r="R233" s="13" t="s">
        <v>127</v>
      </c>
      <c r="S233" s="13" t="s">
        <v>127</v>
      </c>
      <c r="T233" s="13" t="s">
        <v>127</v>
      </c>
      <c r="U233" s="13"/>
      <c r="V233" s="13" t="s">
        <v>127</v>
      </c>
      <c r="W233" s="27" t="s">
        <v>753</v>
      </c>
      <c r="X233" s="19"/>
      <c r="Y233" s="20" t="s">
        <v>818</v>
      </c>
      <c r="Z233" s="12"/>
    </row>
    <row r="234" spans="1:26" s="48" customFormat="1" ht="15.6" customHeight="1" x14ac:dyDescent="0.25">
      <c r="A234" s="13">
        <v>228</v>
      </c>
      <c r="B234" s="14" t="s">
        <v>754</v>
      </c>
      <c r="C234" s="15" t="s">
        <v>104</v>
      </c>
      <c r="D234" s="15" t="s">
        <v>111</v>
      </c>
      <c r="E234" s="15" t="s">
        <v>54</v>
      </c>
      <c r="F234" s="15" t="s">
        <v>59</v>
      </c>
      <c r="G234" s="76"/>
      <c r="H234" s="76"/>
      <c r="I234" s="76"/>
      <c r="J234" s="76"/>
      <c r="K234" s="16" t="s">
        <v>98</v>
      </c>
      <c r="L234" s="16"/>
      <c r="M234" s="61" t="s">
        <v>415</v>
      </c>
      <c r="N234" s="52" t="s">
        <v>416</v>
      </c>
      <c r="O234" s="50">
        <v>1</v>
      </c>
      <c r="P234" s="15" t="s">
        <v>417</v>
      </c>
      <c r="Q234" s="16" t="s">
        <v>127</v>
      </c>
      <c r="R234" s="16" t="s">
        <v>127</v>
      </c>
      <c r="S234" s="16"/>
      <c r="T234" s="16"/>
      <c r="U234" s="16"/>
      <c r="V234" s="16" t="s">
        <v>127</v>
      </c>
      <c r="W234" s="57" t="s">
        <v>165</v>
      </c>
      <c r="X234" s="57"/>
      <c r="Y234" s="36" t="s">
        <v>166</v>
      </c>
      <c r="Z234" s="51"/>
    </row>
    <row r="235" spans="1:26" s="38" customFormat="1" ht="15.6" customHeight="1" x14ac:dyDescent="0.25">
      <c r="A235" s="13">
        <v>229</v>
      </c>
      <c r="B235" s="43" t="s">
        <v>567</v>
      </c>
      <c r="C235" s="15" t="s">
        <v>104</v>
      </c>
      <c r="D235" s="22" t="s">
        <v>111</v>
      </c>
      <c r="E235" s="22" t="s">
        <v>111</v>
      </c>
      <c r="F235" s="22" t="s">
        <v>59</v>
      </c>
      <c r="G235" s="79"/>
      <c r="H235" s="79"/>
      <c r="I235" s="79"/>
      <c r="J235" s="79" t="s">
        <v>127</v>
      </c>
      <c r="K235" s="23" t="s">
        <v>102</v>
      </c>
      <c r="L235" s="23" t="s">
        <v>141</v>
      </c>
      <c r="M235" s="32"/>
      <c r="N235" s="55" t="s">
        <v>185</v>
      </c>
      <c r="O235" s="33">
        <v>500000</v>
      </c>
      <c r="P235" s="34" t="s">
        <v>129</v>
      </c>
      <c r="Q235" s="23" t="s">
        <v>127</v>
      </c>
      <c r="R235" s="23" t="s">
        <v>127</v>
      </c>
      <c r="S235" s="23" t="s">
        <v>127</v>
      </c>
      <c r="T235" s="23" t="s">
        <v>127</v>
      </c>
      <c r="U235" s="23"/>
      <c r="V235" s="23" t="s">
        <v>127</v>
      </c>
      <c r="W235" s="35" t="s">
        <v>186</v>
      </c>
      <c r="X235" s="35"/>
      <c r="Y235" s="36" t="s">
        <v>814</v>
      </c>
      <c r="Z235" s="37"/>
    </row>
    <row r="236" spans="1:26" ht="15.6" customHeight="1" x14ac:dyDescent="0.25">
      <c r="A236" s="13">
        <v>230</v>
      </c>
      <c r="B236" s="21" t="s">
        <v>36</v>
      </c>
      <c r="C236" s="15" t="s">
        <v>104</v>
      </c>
      <c r="D236" s="22" t="s">
        <v>111</v>
      </c>
      <c r="E236" s="22" t="s">
        <v>711</v>
      </c>
      <c r="F236" s="22" t="s">
        <v>59</v>
      </c>
      <c r="G236" s="75"/>
      <c r="H236" s="75"/>
      <c r="I236" s="75"/>
      <c r="J236" s="75" t="s">
        <v>127</v>
      </c>
      <c r="K236" s="13" t="s">
        <v>102</v>
      </c>
      <c r="L236" s="13" t="s">
        <v>238</v>
      </c>
      <c r="M236" s="24"/>
      <c r="N236" s="13">
        <v>1091502</v>
      </c>
      <c r="O236" s="25">
        <v>200000</v>
      </c>
      <c r="P236" s="18" t="s">
        <v>163</v>
      </c>
      <c r="Q236" s="13" t="s">
        <v>127</v>
      </c>
      <c r="R236" s="13" t="s">
        <v>127</v>
      </c>
      <c r="S236" s="13" t="s">
        <v>127</v>
      </c>
      <c r="T236" s="13" t="s">
        <v>127</v>
      </c>
      <c r="U236" s="13"/>
      <c r="V236" s="13" t="s">
        <v>127</v>
      </c>
      <c r="W236" s="27" t="s">
        <v>967</v>
      </c>
      <c r="X236" s="19"/>
      <c r="Y236" s="20" t="s">
        <v>815</v>
      </c>
      <c r="Z236" s="12"/>
    </row>
    <row r="237" spans="1:26" ht="15.6" customHeight="1" x14ac:dyDescent="0.25">
      <c r="A237" s="13">
        <v>231</v>
      </c>
      <c r="B237" s="19" t="s">
        <v>57</v>
      </c>
      <c r="C237" s="15" t="s">
        <v>104</v>
      </c>
      <c r="D237" s="22" t="s">
        <v>111</v>
      </c>
      <c r="E237" s="22" t="s">
        <v>111</v>
      </c>
      <c r="F237" s="22" t="s">
        <v>59</v>
      </c>
      <c r="G237" s="75"/>
      <c r="H237" s="75"/>
      <c r="I237" s="75"/>
      <c r="J237" s="75"/>
      <c r="K237" s="13" t="s">
        <v>98</v>
      </c>
      <c r="L237" s="13"/>
      <c r="M237" s="24" t="s">
        <v>128</v>
      </c>
      <c r="N237" s="13">
        <v>3070741</v>
      </c>
      <c r="O237" s="25">
        <f>500000-400000</f>
        <v>100000</v>
      </c>
      <c r="P237" s="18" t="s">
        <v>129</v>
      </c>
      <c r="Q237" s="13" t="s">
        <v>127</v>
      </c>
      <c r="R237" s="13"/>
      <c r="S237" s="13" t="s">
        <v>127</v>
      </c>
      <c r="T237" s="13" t="s">
        <v>127</v>
      </c>
      <c r="U237" s="13"/>
      <c r="V237" s="13" t="s">
        <v>127</v>
      </c>
      <c r="W237" s="27" t="s">
        <v>412</v>
      </c>
      <c r="X237" s="19"/>
      <c r="Y237" s="20" t="s">
        <v>853</v>
      </c>
      <c r="Z237" s="12"/>
    </row>
    <row r="238" spans="1:26" ht="15.6" customHeight="1" x14ac:dyDescent="0.25">
      <c r="A238" s="13">
        <v>232</v>
      </c>
      <c r="B238" s="19" t="s">
        <v>60</v>
      </c>
      <c r="C238" s="15" t="s">
        <v>104</v>
      </c>
      <c r="D238" s="22" t="s">
        <v>111</v>
      </c>
      <c r="E238" s="22" t="s">
        <v>111</v>
      </c>
      <c r="F238" s="22" t="s">
        <v>59</v>
      </c>
      <c r="G238" s="75"/>
      <c r="H238" s="75"/>
      <c r="I238" s="75"/>
      <c r="J238" s="75"/>
      <c r="K238" s="13" t="s">
        <v>98</v>
      </c>
      <c r="L238" s="13"/>
      <c r="M238" s="24" t="s">
        <v>207</v>
      </c>
      <c r="N238" s="13">
        <v>2065772</v>
      </c>
      <c r="O238" s="25">
        <f>55000-54999</f>
        <v>1</v>
      </c>
      <c r="P238" s="18" t="s">
        <v>129</v>
      </c>
      <c r="Q238" s="13" t="s">
        <v>127</v>
      </c>
      <c r="R238" s="13" t="s">
        <v>127</v>
      </c>
      <c r="S238" s="13" t="s">
        <v>127</v>
      </c>
      <c r="T238" s="13" t="s">
        <v>127</v>
      </c>
      <c r="U238" s="13"/>
      <c r="V238" s="13" t="s">
        <v>127</v>
      </c>
      <c r="W238" s="19"/>
      <c r="X238" s="19"/>
      <c r="Y238" s="20" t="s">
        <v>413</v>
      </c>
      <c r="Z238" s="12"/>
    </row>
    <row r="239" spans="1:26" ht="15.6" customHeight="1" x14ac:dyDescent="0.25">
      <c r="A239" s="13">
        <v>233</v>
      </c>
      <c r="B239" s="19" t="s">
        <v>82</v>
      </c>
      <c r="C239" s="15" t="s">
        <v>104</v>
      </c>
      <c r="D239" s="22" t="s">
        <v>111</v>
      </c>
      <c r="E239" s="22" t="s">
        <v>111</v>
      </c>
      <c r="F239" s="22" t="s">
        <v>59</v>
      </c>
      <c r="G239" s="75"/>
      <c r="H239" s="75"/>
      <c r="I239" s="75"/>
      <c r="J239" s="75" t="s">
        <v>127</v>
      </c>
      <c r="K239" s="13" t="s">
        <v>98</v>
      </c>
      <c r="L239" s="13"/>
      <c r="M239" s="24" t="s">
        <v>259</v>
      </c>
      <c r="N239" s="29" t="s">
        <v>194</v>
      </c>
      <c r="O239" s="25">
        <f>1000000-945000+945000</f>
        <v>1000000</v>
      </c>
      <c r="P239" s="18" t="s">
        <v>129</v>
      </c>
      <c r="Q239" s="13" t="s">
        <v>127</v>
      </c>
      <c r="R239" s="13" t="s">
        <v>127</v>
      </c>
      <c r="S239" s="13" t="s">
        <v>127</v>
      </c>
      <c r="T239" s="13" t="s">
        <v>127</v>
      </c>
      <c r="U239" s="13"/>
      <c r="V239" s="13" t="s">
        <v>127</v>
      </c>
      <c r="W239" s="27" t="s">
        <v>195</v>
      </c>
      <c r="X239" s="27"/>
      <c r="Y239" s="20" t="s">
        <v>810</v>
      </c>
      <c r="Z239" s="12"/>
    </row>
    <row r="240" spans="1:26" ht="15.6" customHeight="1" x14ac:dyDescent="0.25">
      <c r="A240" s="13">
        <v>234</v>
      </c>
      <c r="B240" s="19" t="s">
        <v>85</v>
      </c>
      <c r="C240" s="15" t="s">
        <v>104</v>
      </c>
      <c r="D240" s="22" t="s">
        <v>111</v>
      </c>
      <c r="E240" s="22" t="s">
        <v>711</v>
      </c>
      <c r="F240" s="22" t="s">
        <v>59</v>
      </c>
      <c r="G240" s="75"/>
      <c r="H240" s="75"/>
      <c r="I240" s="75"/>
      <c r="J240" s="75" t="s">
        <v>127</v>
      </c>
      <c r="K240" s="13" t="s">
        <v>98</v>
      </c>
      <c r="L240" s="13"/>
      <c r="M240" s="24" t="s">
        <v>128</v>
      </c>
      <c r="N240" s="13">
        <v>2127223</v>
      </c>
      <c r="O240" s="25">
        <f>1500000-1000000</f>
        <v>500000</v>
      </c>
      <c r="P240" s="18" t="s">
        <v>129</v>
      </c>
      <c r="Q240" s="13" t="s">
        <v>127</v>
      </c>
      <c r="R240" s="13" t="s">
        <v>127</v>
      </c>
      <c r="S240" s="13" t="s">
        <v>127</v>
      </c>
      <c r="T240" s="13" t="s">
        <v>127</v>
      </c>
      <c r="U240" s="13"/>
      <c r="V240" s="13" t="s">
        <v>127</v>
      </c>
      <c r="W240" s="27" t="s">
        <v>170</v>
      </c>
      <c r="X240" s="27"/>
      <c r="Y240" s="20" t="s">
        <v>816</v>
      </c>
      <c r="Z240" s="12"/>
    </row>
    <row r="241" spans="1:26" ht="15.6" customHeight="1" x14ac:dyDescent="0.25">
      <c r="A241" s="13">
        <v>235</v>
      </c>
      <c r="B241" s="19" t="s">
        <v>282</v>
      </c>
      <c r="C241" s="15" t="s">
        <v>104</v>
      </c>
      <c r="D241" s="22" t="s">
        <v>111</v>
      </c>
      <c r="E241" s="22" t="s">
        <v>111</v>
      </c>
      <c r="F241" s="22" t="s">
        <v>59</v>
      </c>
      <c r="G241" s="75"/>
      <c r="H241" s="75"/>
      <c r="I241" s="75"/>
      <c r="J241" s="75" t="s">
        <v>127</v>
      </c>
      <c r="K241" s="13" t="s">
        <v>98</v>
      </c>
      <c r="L241" s="13"/>
      <c r="M241" s="24" t="s">
        <v>137</v>
      </c>
      <c r="N241" s="13">
        <v>6926956</v>
      </c>
      <c r="O241" s="25">
        <v>300000</v>
      </c>
      <c r="P241" s="18" t="s">
        <v>129</v>
      </c>
      <c r="Q241" s="13" t="s">
        <v>127</v>
      </c>
      <c r="R241" s="13"/>
      <c r="S241" s="13" t="s">
        <v>127</v>
      </c>
      <c r="T241" s="13" t="s">
        <v>127</v>
      </c>
      <c r="U241" s="13"/>
      <c r="V241" s="13" t="s">
        <v>127</v>
      </c>
      <c r="W241" s="27" t="s">
        <v>283</v>
      </c>
      <c r="X241" s="27"/>
      <c r="Y241" s="20" t="s">
        <v>854</v>
      </c>
      <c r="Z241" s="12"/>
    </row>
    <row r="242" spans="1:26" ht="15.6" customHeight="1" x14ac:dyDescent="0.25">
      <c r="A242" s="13">
        <v>236</v>
      </c>
      <c r="B242" s="19" t="s">
        <v>312</v>
      </c>
      <c r="C242" s="15" t="s">
        <v>104</v>
      </c>
      <c r="D242" s="22" t="s">
        <v>111</v>
      </c>
      <c r="E242" s="22" t="s">
        <v>111</v>
      </c>
      <c r="F242" s="22" t="s">
        <v>59</v>
      </c>
      <c r="G242" s="75"/>
      <c r="H242" s="75"/>
      <c r="I242" s="75"/>
      <c r="J242" s="75"/>
      <c r="K242" s="13" t="s">
        <v>98</v>
      </c>
      <c r="L242" s="13"/>
      <c r="M242" s="24" t="s">
        <v>1174</v>
      </c>
      <c r="N242" s="29" t="s">
        <v>1175</v>
      </c>
      <c r="O242" s="25">
        <v>500000</v>
      </c>
      <c r="P242" s="26" t="s">
        <v>1176</v>
      </c>
      <c r="Q242" s="13"/>
      <c r="R242" s="13"/>
      <c r="S242" s="13"/>
      <c r="T242" s="13"/>
      <c r="U242" s="13"/>
      <c r="V242" s="13" t="s">
        <v>127</v>
      </c>
      <c r="W242" s="27" t="s">
        <v>313</v>
      </c>
      <c r="X242" s="27"/>
      <c r="Y242" s="20" t="s">
        <v>1074</v>
      </c>
      <c r="Z242" s="12"/>
    </row>
    <row r="243" spans="1:26" ht="15.6" customHeight="1" x14ac:dyDescent="0.25">
      <c r="A243" s="13">
        <v>237</v>
      </c>
      <c r="B243" s="19" t="s">
        <v>772</v>
      </c>
      <c r="C243" s="15" t="s">
        <v>104</v>
      </c>
      <c r="D243" s="22" t="s">
        <v>111</v>
      </c>
      <c r="E243" s="22" t="s">
        <v>711</v>
      </c>
      <c r="F243" s="22" t="s">
        <v>59</v>
      </c>
      <c r="G243" s="75"/>
      <c r="H243" s="75"/>
      <c r="I243" s="75"/>
      <c r="J243" s="75" t="s">
        <v>127</v>
      </c>
      <c r="K243" s="13" t="s">
        <v>98</v>
      </c>
      <c r="L243" s="13"/>
      <c r="M243" s="24" t="s">
        <v>207</v>
      </c>
      <c r="N243" s="13">
        <v>5913067</v>
      </c>
      <c r="O243" s="25">
        <v>200000</v>
      </c>
      <c r="P243" s="18" t="s">
        <v>129</v>
      </c>
      <c r="Q243" s="13" t="s">
        <v>127</v>
      </c>
      <c r="R243" s="13" t="s">
        <v>127</v>
      </c>
      <c r="S243" s="13" t="s">
        <v>127</v>
      </c>
      <c r="T243" s="13" t="s">
        <v>127</v>
      </c>
      <c r="U243" s="13"/>
      <c r="V243" s="13" t="s">
        <v>127</v>
      </c>
      <c r="W243" s="27" t="s">
        <v>314</v>
      </c>
      <c r="X243" s="27"/>
      <c r="Y243" s="20" t="s">
        <v>773</v>
      </c>
      <c r="Z243" s="12"/>
    </row>
    <row r="244" spans="1:26" ht="15.6" customHeight="1" x14ac:dyDescent="0.25">
      <c r="A244" s="13">
        <v>238</v>
      </c>
      <c r="B244" s="19" t="s">
        <v>585</v>
      </c>
      <c r="C244" s="15" t="s">
        <v>104</v>
      </c>
      <c r="D244" s="22" t="s">
        <v>111</v>
      </c>
      <c r="E244" s="22" t="s">
        <v>111</v>
      </c>
      <c r="F244" s="22" t="s">
        <v>59</v>
      </c>
      <c r="G244" s="75"/>
      <c r="H244" s="75"/>
      <c r="I244" s="75"/>
      <c r="J244" s="75" t="s">
        <v>127</v>
      </c>
      <c r="K244" s="13" t="s">
        <v>98</v>
      </c>
      <c r="L244" s="13"/>
      <c r="M244" s="24" t="s">
        <v>271</v>
      </c>
      <c r="N244" s="13">
        <v>8377100</v>
      </c>
      <c r="O244" s="25">
        <f>55000+145000</f>
        <v>200000</v>
      </c>
      <c r="P244" s="18" t="s">
        <v>129</v>
      </c>
      <c r="Q244" s="13" t="s">
        <v>577</v>
      </c>
      <c r="R244" s="13" t="s">
        <v>127</v>
      </c>
      <c r="S244" s="13" t="s">
        <v>127</v>
      </c>
      <c r="T244" s="13" t="s">
        <v>127</v>
      </c>
      <c r="U244" s="13"/>
      <c r="V244" s="13" t="s">
        <v>127</v>
      </c>
      <c r="W244" s="27" t="s">
        <v>586</v>
      </c>
      <c r="X244" s="27"/>
      <c r="Y244" s="20" t="s">
        <v>819</v>
      </c>
      <c r="Z244" s="12"/>
    </row>
    <row r="245" spans="1:26" ht="15.6" customHeight="1" x14ac:dyDescent="0.25">
      <c r="A245" s="13">
        <v>239</v>
      </c>
      <c r="B245" s="19" t="s">
        <v>697</v>
      </c>
      <c r="C245" s="15" t="s">
        <v>104</v>
      </c>
      <c r="D245" s="22" t="s">
        <v>111</v>
      </c>
      <c r="E245" s="22" t="s">
        <v>111</v>
      </c>
      <c r="F245" s="22" t="s">
        <v>59</v>
      </c>
      <c r="G245" s="75"/>
      <c r="H245" s="75"/>
      <c r="I245" s="75"/>
      <c r="J245" s="75" t="s">
        <v>127</v>
      </c>
      <c r="K245" s="13" t="s">
        <v>98</v>
      </c>
      <c r="L245" s="13"/>
      <c r="M245" s="24" t="s">
        <v>223</v>
      </c>
      <c r="N245" s="13">
        <v>1444415</v>
      </c>
      <c r="O245" s="25">
        <f>200000-199999</f>
        <v>1</v>
      </c>
      <c r="P245" s="18" t="s">
        <v>129</v>
      </c>
      <c r="Q245" s="13" t="s">
        <v>127</v>
      </c>
      <c r="R245" s="13" t="s">
        <v>127</v>
      </c>
      <c r="S245" s="13"/>
      <c r="T245" s="13"/>
      <c r="U245" s="13"/>
      <c r="V245" s="13" t="s">
        <v>127</v>
      </c>
      <c r="W245" s="27" t="s">
        <v>698</v>
      </c>
      <c r="X245" s="27"/>
      <c r="Y245" s="20" t="s">
        <v>699</v>
      </c>
      <c r="Z245" s="12"/>
    </row>
    <row r="246" spans="1:26" s="48" customFormat="1" ht="15.6" customHeight="1" x14ac:dyDescent="0.25">
      <c r="A246" s="13">
        <v>240</v>
      </c>
      <c r="B246" s="14" t="s">
        <v>914</v>
      </c>
      <c r="C246" s="15" t="s">
        <v>104</v>
      </c>
      <c r="D246" s="22" t="s">
        <v>111</v>
      </c>
      <c r="E246" s="22" t="s">
        <v>1210</v>
      </c>
      <c r="F246" s="15" t="s">
        <v>59</v>
      </c>
      <c r="G246" s="76"/>
      <c r="H246" s="76"/>
      <c r="I246" s="76"/>
      <c r="J246" s="76" t="s">
        <v>127</v>
      </c>
      <c r="K246" s="16" t="s">
        <v>98</v>
      </c>
      <c r="L246" s="16"/>
      <c r="M246" s="30" t="s">
        <v>392</v>
      </c>
      <c r="N246" s="16">
        <v>2960883</v>
      </c>
      <c r="O246" s="50">
        <f>200000+100000</f>
        <v>300000</v>
      </c>
      <c r="P246" s="15" t="s">
        <v>129</v>
      </c>
      <c r="Q246" s="16" t="s">
        <v>127</v>
      </c>
      <c r="R246" s="16" t="s">
        <v>127</v>
      </c>
      <c r="S246" s="16" t="s">
        <v>127</v>
      </c>
      <c r="T246" s="16" t="s">
        <v>127</v>
      </c>
      <c r="U246" s="16"/>
      <c r="V246" s="16" t="s">
        <v>127</v>
      </c>
      <c r="W246" s="57" t="s">
        <v>721</v>
      </c>
      <c r="X246" s="14"/>
      <c r="Y246" s="46" t="s">
        <v>817</v>
      </c>
      <c r="Z246" s="51"/>
    </row>
    <row r="247" spans="1:26" s="48" customFormat="1" ht="15.6" customHeight="1" x14ac:dyDescent="0.25">
      <c r="A247" s="13">
        <v>241</v>
      </c>
      <c r="B247" s="14" t="s">
        <v>747</v>
      </c>
      <c r="C247" s="15" t="s">
        <v>104</v>
      </c>
      <c r="D247" s="22" t="s">
        <v>111</v>
      </c>
      <c r="E247" s="22" t="s">
        <v>111</v>
      </c>
      <c r="F247" s="15" t="s">
        <v>59</v>
      </c>
      <c r="G247" s="76"/>
      <c r="H247" s="76"/>
      <c r="I247" s="76"/>
      <c r="J247" s="76"/>
      <c r="K247" s="16" t="s">
        <v>98</v>
      </c>
      <c r="L247" s="16"/>
      <c r="M247" s="30" t="s">
        <v>937</v>
      </c>
      <c r="N247" s="16" t="s">
        <v>938</v>
      </c>
      <c r="O247" s="50">
        <f>100000+100000+300000+300000</f>
        <v>800000</v>
      </c>
      <c r="P247" s="46" t="s">
        <v>939</v>
      </c>
      <c r="Q247" s="16" t="s">
        <v>127</v>
      </c>
      <c r="R247" s="16" t="s">
        <v>127</v>
      </c>
      <c r="S247" s="16" t="s">
        <v>127</v>
      </c>
      <c r="T247" s="16" t="s">
        <v>127</v>
      </c>
      <c r="U247" s="16" t="s">
        <v>127</v>
      </c>
      <c r="V247" s="16" t="s">
        <v>127</v>
      </c>
      <c r="W247" s="57" t="s">
        <v>748</v>
      </c>
      <c r="X247" s="14"/>
      <c r="Y247" s="46" t="s">
        <v>749</v>
      </c>
      <c r="Z247" s="51"/>
    </row>
    <row r="248" spans="1:26" s="48" customFormat="1" ht="15.6" customHeight="1" x14ac:dyDescent="0.25">
      <c r="A248" s="13">
        <v>242</v>
      </c>
      <c r="B248" s="14" t="s">
        <v>918</v>
      </c>
      <c r="C248" s="15" t="s">
        <v>104</v>
      </c>
      <c r="D248" s="22" t="s">
        <v>111</v>
      </c>
      <c r="E248" s="22" t="s">
        <v>111</v>
      </c>
      <c r="F248" s="15" t="s">
        <v>59</v>
      </c>
      <c r="G248" s="76"/>
      <c r="H248" s="76"/>
      <c r="I248" s="76"/>
      <c r="J248" s="76"/>
      <c r="K248" s="16" t="s">
        <v>98</v>
      </c>
      <c r="L248" s="16"/>
      <c r="M248" s="30" t="s">
        <v>259</v>
      </c>
      <c r="N248" s="16">
        <v>8056988</v>
      </c>
      <c r="O248" s="50">
        <f>200000+200000+100000</f>
        <v>500000</v>
      </c>
      <c r="P248" s="15" t="s">
        <v>129</v>
      </c>
      <c r="Q248" s="16" t="s">
        <v>127</v>
      </c>
      <c r="R248" s="16"/>
      <c r="S248" s="16" t="s">
        <v>127</v>
      </c>
      <c r="T248" s="16" t="s">
        <v>127</v>
      </c>
      <c r="U248" s="16"/>
      <c r="V248" s="16" t="s">
        <v>127</v>
      </c>
      <c r="W248" s="57" t="s">
        <v>919</v>
      </c>
      <c r="X248" s="14"/>
      <c r="Y248" s="46" t="s">
        <v>920</v>
      </c>
      <c r="Z248" s="51"/>
    </row>
    <row r="249" spans="1:26" s="48" customFormat="1" ht="15.6" customHeight="1" x14ac:dyDescent="0.25">
      <c r="A249" s="13">
        <v>243</v>
      </c>
      <c r="B249" s="14" t="s">
        <v>921</v>
      </c>
      <c r="C249" s="15" t="s">
        <v>104</v>
      </c>
      <c r="D249" s="22" t="s">
        <v>111</v>
      </c>
      <c r="E249" s="22" t="s">
        <v>111</v>
      </c>
      <c r="F249" s="15" t="s">
        <v>59</v>
      </c>
      <c r="G249" s="76"/>
      <c r="H249" s="76"/>
      <c r="I249" s="76"/>
      <c r="J249" s="76"/>
      <c r="K249" s="16" t="s">
        <v>98</v>
      </c>
      <c r="L249" s="16"/>
      <c r="M249" s="30" t="s">
        <v>229</v>
      </c>
      <c r="N249" s="16">
        <v>2872525</v>
      </c>
      <c r="O249" s="50">
        <f>55000+45000+100000-199999</f>
        <v>1</v>
      </c>
      <c r="P249" s="15" t="s">
        <v>129</v>
      </c>
      <c r="Q249" s="16" t="s">
        <v>127</v>
      </c>
      <c r="R249" s="16" t="s">
        <v>127</v>
      </c>
      <c r="S249" s="16" t="s">
        <v>127</v>
      </c>
      <c r="T249" s="16" t="s">
        <v>127</v>
      </c>
      <c r="U249" s="16"/>
      <c r="V249" s="16" t="s">
        <v>127</v>
      </c>
      <c r="W249" s="57" t="s">
        <v>922</v>
      </c>
      <c r="X249" s="14"/>
      <c r="Y249" s="46" t="s">
        <v>923</v>
      </c>
      <c r="Z249" s="51"/>
    </row>
    <row r="250" spans="1:26" s="48" customFormat="1" ht="15.6" customHeight="1" x14ac:dyDescent="0.25">
      <c r="A250" s="13">
        <v>244</v>
      </c>
      <c r="B250" s="14" t="s">
        <v>924</v>
      </c>
      <c r="C250" s="15" t="s">
        <v>104</v>
      </c>
      <c r="D250" s="22" t="s">
        <v>111</v>
      </c>
      <c r="E250" s="22" t="s">
        <v>111</v>
      </c>
      <c r="F250" s="15" t="s">
        <v>59</v>
      </c>
      <c r="G250" s="76"/>
      <c r="H250" s="76"/>
      <c r="I250" s="76"/>
      <c r="J250" s="76"/>
      <c r="K250" s="16" t="s">
        <v>98</v>
      </c>
      <c r="L250" s="16"/>
      <c r="M250" s="30" t="s">
        <v>128</v>
      </c>
      <c r="N250" s="16">
        <v>4387686</v>
      </c>
      <c r="O250" s="50">
        <f>55000+45000</f>
        <v>100000</v>
      </c>
      <c r="P250" s="15" t="s">
        <v>129</v>
      </c>
      <c r="Q250" s="16" t="s">
        <v>127</v>
      </c>
      <c r="R250" s="16" t="s">
        <v>127</v>
      </c>
      <c r="S250" s="16" t="s">
        <v>127</v>
      </c>
      <c r="T250" s="16" t="s">
        <v>127</v>
      </c>
      <c r="U250" s="16" t="s">
        <v>127</v>
      </c>
      <c r="V250" s="16" t="s">
        <v>127</v>
      </c>
      <c r="W250" s="57" t="s">
        <v>925</v>
      </c>
      <c r="X250" s="14"/>
      <c r="Y250" s="46" t="s">
        <v>926</v>
      </c>
      <c r="Z250" s="51"/>
    </row>
    <row r="251" spans="1:26" s="48" customFormat="1" ht="15.6" customHeight="1" x14ac:dyDescent="0.25">
      <c r="A251" s="13">
        <v>245</v>
      </c>
      <c r="B251" s="14" t="s">
        <v>1011</v>
      </c>
      <c r="C251" s="15" t="s">
        <v>104</v>
      </c>
      <c r="D251" s="22" t="s">
        <v>111</v>
      </c>
      <c r="E251" s="22" t="s">
        <v>111</v>
      </c>
      <c r="F251" s="15" t="s">
        <v>59</v>
      </c>
      <c r="G251" s="76"/>
      <c r="H251" s="76"/>
      <c r="I251" s="76"/>
      <c r="J251" s="76"/>
      <c r="K251" s="16" t="s">
        <v>98</v>
      </c>
      <c r="L251" s="16"/>
      <c r="M251" s="30" t="s">
        <v>136</v>
      </c>
      <c r="N251" s="16">
        <v>5498103</v>
      </c>
      <c r="O251" s="50">
        <f>200000+300000</f>
        <v>500000</v>
      </c>
      <c r="P251" s="15" t="s">
        <v>129</v>
      </c>
      <c r="Q251" s="16" t="s">
        <v>127</v>
      </c>
      <c r="R251" s="16" t="s">
        <v>127</v>
      </c>
      <c r="S251" s="16" t="s">
        <v>127</v>
      </c>
      <c r="T251" s="16" t="s">
        <v>127</v>
      </c>
      <c r="U251" s="16"/>
      <c r="V251" s="16" t="s">
        <v>127</v>
      </c>
      <c r="W251" s="57" t="s">
        <v>1012</v>
      </c>
      <c r="X251" s="14"/>
      <c r="Y251" s="46" t="s">
        <v>1013</v>
      </c>
      <c r="Z251" s="51"/>
    </row>
    <row r="252" spans="1:26" s="48" customFormat="1" ht="15.6" customHeight="1" x14ac:dyDescent="0.25">
      <c r="A252" s="13">
        <v>246</v>
      </c>
      <c r="B252" s="14" t="s">
        <v>1014</v>
      </c>
      <c r="C252" s="15" t="s">
        <v>104</v>
      </c>
      <c r="D252" s="22" t="s">
        <v>111</v>
      </c>
      <c r="E252" s="22" t="s">
        <v>111</v>
      </c>
      <c r="F252" s="15" t="s">
        <v>59</v>
      </c>
      <c r="G252" s="76"/>
      <c r="H252" s="76"/>
      <c r="I252" s="76"/>
      <c r="J252" s="76"/>
      <c r="K252" s="16" t="s">
        <v>98</v>
      </c>
      <c r="L252" s="16"/>
      <c r="M252" s="32" t="s">
        <v>147</v>
      </c>
      <c r="N252" s="59" t="s">
        <v>1015</v>
      </c>
      <c r="O252" s="50">
        <f>55000+145000+300000</f>
        <v>500000</v>
      </c>
      <c r="P252" s="15" t="s">
        <v>129</v>
      </c>
      <c r="Q252" s="16" t="s">
        <v>127</v>
      </c>
      <c r="R252" s="16" t="s">
        <v>127</v>
      </c>
      <c r="S252" s="16" t="s">
        <v>127</v>
      </c>
      <c r="T252" s="16" t="s">
        <v>127</v>
      </c>
      <c r="U252" s="16"/>
      <c r="V252" s="16" t="s">
        <v>127</v>
      </c>
      <c r="W252" s="57" t="s">
        <v>1016</v>
      </c>
      <c r="X252" s="14"/>
      <c r="Y252" s="46" t="s">
        <v>1017</v>
      </c>
      <c r="Z252" s="51"/>
    </row>
    <row r="253" spans="1:26" s="48" customFormat="1" ht="15.6" customHeight="1" x14ac:dyDescent="0.25">
      <c r="A253" s="13">
        <v>247</v>
      </c>
      <c r="B253" s="14" t="s">
        <v>1029</v>
      </c>
      <c r="C253" s="15" t="s">
        <v>104</v>
      </c>
      <c r="D253" s="22" t="s">
        <v>111</v>
      </c>
      <c r="E253" s="22" t="s">
        <v>1210</v>
      </c>
      <c r="F253" s="15" t="s">
        <v>59</v>
      </c>
      <c r="G253" s="76"/>
      <c r="H253" s="76" t="s">
        <v>127</v>
      </c>
      <c r="I253" s="76"/>
      <c r="J253" s="76" t="s">
        <v>127</v>
      </c>
      <c r="K253" s="16" t="s">
        <v>98</v>
      </c>
      <c r="L253" s="16"/>
      <c r="M253" s="30" t="s">
        <v>146</v>
      </c>
      <c r="N253" s="59">
        <v>6697116</v>
      </c>
      <c r="O253" s="50">
        <v>180000</v>
      </c>
      <c r="P253" s="15" t="s">
        <v>163</v>
      </c>
      <c r="Q253" s="16"/>
      <c r="R253" s="16" t="s">
        <v>127</v>
      </c>
      <c r="S253" s="16" t="s">
        <v>127</v>
      </c>
      <c r="T253" s="16" t="s">
        <v>127</v>
      </c>
      <c r="U253" s="16"/>
      <c r="V253" s="16" t="s">
        <v>127</v>
      </c>
      <c r="W253" s="57" t="s">
        <v>1026</v>
      </c>
      <c r="X253" s="14"/>
      <c r="Y253" s="46" t="s">
        <v>1027</v>
      </c>
      <c r="Z253" s="51"/>
    </row>
    <row r="254" spans="1:26" s="48" customFormat="1" ht="15.6" customHeight="1" x14ac:dyDescent="0.25">
      <c r="A254" s="13">
        <v>248</v>
      </c>
      <c r="B254" s="14" t="s">
        <v>1028</v>
      </c>
      <c r="C254" s="15" t="s">
        <v>104</v>
      </c>
      <c r="D254" s="22" t="s">
        <v>111</v>
      </c>
      <c r="E254" s="22" t="s">
        <v>111</v>
      </c>
      <c r="F254" s="15" t="s">
        <v>59</v>
      </c>
      <c r="G254" s="76"/>
      <c r="H254" s="76"/>
      <c r="I254" s="76"/>
      <c r="J254" s="76"/>
      <c r="K254" s="16" t="s">
        <v>102</v>
      </c>
      <c r="L254" s="16" t="s">
        <v>164</v>
      </c>
      <c r="M254" s="30"/>
      <c r="N254" s="59">
        <v>6829740</v>
      </c>
      <c r="O254" s="50">
        <v>300000</v>
      </c>
      <c r="P254" s="15" t="s">
        <v>129</v>
      </c>
      <c r="Q254" s="16"/>
      <c r="R254" s="16"/>
      <c r="S254" s="16"/>
      <c r="T254" s="16"/>
      <c r="U254" s="16"/>
      <c r="V254" s="16"/>
      <c r="W254" s="57" t="s">
        <v>1030</v>
      </c>
      <c r="X254" s="14"/>
      <c r="Y254" s="46" t="s">
        <v>1031</v>
      </c>
      <c r="Z254" s="51"/>
    </row>
    <row r="255" spans="1:26" s="48" customFormat="1" ht="15.6" customHeight="1" x14ac:dyDescent="0.25">
      <c r="A255" s="13">
        <v>249</v>
      </c>
      <c r="B255" s="14" t="s">
        <v>1034</v>
      </c>
      <c r="C255" s="15" t="s">
        <v>104</v>
      </c>
      <c r="D255" s="22" t="s">
        <v>111</v>
      </c>
      <c r="E255" s="22" t="s">
        <v>111</v>
      </c>
      <c r="F255" s="15" t="s">
        <v>59</v>
      </c>
      <c r="G255" s="76"/>
      <c r="H255" s="76"/>
      <c r="I255" s="76"/>
      <c r="J255" s="76" t="s">
        <v>127</v>
      </c>
      <c r="K255" s="16" t="s">
        <v>98</v>
      </c>
      <c r="L255" s="16"/>
      <c r="M255" s="30" t="s">
        <v>252</v>
      </c>
      <c r="N255" s="59">
        <v>1303372</v>
      </c>
      <c r="O255" s="50">
        <f>55000+25000</f>
        <v>80000</v>
      </c>
      <c r="P255" s="15" t="s">
        <v>254</v>
      </c>
      <c r="Q255" s="16" t="s">
        <v>127</v>
      </c>
      <c r="R255" s="16" t="s">
        <v>127</v>
      </c>
      <c r="S255" s="16" t="s">
        <v>127</v>
      </c>
      <c r="T255" s="16" t="s">
        <v>127</v>
      </c>
      <c r="U255" s="16"/>
      <c r="V255" s="16" t="s">
        <v>127</v>
      </c>
      <c r="W255" s="57" t="s">
        <v>1035</v>
      </c>
      <c r="X255" s="14"/>
      <c r="Y255" s="46" t="s">
        <v>1036</v>
      </c>
      <c r="Z255" s="51"/>
    </row>
    <row r="256" spans="1:26" s="48" customFormat="1" ht="15.6" customHeight="1" x14ac:dyDescent="0.25">
      <c r="A256" s="13">
        <v>250</v>
      </c>
      <c r="B256" s="14" t="s">
        <v>1047</v>
      </c>
      <c r="C256" s="15" t="s">
        <v>104</v>
      </c>
      <c r="D256" s="22" t="s">
        <v>111</v>
      </c>
      <c r="E256" s="22" t="s">
        <v>711</v>
      </c>
      <c r="F256" s="15" t="s">
        <v>59</v>
      </c>
      <c r="G256" s="76"/>
      <c r="H256" s="76"/>
      <c r="I256" s="76"/>
      <c r="J256" s="76"/>
      <c r="K256" s="16" t="s">
        <v>98</v>
      </c>
      <c r="L256" s="16"/>
      <c r="M256" s="30" t="s">
        <v>138</v>
      </c>
      <c r="N256" s="59">
        <v>4806752</v>
      </c>
      <c r="O256" s="50">
        <v>150000</v>
      </c>
      <c r="P256" s="15" t="s">
        <v>163</v>
      </c>
      <c r="Q256" s="16" t="s">
        <v>127</v>
      </c>
      <c r="R256" s="16" t="s">
        <v>127</v>
      </c>
      <c r="S256" s="16" t="s">
        <v>127</v>
      </c>
      <c r="T256" s="16" t="s">
        <v>127</v>
      </c>
      <c r="U256" s="16"/>
      <c r="V256" s="16" t="s">
        <v>127</v>
      </c>
      <c r="W256" s="57" t="s">
        <v>1048</v>
      </c>
      <c r="X256" s="14"/>
      <c r="Y256" s="46" t="s">
        <v>1049</v>
      </c>
      <c r="Z256" s="51"/>
    </row>
    <row r="257" spans="1:26" s="48" customFormat="1" ht="15.6" customHeight="1" x14ac:dyDescent="0.25">
      <c r="A257" s="13">
        <v>251</v>
      </c>
      <c r="B257" s="14" t="s">
        <v>1078</v>
      </c>
      <c r="C257" s="15" t="s">
        <v>104</v>
      </c>
      <c r="D257" s="22" t="s">
        <v>111</v>
      </c>
      <c r="E257" s="22" t="s">
        <v>711</v>
      </c>
      <c r="F257" s="15" t="s">
        <v>59</v>
      </c>
      <c r="G257" s="76"/>
      <c r="H257" s="76" t="s">
        <v>127</v>
      </c>
      <c r="I257" s="76"/>
      <c r="J257" s="76" t="s">
        <v>127</v>
      </c>
      <c r="K257" s="16" t="s">
        <v>98</v>
      </c>
      <c r="L257" s="16"/>
      <c r="M257" s="32" t="s">
        <v>147</v>
      </c>
      <c r="N257" s="59">
        <v>6980321</v>
      </c>
      <c r="O257" s="50">
        <f>55000+145000</f>
        <v>200000</v>
      </c>
      <c r="P257" s="15" t="s">
        <v>167</v>
      </c>
      <c r="Q257" s="16" t="s">
        <v>127</v>
      </c>
      <c r="R257" s="16" t="s">
        <v>127</v>
      </c>
      <c r="S257" s="16" t="s">
        <v>127</v>
      </c>
      <c r="T257" s="16" t="s">
        <v>127</v>
      </c>
      <c r="U257" s="16"/>
      <c r="V257" s="16" t="s">
        <v>127</v>
      </c>
      <c r="W257" s="57" t="s">
        <v>1079</v>
      </c>
      <c r="X257" s="14"/>
      <c r="Y257" s="46" t="s">
        <v>1080</v>
      </c>
      <c r="Z257" s="51"/>
    </row>
    <row r="258" spans="1:26" s="48" customFormat="1" ht="15.6" customHeight="1" x14ac:dyDescent="0.25">
      <c r="A258" s="13">
        <v>252</v>
      </c>
      <c r="B258" s="14" t="s">
        <v>1101</v>
      </c>
      <c r="C258" s="15" t="s">
        <v>104</v>
      </c>
      <c r="D258" s="22" t="s">
        <v>111</v>
      </c>
      <c r="E258" s="22" t="s">
        <v>711</v>
      </c>
      <c r="F258" s="15" t="s">
        <v>59</v>
      </c>
      <c r="G258" s="76"/>
      <c r="H258" s="76"/>
      <c r="I258" s="76"/>
      <c r="J258" s="76" t="s">
        <v>127</v>
      </c>
      <c r="K258" s="16" t="s">
        <v>98</v>
      </c>
      <c r="L258" s="16"/>
      <c r="M258" s="30" t="s">
        <v>128</v>
      </c>
      <c r="N258" s="59">
        <v>9098704</v>
      </c>
      <c r="O258" s="50">
        <f>100000+100000</f>
        <v>200000</v>
      </c>
      <c r="P258" s="15" t="s">
        <v>129</v>
      </c>
      <c r="Q258" s="16" t="s">
        <v>127</v>
      </c>
      <c r="R258" s="16" t="s">
        <v>127</v>
      </c>
      <c r="S258" s="16" t="s">
        <v>127</v>
      </c>
      <c r="T258" s="16" t="s">
        <v>127</v>
      </c>
      <c r="U258" s="16"/>
      <c r="V258" s="16" t="s">
        <v>127</v>
      </c>
      <c r="W258" s="57" t="s">
        <v>1102</v>
      </c>
      <c r="X258" s="14"/>
      <c r="Y258" s="46" t="s">
        <v>1103</v>
      </c>
      <c r="Z258" s="51"/>
    </row>
    <row r="259" spans="1:26" s="48" customFormat="1" ht="15.6" customHeight="1" x14ac:dyDescent="0.25">
      <c r="A259" s="13">
        <v>253</v>
      </c>
      <c r="B259" s="14" t="s">
        <v>1162</v>
      </c>
      <c r="C259" s="15" t="s">
        <v>104</v>
      </c>
      <c r="D259" s="22" t="s">
        <v>111</v>
      </c>
      <c r="E259" s="22" t="s">
        <v>711</v>
      </c>
      <c r="F259" s="15" t="s">
        <v>59</v>
      </c>
      <c r="G259" s="76"/>
      <c r="H259" s="76"/>
      <c r="I259" s="76"/>
      <c r="J259" s="76"/>
      <c r="K259" s="16"/>
      <c r="L259" s="16"/>
      <c r="M259" s="30"/>
      <c r="N259" s="59"/>
      <c r="O259" s="50">
        <v>1</v>
      </c>
      <c r="P259" s="15"/>
      <c r="Q259" s="16"/>
      <c r="R259" s="16"/>
      <c r="S259" s="16"/>
      <c r="T259" s="16"/>
      <c r="U259" s="16"/>
      <c r="V259" s="16"/>
      <c r="W259" s="57"/>
      <c r="X259" s="14"/>
      <c r="Y259" s="46"/>
      <c r="Z259" s="51"/>
    </row>
    <row r="260" spans="1:26" s="48" customFormat="1" ht="15.6" customHeight="1" x14ac:dyDescent="0.25">
      <c r="A260" s="13">
        <v>254</v>
      </c>
      <c r="B260" s="14" t="s">
        <v>1163</v>
      </c>
      <c r="C260" s="15" t="s">
        <v>104</v>
      </c>
      <c r="D260" s="22" t="s">
        <v>111</v>
      </c>
      <c r="E260" s="22" t="s">
        <v>111</v>
      </c>
      <c r="F260" s="15" t="s">
        <v>59</v>
      </c>
      <c r="G260" s="76"/>
      <c r="H260" s="76"/>
      <c r="I260" s="76"/>
      <c r="J260" s="76"/>
      <c r="K260" s="16"/>
      <c r="L260" s="16"/>
      <c r="M260" s="30"/>
      <c r="N260" s="59"/>
      <c r="O260" s="50">
        <v>1</v>
      </c>
      <c r="P260" s="15"/>
      <c r="Q260" s="16"/>
      <c r="R260" s="16"/>
      <c r="S260" s="16"/>
      <c r="T260" s="16"/>
      <c r="U260" s="16"/>
      <c r="V260" s="16"/>
      <c r="W260" s="57"/>
      <c r="X260" s="14"/>
      <c r="Y260" s="46"/>
      <c r="Z260" s="51"/>
    </row>
    <row r="261" spans="1:26" s="48" customFormat="1" ht="15.6" customHeight="1" x14ac:dyDescent="0.25">
      <c r="A261" s="13">
        <v>255</v>
      </c>
      <c r="B261" s="14" t="s">
        <v>1158</v>
      </c>
      <c r="C261" s="15" t="s">
        <v>104</v>
      </c>
      <c r="D261" s="22" t="s">
        <v>111</v>
      </c>
      <c r="E261" s="22" t="s">
        <v>111</v>
      </c>
      <c r="F261" s="15" t="s">
        <v>59</v>
      </c>
      <c r="G261" s="76"/>
      <c r="H261" s="76"/>
      <c r="I261" s="76"/>
      <c r="J261" s="76"/>
      <c r="K261" s="16" t="s">
        <v>98</v>
      </c>
      <c r="L261" s="16"/>
      <c r="M261" s="30" t="s">
        <v>1159</v>
      </c>
      <c r="N261" s="59">
        <v>6651172</v>
      </c>
      <c r="O261" s="50">
        <v>500000</v>
      </c>
      <c r="P261" s="15" t="s">
        <v>129</v>
      </c>
      <c r="Q261" s="16" t="s">
        <v>127</v>
      </c>
      <c r="R261" s="16" t="s">
        <v>127</v>
      </c>
      <c r="S261" s="16" t="s">
        <v>127</v>
      </c>
      <c r="T261" s="16" t="s">
        <v>127</v>
      </c>
      <c r="U261" s="16"/>
      <c r="V261" s="16" t="s">
        <v>127</v>
      </c>
      <c r="W261" s="57" t="s">
        <v>1160</v>
      </c>
      <c r="X261" s="14"/>
      <c r="Y261" s="46" t="s">
        <v>1161</v>
      </c>
      <c r="Z261" s="51"/>
    </row>
    <row r="262" spans="1:26" s="48" customFormat="1" ht="15.6" customHeight="1" x14ac:dyDescent="0.25">
      <c r="A262" s="13">
        <v>256</v>
      </c>
      <c r="B262" s="14" t="s">
        <v>1167</v>
      </c>
      <c r="C262" s="15" t="s">
        <v>104</v>
      </c>
      <c r="D262" s="22" t="s">
        <v>111</v>
      </c>
      <c r="E262" s="22" t="s">
        <v>711</v>
      </c>
      <c r="F262" s="15" t="s">
        <v>59</v>
      </c>
      <c r="G262" s="76"/>
      <c r="H262" s="76" t="s">
        <v>127</v>
      </c>
      <c r="I262" s="76"/>
      <c r="J262" s="76" t="s">
        <v>127</v>
      </c>
      <c r="K262" s="16" t="s">
        <v>98</v>
      </c>
      <c r="L262" s="16"/>
      <c r="M262" s="30" t="s">
        <v>392</v>
      </c>
      <c r="N262" s="59">
        <v>3933640</v>
      </c>
      <c r="O262" s="50">
        <v>200000</v>
      </c>
      <c r="P262" s="15" t="s">
        <v>179</v>
      </c>
      <c r="Q262" s="16" t="s">
        <v>127</v>
      </c>
      <c r="R262" s="16" t="s">
        <v>127</v>
      </c>
      <c r="S262" s="16" t="s">
        <v>127</v>
      </c>
      <c r="T262" s="16" t="s">
        <v>127</v>
      </c>
      <c r="U262" s="16"/>
      <c r="V262" s="16" t="s">
        <v>127</v>
      </c>
      <c r="W262" s="57" t="s">
        <v>1168</v>
      </c>
      <c r="X262" s="14"/>
      <c r="Y262" s="46" t="s">
        <v>1169</v>
      </c>
      <c r="Z262" s="51"/>
    </row>
    <row r="263" spans="1:26" s="48" customFormat="1" ht="15.6" customHeight="1" x14ac:dyDescent="0.25">
      <c r="A263" s="13">
        <v>257</v>
      </c>
      <c r="B263" s="14" t="s">
        <v>1172</v>
      </c>
      <c r="C263" s="15" t="s">
        <v>104</v>
      </c>
      <c r="D263" s="22" t="s">
        <v>111</v>
      </c>
      <c r="E263" s="22" t="s">
        <v>111</v>
      </c>
      <c r="F263" s="15" t="s">
        <v>59</v>
      </c>
      <c r="G263" s="76"/>
      <c r="H263" s="76"/>
      <c r="I263" s="76"/>
      <c r="J263" s="76"/>
      <c r="K263" s="16" t="s">
        <v>75</v>
      </c>
      <c r="L263" s="16"/>
      <c r="M263" s="30"/>
      <c r="N263" s="59"/>
      <c r="O263" s="50">
        <v>1</v>
      </c>
      <c r="P263" s="15"/>
      <c r="Q263" s="16"/>
      <c r="R263" s="16"/>
      <c r="S263" s="16"/>
      <c r="T263" s="16"/>
      <c r="U263" s="16"/>
      <c r="V263" s="16"/>
      <c r="W263" s="57"/>
      <c r="X263" s="14"/>
      <c r="Y263" s="46" t="s">
        <v>1173</v>
      </c>
      <c r="Z263" s="51"/>
    </row>
    <row r="264" spans="1:26" s="48" customFormat="1" ht="15.6" customHeight="1" x14ac:dyDescent="0.25">
      <c r="A264" s="13">
        <v>258</v>
      </c>
      <c r="B264" s="44" t="s">
        <v>1180</v>
      </c>
      <c r="C264" s="15" t="s">
        <v>104</v>
      </c>
      <c r="D264" s="22" t="s">
        <v>111</v>
      </c>
      <c r="E264" s="22" t="s">
        <v>711</v>
      </c>
      <c r="F264" s="22" t="s">
        <v>59</v>
      </c>
      <c r="G264" s="75" t="s">
        <v>127</v>
      </c>
      <c r="H264" s="75" t="s">
        <v>127</v>
      </c>
      <c r="I264" s="75"/>
      <c r="J264" s="75" t="s">
        <v>127</v>
      </c>
      <c r="K264" s="54" t="s">
        <v>98</v>
      </c>
      <c r="L264" s="13"/>
      <c r="M264" s="24" t="s">
        <v>700</v>
      </c>
      <c r="N264" s="29">
        <v>3161773</v>
      </c>
      <c r="O264" s="25">
        <v>200000</v>
      </c>
      <c r="P264" s="18" t="s">
        <v>167</v>
      </c>
      <c r="Q264" s="13" t="s">
        <v>127</v>
      </c>
      <c r="R264" s="13" t="s">
        <v>127</v>
      </c>
      <c r="S264" s="13" t="s">
        <v>127</v>
      </c>
      <c r="T264" s="13" t="s">
        <v>127</v>
      </c>
      <c r="U264" s="13"/>
      <c r="V264" s="13" t="s">
        <v>127</v>
      </c>
      <c r="W264" s="27" t="s">
        <v>1178</v>
      </c>
      <c r="X264" s="27"/>
      <c r="Y264" s="19" t="s">
        <v>1179</v>
      </c>
      <c r="Z264" s="18"/>
    </row>
    <row r="265" spans="1:26" s="48" customFormat="1" ht="15.6" customHeight="1" x14ac:dyDescent="0.25">
      <c r="A265" s="13">
        <v>259</v>
      </c>
      <c r="B265" s="44" t="s">
        <v>1188</v>
      </c>
      <c r="C265" s="15" t="s">
        <v>104</v>
      </c>
      <c r="D265" s="22" t="s">
        <v>111</v>
      </c>
      <c r="E265" s="22" t="s">
        <v>111</v>
      </c>
      <c r="F265" s="22" t="s">
        <v>59</v>
      </c>
      <c r="G265" s="75" t="s">
        <v>127</v>
      </c>
      <c r="H265" s="75" t="s">
        <v>127</v>
      </c>
      <c r="I265" s="75"/>
      <c r="J265" s="75" t="s">
        <v>127</v>
      </c>
      <c r="K265" s="54" t="s">
        <v>98</v>
      </c>
      <c r="L265" s="13"/>
      <c r="M265" s="24" t="s">
        <v>983</v>
      </c>
      <c r="N265" s="29" t="s">
        <v>1189</v>
      </c>
      <c r="O265" s="25">
        <v>500000</v>
      </c>
      <c r="P265" s="18" t="s">
        <v>129</v>
      </c>
      <c r="Q265" s="13" t="s">
        <v>127</v>
      </c>
      <c r="R265" s="13" t="s">
        <v>127</v>
      </c>
      <c r="S265" s="13" t="s">
        <v>127</v>
      </c>
      <c r="T265" s="13" t="s">
        <v>127</v>
      </c>
      <c r="U265" s="13"/>
      <c r="V265" s="13" t="s">
        <v>127</v>
      </c>
      <c r="W265" s="27" t="s">
        <v>1190</v>
      </c>
      <c r="X265" s="27"/>
      <c r="Y265" s="19" t="s">
        <v>1191</v>
      </c>
      <c r="Z265" s="18"/>
    </row>
    <row r="266" spans="1:26" s="48" customFormat="1" ht="15.6" customHeight="1" x14ac:dyDescent="0.25">
      <c r="A266" s="13">
        <v>260</v>
      </c>
      <c r="B266" s="44" t="s">
        <v>1253</v>
      </c>
      <c r="C266" s="15" t="s">
        <v>104</v>
      </c>
      <c r="D266" s="22" t="s">
        <v>111</v>
      </c>
      <c r="E266" s="22" t="s">
        <v>111</v>
      </c>
      <c r="F266" s="22" t="s">
        <v>59</v>
      </c>
      <c r="G266" s="75" t="s">
        <v>127</v>
      </c>
      <c r="H266" s="75" t="s">
        <v>127</v>
      </c>
      <c r="I266" s="75"/>
      <c r="J266" s="75" t="s">
        <v>127</v>
      </c>
      <c r="K266" s="54" t="s">
        <v>98</v>
      </c>
      <c r="L266" s="13"/>
      <c r="M266" s="24" t="s">
        <v>130</v>
      </c>
      <c r="N266" s="29">
        <v>4416432</v>
      </c>
      <c r="O266" s="25">
        <v>200000</v>
      </c>
      <c r="P266" s="18" t="s">
        <v>129</v>
      </c>
      <c r="Q266" s="13" t="s">
        <v>127</v>
      </c>
      <c r="R266" s="13" t="s">
        <v>127</v>
      </c>
      <c r="S266" s="13" t="s">
        <v>127</v>
      </c>
      <c r="T266" s="13" t="s">
        <v>127</v>
      </c>
      <c r="U266" s="13"/>
      <c r="V266" s="13" t="s">
        <v>127</v>
      </c>
      <c r="W266" s="27" t="s">
        <v>1225</v>
      </c>
      <c r="X266" s="27"/>
      <c r="Y266" s="19" t="s">
        <v>1226</v>
      </c>
      <c r="Z266" s="18"/>
    </row>
    <row r="267" spans="1:26" s="48" customFormat="1" ht="15.6" customHeight="1" x14ac:dyDescent="0.25">
      <c r="A267" s="13">
        <v>261</v>
      </c>
      <c r="B267" s="44" t="s">
        <v>1255</v>
      </c>
      <c r="C267" s="15" t="s">
        <v>104</v>
      </c>
      <c r="D267" s="22" t="s">
        <v>111</v>
      </c>
      <c r="E267" s="22" t="s">
        <v>111</v>
      </c>
      <c r="F267" s="22" t="s">
        <v>59</v>
      </c>
      <c r="G267" s="75" t="s">
        <v>127</v>
      </c>
      <c r="H267" s="75" t="s">
        <v>127</v>
      </c>
      <c r="I267" s="75"/>
      <c r="J267" s="75" t="s">
        <v>127</v>
      </c>
      <c r="K267" s="54" t="s">
        <v>75</v>
      </c>
      <c r="L267" s="13"/>
      <c r="M267" s="24"/>
      <c r="N267" s="29"/>
      <c r="O267" s="25">
        <v>1</v>
      </c>
      <c r="P267" s="18"/>
      <c r="Q267" s="13" t="s">
        <v>127</v>
      </c>
      <c r="R267" s="13" t="s">
        <v>127</v>
      </c>
      <c r="S267" s="13" t="s">
        <v>127</v>
      </c>
      <c r="T267" s="13" t="s">
        <v>127</v>
      </c>
      <c r="U267" s="13"/>
      <c r="V267" s="13" t="s">
        <v>127</v>
      </c>
      <c r="W267" s="27" t="s">
        <v>1256</v>
      </c>
      <c r="X267" s="27"/>
      <c r="Y267" s="19" t="s">
        <v>1257</v>
      </c>
      <c r="Z267" s="18"/>
    </row>
    <row r="268" spans="1:26" s="48" customFormat="1" ht="15.6" customHeight="1" x14ac:dyDescent="0.25">
      <c r="A268" s="13">
        <v>262</v>
      </c>
      <c r="B268" s="44" t="s">
        <v>1316</v>
      </c>
      <c r="C268" s="15" t="s">
        <v>104</v>
      </c>
      <c r="D268" s="22" t="s">
        <v>111</v>
      </c>
      <c r="E268" s="22" t="s">
        <v>711</v>
      </c>
      <c r="F268" s="22" t="s">
        <v>59</v>
      </c>
      <c r="G268" s="75"/>
      <c r="H268" s="75"/>
      <c r="I268" s="75"/>
      <c r="J268" s="75"/>
      <c r="K268" s="54" t="s">
        <v>75</v>
      </c>
      <c r="L268" s="13"/>
      <c r="M268" s="24"/>
      <c r="N268" s="29"/>
      <c r="O268" s="25">
        <v>1</v>
      </c>
      <c r="P268" s="18"/>
      <c r="Q268" s="13"/>
      <c r="R268" s="13"/>
      <c r="S268" s="13"/>
      <c r="T268" s="13"/>
      <c r="U268" s="13"/>
      <c r="V268" s="13"/>
      <c r="W268" s="27"/>
      <c r="X268" s="27"/>
      <c r="Y268" s="19" t="s">
        <v>1317</v>
      </c>
      <c r="Z268" s="18"/>
    </row>
    <row r="269" spans="1:26" s="48" customFormat="1" ht="15.6" customHeight="1" x14ac:dyDescent="0.25">
      <c r="A269" s="13">
        <v>263</v>
      </c>
      <c r="B269" s="44" t="s">
        <v>1339</v>
      </c>
      <c r="C269" s="15" t="s">
        <v>104</v>
      </c>
      <c r="D269" s="22" t="s">
        <v>111</v>
      </c>
      <c r="E269" s="22" t="s">
        <v>711</v>
      </c>
      <c r="F269" s="22" t="s">
        <v>59</v>
      </c>
      <c r="G269" s="75"/>
      <c r="H269" s="75"/>
      <c r="I269" s="75"/>
      <c r="J269" s="75"/>
      <c r="K269" s="54" t="s">
        <v>75</v>
      </c>
      <c r="L269" s="13"/>
      <c r="M269" s="24"/>
      <c r="N269" s="29"/>
      <c r="O269" s="25">
        <v>1</v>
      </c>
      <c r="P269" s="18"/>
      <c r="Q269" s="13"/>
      <c r="R269" s="13"/>
      <c r="S269" s="13"/>
      <c r="T269" s="13"/>
      <c r="U269" s="13"/>
      <c r="V269" s="13"/>
      <c r="W269" s="27" t="s">
        <v>1340</v>
      </c>
      <c r="X269" s="27"/>
      <c r="Y269" s="19" t="s">
        <v>1341</v>
      </c>
      <c r="Z269" s="18"/>
    </row>
    <row r="270" spans="1:26" s="48" customFormat="1" ht="15.6" customHeight="1" x14ac:dyDescent="0.25">
      <c r="A270" s="13">
        <v>264</v>
      </c>
      <c r="B270" s="44" t="s">
        <v>1368</v>
      </c>
      <c r="C270" s="15" t="s">
        <v>104</v>
      </c>
      <c r="D270" s="22" t="s">
        <v>111</v>
      </c>
      <c r="E270" s="22" t="s">
        <v>1210</v>
      </c>
      <c r="F270" s="22" t="s">
        <v>59</v>
      </c>
      <c r="G270" s="75"/>
      <c r="H270" s="75"/>
      <c r="I270" s="75"/>
      <c r="J270" s="75"/>
      <c r="K270" s="54" t="s">
        <v>75</v>
      </c>
      <c r="L270" s="13"/>
      <c r="M270" s="24"/>
      <c r="N270" s="29"/>
      <c r="O270" s="25">
        <v>1</v>
      </c>
      <c r="P270" s="18"/>
      <c r="Q270" s="13"/>
      <c r="R270" s="13"/>
      <c r="S270" s="13"/>
      <c r="T270" s="13"/>
      <c r="U270" s="13"/>
      <c r="V270" s="13"/>
      <c r="W270" s="27" t="s">
        <v>1369</v>
      </c>
      <c r="X270" s="27"/>
      <c r="Y270" s="19" t="s">
        <v>1370</v>
      </c>
      <c r="Z270" s="18"/>
    </row>
    <row r="271" spans="1:26" s="48" customFormat="1" ht="15.6" customHeight="1" x14ac:dyDescent="0.25">
      <c r="A271" s="13">
        <v>265</v>
      </c>
      <c r="B271" s="44" t="s">
        <v>1371</v>
      </c>
      <c r="C271" s="15" t="s">
        <v>104</v>
      </c>
      <c r="D271" s="22" t="s">
        <v>111</v>
      </c>
      <c r="E271" s="22" t="s">
        <v>1210</v>
      </c>
      <c r="F271" s="22" t="s">
        <v>59</v>
      </c>
      <c r="G271" s="75"/>
      <c r="H271" s="75"/>
      <c r="I271" s="75"/>
      <c r="J271" s="75"/>
      <c r="K271" s="54" t="s">
        <v>75</v>
      </c>
      <c r="L271" s="13"/>
      <c r="M271" s="24"/>
      <c r="N271" s="29"/>
      <c r="O271" s="25">
        <v>1</v>
      </c>
      <c r="P271" s="18"/>
      <c r="Q271" s="13"/>
      <c r="R271" s="13"/>
      <c r="S271" s="13"/>
      <c r="T271" s="13"/>
      <c r="U271" s="13"/>
      <c r="V271" s="13"/>
      <c r="W271" s="27" t="s">
        <v>1372</v>
      </c>
      <c r="X271" s="27"/>
      <c r="Y271" s="19" t="s">
        <v>1373</v>
      </c>
      <c r="Z271" s="18"/>
    </row>
    <row r="272" spans="1:26" s="48" customFormat="1" ht="15.6" customHeight="1" x14ac:dyDescent="0.25">
      <c r="A272" s="13">
        <v>266</v>
      </c>
      <c r="B272" s="44" t="s">
        <v>1381</v>
      </c>
      <c r="C272" s="15" t="s">
        <v>104</v>
      </c>
      <c r="D272" s="22" t="s">
        <v>111</v>
      </c>
      <c r="E272" s="22" t="s">
        <v>111</v>
      </c>
      <c r="F272" s="22" t="s">
        <v>59</v>
      </c>
      <c r="G272" s="75"/>
      <c r="H272" s="75"/>
      <c r="I272" s="75"/>
      <c r="J272" s="75"/>
      <c r="K272" s="54" t="s">
        <v>75</v>
      </c>
      <c r="L272" s="13"/>
      <c r="M272" s="24"/>
      <c r="N272" s="29"/>
      <c r="O272" s="25">
        <v>1</v>
      </c>
      <c r="P272" s="18"/>
      <c r="Q272" s="13"/>
      <c r="R272" s="13"/>
      <c r="S272" s="13"/>
      <c r="T272" s="13"/>
      <c r="U272" s="13"/>
      <c r="V272" s="13"/>
      <c r="W272" s="27"/>
      <c r="X272" s="27"/>
      <c r="Y272" s="19" t="s">
        <v>1382</v>
      </c>
      <c r="Z272" s="18"/>
    </row>
    <row r="273" spans="1:26" s="48" customFormat="1" ht="15.6" customHeight="1" x14ac:dyDescent="0.25">
      <c r="A273" s="13">
        <v>267</v>
      </c>
      <c r="B273" s="44" t="s">
        <v>1383</v>
      </c>
      <c r="C273" s="15" t="s">
        <v>104</v>
      </c>
      <c r="D273" s="22" t="s">
        <v>111</v>
      </c>
      <c r="E273" s="22" t="s">
        <v>711</v>
      </c>
      <c r="F273" s="22" t="s">
        <v>59</v>
      </c>
      <c r="G273" s="75"/>
      <c r="H273" s="75"/>
      <c r="I273" s="75"/>
      <c r="J273" s="75"/>
      <c r="K273" s="54" t="s">
        <v>75</v>
      </c>
      <c r="L273" s="13"/>
      <c r="M273" s="24"/>
      <c r="N273" s="29"/>
      <c r="O273" s="25">
        <v>1</v>
      </c>
      <c r="P273" s="18"/>
      <c r="Q273" s="13"/>
      <c r="R273" s="13"/>
      <c r="S273" s="13"/>
      <c r="T273" s="13"/>
      <c r="U273" s="13"/>
      <c r="V273" s="13"/>
      <c r="W273" s="27" t="s">
        <v>1384</v>
      </c>
      <c r="X273" s="27"/>
      <c r="Y273" s="19" t="s">
        <v>1385</v>
      </c>
      <c r="Z273" s="18"/>
    </row>
    <row r="274" spans="1:26" s="48" customFormat="1" ht="15.6" customHeight="1" x14ac:dyDescent="0.25">
      <c r="A274" s="13">
        <v>268</v>
      </c>
      <c r="B274" s="44" t="s">
        <v>1495</v>
      </c>
      <c r="C274" s="15" t="s">
        <v>104</v>
      </c>
      <c r="D274" s="22" t="s">
        <v>111</v>
      </c>
      <c r="E274" s="22" t="s">
        <v>1210</v>
      </c>
      <c r="F274" s="22" t="s">
        <v>59</v>
      </c>
      <c r="G274" s="75" t="s">
        <v>127</v>
      </c>
      <c r="H274" s="75" t="s">
        <v>127</v>
      </c>
      <c r="I274" s="75" t="s">
        <v>127</v>
      </c>
      <c r="J274" s="75" t="s">
        <v>127</v>
      </c>
      <c r="K274" s="54" t="s">
        <v>98</v>
      </c>
      <c r="L274" s="13"/>
      <c r="M274" s="24" t="s">
        <v>136</v>
      </c>
      <c r="N274" s="29">
        <v>5613854</v>
      </c>
      <c r="O274" s="25">
        <v>1</v>
      </c>
      <c r="P274" s="18" t="s">
        <v>129</v>
      </c>
      <c r="Q274" s="13" t="s">
        <v>127</v>
      </c>
      <c r="R274" s="13" t="s">
        <v>127</v>
      </c>
      <c r="S274" s="13" t="s">
        <v>127</v>
      </c>
      <c r="T274" s="13" t="s">
        <v>127</v>
      </c>
      <c r="U274" s="13"/>
      <c r="V274" s="13" t="s">
        <v>127</v>
      </c>
      <c r="W274" s="27" t="s">
        <v>1496</v>
      </c>
      <c r="X274" s="27"/>
      <c r="Y274" s="19" t="s">
        <v>1497</v>
      </c>
      <c r="Z274" s="18"/>
    </row>
    <row r="275" spans="1:26" s="48" customFormat="1" ht="15.6" customHeight="1" x14ac:dyDescent="0.25">
      <c r="A275" s="13">
        <v>269</v>
      </c>
      <c r="B275" s="44" t="s">
        <v>1492</v>
      </c>
      <c r="C275" s="15" t="s">
        <v>104</v>
      </c>
      <c r="D275" s="22" t="s">
        <v>111</v>
      </c>
      <c r="E275" s="22" t="s">
        <v>111</v>
      </c>
      <c r="F275" s="22" t="s">
        <v>59</v>
      </c>
      <c r="G275" s="75"/>
      <c r="H275" s="75"/>
      <c r="I275" s="75"/>
      <c r="J275" s="75"/>
      <c r="K275" s="54" t="s">
        <v>75</v>
      </c>
      <c r="L275" s="13"/>
      <c r="M275" s="24"/>
      <c r="N275" s="29"/>
      <c r="O275" s="25">
        <v>1</v>
      </c>
      <c r="P275" s="18"/>
      <c r="Q275" s="13"/>
      <c r="R275" s="13"/>
      <c r="S275" s="13"/>
      <c r="T275" s="13"/>
      <c r="U275" s="13"/>
      <c r="V275" s="13"/>
      <c r="W275" s="27" t="s">
        <v>1493</v>
      </c>
      <c r="X275" s="27"/>
      <c r="Y275" s="19" t="s">
        <v>1494</v>
      </c>
      <c r="Z275" s="18"/>
    </row>
    <row r="276" spans="1:26" s="48" customFormat="1" ht="15.6" customHeight="1" x14ac:dyDescent="0.25">
      <c r="A276" s="13">
        <v>270</v>
      </c>
      <c r="B276" s="44" t="s">
        <v>1557</v>
      </c>
      <c r="C276" s="15" t="s">
        <v>104</v>
      </c>
      <c r="D276" s="22" t="s">
        <v>111</v>
      </c>
      <c r="E276" s="22" t="s">
        <v>711</v>
      </c>
      <c r="F276" s="22" t="s">
        <v>59</v>
      </c>
      <c r="G276" s="75"/>
      <c r="H276" s="75"/>
      <c r="I276" s="75"/>
      <c r="J276" s="75"/>
      <c r="K276" s="54" t="s">
        <v>75</v>
      </c>
      <c r="L276" s="13"/>
      <c r="M276" s="24"/>
      <c r="N276" s="29"/>
      <c r="O276" s="25">
        <v>1</v>
      </c>
      <c r="P276" s="18"/>
      <c r="Q276" s="13"/>
      <c r="R276" s="13"/>
      <c r="S276" s="13"/>
      <c r="T276" s="13"/>
      <c r="U276" s="13"/>
      <c r="V276" s="13"/>
      <c r="W276" s="27" t="s">
        <v>1558</v>
      </c>
      <c r="X276" s="27"/>
      <c r="Y276" s="19" t="s">
        <v>1559</v>
      </c>
      <c r="Z276" s="18"/>
    </row>
    <row r="277" spans="1:26" s="48" customFormat="1" ht="15.6" customHeight="1" x14ac:dyDescent="0.25">
      <c r="A277" s="13">
        <v>271</v>
      </c>
      <c r="B277" s="44" t="s">
        <v>1560</v>
      </c>
      <c r="C277" s="15" t="s">
        <v>104</v>
      </c>
      <c r="D277" s="22" t="s">
        <v>111</v>
      </c>
      <c r="E277" s="22" t="s">
        <v>711</v>
      </c>
      <c r="F277" s="22" t="s">
        <v>59</v>
      </c>
      <c r="G277" s="75"/>
      <c r="H277" s="75"/>
      <c r="I277" s="75"/>
      <c r="J277" s="75"/>
      <c r="K277" s="54" t="s">
        <v>75</v>
      </c>
      <c r="L277" s="13"/>
      <c r="M277" s="24"/>
      <c r="N277" s="29"/>
      <c r="O277" s="25">
        <v>1</v>
      </c>
      <c r="P277" s="18"/>
      <c r="Q277" s="13"/>
      <c r="R277" s="13"/>
      <c r="S277" s="13"/>
      <c r="T277" s="13"/>
      <c r="U277" s="13"/>
      <c r="V277" s="13"/>
      <c r="W277" s="27" t="s">
        <v>1561</v>
      </c>
      <c r="X277" s="27"/>
      <c r="Y277" s="19" t="s">
        <v>1562</v>
      </c>
      <c r="Z277" s="18"/>
    </row>
    <row r="278" spans="1:26" s="48" customFormat="1" ht="15.6" customHeight="1" x14ac:dyDescent="0.25">
      <c r="A278" s="13">
        <v>272</v>
      </c>
      <c r="B278" s="44" t="s">
        <v>1571</v>
      </c>
      <c r="C278" s="15" t="s">
        <v>104</v>
      </c>
      <c r="D278" s="22" t="s">
        <v>111</v>
      </c>
      <c r="E278" s="22" t="s">
        <v>1210</v>
      </c>
      <c r="F278" s="22" t="s">
        <v>59</v>
      </c>
      <c r="G278" s="75"/>
      <c r="H278" s="75"/>
      <c r="I278" s="75"/>
      <c r="J278" s="75"/>
      <c r="K278" s="54" t="s">
        <v>75</v>
      </c>
      <c r="L278" s="13"/>
      <c r="M278" s="24"/>
      <c r="N278" s="29"/>
      <c r="O278" s="25">
        <v>1</v>
      </c>
      <c r="P278" s="18"/>
      <c r="Q278" s="13"/>
      <c r="R278" s="13"/>
      <c r="S278" s="13"/>
      <c r="T278" s="13"/>
      <c r="U278" s="13"/>
      <c r="V278" s="13"/>
      <c r="W278" s="27" t="s">
        <v>1572</v>
      </c>
      <c r="X278" s="27"/>
      <c r="Y278" s="19" t="s">
        <v>1573</v>
      </c>
      <c r="Z278" s="18"/>
    </row>
    <row r="279" spans="1:26" s="86" customFormat="1" ht="15.6" customHeight="1" x14ac:dyDescent="0.25">
      <c r="A279" s="13">
        <v>273</v>
      </c>
      <c r="B279" s="87" t="s">
        <v>37</v>
      </c>
      <c r="C279" s="15" t="s">
        <v>104</v>
      </c>
      <c r="D279" s="22" t="s">
        <v>111</v>
      </c>
      <c r="E279" s="22" t="s">
        <v>54</v>
      </c>
      <c r="F279" s="22" t="s">
        <v>59</v>
      </c>
      <c r="G279" s="75"/>
      <c r="H279" s="75"/>
      <c r="I279" s="75"/>
      <c r="J279" s="75" t="s">
        <v>127</v>
      </c>
      <c r="K279" s="13" t="s">
        <v>102</v>
      </c>
      <c r="L279" s="13" t="s">
        <v>128</v>
      </c>
      <c r="M279" s="24"/>
      <c r="N279" s="13">
        <v>9928608</v>
      </c>
      <c r="O279" s="25">
        <f>300000+200000</f>
        <v>500000</v>
      </c>
      <c r="P279" s="18" t="s">
        <v>129</v>
      </c>
      <c r="Q279" s="13"/>
      <c r="R279" s="13" t="s">
        <v>127</v>
      </c>
      <c r="S279" s="13"/>
      <c r="T279" s="13" t="s">
        <v>127</v>
      </c>
      <c r="U279" s="13"/>
      <c r="V279" s="13" t="s">
        <v>127</v>
      </c>
      <c r="W279" s="27" t="s">
        <v>688</v>
      </c>
      <c r="X279" s="19"/>
      <c r="Y279" s="20" t="s">
        <v>820</v>
      </c>
      <c r="Z279" s="62"/>
    </row>
    <row r="280" spans="1:26" s="86" customFormat="1" ht="15.6" customHeight="1" x14ac:dyDescent="0.25">
      <c r="A280" s="13">
        <v>274</v>
      </c>
      <c r="B280" s="87" t="s">
        <v>38</v>
      </c>
      <c r="C280" s="15" t="s">
        <v>104</v>
      </c>
      <c r="D280" s="22" t="s">
        <v>111</v>
      </c>
      <c r="E280" s="22" t="s">
        <v>54</v>
      </c>
      <c r="F280" s="22" t="s">
        <v>59</v>
      </c>
      <c r="G280" s="75"/>
      <c r="H280" s="75"/>
      <c r="I280" s="75"/>
      <c r="J280" s="75"/>
      <c r="K280" s="13" t="s">
        <v>102</v>
      </c>
      <c r="L280" s="13" t="s">
        <v>133</v>
      </c>
      <c r="M280" s="24"/>
      <c r="N280" s="29" t="s">
        <v>349</v>
      </c>
      <c r="O280" s="25">
        <v>1</v>
      </c>
      <c r="P280" s="18" t="s">
        <v>129</v>
      </c>
      <c r="Q280" s="13"/>
      <c r="R280" s="13"/>
      <c r="S280" s="13"/>
      <c r="T280" s="13"/>
      <c r="U280" s="13"/>
      <c r="V280" s="13"/>
      <c r="W280" s="27" t="s">
        <v>913</v>
      </c>
      <c r="X280" s="19"/>
      <c r="Y280" s="20" t="s">
        <v>821</v>
      </c>
      <c r="Z280" s="62"/>
    </row>
    <row r="281" spans="1:26" s="86" customFormat="1" ht="15.6" customHeight="1" x14ac:dyDescent="0.25">
      <c r="A281" s="13">
        <v>275</v>
      </c>
      <c r="B281" s="87" t="s">
        <v>39</v>
      </c>
      <c r="C281" s="15" t="s">
        <v>104</v>
      </c>
      <c r="D281" s="22" t="s">
        <v>111</v>
      </c>
      <c r="E281" s="22" t="s">
        <v>54</v>
      </c>
      <c r="F281" s="22" t="s">
        <v>59</v>
      </c>
      <c r="G281" s="75"/>
      <c r="H281" s="75"/>
      <c r="I281" s="75"/>
      <c r="J281" s="75"/>
      <c r="K281" s="13" t="s">
        <v>102</v>
      </c>
      <c r="L281" s="13" t="s">
        <v>238</v>
      </c>
      <c r="M281" s="24"/>
      <c r="N281" s="29" t="s">
        <v>912</v>
      </c>
      <c r="O281" s="25">
        <v>1</v>
      </c>
      <c r="P281" s="18" t="s">
        <v>307</v>
      </c>
      <c r="Q281" s="13"/>
      <c r="R281" s="13" t="s">
        <v>127</v>
      </c>
      <c r="S281" s="13" t="s">
        <v>127</v>
      </c>
      <c r="T281" s="13" t="s">
        <v>127</v>
      </c>
      <c r="U281" s="13"/>
      <c r="V281" s="13" t="s">
        <v>127</v>
      </c>
      <c r="W281" s="27" t="s">
        <v>718</v>
      </c>
      <c r="X281" s="19"/>
      <c r="Y281" s="20" t="s">
        <v>719</v>
      </c>
      <c r="Z281" s="62"/>
    </row>
    <row r="282" spans="1:26" s="86" customFormat="1" ht="15.6" customHeight="1" x14ac:dyDescent="0.25">
      <c r="A282" s="13">
        <v>276</v>
      </c>
      <c r="B282" s="87" t="s">
        <v>40</v>
      </c>
      <c r="C282" s="15" t="s">
        <v>104</v>
      </c>
      <c r="D282" s="22" t="s">
        <v>111</v>
      </c>
      <c r="E282" s="22" t="s">
        <v>1211</v>
      </c>
      <c r="F282" s="22" t="s">
        <v>59</v>
      </c>
      <c r="G282" s="75"/>
      <c r="H282" s="75"/>
      <c r="I282" s="75"/>
      <c r="J282" s="75" t="s">
        <v>127</v>
      </c>
      <c r="K282" s="13" t="s">
        <v>98</v>
      </c>
      <c r="L282" s="13"/>
      <c r="M282" s="24" t="s">
        <v>136</v>
      </c>
      <c r="N282" s="13">
        <v>4302128</v>
      </c>
      <c r="O282" s="25">
        <v>200000</v>
      </c>
      <c r="P282" s="18" t="s">
        <v>129</v>
      </c>
      <c r="Q282" s="13"/>
      <c r="R282" s="13"/>
      <c r="S282" s="13"/>
      <c r="T282" s="13"/>
      <c r="U282" s="13"/>
      <c r="V282" s="13"/>
      <c r="W282" s="27" t="s">
        <v>350</v>
      </c>
      <c r="X282" s="19"/>
      <c r="Y282" s="20" t="s">
        <v>822</v>
      </c>
      <c r="Z282" s="62"/>
    </row>
    <row r="283" spans="1:26" s="86" customFormat="1" ht="15.6" customHeight="1" x14ac:dyDescent="0.25">
      <c r="A283" s="13">
        <v>277</v>
      </c>
      <c r="B283" s="87" t="s">
        <v>41</v>
      </c>
      <c r="C283" s="15" t="s">
        <v>104</v>
      </c>
      <c r="D283" s="22" t="s">
        <v>111</v>
      </c>
      <c r="E283" s="22" t="s">
        <v>1211</v>
      </c>
      <c r="F283" s="22" t="s">
        <v>59</v>
      </c>
      <c r="G283" s="75"/>
      <c r="H283" s="75"/>
      <c r="I283" s="75"/>
      <c r="J283" s="75"/>
      <c r="K283" s="13" t="s">
        <v>98</v>
      </c>
      <c r="L283" s="13"/>
      <c r="M283" s="24" t="s">
        <v>130</v>
      </c>
      <c r="N283" s="13">
        <v>3827927</v>
      </c>
      <c r="O283" s="25">
        <v>200000</v>
      </c>
      <c r="P283" s="18" t="s">
        <v>129</v>
      </c>
      <c r="Q283" s="13"/>
      <c r="R283" s="13" t="s">
        <v>127</v>
      </c>
      <c r="S283" s="13"/>
      <c r="T283" s="13" t="s">
        <v>127</v>
      </c>
      <c r="U283" s="13"/>
      <c r="V283" s="13" t="s">
        <v>127</v>
      </c>
      <c r="W283" s="19"/>
      <c r="X283" s="19"/>
      <c r="Y283" s="20" t="s">
        <v>823</v>
      </c>
      <c r="Z283" s="62"/>
    </row>
    <row r="284" spans="1:26" s="86" customFormat="1" ht="15.6" customHeight="1" x14ac:dyDescent="0.25">
      <c r="A284" s="13">
        <v>278</v>
      </c>
      <c r="B284" s="87" t="s">
        <v>61</v>
      </c>
      <c r="C284" s="15" t="s">
        <v>104</v>
      </c>
      <c r="D284" s="22" t="s">
        <v>111</v>
      </c>
      <c r="E284" s="22" t="s">
        <v>54</v>
      </c>
      <c r="F284" s="22" t="s">
        <v>59</v>
      </c>
      <c r="G284" s="75"/>
      <c r="H284" s="75"/>
      <c r="I284" s="75"/>
      <c r="J284" s="75" t="s">
        <v>127</v>
      </c>
      <c r="K284" s="13" t="s">
        <v>98</v>
      </c>
      <c r="L284" s="13" t="s">
        <v>131</v>
      </c>
      <c r="M284" s="24" t="s">
        <v>136</v>
      </c>
      <c r="N284" s="13" t="s">
        <v>493</v>
      </c>
      <c r="O284" s="25">
        <v>300000</v>
      </c>
      <c r="P284" s="18" t="s">
        <v>135</v>
      </c>
      <c r="Q284" s="13" t="s">
        <v>127</v>
      </c>
      <c r="R284" s="13" t="s">
        <v>127</v>
      </c>
      <c r="S284" s="13" t="s">
        <v>127</v>
      </c>
      <c r="T284" s="13" t="s">
        <v>127</v>
      </c>
      <c r="U284" s="13"/>
      <c r="V284" s="13" t="s">
        <v>127</v>
      </c>
      <c r="W284" s="27" t="s">
        <v>494</v>
      </c>
      <c r="X284" s="19"/>
      <c r="Y284" s="20" t="s">
        <v>824</v>
      </c>
      <c r="Z284" s="62"/>
    </row>
    <row r="285" spans="1:26" s="86" customFormat="1" ht="15.6" customHeight="1" x14ac:dyDescent="0.25">
      <c r="A285" s="13">
        <v>279</v>
      </c>
      <c r="B285" s="87" t="s">
        <v>91</v>
      </c>
      <c r="C285" s="15" t="s">
        <v>104</v>
      </c>
      <c r="D285" s="22" t="s">
        <v>111</v>
      </c>
      <c r="E285" s="22" t="s">
        <v>54</v>
      </c>
      <c r="F285" s="22" t="s">
        <v>59</v>
      </c>
      <c r="G285" s="75"/>
      <c r="H285" s="75"/>
      <c r="I285" s="75"/>
      <c r="J285" s="75" t="s">
        <v>127</v>
      </c>
      <c r="K285" s="13" t="s">
        <v>102</v>
      </c>
      <c r="L285" s="13" t="s">
        <v>131</v>
      </c>
      <c r="M285" s="24"/>
      <c r="N285" s="47" t="s">
        <v>840</v>
      </c>
      <c r="O285" s="25">
        <v>180000</v>
      </c>
      <c r="P285" s="18" t="s">
        <v>163</v>
      </c>
      <c r="Q285" s="13" t="s">
        <v>127</v>
      </c>
      <c r="R285" s="13" t="s">
        <v>127</v>
      </c>
      <c r="S285" s="13" t="s">
        <v>127</v>
      </c>
      <c r="T285" s="13" t="s">
        <v>127</v>
      </c>
      <c r="U285" s="13"/>
      <c r="V285" s="13" t="s">
        <v>127</v>
      </c>
      <c r="W285" s="27" t="s">
        <v>180</v>
      </c>
      <c r="X285" s="27"/>
      <c r="Y285" s="36" t="s">
        <v>825</v>
      </c>
      <c r="Z285" s="62"/>
    </row>
    <row r="286" spans="1:26" s="86" customFormat="1" ht="15.6" customHeight="1" x14ac:dyDescent="0.25">
      <c r="A286" s="13">
        <v>280</v>
      </c>
      <c r="B286" s="87" t="s">
        <v>92</v>
      </c>
      <c r="C286" s="15" t="s">
        <v>104</v>
      </c>
      <c r="D286" s="22" t="s">
        <v>111</v>
      </c>
      <c r="E286" s="22" t="s">
        <v>54</v>
      </c>
      <c r="F286" s="22" t="s">
        <v>59</v>
      </c>
      <c r="G286" s="75" t="s">
        <v>81</v>
      </c>
      <c r="H286" s="75"/>
      <c r="I286" s="75"/>
      <c r="J286" s="75" t="s">
        <v>127</v>
      </c>
      <c r="K286" s="13" t="s">
        <v>102</v>
      </c>
      <c r="L286" s="13" t="s">
        <v>298</v>
      </c>
      <c r="M286" s="24"/>
      <c r="N286" s="47" t="s">
        <v>189</v>
      </c>
      <c r="O286" s="25">
        <v>400000</v>
      </c>
      <c r="P286" s="18" t="s">
        <v>135</v>
      </c>
      <c r="Q286" s="13" t="s">
        <v>127</v>
      </c>
      <c r="R286" s="13" t="s">
        <v>127</v>
      </c>
      <c r="S286" s="13" t="s">
        <v>127</v>
      </c>
      <c r="T286" s="13" t="s">
        <v>127</v>
      </c>
      <c r="U286" s="13"/>
      <c r="V286" s="13" t="s">
        <v>127</v>
      </c>
      <c r="W286" s="27" t="s">
        <v>190</v>
      </c>
      <c r="X286" s="27"/>
      <c r="Y286" s="36" t="s">
        <v>826</v>
      </c>
      <c r="Z286" s="62"/>
    </row>
    <row r="287" spans="1:26" s="86" customFormat="1" ht="15.6" customHeight="1" x14ac:dyDescent="0.25">
      <c r="A287" s="13">
        <v>281</v>
      </c>
      <c r="B287" s="87" t="s">
        <v>279</v>
      </c>
      <c r="C287" s="15" t="s">
        <v>104</v>
      </c>
      <c r="D287" s="22" t="s">
        <v>111</v>
      </c>
      <c r="E287" s="22" t="s">
        <v>54</v>
      </c>
      <c r="F287" s="22" t="s">
        <v>59</v>
      </c>
      <c r="G287" s="75"/>
      <c r="H287" s="75"/>
      <c r="I287" s="75"/>
      <c r="J287" s="75"/>
      <c r="K287" s="13" t="s">
        <v>98</v>
      </c>
      <c r="L287" s="13"/>
      <c r="M287" s="24" t="s">
        <v>136</v>
      </c>
      <c r="N287" s="47" t="s">
        <v>280</v>
      </c>
      <c r="O287" s="25">
        <v>1</v>
      </c>
      <c r="P287" s="18" t="s">
        <v>129</v>
      </c>
      <c r="Q287" s="13" t="s">
        <v>127</v>
      </c>
      <c r="R287" s="13" t="s">
        <v>127</v>
      </c>
      <c r="S287" s="13" t="s">
        <v>127</v>
      </c>
      <c r="T287" s="13" t="s">
        <v>127</v>
      </c>
      <c r="U287" s="13" t="s">
        <v>127</v>
      </c>
      <c r="V287" s="13" t="s">
        <v>127</v>
      </c>
      <c r="W287" s="27" t="s">
        <v>281</v>
      </c>
      <c r="X287" s="27"/>
      <c r="Y287" s="36" t="s">
        <v>827</v>
      </c>
      <c r="Z287" s="62"/>
    </row>
    <row r="288" spans="1:26" s="86" customFormat="1" ht="15.6" customHeight="1" x14ac:dyDescent="0.25">
      <c r="A288" s="13">
        <v>282</v>
      </c>
      <c r="B288" s="87" t="s">
        <v>308</v>
      </c>
      <c r="C288" s="15" t="s">
        <v>104</v>
      </c>
      <c r="D288" s="22" t="s">
        <v>111</v>
      </c>
      <c r="E288" s="22" t="s">
        <v>54</v>
      </c>
      <c r="F288" s="22" t="s">
        <v>59</v>
      </c>
      <c r="G288" s="75"/>
      <c r="H288" s="75"/>
      <c r="I288" s="75"/>
      <c r="J288" s="75" t="s">
        <v>127</v>
      </c>
      <c r="K288" s="13" t="s">
        <v>98</v>
      </c>
      <c r="L288" s="13"/>
      <c r="M288" s="24" t="s">
        <v>131</v>
      </c>
      <c r="N288" s="47" t="s">
        <v>309</v>
      </c>
      <c r="O288" s="25">
        <f>500000-499999+499999-300000</f>
        <v>200000</v>
      </c>
      <c r="P288" s="18" t="s">
        <v>129</v>
      </c>
      <c r="Q288" s="13" t="s">
        <v>127</v>
      </c>
      <c r="R288" s="13" t="s">
        <v>127</v>
      </c>
      <c r="S288" s="13" t="s">
        <v>127</v>
      </c>
      <c r="T288" s="13" t="s">
        <v>127</v>
      </c>
      <c r="U288" s="13"/>
      <c r="V288" s="13" t="s">
        <v>127</v>
      </c>
      <c r="W288" s="27" t="s">
        <v>310</v>
      </c>
      <c r="X288" s="27"/>
      <c r="Y288" s="36" t="s">
        <v>311</v>
      </c>
      <c r="Z288" s="62"/>
    </row>
    <row r="289" spans="1:26" s="86" customFormat="1" ht="15.6" customHeight="1" x14ac:dyDescent="0.25">
      <c r="A289" s="13">
        <v>283</v>
      </c>
      <c r="B289" s="87" t="s">
        <v>624</v>
      </c>
      <c r="C289" s="15" t="s">
        <v>104</v>
      </c>
      <c r="D289" s="22" t="s">
        <v>111</v>
      </c>
      <c r="E289" s="22" t="s">
        <v>54</v>
      </c>
      <c r="F289" s="22" t="s">
        <v>59</v>
      </c>
      <c r="G289" s="75"/>
      <c r="H289" s="75"/>
      <c r="I289" s="75"/>
      <c r="J289" s="75" t="s">
        <v>127</v>
      </c>
      <c r="K289" s="13" t="s">
        <v>98</v>
      </c>
      <c r="L289" s="13" t="s">
        <v>238</v>
      </c>
      <c r="M289" s="24" t="s">
        <v>614</v>
      </c>
      <c r="N289" s="47" t="s">
        <v>625</v>
      </c>
      <c r="O289" s="25">
        <f>300000+200000</f>
        <v>500000</v>
      </c>
      <c r="P289" s="18" t="s">
        <v>135</v>
      </c>
      <c r="Q289" s="13" t="s">
        <v>127</v>
      </c>
      <c r="R289" s="13" t="s">
        <v>127</v>
      </c>
      <c r="S289" s="13" t="s">
        <v>127</v>
      </c>
      <c r="T289" s="13" t="s">
        <v>127</v>
      </c>
      <c r="U289" s="13"/>
      <c r="V289" s="13" t="s">
        <v>127</v>
      </c>
      <c r="W289" s="27" t="s">
        <v>626</v>
      </c>
      <c r="X289" s="27"/>
      <c r="Y289" s="36" t="s">
        <v>828</v>
      </c>
      <c r="Z289" s="62"/>
    </row>
    <row r="290" spans="1:26" s="86" customFormat="1" ht="15.6" customHeight="1" x14ac:dyDescent="0.25">
      <c r="A290" s="13">
        <v>284</v>
      </c>
      <c r="B290" s="87" t="s">
        <v>734</v>
      </c>
      <c r="C290" s="15" t="s">
        <v>104</v>
      </c>
      <c r="D290" s="22" t="s">
        <v>111</v>
      </c>
      <c r="E290" s="22" t="s">
        <v>54</v>
      </c>
      <c r="F290" s="22" t="s">
        <v>59</v>
      </c>
      <c r="G290" s="75"/>
      <c r="H290" s="75"/>
      <c r="I290" s="75"/>
      <c r="J290" s="75"/>
      <c r="K290" s="13" t="s">
        <v>98</v>
      </c>
      <c r="L290" s="13"/>
      <c r="M290" s="24" t="s">
        <v>640</v>
      </c>
      <c r="N290" s="53" t="s">
        <v>735</v>
      </c>
      <c r="O290" s="25">
        <f>55000+145000</f>
        <v>200000</v>
      </c>
      <c r="P290" s="18" t="s">
        <v>167</v>
      </c>
      <c r="Q290" s="13" t="s">
        <v>577</v>
      </c>
      <c r="R290" s="13" t="s">
        <v>127</v>
      </c>
      <c r="S290" s="13" t="s">
        <v>127</v>
      </c>
      <c r="T290" s="13"/>
      <c r="U290" s="13"/>
      <c r="V290" s="13" t="s">
        <v>127</v>
      </c>
      <c r="W290" s="27" t="s">
        <v>736</v>
      </c>
      <c r="X290" s="27"/>
      <c r="Y290" s="36" t="s">
        <v>737</v>
      </c>
      <c r="Z290" s="62"/>
    </row>
    <row r="291" spans="1:26" s="86" customFormat="1" ht="15.6" customHeight="1" x14ac:dyDescent="0.25">
      <c r="A291" s="13">
        <v>285</v>
      </c>
      <c r="B291" s="87" t="s">
        <v>1018</v>
      </c>
      <c r="C291" s="15" t="s">
        <v>104</v>
      </c>
      <c r="D291" s="22" t="s">
        <v>111</v>
      </c>
      <c r="E291" s="22" t="s">
        <v>1211</v>
      </c>
      <c r="F291" s="22" t="s">
        <v>59</v>
      </c>
      <c r="G291" s="75"/>
      <c r="H291" s="75" t="s">
        <v>127</v>
      </c>
      <c r="I291" s="75"/>
      <c r="J291" s="75" t="s">
        <v>127</v>
      </c>
      <c r="K291" s="13" t="s">
        <v>98</v>
      </c>
      <c r="L291" s="13"/>
      <c r="M291" s="24" t="s">
        <v>128</v>
      </c>
      <c r="N291" s="53" t="s">
        <v>1019</v>
      </c>
      <c r="O291" s="25">
        <v>200000</v>
      </c>
      <c r="P291" s="18" t="s">
        <v>167</v>
      </c>
      <c r="Q291" s="13" t="s">
        <v>127</v>
      </c>
      <c r="R291" s="13" t="s">
        <v>127</v>
      </c>
      <c r="S291" s="13" t="s">
        <v>127</v>
      </c>
      <c r="T291" s="13" t="s">
        <v>127</v>
      </c>
      <c r="U291" s="13"/>
      <c r="V291" s="13" t="s">
        <v>127</v>
      </c>
      <c r="W291" s="27" t="s">
        <v>1020</v>
      </c>
      <c r="X291" s="27"/>
      <c r="Y291" s="36" t="s">
        <v>1021</v>
      </c>
      <c r="Z291" s="62"/>
    </row>
    <row r="292" spans="1:26" s="86" customFormat="1" ht="15.6" customHeight="1" x14ac:dyDescent="0.25">
      <c r="A292" s="13">
        <v>286</v>
      </c>
      <c r="B292" s="87" t="s">
        <v>1037</v>
      </c>
      <c r="C292" s="15" t="s">
        <v>104</v>
      </c>
      <c r="D292" s="22" t="s">
        <v>111</v>
      </c>
      <c r="E292" s="22" t="s">
        <v>1211</v>
      </c>
      <c r="F292" s="22" t="s">
        <v>59</v>
      </c>
      <c r="G292" s="75"/>
      <c r="H292" s="75"/>
      <c r="I292" s="75"/>
      <c r="J292" s="75"/>
      <c r="K292" s="13" t="s">
        <v>98</v>
      </c>
      <c r="L292" s="13"/>
      <c r="M292" s="30" t="s">
        <v>259</v>
      </c>
      <c r="N292" s="53" t="s">
        <v>1038</v>
      </c>
      <c r="O292" s="25">
        <f>55000+145000</f>
        <v>200000</v>
      </c>
      <c r="P292" s="18" t="s">
        <v>163</v>
      </c>
      <c r="Q292" s="13" t="s">
        <v>127</v>
      </c>
      <c r="R292" s="13" t="s">
        <v>127</v>
      </c>
      <c r="S292" s="13" t="s">
        <v>127</v>
      </c>
      <c r="T292" s="13" t="s">
        <v>127</v>
      </c>
      <c r="U292" s="13"/>
      <c r="V292" s="13" t="s">
        <v>127</v>
      </c>
      <c r="W292" s="27" t="s">
        <v>1039</v>
      </c>
      <c r="X292" s="27"/>
      <c r="Y292" s="36" t="s">
        <v>1040</v>
      </c>
      <c r="Z292" s="62"/>
    </row>
    <row r="293" spans="1:26" s="86" customFormat="1" ht="15.6" customHeight="1" x14ac:dyDescent="0.25">
      <c r="A293" s="13">
        <v>287</v>
      </c>
      <c r="B293" s="87" t="s">
        <v>1081</v>
      </c>
      <c r="C293" s="15" t="s">
        <v>104</v>
      </c>
      <c r="D293" s="22" t="s">
        <v>111</v>
      </c>
      <c r="E293" s="22" t="s">
        <v>54</v>
      </c>
      <c r="F293" s="22" t="s">
        <v>59</v>
      </c>
      <c r="G293" s="75"/>
      <c r="H293" s="75"/>
      <c r="I293" s="75"/>
      <c r="J293" s="75"/>
      <c r="K293" s="13" t="s">
        <v>98</v>
      </c>
      <c r="L293" s="13"/>
      <c r="M293" s="24" t="s">
        <v>614</v>
      </c>
      <c r="N293" s="53" t="s">
        <v>1082</v>
      </c>
      <c r="O293" s="25">
        <f>55000+145000+100000</f>
        <v>300000</v>
      </c>
      <c r="P293" s="18" t="s">
        <v>129</v>
      </c>
      <c r="Q293" s="13" t="s">
        <v>127</v>
      </c>
      <c r="R293" s="13" t="s">
        <v>127</v>
      </c>
      <c r="S293" s="13" t="s">
        <v>127</v>
      </c>
      <c r="T293" s="13" t="s">
        <v>127</v>
      </c>
      <c r="U293" s="13"/>
      <c r="V293" s="13" t="s">
        <v>127</v>
      </c>
      <c r="W293" s="27" t="s">
        <v>1083</v>
      </c>
      <c r="X293" s="27"/>
      <c r="Y293" s="36" t="s">
        <v>1084</v>
      </c>
      <c r="Z293" s="62"/>
    </row>
    <row r="294" spans="1:26" s="86" customFormat="1" ht="15.6" customHeight="1" x14ac:dyDescent="0.25">
      <c r="A294" s="13">
        <v>288</v>
      </c>
      <c r="B294" s="87" t="s">
        <v>1111</v>
      </c>
      <c r="C294" s="15" t="s">
        <v>104</v>
      </c>
      <c r="D294" s="22" t="s">
        <v>111</v>
      </c>
      <c r="E294" s="22" t="s">
        <v>54</v>
      </c>
      <c r="F294" s="22" t="s">
        <v>59</v>
      </c>
      <c r="G294" s="75"/>
      <c r="H294" s="75" t="s">
        <v>127</v>
      </c>
      <c r="I294" s="75"/>
      <c r="J294" s="75"/>
      <c r="K294" s="13" t="s">
        <v>98</v>
      </c>
      <c r="L294" s="13"/>
      <c r="M294" s="24" t="s">
        <v>136</v>
      </c>
      <c r="N294" s="53" t="s">
        <v>1108</v>
      </c>
      <c r="O294" s="25">
        <f>55000+145000+300000</f>
        <v>500000</v>
      </c>
      <c r="P294" s="18" t="s">
        <v>129</v>
      </c>
      <c r="Q294" s="13" t="s">
        <v>127</v>
      </c>
      <c r="R294" s="13" t="s">
        <v>127</v>
      </c>
      <c r="S294" s="13" t="s">
        <v>127</v>
      </c>
      <c r="T294" s="13" t="s">
        <v>127</v>
      </c>
      <c r="U294" s="13"/>
      <c r="V294" s="13" t="s">
        <v>127</v>
      </c>
      <c r="W294" s="27" t="s">
        <v>1109</v>
      </c>
      <c r="X294" s="27"/>
      <c r="Y294" s="36" t="s">
        <v>1110</v>
      </c>
      <c r="Z294" s="62"/>
    </row>
    <row r="295" spans="1:26" s="86" customFormat="1" ht="13.5" customHeight="1" x14ac:dyDescent="0.25">
      <c r="A295" s="13">
        <v>289</v>
      </c>
      <c r="B295" s="87" t="s">
        <v>1400</v>
      </c>
      <c r="C295" s="15" t="s">
        <v>104</v>
      </c>
      <c r="D295" s="22" t="s">
        <v>111</v>
      </c>
      <c r="E295" s="22" t="s">
        <v>1211</v>
      </c>
      <c r="F295" s="22" t="s">
        <v>59</v>
      </c>
      <c r="G295" s="75"/>
      <c r="H295" s="75"/>
      <c r="I295" s="75"/>
      <c r="J295" s="75"/>
      <c r="K295" s="13" t="s">
        <v>75</v>
      </c>
      <c r="L295" s="13"/>
      <c r="M295" s="24"/>
      <c r="N295" s="47"/>
      <c r="O295" s="25">
        <v>1</v>
      </c>
      <c r="P295" s="18"/>
      <c r="Q295" s="13"/>
      <c r="R295" s="13"/>
      <c r="S295" s="13"/>
      <c r="T295" s="13"/>
      <c r="U295" s="13"/>
      <c r="V295" s="13"/>
      <c r="W295" s="27" t="s">
        <v>1398</v>
      </c>
      <c r="X295" s="92"/>
      <c r="Y295" s="44" t="s">
        <v>1399</v>
      </c>
      <c r="Z295" s="62"/>
    </row>
    <row r="296" spans="1:26" s="86" customFormat="1" ht="13.5" customHeight="1" x14ac:dyDescent="0.25">
      <c r="A296" s="13">
        <v>290</v>
      </c>
      <c r="B296" s="87" t="s">
        <v>1421</v>
      </c>
      <c r="C296" s="15" t="s">
        <v>104</v>
      </c>
      <c r="D296" s="22" t="s">
        <v>111</v>
      </c>
      <c r="E296" s="22" t="s">
        <v>55</v>
      </c>
      <c r="F296" s="22" t="s">
        <v>59</v>
      </c>
      <c r="G296" s="75"/>
      <c r="H296" s="75"/>
      <c r="I296" s="75"/>
      <c r="J296" s="75"/>
      <c r="K296" s="13" t="s">
        <v>75</v>
      </c>
      <c r="L296" s="13"/>
      <c r="M296" s="24"/>
      <c r="N296" s="47"/>
      <c r="O296" s="25">
        <v>1</v>
      </c>
      <c r="P296" s="18"/>
      <c r="Q296" s="13"/>
      <c r="R296" s="13"/>
      <c r="S296" s="13"/>
      <c r="T296" s="13"/>
      <c r="U296" s="13"/>
      <c r="V296" s="13"/>
      <c r="W296" s="27" t="s">
        <v>1422</v>
      </c>
      <c r="X296" s="92"/>
      <c r="Y296" s="44" t="s">
        <v>1423</v>
      </c>
      <c r="Z296" s="62"/>
    </row>
    <row r="297" spans="1:26" s="86" customFormat="1" ht="13.5" customHeight="1" x14ac:dyDescent="0.25">
      <c r="A297" s="13">
        <v>291</v>
      </c>
      <c r="B297" s="87" t="s">
        <v>1431</v>
      </c>
      <c r="C297" s="15" t="s">
        <v>104</v>
      </c>
      <c r="D297" s="22" t="s">
        <v>111</v>
      </c>
      <c r="E297" s="22" t="s">
        <v>55</v>
      </c>
      <c r="F297" s="22" t="s">
        <v>59</v>
      </c>
      <c r="G297" s="75"/>
      <c r="H297" s="75"/>
      <c r="I297" s="75"/>
      <c r="J297" s="75"/>
      <c r="K297" s="13" t="s">
        <v>75</v>
      </c>
      <c r="L297" s="13"/>
      <c r="M297" s="24"/>
      <c r="N297" s="47"/>
      <c r="O297" s="25">
        <v>1</v>
      </c>
      <c r="P297" s="18"/>
      <c r="Q297" s="13"/>
      <c r="R297" s="13"/>
      <c r="S297" s="13"/>
      <c r="T297" s="13"/>
      <c r="U297" s="13"/>
      <c r="V297" s="13"/>
      <c r="W297" s="27" t="s">
        <v>1432</v>
      </c>
      <c r="X297" s="92"/>
      <c r="Y297" s="44" t="s">
        <v>1433</v>
      </c>
      <c r="Z297" s="62"/>
    </row>
    <row r="298" spans="1:26" s="86" customFormat="1" ht="13.5" customHeight="1" x14ac:dyDescent="0.25">
      <c r="A298" s="13">
        <v>292</v>
      </c>
      <c r="B298" s="87" t="s">
        <v>1451</v>
      </c>
      <c r="C298" s="15" t="s">
        <v>104</v>
      </c>
      <c r="D298" s="22" t="s">
        <v>111</v>
      </c>
      <c r="E298" s="22" t="s">
        <v>1211</v>
      </c>
      <c r="F298" s="22" t="s">
        <v>59</v>
      </c>
      <c r="G298" s="75"/>
      <c r="H298" s="75"/>
      <c r="I298" s="75"/>
      <c r="J298" s="75"/>
      <c r="K298" s="13" t="s">
        <v>75</v>
      </c>
      <c r="L298" s="13"/>
      <c r="M298" s="24"/>
      <c r="N298" s="47"/>
      <c r="O298" s="25">
        <v>1</v>
      </c>
      <c r="P298" s="18"/>
      <c r="Q298" s="13"/>
      <c r="R298" s="13"/>
      <c r="S298" s="13"/>
      <c r="T298" s="13"/>
      <c r="U298" s="13"/>
      <c r="V298" s="13"/>
      <c r="W298" s="27" t="s">
        <v>1452</v>
      </c>
      <c r="X298" s="92"/>
      <c r="Y298" s="44" t="s">
        <v>1453</v>
      </c>
      <c r="Z298" s="62"/>
    </row>
    <row r="299" spans="1:26" s="86" customFormat="1" ht="13.5" customHeight="1" x14ac:dyDescent="0.25">
      <c r="A299" s="13">
        <v>293</v>
      </c>
      <c r="B299" s="87" t="s">
        <v>1567</v>
      </c>
      <c r="C299" s="15" t="s">
        <v>104</v>
      </c>
      <c r="D299" s="22" t="s">
        <v>111</v>
      </c>
      <c r="E299" s="22" t="s">
        <v>54</v>
      </c>
      <c r="F299" s="22" t="s">
        <v>59</v>
      </c>
      <c r="G299" s="75" t="s">
        <v>127</v>
      </c>
      <c r="H299" s="75" t="s">
        <v>127</v>
      </c>
      <c r="I299" s="75" t="s">
        <v>127</v>
      </c>
      <c r="J299" s="75" t="s">
        <v>127</v>
      </c>
      <c r="K299" s="13" t="s">
        <v>98</v>
      </c>
      <c r="L299" s="13"/>
      <c r="M299" s="24" t="s">
        <v>136</v>
      </c>
      <c r="N299" s="53" t="s">
        <v>1563</v>
      </c>
      <c r="O299" s="25">
        <v>500000</v>
      </c>
      <c r="P299" s="18" t="s">
        <v>129</v>
      </c>
      <c r="Q299" s="13" t="s">
        <v>127</v>
      </c>
      <c r="R299" s="13" t="s">
        <v>127</v>
      </c>
      <c r="S299" s="13" t="s">
        <v>127</v>
      </c>
      <c r="T299" s="13"/>
      <c r="U299" s="13"/>
      <c r="V299" s="13" t="s">
        <v>127</v>
      </c>
      <c r="W299" s="27" t="s">
        <v>1480</v>
      </c>
      <c r="X299" s="92"/>
      <c r="Y299" s="44" t="s">
        <v>1481</v>
      </c>
      <c r="Z299" s="62"/>
    </row>
    <row r="300" spans="1:26" s="86" customFormat="1" ht="13.5" customHeight="1" x14ac:dyDescent="0.25">
      <c r="A300" s="13">
        <v>294</v>
      </c>
      <c r="B300" s="87" t="s">
        <v>1568</v>
      </c>
      <c r="C300" s="15" t="s">
        <v>104</v>
      </c>
      <c r="D300" s="22" t="s">
        <v>111</v>
      </c>
      <c r="E300" s="22" t="s">
        <v>1211</v>
      </c>
      <c r="F300" s="22" t="s">
        <v>59</v>
      </c>
      <c r="G300" s="75"/>
      <c r="H300" s="75"/>
      <c r="I300" s="75"/>
      <c r="J300" s="75"/>
      <c r="K300" s="13" t="s">
        <v>75</v>
      </c>
      <c r="L300" s="13"/>
      <c r="M300" s="24"/>
      <c r="N300" s="53"/>
      <c r="O300" s="25">
        <v>1</v>
      </c>
      <c r="P300" s="18"/>
      <c r="Q300" s="13"/>
      <c r="R300" s="13"/>
      <c r="S300" s="13"/>
      <c r="T300" s="13"/>
      <c r="U300" s="13"/>
      <c r="V300" s="13"/>
      <c r="W300" s="27" t="s">
        <v>1570</v>
      </c>
      <c r="X300" s="92"/>
      <c r="Y300" s="44" t="s">
        <v>1569</v>
      </c>
      <c r="Z300" s="62"/>
    </row>
    <row r="301" spans="1:26" s="48" customFormat="1" ht="15.6" customHeight="1" x14ac:dyDescent="0.25">
      <c r="A301" s="13">
        <v>295</v>
      </c>
      <c r="B301" s="14" t="s">
        <v>45</v>
      </c>
      <c r="C301" s="15" t="s">
        <v>104</v>
      </c>
      <c r="D301" s="15" t="s">
        <v>111</v>
      </c>
      <c r="E301" s="15" t="s">
        <v>55</v>
      </c>
      <c r="F301" s="15" t="s">
        <v>59</v>
      </c>
      <c r="G301" s="76"/>
      <c r="H301" s="76"/>
      <c r="I301" s="76"/>
      <c r="J301" s="76"/>
      <c r="K301" s="16" t="s">
        <v>98</v>
      </c>
      <c r="L301" s="16"/>
      <c r="M301" s="17" t="s">
        <v>128</v>
      </c>
      <c r="N301" s="16">
        <v>6015006</v>
      </c>
      <c r="O301" s="50">
        <v>1</v>
      </c>
      <c r="P301" s="15" t="s">
        <v>150</v>
      </c>
      <c r="Q301" s="16" t="s">
        <v>127</v>
      </c>
      <c r="R301" s="16"/>
      <c r="S301" s="16" t="s">
        <v>127</v>
      </c>
      <c r="T301" s="16" t="s">
        <v>127</v>
      </c>
      <c r="U301" s="16"/>
      <c r="V301" s="16" t="s">
        <v>127</v>
      </c>
      <c r="W301" s="84" t="s">
        <v>367</v>
      </c>
      <c r="X301" s="14"/>
      <c r="Y301" s="46" t="s">
        <v>803</v>
      </c>
      <c r="Z301" s="51"/>
    </row>
    <row r="302" spans="1:26" ht="15.6" customHeight="1" x14ac:dyDescent="0.25">
      <c r="A302" s="13">
        <v>296</v>
      </c>
      <c r="B302" s="43" t="s">
        <v>46</v>
      </c>
      <c r="C302" s="15" t="s">
        <v>104</v>
      </c>
      <c r="D302" s="15" t="s">
        <v>111</v>
      </c>
      <c r="E302" s="41" t="s">
        <v>54</v>
      </c>
      <c r="F302" s="41" t="s">
        <v>59</v>
      </c>
      <c r="G302" s="79"/>
      <c r="H302" s="79"/>
      <c r="I302" s="79"/>
      <c r="J302" s="79"/>
      <c r="K302" s="23" t="s">
        <v>102</v>
      </c>
      <c r="L302" s="23" t="s">
        <v>128</v>
      </c>
      <c r="M302" s="32"/>
      <c r="N302" s="13">
        <v>8656666</v>
      </c>
      <c r="O302" s="25">
        <f>100000-99999</f>
        <v>1</v>
      </c>
      <c r="P302" s="18" t="s">
        <v>163</v>
      </c>
      <c r="Q302" s="13" t="s">
        <v>127</v>
      </c>
      <c r="R302" s="13" t="s">
        <v>127</v>
      </c>
      <c r="S302" s="13" t="s">
        <v>127</v>
      </c>
      <c r="T302" s="13" t="s">
        <v>127</v>
      </c>
      <c r="U302" s="13"/>
      <c r="V302" s="13" t="s">
        <v>127</v>
      </c>
      <c r="W302" s="27" t="s">
        <v>351</v>
      </c>
      <c r="X302" s="19"/>
      <c r="Y302" s="20" t="s">
        <v>829</v>
      </c>
      <c r="Z302" s="12"/>
    </row>
    <row r="303" spans="1:26" ht="15.6" customHeight="1" x14ac:dyDescent="0.25">
      <c r="A303" s="13">
        <v>297</v>
      </c>
      <c r="B303" s="21" t="s">
        <v>88</v>
      </c>
      <c r="C303" s="15" t="s">
        <v>104</v>
      </c>
      <c r="D303" s="15" t="s">
        <v>111</v>
      </c>
      <c r="E303" s="41" t="s">
        <v>55</v>
      </c>
      <c r="F303" s="41" t="s">
        <v>59</v>
      </c>
      <c r="G303" s="75"/>
      <c r="H303" s="75"/>
      <c r="I303" s="75"/>
      <c r="J303" s="75"/>
      <c r="K303" s="13" t="s">
        <v>98</v>
      </c>
      <c r="L303" s="13"/>
      <c r="M303" s="24" t="s">
        <v>209</v>
      </c>
      <c r="N303" s="13">
        <v>8159307</v>
      </c>
      <c r="O303" s="25">
        <v>50000</v>
      </c>
      <c r="P303" s="18" t="s">
        <v>129</v>
      </c>
      <c r="Q303" s="13" t="s">
        <v>127</v>
      </c>
      <c r="R303" s="13" t="s">
        <v>127</v>
      </c>
      <c r="S303" s="13" t="s">
        <v>127</v>
      </c>
      <c r="T303" s="13"/>
      <c r="U303" s="13" t="s">
        <v>127</v>
      </c>
      <c r="V303" s="13" t="s">
        <v>127</v>
      </c>
      <c r="W303" s="27" t="s">
        <v>175</v>
      </c>
      <c r="X303" s="27"/>
      <c r="Y303" s="20" t="s">
        <v>804</v>
      </c>
      <c r="Z303" s="12"/>
    </row>
    <row r="304" spans="1:26" ht="15.6" customHeight="1" x14ac:dyDescent="0.25">
      <c r="A304" s="13">
        <v>298</v>
      </c>
      <c r="B304" s="21" t="s">
        <v>89</v>
      </c>
      <c r="C304" s="15" t="s">
        <v>104</v>
      </c>
      <c r="D304" s="15" t="s">
        <v>111</v>
      </c>
      <c r="E304" s="41" t="s">
        <v>55</v>
      </c>
      <c r="F304" s="41" t="s">
        <v>59</v>
      </c>
      <c r="G304" s="75"/>
      <c r="H304" s="75"/>
      <c r="I304" s="75"/>
      <c r="J304" s="75"/>
      <c r="K304" s="13" t="s">
        <v>98</v>
      </c>
      <c r="L304" s="13"/>
      <c r="M304" s="24" t="s">
        <v>130</v>
      </c>
      <c r="N304" s="13">
        <v>8489921</v>
      </c>
      <c r="O304" s="25">
        <f>1+199999</f>
        <v>200000</v>
      </c>
      <c r="P304" s="18" t="s">
        <v>129</v>
      </c>
      <c r="Q304" s="13" t="s">
        <v>127</v>
      </c>
      <c r="R304" s="13" t="s">
        <v>127</v>
      </c>
      <c r="S304" s="13" t="s">
        <v>127</v>
      </c>
      <c r="T304" s="13"/>
      <c r="U304" s="13"/>
      <c r="V304" s="13" t="s">
        <v>127</v>
      </c>
      <c r="W304" s="27" t="s">
        <v>176</v>
      </c>
      <c r="X304" s="27"/>
      <c r="Y304" s="20" t="s">
        <v>177</v>
      </c>
      <c r="Z304" s="12"/>
    </row>
    <row r="305" spans="1:26" s="48" customFormat="1" ht="15.6" customHeight="1" x14ac:dyDescent="0.25">
      <c r="A305" s="13">
        <v>299</v>
      </c>
      <c r="B305" s="14" t="s">
        <v>768</v>
      </c>
      <c r="C305" s="15" t="s">
        <v>104</v>
      </c>
      <c r="D305" s="15" t="s">
        <v>111</v>
      </c>
      <c r="E305" s="15" t="s">
        <v>55</v>
      </c>
      <c r="F305" s="15" t="s">
        <v>59</v>
      </c>
      <c r="G305" s="76"/>
      <c r="H305" s="76"/>
      <c r="I305" s="76"/>
      <c r="J305" s="76" t="s">
        <v>127</v>
      </c>
      <c r="K305" s="16" t="s">
        <v>98</v>
      </c>
      <c r="L305" s="16" t="s">
        <v>442</v>
      </c>
      <c r="M305" s="61" t="s">
        <v>226</v>
      </c>
      <c r="N305" s="16" t="s">
        <v>457</v>
      </c>
      <c r="O305" s="50">
        <f>300000+300000+400000+500000-700000</f>
        <v>800000</v>
      </c>
      <c r="P305" s="15" t="s">
        <v>135</v>
      </c>
      <c r="Q305" s="16" t="s">
        <v>127</v>
      </c>
      <c r="R305" s="16" t="s">
        <v>127</v>
      </c>
      <c r="S305" s="16" t="s">
        <v>127</v>
      </c>
      <c r="T305" s="16" t="s">
        <v>127</v>
      </c>
      <c r="U305" s="16"/>
      <c r="V305" s="16" t="s">
        <v>127</v>
      </c>
      <c r="W305" s="57" t="s">
        <v>441</v>
      </c>
      <c r="X305" s="14"/>
      <c r="Y305" s="46" t="s">
        <v>769</v>
      </c>
      <c r="Z305" s="51"/>
    </row>
    <row r="306" spans="1:26" s="48" customFormat="1" ht="15.6" customHeight="1" x14ac:dyDescent="0.25">
      <c r="A306" s="13">
        <v>300</v>
      </c>
      <c r="B306" s="14" t="s">
        <v>593</v>
      </c>
      <c r="C306" s="15" t="s">
        <v>104</v>
      </c>
      <c r="D306" s="15" t="s">
        <v>111</v>
      </c>
      <c r="E306" s="15" t="s">
        <v>55</v>
      </c>
      <c r="F306" s="15" t="s">
        <v>59</v>
      </c>
      <c r="G306" s="76"/>
      <c r="H306" s="76"/>
      <c r="I306" s="76"/>
      <c r="J306" s="76" t="s">
        <v>127</v>
      </c>
      <c r="K306" s="16" t="s">
        <v>98</v>
      </c>
      <c r="L306" s="16"/>
      <c r="M306" s="61" t="s">
        <v>238</v>
      </c>
      <c r="N306" s="16" t="s">
        <v>837</v>
      </c>
      <c r="O306" s="50">
        <v>1200000</v>
      </c>
      <c r="P306" s="46" t="s">
        <v>838</v>
      </c>
      <c r="Q306" s="16" t="s">
        <v>127</v>
      </c>
      <c r="R306" s="16" t="s">
        <v>127</v>
      </c>
      <c r="S306" s="16" t="s">
        <v>127</v>
      </c>
      <c r="T306" s="16" t="s">
        <v>127</v>
      </c>
      <c r="U306" s="16"/>
      <c r="V306" s="16" t="s">
        <v>127</v>
      </c>
      <c r="W306" s="57" t="s">
        <v>530</v>
      </c>
      <c r="X306" s="14"/>
      <c r="Y306" s="46" t="s">
        <v>531</v>
      </c>
      <c r="Z306" s="51"/>
    </row>
    <row r="307" spans="1:26" s="48" customFormat="1" ht="15.6" customHeight="1" x14ac:dyDescent="0.25">
      <c r="A307" s="13">
        <v>301</v>
      </c>
      <c r="B307" s="14" t="s">
        <v>582</v>
      </c>
      <c r="C307" s="15" t="s">
        <v>104</v>
      </c>
      <c r="D307" s="15" t="s">
        <v>111</v>
      </c>
      <c r="E307" s="15" t="s">
        <v>55</v>
      </c>
      <c r="F307" s="15" t="s">
        <v>59</v>
      </c>
      <c r="G307" s="76"/>
      <c r="H307" s="76"/>
      <c r="I307" s="76"/>
      <c r="J307" s="76"/>
      <c r="K307" s="16" t="s">
        <v>98</v>
      </c>
      <c r="L307" s="16"/>
      <c r="M307" s="61" t="s">
        <v>1143</v>
      </c>
      <c r="N307" s="16" t="s">
        <v>1144</v>
      </c>
      <c r="O307" s="50">
        <f>200000+300000</f>
        <v>500000</v>
      </c>
      <c r="P307" s="46" t="s">
        <v>1145</v>
      </c>
      <c r="Q307" s="16" t="s">
        <v>127</v>
      </c>
      <c r="R307" s="16" t="s">
        <v>127</v>
      </c>
      <c r="S307" s="16" t="s">
        <v>127</v>
      </c>
      <c r="T307" s="16" t="s">
        <v>127</v>
      </c>
      <c r="U307" s="16"/>
      <c r="V307" s="16" t="s">
        <v>127</v>
      </c>
      <c r="W307" s="57" t="s">
        <v>583</v>
      </c>
      <c r="X307" s="14"/>
      <c r="Y307" s="46" t="s">
        <v>584</v>
      </c>
      <c r="Z307" s="51"/>
    </row>
    <row r="308" spans="1:26" s="48" customFormat="1" ht="15.6" customHeight="1" x14ac:dyDescent="0.25">
      <c r="A308" s="13">
        <v>302</v>
      </c>
      <c r="B308" s="14" t="s">
        <v>1022</v>
      </c>
      <c r="C308" s="15" t="s">
        <v>104</v>
      </c>
      <c r="D308" s="15" t="s">
        <v>111</v>
      </c>
      <c r="E308" s="15" t="s">
        <v>55</v>
      </c>
      <c r="F308" s="15" t="s">
        <v>59</v>
      </c>
      <c r="G308" s="76"/>
      <c r="H308" s="76"/>
      <c r="I308" s="76"/>
      <c r="J308" s="76"/>
      <c r="K308" s="16" t="s">
        <v>98</v>
      </c>
      <c r="L308" s="16" t="s">
        <v>133</v>
      </c>
      <c r="M308" s="61" t="s">
        <v>207</v>
      </c>
      <c r="N308" s="16" t="s">
        <v>1023</v>
      </c>
      <c r="O308" s="50">
        <f>55000+145000+200000</f>
        <v>400000</v>
      </c>
      <c r="P308" s="15" t="s">
        <v>135</v>
      </c>
      <c r="Q308" s="16" t="s">
        <v>127</v>
      </c>
      <c r="R308" s="16" t="s">
        <v>127</v>
      </c>
      <c r="S308" s="16" t="s">
        <v>127</v>
      </c>
      <c r="T308" s="16" t="s">
        <v>127</v>
      </c>
      <c r="U308" s="16"/>
      <c r="V308" s="16" t="s">
        <v>127</v>
      </c>
      <c r="W308" s="57" t="s">
        <v>1024</v>
      </c>
      <c r="X308" s="14"/>
      <c r="Y308" s="46" t="s">
        <v>1025</v>
      </c>
      <c r="Z308" s="51"/>
    </row>
    <row r="309" spans="1:26" s="48" customFormat="1" ht="15.6" customHeight="1" x14ac:dyDescent="0.25">
      <c r="A309" s="13">
        <v>303</v>
      </c>
      <c r="B309" s="14" t="s">
        <v>1043</v>
      </c>
      <c r="C309" s="15" t="s">
        <v>104</v>
      </c>
      <c r="D309" s="15" t="s">
        <v>111</v>
      </c>
      <c r="E309" s="15" t="s">
        <v>55</v>
      </c>
      <c r="F309" s="15" t="s">
        <v>59</v>
      </c>
      <c r="G309" s="76"/>
      <c r="H309" s="76"/>
      <c r="I309" s="76"/>
      <c r="J309" s="76"/>
      <c r="K309" s="16" t="s">
        <v>98</v>
      </c>
      <c r="L309" s="16"/>
      <c r="M309" s="61" t="s">
        <v>442</v>
      </c>
      <c r="N309" s="16">
        <v>4429111</v>
      </c>
      <c r="O309" s="50">
        <v>180000</v>
      </c>
      <c r="P309" s="15" t="s">
        <v>163</v>
      </c>
      <c r="Q309" s="16" t="s">
        <v>127</v>
      </c>
      <c r="R309" s="16" t="s">
        <v>127</v>
      </c>
      <c r="S309" s="16" t="s">
        <v>127</v>
      </c>
      <c r="T309" s="16" t="s">
        <v>127</v>
      </c>
      <c r="U309" s="16"/>
      <c r="V309" s="16" t="s">
        <v>127</v>
      </c>
      <c r="W309" s="57" t="s">
        <v>1041</v>
      </c>
      <c r="X309" s="14"/>
      <c r="Y309" s="46" t="s">
        <v>1042</v>
      </c>
      <c r="Z309" s="51"/>
    </row>
    <row r="310" spans="1:26" s="48" customFormat="1" ht="15.6" customHeight="1" x14ac:dyDescent="0.25">
      <c r="A310" s="13">
        <v>304</v>
      </c>
      <c r="B310" s="14" t="s">
        <v>1134</v>
      </c>
      <c r="C310" s="15" t="s">
        <v>104</v>
      </c>
      <c r="D310" s="15" t="s">
        <v>111</v>
      </c>
      <c r="E310" s="15" t="s">
        <v>55</v>
      </c>
      <c r="F310" s="15" t="s">
        <v>59</v>
      </c>
      <c r="G310" s="76"/>
      <c r="H310" s="76"/>
      <c r="I310" s="76"/>
      <c r="J310" s="76" t="s">
        <v>127</v>
      </c>
      <c r="K310" s="16" t="s">
        <v>98</v>
      </c>
      <c r="L310" s="16"/>
      <c r="M310" s="61" t="s">
        <v>238</v>
      </c>
      <c r="N310" s="16">
        <v>3032150</v>
      </c>
      <c r="O310" s="50">
        <f>55000+145000</f>
        <v>200000</v>
      </c>
      <c r="P310" s="15" t="s">
        <v>167</v>
      </c>
      <c r="Q310" s="16" t="s">
        <v>127</v>
      </c>
      <c r="R310" s="16" t="s">
        <v>127</v>
      </c>
      <c r="S310" s="16" t="s">
        <v>127</v>
      </c>
      <c r="T310" s="16" t="s">
        <v>127</v>
      </c>
      <c r="U310" s="16"/>
      <c r="V310" s="16" t="s">
        <v>127</v>
      </c>
      <c r="W310" s="57" t="s">
        <v>1135</v>
      </c>
      <c r="X310" s="14"/>
      <c r="Y310" s="46" t="s">
        <v>1136</v>
      </c>
      <c r="Z310" s="51"/>
    </row>
    <row r="311" spans="1:26" s="48" customFormat="1" ht="15.6" customHeight="1" x14ac:dyDescent="0.25">
      <c r="A311" s="13">
        <v>305</v>
      </c>
      <c r="B311" s="14" t="s">
        <v>1164</v>
      </c>
      <c r="C311" s="15" t="s">
        <v>104</v>
      </c>
      <c r="D311" s="15" t="s">
        <v>111</v>
      </c>
      <c r="E311" s="15" t="s">
        <v>55</v>
      </c>
      <c r="F311" s="15" t="s">
        <v>59</v>
      </c>
      <c r="G311" s="76"/>
      <c r="H311" s="76"/>
      <c r="I311" s="76"/>
      <c r="J311" s="76" t="s">
        <v>127</v>
      </c>
      <c r="K311" s="16" t="s">
        <v>98</v>
      </c>
      <c r="L311" s="16"/>
      <c r="M311" s="61" t="s">
        <v>229</v>
      </c>
      <c r="N311" s="16">
        <v>5613425</v>
      </c>
      <c r="O311" s="50">
        <f>55000+45000</f>
        <v>100000</v>
      </c>
      <c r="P311" s="15" t="s">
        <v>129</v>
      </c>
      <c r="Q311" s="16" t="s">
        <v>127</v>
      </c>
      <c r="R311" s="16" t="s">
        <v>127</v>
      </c>
      <c r="S311" s="16" t="s">
        <v>127</v>
      </c>
      <c r="T311" s="16" t="s">
        <v>127</v>
      </c>
      <c r="U311" s="16"/>
      <c r="V311" s="16" t="s">
        <v>127</v>
      </c>
      <c r="W311" s="57" t="s">
        <v>1165</v>
      </c>
      <c r="X311" s="14"/>
      <c r="Y311" s="46" t="s">
        <v>1166</v>
      </c>
      <c r="Z311" s="51"/>
    </row>
    <row r="312" spans="1:26" s="48" customFormat="1" ht="15.6" customHeight="1" x14ac:dyDescent="0.25">
      <c r="A312" s="13">
        <v>306</v>
      </c>
      <c r="B312" s="14" t="s">
        <v>1181</v>
      </c>
      <c r="C312" s="15" t="s">
        <v>104</v>
      </c>
      <c r="D312" s="15" t="s">
        <v>111</v>
      </c>
      <c r="E312" s="15" t="s">
        <v>55</v>
      </c>
      <c r="F312" s="15" t="s">
        <v>59</v>
      </c>
      <c r="G312" s="76" t="s">
        <v>127</v>
      </c>
      <c r="H312" s="76" t="s">
        <v>127</v>
      </c>
      <c r="I312" s="76"/>
      <c r="J312" s="76" t="s">
        <v>127</v>
      </c>
      <c r="K312" s="16" t="s">
        <v>98</v>
      </c>
      <c r="L312" s="16"/>
      <c r="M312" s="61" t="s">
        <v>700</v>
      </c>
      <c r="N312" s="16">
        <v>6748109</v>
      </c>
      <c r="O312" s="50">
        <v>300000</v>
      </c>
      <c r="P312" s="15" t="s">
        <v>150</v>
      </c>
      <c r="Q312" s="16" t="s">
        <v>127</v>
      </c>
      <c r="R312" s="16" t="s">
        <v>127</v>
      </c>
      <c r="S312" s="16" t="s">
        <v>127</v>
      </c>
      <c r="T312" s="16" t="s">
        <v>127</v>
      </c>
      <c r="U312" s="16"/>
      <c r="V312" s="16" t="s">
        <v>127</v>
      </c>
      <c r="W312" s="57" t="s">
        <v>1182</v>
      </c>
      <c r="X312" s="14"/>
      <c r="Y312" s="46" t="s">
        <v>1183</v>
      </c>
      <c r="Z312" s="51"/>
    </row>
    <row r="313" spans="1:26" s="48" customFormat="1" ht="15.6" customHeight="1" x14ac:dyDescent="0.25">
      <c r="A313" s="13">
        <v>307</v>
      </c>
      <c r="B313" s="14" t="s">
        <v>1227</v>
      </c>
      <c r="C313" s="15" t="s">
        <v>104</v>
      </c>
      <c r="D313" s="15" t="s">
        <v>111</v>
      </c>
      <c r="E313" s="15" t="s">
        <v>55</v>
      </c>
      <c r="F313" s="15" t="s">
        <v>59</v>
      </c>
      <c r="G313" s="76" t="s">
        <v>127</v>
      </c>
      <c r="H313" s="76" t="s">
        <v>127</v>
      </c>
      <c r="I313" s="76"/>
      <c r="J313" s="76" t="s">
        <v>127</v>
      </c>
      <c r="K313" s="16" t="s">
        <v>98</v>
      </c>
      <c r="L313" s="16"/>
      <c r="M313" s="61" t="s">
        <v>229</v>
      </c>
      <c r="N313" s="16">
        <v>3689841</v>
      </c>
      <c r="O313" s="50">
        <v>200000</v>
      </c>
      <c r="P313" s="15" t="s">
        <v>129</v>
      </c>
      <c r="Q313" s="16" t="s">
        <v>127</v>
      </c>
      <c r="R313" s="16" t="s">
        <v>127</v>
      </c>
      <c r="S313" s="16" t="s">
        <v>127</v>
      </c>
      <c r="T313" s="16" t="s">
        <v>127</v>
      </c>
      <c r="U313" s="16"/>
      <c r="V313" s="16" t="s">
        <v>127</v>
      </c>
      <c r="W313" s="57" t="s">
        <v>1228</v>
      </c>
      <c r="X313" s="14"/>
      <c r="Y313" s="46" t="s">
        <v>1229</v>
      </c>
      <c r="Z313" s="51"/>
    </row>
    <row r="314" spans="1:26" s="48" customFormat="1" ht="15.6" customHeight="1" x14ac:dyDescent="0.25">
      <c r="A314" s="13">
        <v>308</v>
      </c>
      <c r="B314" s="14" t="s">
        <v>1266</v>
      </c>
      <c r="C314" s="15" t="s">
        <v>104</v>
      </c>
      <c r="D314" s="15" t="s">
        <v>111</v>
      </c>
      <c r="E314" s="15" t="s">
        <v>55</v>
      </c>
      <c r="F314" s="15" t="s">
        <v>59</v>
      </c>
      <c r="G314" s="76"/>
      <c r="H314" s="76"/>
      <c r="I314" s="76"/>
      <c r="J314" s="76"/>
      <c r="K314" s="16" t="s">
        <v>75</v>
      </c>
      <c r="L314" s="16"/>
      <c r="M314" s="61"/>
      <c r="N314" s="16"/>
      <c r="O314" s="50">
        <v>1</v>
      </c>
      <c r="P314" s="15"/>
      <c r="Q314" s="16"/>
      <c r="R314" s="16"/>
      <c r="S314" s="16" t="s">
        <v>127</v>
      </c>
      <c r="T314" s="16"/>
      <c r="U314" s="16"/>
      <c r="V314" s="16"/>
      <c r="W314" s="57" t="s">
        <v>1254</v>
      </c>
      <c r="X314" s="14"/>
      <c r="Y314" s="46" t="s">
        <v>1520</v>
      </c>
      <c r="Z314" s="51"/>
    </row>
    <row r="315" spans="1:26" s="48" customFormat="1" ht="15.6" customHeight="1" x14ac:dyDescent="0.25">
      <c r="A315" s="13">
        <v>309</v>
      </c>
      <c r="B315" s="14" t="s">
        <v>1259</v>
      </c>
      <c r="C315" s="15" t="s">
        <v>104</v>
      </c>
      <c r="D315" s="15" t="s">
        <v>111</v>
      </c>
      <c r="E315" s="15" t="s">
        <v>55</v>
      </c>
      <c r="F315" s="15" t="s">
        <v>59</v>
      </c>
      <c r="G315" s="76"/>
      <c r="H315" s="76"/>
      <c r="I315" s="76"/>
      <c r="J315" s="76"/>
      <c r="K315" s="16" t="s">
        <v>75</v>
      </c>
      <c r="L315" s="16"/>
      <c r="M315" s="61"/>
      <c r="N315" s="16"/>
      <c r="O315" s="50">
        <v>1</v>
      </c>
      <c r="P315" s="15"/>
      <c r="Q315" s="16"/>
      <c r="R315" s="16"/>
      <c r="S315" s="16"/>
      <c r="T315" s="16"/>
      <c r="U315" s="16"/>
      <c r="V315" s="16"/>
      <c r="W315" s="57" t="s">
        <v>1260</v>
      </c>
      <c r="X315" s="14"/>
      <c r="Y315" s="46" t="s">
        <v>1261</v>
      </c>
      <c r="Z315" s="51"/>
    </row>
    <row r="316" spans="1:26" s="48" customFormat="1" ht="15.6" customHeight="1" x14ac:dyDescent="0.25">
      <c r="A316" s="13">
        <v>310</v>
      </c>
      <c r="B316" s="14" t="s">
        <v>1277</v>
      </c>
      <c r="C316" s="15" t="s">
        <v>104</v>
      </c>
      <c r="D316" s="15" t="s">
        <v>111</v>
      </c>
      <c r="E316" s="15" t="s">
        <v>666</v>
      </c>
      <c r="F316" s="15" t="s">
        <v>59</v>
      </c>
      <c r="G316" s="76"/>
      <c r="H316" s="76"/>
      <c r="I316" s="76"/>
      <c r="J316" s="76"/>
      <c r="K316" s="16" t="s">
        <v>75</v>
      </c>
      <c r="L316" s="16"/>
      <c r="M316" s="61"/>
      <c r="N316" s="16"/>
      <c r="O316" s="50">
        <v>1</v>
      </c>
      <c r="P316" s="15"/>
      <c r="Q316" s="16"/>
      <c r="R316" s="16"/>
      <c r="S316" s="16"/>
      <c r="T316" s="16"/>
      <c r="U316" s="16"/>
      <c r="V316" s="16"/>
      <c r="W316" s="57" t="s">
        <v>1278</v>
      </c>
      <c r="X316" s="14"/>
      <c r="Y316" s="46" t="s">
        <v>1279</v>
      </c>
      <c r="Z316" s="51"/>
    </row>
    <row r="317" spans="1:26" s="48" customFormat="1" ht="15.6" customHeight="1" x14ac:dyDescent="0.25">
      <c r="A317" s="13">
        <v>311</v>
      </c>
      <c r="B317" s="14" t="s">
        <v>1430</v>
      </c>
      <c r="C317" s="15" t="s">
        <v>104</v>
      </c>
      <c r="D317" s="15" t="s">
        <v>111</v>
      </c>
      <c r="E317" s="15" t="s">
        <v>55</v>
      </c>
      <c r="F317" s="15" t="s">
        <v>59</v>
      </c>
      <c r="G317" s="76" t="s">
        <v>127</v>
      </c>
      <c r="H317" s="76" t="s">
        <v>127</v>
      </c>
      <c r="I317" s="76" t="s">
        <v>127</v>
      </c>
      <c r="J317" s="76" t="s">
        <v>127</v>
      </c>
      <c r="K317" s="16" t="s">
        <v>98</v>
      </c>
      <c r="L317" s="16"/>
      <c r="M317" s="61" t="s">
        <v>1137</v>
      </c>
      <c r="N317" s="16">
        <v>1573787</v>
      </c>
      <c r="O317" s="50">
        <v>300000</v>
      </c>
      <c r="P317" s="15" t="s">
        <v>161</v>
      </c>
      <c r="Q317" s="16" t="s">
        <v>127</v>
      </c>
      <c r="R317" s="16" t="s">
        <v>127</v>
      </c>
      <c r="S317" s="16" t="s">
        <v>127</v>
      </c>
      <c r="T317" s="16" t="s">
        <v>127</v>
      </c>
      <c r="U317" s="16"/>
      <c r="V317" s="16" t="s">
        <v>127</v>
      </c>
      <c r="W317" s="57" t="s">
        <v>1419</v>
      </c>
      <c r="X317" s="14"/>
      <c r="Y317" s="46" t="s">
        <v>1420</v>
      </c>
      <c r="Z317" s="51"/>
    </row>
    <row r="318" spans="1:26" ht="15.6" customHeight="1" x14ac:dyDescent="0.25">
      <c r="A318" s="13">
        <v>312</v>
      </c>
      <c r="B318" s="21" t="s">
        <v>149</v>
      </c>
      <c r="C318" s="15" t="s">
        <v>104</v>
      </c>
      <c r="D318" s="15" t="s">
        <v>541</v>
      </c>
      <c r="E318" s="41" t="s">
        <v>542</v>
      </c>
      <c r="F318" s="41" t="s">
        <v>59</v>
      </c>
      <c r="G318" s="75"/>
      <c r="H318" s="75"/>
      <c r="I318" s="75"/>
      <c r="J318" s="75" t="s">
        <v>127</v>
      </c>
      <c r="K318" s="13" t="s">
        <v>98</v>
      </c>
      <c r="L318" s="13"/>
      <c r="M318" s="24" t="s">
        <v>136</v>
      </c>
      <c r="N318" s="13">
        <v>3886137</v>
      </c>
      <c r="O318" s="25">
        <f>1+199999+200000</f>
        <v>400000</v>
      </c>
      <c r="P318" s="18" t="s">
        <v>150</v>
      </c>
      <c r="Q318" s="13" t="s">
        <v>127</v>
      </c>
      <c r="R318" s="13" t="s">
        <v>127</v>
      </c>
      <c r="S318" s="13" t="s">
        <v>127</v>
      </c>
      <c r="T318" s="13" t="s">
        <v>127</v>
      </c>
      <c r="U318" s="13"/>
      <c r="V318" s="13" t="s">
        <v>127</v>
      </c>
      <c r="W318" s="27" t="s">
        <v>151</v>
      </c>
      <c r="X318" s="27"/>
      <c r="Y318" s="20" t="s">
        <v>152</v>
      </c>
      <c r="Z318" s="12"/>
    </row>
    <row r="319" spans="1:26" ht="15.6" customHeight="1" x14ac:dyDescent="0.25">
      <c r="A319" s="13">
        <v>313</v>
      </c>
      <c r="B319" s="21" t="s">
        <v>216</v>
      </c>
      <c r="C319" s="15" t="s">
        <v>104</v>
      </c>
      <c r="D319" s="15" t="s">
        <v>541</v>
      </c>
      <c r="E319" s="41" t="s">
        <v>550</v>
      </c>
      <c r="F319" s="41" t="s">
        <v>59</v>
      </c>
      <c r="G319" s="75"/>
      <c r="H319" s="75"/>
      <c r="I319" s="75"/>
      <c r="J319" s="75"/>
      <c r="K319" s="13" t="s">
        <v>98</v>
      </c>
      <c r="L319" s="13"/>
      <c r="M319" s="24" t="s">
        <v>130</v>
      </c>
      <c r="N319" s="13">
        <v>4298167</v>
      </c>
      <c r="O319" s="25">
        <v>200000</v>
      </c>
      <c r="P319" s="18" t="s">
        <v>150</v>
      </c>
      <c r="Q319" s="13" t="s">
        <v>127</v>
      </c>
      <c r="R319" s="13" t="s">
        <v>127</v>
      </c>
      <c r="S319" s="13" t="s">
        <v>127</v>
      </c>
      <c r="T319" s="13" t="s">
        <v>127</v>
      </c>
      <c r="U319" s="13"/>
      <c r="V319" s="13" t="s">
        <v>127</v>
      </c>
      <c r="W319" s="27" t="s">
        <v>217</v>
      </c>
      <c r="X319" s="27"/>
      <c r="Y319" s="20" t="s">
        <v>218</v>
      </c>
      <c r="Z319" s="12"/>
    </row>
    <row r="320" spans="1:26" ht="15.6" customHeight="1" x14ac:dyDescent="0.25">
      <c r="A320" s="13">
        <v>314</v>
      </c>
      <c r="B320" s="21" t="s">
        <v>232</v>
      </c>
      <c r="C320" s="15" t="s">
        <v>104</v>
      </c>
      <c r="D320" s="15" t="s">
        <v>541</v>
      </c>
      <c r="E320" s="41" t="s">
        <v>542</v>
      </c>
      <c r="F320" s="41" t="s">
        <v>59</v>
      </c>
      <c r="G320" s="75"/>
      <c r="H320" s="75"/>
      <c r="I320" s="75"/>
      <c r="J320" s="75"/>
      <c r="K320" s="13" t="s">
        <v>98</v>
      </c>
      <c r="L320" s="13"/>
      <c r="M320" s="24" t="s">
        <v>130</v>
      </c>
      <c r="N320" s="13">
        <v>4625703</v>
      </c>
      <c r="O320" s="25">
        <f>250000-249999</f>
        <v>1</v>
      </c>
      <c r="P320" s="49" t="s">
        <v>167</v>
      </c>
      <c r="Q320" s="13" t="s">
        <v>127</v>
      </c>
      <c r="R320" s="13" t="s">
        <v>127</v>
      </c>
      <c r="S320" s="13" t="s">
        <v>127</v>
      </c>
      <c r="T320" s="13" t="s">
        <v>127</v>
      </c>
      <c r="U320" s="13" t="s">
        <v>127</v>
      </c>
      <c r="V320" s="13" t="s">
        <v>127</v>
      </c>
      <c r="W320" s="27" t="s">
        <v>233</v>
      </c>
      <c r="X320" s="27"/>
      <c r="Y320" s="20" t="s">
        <v>234</v>
      </c>
      <c r="Z320" s="12"/>
    </row>
    <row r="321" spans="1:26" ht="15.6" customHeight="1" x14ac:dyDescent="0.25">
      <c r="A321" s="13">
        <v>315</v>
      </c>
      <c r="B321" s="21" t="s">
        <v>249</v>
      </c>
      <c r="C321" s="15" t="s">
        <v>104</v>
      </c>
      <c r="D321" s="15" t="s">
        <v>541</v>
      </c>
      <c r="E321" s="41" t="s">
        <v>903</v>
      </c>
      <c r="F321" s="41" t="s">
        <v>59</v>
      </c>
      <c r="G321" s="75"/>
      <c r="H321" s="75"/>
      <c r="I321" s="75"/>
      <c r="J321" s="75" t="s">
        <v>127</v>
      </c>
      <c r="K321" s="13" t="s">
        <v>98</v>
      </c>
      <c r="L321" s="13"/>
      <c r="M321" s="24" t="s">
        <v>324</v>
      </c>
      <c r="N321" s="13" t="s">
        <v>594</v>
      </c>
      <c r="O321" s="25">
        <f>380000+620000+500000+500000</f>
        <v>2000000</v>
      </c>
      <c r="P321" s="49" t="s">
        <v>434</v>
      </c>
      <c r="Q321" s="13" t="s">
        <v>127</v>
      </c>
      <c r="R321" s="13" t="s">
        <v>127</v>
      </c>
      <c r="S321" s="13" t="s">
        <v>127</v>
      </c>
      <c r="T321" s="13" t="s">
        <v>127</v>
      </c>
      <c r="U321" s="13"/>
      <c r="V321" s="13" t="s">
        <v>127</v>
      </c>
      <c r="W321" s="27" t="s">
        <v>251</v>
      </c>
      <c r="X321" s="27" t="s">
        <v>286</v>
      </c>
      <c r="Y321" s="20" t="s">
        <v>936</v>
      </c>
      <c r="Z321" s="12"/>
    </row>
    <row r="322" spans="1:26" ht="15.6" customHeight="1" x14ac:dyDescent="0.25">
      <c r="A322" s="13">
        <v>316</v>
      </c>
      <c r="B322" s="21" t="s">
        <v>321</v>
      </c>
      <c r="C322" s="15" t="s">
        <v>104</v>
      </c>
      <c r="D322" s="15" t="s">
        <v>541</v>
      </c>
      <c r="E322" s="41" t="s">
        <v>551</v>
      </c>
      <c r="F322" s="41" t="s">
        <v>59</v>
      </c>
      <c r="G322" s="75"/>
      <c r="H322" s="75"/>
      <c r="I322" s="75"/>
      <c r="J322" s="75"/>
      <c r="K322" s="13" t="s">
        <v>98</v>
      </c>
      <c r="L322" s="13"/>
      <c r="M322" s="24" t="s">
        <v>291</v>
      </c>
      <c r="N322" s="13">
        <v>5818465</v>
      </c>
      <c r="O322" s="25">
        <f>200000+100000</f>
        <v>300000</v>
      </c>
      <c r="P322" s="49" t="s">
        <v>423</v>
      </c>
      <c r="Q322" s="13" t="s">
        <v>127</v>
      </c>
      <c r="R322" s="13" t="s">
        <v>127</v>
      </c>
      <c r="S322" s="13" t="s">
        <v>127</v>
      </c>
      <c r="T322" s="13" t="s">
        <v>127</v>
      </c>
      <c r="U322" s="13"/>
      <c r="V322" s="13" t="s">
        <v>127</v>
      </c>
      <c r="W322" s="27" t="s">
        <v>322</v>
      </c>
      <c r="X322" s="27"/>
      <c r="Y322" s="20" t="s">
        <v>323</v>
      </c>
      <c r="Z322" s="12"/>
    </row>
    <row r="323" spans="1:26" ht="15.6" customHeight="1" x14ac:dyDescent="0.25">
      <c r="A323" s="13">
        <v>317</v>
      </c>
      <c r="B323" s="43" t="s">
        <v>516</v>
      </c>
      <c r="C323" s="15" t="s">
        <v>104</v>
      </c>
      <c r="D323" s="15" t="s">
        <v>541</v>
      </c>
      <c r="E323" s="41" t="s">
        <v>542</v>
      </c>
      <c r="F323" s="41" t="s">
        <v>59</v>
      </c>
      <c r="G323" s="75"/>
      <c r="H323" s="75"/>
      <c r="I323" s="75"/>
      <c r="J323" s="75" t="s">
        <v>127</v>
      </c>
      <c r="K323" s="13" t="s">
        <v>98</v>
      </c>
      <c r="L323" s="13"/>
      <c r="M323" s="24" t="s">
        <v>132</v>
      </c>
      <c r="N323" s="29" t="s">
        <v>678</v>
      </c>
      <c r="O323" s="25">
        <v>100000</v>
      </c>
      <c r="P323" s="49" t="s">
        <v>254</v>
      </c>
      <c r="Q323" s="13" t="s">
        <v>127</v>
      </c>
      <c r="R323" s="13" t="s">
        <v>127</v>
      </c>
      <c r="S323" s="13" t="s">
        <v>127</v>
      </c>
      <c r="T323" s="13" t="s">
        <v>127</v>
      </c>
      <c r="U323" s="13"/>
      <c r="V323" s="13" t="s">
        <v>127</v>
      </c>
      <c r="W323" s="56" t="s">
        <v>536</v>
      </c>
      <c r="X323" s="27"/>
      <c r="Y323" s="20" t="s">
        <v>517</v>
      </c>
      <c r="Z323" s="12"/>
    </row>
    <row r="324" spans="1:26" ht="15.6" customHeight="1" x14ac:dyDescent="0.25">
      <c r="A324" s="13">
        <v>318</v>
      </c>
      <c r="B324" s="21" t="s">
        <v>547</v>
      </c>
      <c r="C324" s="15" t="s">
        <v>104</v>
      </c>
      <c r="D324" s="15" t="s">
        <v>541</v>
      </c>
      <c r="E324" s="41" t="s">
        <v>903</v>
      </c>
      <c r="F324" s="41" t="s">
        <v>59</v>
      </c>
      <c r="G324" s="75"/>
      <c r="H324" s="75"/>
      <c r="I324" s="75"/>
      <c r="J324" s="75" t="s">
        <v>127</v>
      </c>
      <c r="K324" s="13" t="s">
        <v>98</v>
      </c>
      <c r="L324" s="13"/>
      <c r="M324" s="24" t="s">
        <v>147</v>
      </c>
      <c r="N324" s="13">
        <v>8756473</v>
      </c>
      <c r="O324" s="25">
        <v>200000</v>
      </c>
      <c r="P324" s="49" t="s">
        <v>129</v>
      </c>
      <c r="Q324" s="13" t="s">
        <v>127</v>
      </c>
      <c r="R324" s="13" t="s">
        <v>127</v>
      </c>
      <c r="S324" s="13" t="s">
        <v>127</v>
      </c>
      <c r="T324" s="13" t="s">
        <v>127</v>
      </c>
      <c r="U324" s="13"/>
      <c r="V324" s="13" t="s">
        <v>127</v>
      </c>
      <c r="W324" s="56" t="s">
        <v>548</v>
      </c>
      <c r="X324" s="27"/>
      <c r="Y324" s="20" t="s">
        <v>549</v>
      </c>
      <c r="Z324" s="12"/>
    </row>
    <row r="325" spans="1:26" ht="15.6" customHeight="1" x14ac:dyDescent="0.25">
      <c r="A325" s="13">
        <v>319</v>
      </c>
      <c r="B325" s="21" t="s">
        <v>568</v>
      </c>
      <c r="C325" s="15" t="s">
        <v>104</v>
      </c>
      <c r="D325" s="15" t="s">
        <v>541</v>
      </c>
      <c r="E325" s="41" t="s">
        <v>542</v>
      </c>
      <c r="F325" s="41" t="s">
        <v>59</v>
      </c>
      <c r="G325" s="75"/>
      <c r="H325" s="75"/>
      <c r="I325" s="75"/>
      <c r="J325" s="75" t="s">
        <v>127</v>
      </c>
      <c r="K325" s="13" t="s">
        <v>98</v>
      </c>
      <c r="L325" s="13"/>
      <c r="M325" s="24" t="s">
        <v>128</v>
      </c>
      <c r="N325" s="29" t="s">
        <v>581</v>
      </c>
      <c r="O325" s="25">
        <v>50000</v>
      </c>
      <c r="P325" s="49" t="s">
        <v>307</v>
      </c>
      <c r="Q325" s="13" t="s">
        <v>127</v>
      </c>
      <c r="R325" s="13" t="s">
        <v>127</v>
      </c>
      <c r="S325" s="13" t="s">
        <v>127</v>
      </c>
      <c r="T325" s="13"/>
      <c r="U325" s="13"/>
      <c r="V325" s="13" t="s">
        <v>127</v>
      </c>
      <c r="W325" s="56" t="s">
        <v>569</v>
      </c>
      <c r="X325" s="27"/>
      <c r="Y325" s="20" t="s">
        <v>570</v>
      </c>
      <c r="Z325" s="12"/>
    </row>
    <row r="326" spans="1:26" ht="15.6" customHeight="1" x14ac:dyDescent="0.25">
      <c r="A326" s="13">
        <v>320</v>
      </c>
      <c r="B326" s="21" t="s">
        <v>738</v>
      </c>
      <c r="C326" s="15" t="s">
        <v>104</v>
      </c>
      <c r="D326" s="15" t="s">
        <v>541</v>
      </c>
      <c r="E326" s="41" t="s">
        <v>542</v>
      </c>
      <c r="F326" s="41" t="s">
        <v>59</v>
      </c>
      <c r="G326" s="75"/>
      <c r="H326" s="75"/>
      <c r="I326" s="75"/>
      <c r="J326" s="75" t="s">
        <v>127</v>
      </c>
      <c r="K326" s="13" t="s">
        <v>98</v>
      </c>
      <c r="L326" s="13"/>
      <c r="M326" s="24" t="s">
        <v>209</v>
      </c>
      <c r="N326" s="29" t="s">
        <v>704</v>
      </c>
      <c r="O326" s="25">
        <v>500000</v>
      </c>
      <c r="P326" s="49" t="s">
        <v>161</v>
      </c>
      <c r="Q326" s="13" t="s">
        <v>127</v>
      </c>
      <c r="R326" s="13" t="s">
        <v>127</v>
      </c>
      <c r="S326" s="13" t="s">
        <v>127</v>
      </c>
      <c r="T326" s="13"/>
      <c r="U326" s="13"/>
      <c r="V326" s="13" t="s">
        <v>127</v>
      </c>
      <c r="W326" s="56" t="s">
        <v>571</v>
      </c>
      <c r="X326" s="27"/>
      <c r="Y326" s="20" t="s">
        <v>572</v>
      </c>
      <c r="Z326" s="12"/>
    </row>
    <row r="327" spans="1:26" ht="15.6" customHeight="1" x14ac:dyDescent="0.25">
      <c r="A327" s="13">
        <v>321</v>
      </c>
      <c r="B327" s="21" t="s">
        <v>590</v>
      </c>
      <c r="C327" s="15" t="s">
        <v>104</v>
      </c>
      <c r="D327" s="15" t="s">
        <v>541</v>
      </c>
      <c r="E327" s="41" t="s">
        <v>542</v>
      </c>
      <c r="F327" s="41" t="s">
        <v>59</v>
      </c>
      <c r="G327" s="75"/>
      <c r="H327" s="75"/>
      <c r="I327" s="75"/>
      <c r="J327" s="75" t="s">
        <v>127</v>
      </c>
      <c r="K327" s="13" t="s">
        <v>98</v>
      </c>
      <c r="L327" s="13" t="s">
        <v>164</v>
      </c>
      <c r="M327" s="32" t="s">
        <v>147</v>
      </c>
      <c r="N327" s="29" t="s">
        <v>966</v>
      </c>
      <c r="O327" s="25">
        <v>400000</v>
      </c>
      <c r="P327" s="49" t="s">
        <v>135</v>
      </c>
      <c r="Q327" s="13" t="s">
        <v>127</v>
      </c>
      <c r="R327" s="13" t="s">
        <v>127</v>
      </c>
      <c r="S327" s="13" t="s">
        <v>127</v>
      </c>
      <c r="T327" s="13" t="s">
        <v>127</v>
      </c>
      <c r="U327" s="13"/>
      <c r="V327" s="13" t="s">
        <v>127</v>
      </c>
      <c r="W327" s="56" t="s">
        <v>591</v>
      </c>
      <c r="X327" s="27"/>
      <c r="Y327" s="20" t="s">
        <v>592</v>
      </c>
      <c r="Z327" s="12"/>
    </row>
    <row r="328" spans="1:26" ht="15.6" customHeight="1" x14ac:dyDescent="0.25">
      <c r="A328" s="13">
        <v>322</v>
      </c>
      <c r="B328" s="21" t="s">
        <v>942</v>
      </c>
      <c r="C328" s="15" t="s">
        <v>104</v>
      </c>
      <c r="D328" s="15" t="s">
        <v>541</v>
      </c>
      <c r="E328" s="41" t="s">
        <v>542</v>
      </c>
      <c r="F328" s="41" t="s">
        <v>59</v>
      </c>
      <c r="G328" s="75"/>
      <c r="H328" s="75"/>
      <c r="I328" s="75"/>
      <c r="J328" s="75" t="s">
        <v>127</v>
      </c>
      <c r="K328" s="13" t="s">
        <v>98</v>
      </c>
      <c r="L328" s="13"/>
      <c r="M328" s="24" t="s">
        <v>327</v>
      </c>
      <c r="N328" s="29" t="s">
        <v>636</v>
      </c>
      <c r="O328" s="25">
        <f>300000-50000</f>
        <v>250000</v>
      </c>
      <c r="P328" s="49" t="s">
        <v>167</v>
      </c>
      <c r="Q328" s="13" t="s">
        <v>127</v>
      </c>
      <c r="R328" s="13" t="s">
        <v>127</v>
      </c>
      <c r="S328" s="13" t="s">
        <v>127</v>
      </c>
      <c r="T328" s="13" t="s">
        <v>127</v>
      </c>
      <c r="U328" s="13"/>
      <c r="V328" s="13" t="s">
        <v>127</v>
      </c>
      <c r="W328" s="56" t="s">
        <v>637</v>
      </c>
      <c r="X328" s="27"/>
      <c r="Y328" s="20" t="s">
        <v>638</v>
      </c>
      <c r="Z328" s="12"/>
    </row>
    <row r="329" spans="1:26" ht="15.6" customHeight="1" x14ac:dyDescent="0.25">
      <c r="A329" s="13">
        <v>323</v>
      </c>
      <c r="B329" s="21" t="s">
        <v>662</v>
      </c>
      <c r="C329" s="15" t="s">
        <v>104</v>
      </c>
      <c r="D329" s="15" t="s">
        <v>541</v>
      </c>
      <c r="E329" s="41" t="s">
        <v>903</v>
      </c>
      <c r="F329" s="41" t="s">
        <v>59</v>
      </c>
      <c r="G329" s="75"/>
      <c r="H329" s="75"/>
      <c r="I329" s="75"/>
      <c r="J329" s="75"/>
      <c r="K329" s="13" t="s">
        <v>75</v>
      </c>
      <c r="L329" s="13"/>
      <c r="M329" s="24"/>
      <c r="N329" s="29"/>
      <c r="O329" s="25">
        <v>1</v>
      </c>
      <c r="P329" s="49"/>
      <c r="Q329" s="13"/>
      <c r="R329" s="13"/>
      <c r="S329" s="13"/>
      <c r="T329" s="13"/>
      <c r="U329" s="13"/>
      <c r="V329" s="13"/>
      <c r="W329" s="56" t="s">
        <v>663</v>
      </c>
      <c r="X329" s="27"/>
      <c r="Y329" s="20" t="s">
        <v>664</v>
      </c>
      <c r="Z329" s="12"/>
    </row>
    <row r="330" spans="1:26" ht="15.6" customHeight="1" x14ac:dyDescent="0.25">
      <c r="A330" s="13">
        <v>324</v>
      </c>
      <c r="B330" s="21" t="s">
        <v>679</v>
      </c>
      <c r="C330" s="15" t="s">
        <v>104</v>
      </c>
      <c r="D330" s="15" t="s">
        <v>541</v>
      </c>
      <c r="E330" s="41" t="s">
        <v>903</v>
      </c>
      <c r="F330" s="41" t="s">
        <v>59</v>
      </c>
      <c r="G330" s="75"/>
      <c r="H330" s="75"/>
      <c r="I330" s="75"/>
      <c r="J330" s="75" t="s">
        <v>127</v>
      </c>
      <c r="K330" s="13" t="s">
        <v>98</v>
      </c>
      <c r="L330" s="13"/>
      <c r="M330" s="24" t="s">
        <v>224</v>
      </c>
      <c r="N330" s="29">
        <v>5142560</v>
      </c>
      <c r="O330" s="25">
        <f>200000+100000+200000</f>
        <v>500000</v>
      </c>
      <c r="P330" s="49" t="s">
        <v>129</v>
      </c>
      <c r="Q330" s="13" t="s">
        <v>127</v>
      </c>
      <c r="R330" s="13" t="s">
        <v>127</v>
      </c>
      <c r="S330" s="13" t="s">
        <v>127</v>
      </c>
      <c r="T330" s="13" t="s">
        <v>127</v>
      </c>
      <c r="U330" s="13"/>
      <c r="V330" s="13" t="s">
        <v>127</v>
      </c>
      <c r="W330" s="56" t="s">
        <v>680</v>
      </c>
      <c r="X330" s="27"/>
      <c r="Y330" s="20" t="s">
        <v>681</v>
      </c>
      <c r="Z330" s="12"/>
    </row>
    <row r="331" spans="1:26" ht="15.6" customHeight="1" x14ac:dyDescent="0.25">
      <c r="A331" s="13">
        <v>325</v>
      </c>
      <c r="B331" s="21" t="s">
        <v>756</v>
      </c>
      <c r="C331" s="15" t="s">
        <v>104</v>
      </c>
      <c r="D331" s="15" t="s">
        <v>541</v>
      </c>
      <c r="E331" s="41" t="s">
        <v>550</v>
      </c>
      <c r="F331" s="41" t="s">
        <v>59</v>
      </c>
      <c r="G331" s="75"/>
      <c r="H331" s="75"/>
      <c r="I331" s="75"/>
      <c r="J331" s="75"/>
      <c r="K331" s="13" t="s">
        <v>98</v>
      </c>
      <c r="L331" s="13"/>
      <c r="M331" s="24" t="s">
        <v>133</v>
      </c>
      <c r="N331" s="29">
        <v>6202152</v>
      </c>
      <c r="O331" s="25">
        <f>300000+100000</f>
        <v>400000</v>
      </c>
      <c r="P331" s="49" t="s">
        <v>150</v>
      </c>
      <c r="Q331" s="13" t="s">
        <v>127</v>
      </c>
      <c r="R331" s="13" t="s">
        <v>127</v>
      </c>
      <c r="S331" s="13" t="s">
        <v>127</v>
      </c>
      <c r="T331" s="13" t="s">
        <v>127</v>
      </c>
      <c r="U331" s="13"/>
      <c r="V331" s="13" t="s">
        <v>127</v>
      </c>
      <c r="W331" s="56" t="s">
        <v>757</v>
      </c>
      <c r="X331" s="27"/>
      <c r="Y331" s="20" t="s">
        <v>758</v>
      </c>
      <c r="Z331" s="12"/>
    </row>
    <row r="332" spans="1:26" ht="15.6" customHeight="1" x14ac:dyDescent="0.25">
      <c r="A332" s="13">
        <v>326</v>
      </c>
      <c r="B332" s="21" t="s">
        <v>933</v>
      </c>
      <c r="C332" s="15" t="s">
        <v>104</v>
      </c>
      <c r="D332" s="15" t="s">
        <v>541</v>
      </c>
      <c r="E332" s="41" t="s">
        <v>903</v>
      </c>
      <c r="F332" s="41" t="s">
        <v>59</v>
      </c>
      <c r="G332" s="75"/>
      <c r="H332" s="75"/>
      <c r="I332" s="75"/>
      <c r="J332" s="75" t="s">
        <v>127</v>
      </c>
      <c r="K332" s="13" t="s">
        <v>98</v>
      </c>
      <c r="L332" s="13"/>
      <c r="M332" s="24" t="s">
        <v>209</v>
      </c>
      <c r="N332" s="29">
        <v>1038626</v>
      </c>
      <c r="O332" s="25">
        <f>55000+145000+300000+100000</f>
        <v>600000</v>
      </c>
      <c r="P332" s="49" t="s">
        <v>129</v>
      </c>
      <c r="Q332" s="13" t="s">
        <v>127</v>
      </c>
      <c r="R332" s="13" t="s">
        <v>127</v>
      </c>
      <c r="S332" s="13" t="s">
        <v>127</v>
      </c>
      <c r="T332" s="13" t="s">
        <v>127</v>
      </c>
      <c r="U332" s="13"/>
      <c r="V332" s="13" t="s">
        <v>127</v>
      </c>
      <c r="W332" s="56" t="s">
        <v>934</v>
      </c>
      <c r="X332" s="27"/>
      <c r="Y332" s="20" t="s">
        <v>935</v>
      </c>
      <c r="Z332" s="12"/>
    </row>
    <row r="333" spans="1:26" ht="15.6" customHeight="1" x14ac:dyDescent="0.25">
      <c r="A333" s="13">
        <v>327</v>
      </c>
      <c r="B333" s="21" t="s">
        <v>970</v>
      </c>
      <c r="C333" s="15" t="s">
        <v>104</v>
      </c>
      <c r="D333" s="15" t="s">
        <v>541</v>
      </c>
      <c r="E333" s="41" t="s">
        <v>542</v>
      </c>
      <c r="F333" s="41" t="s">
        <v>59</v>
      </c>
      <c r="G333" s="75"/>
      <c r="H333" s="75"/>
      <c r="I333" s="75"/>
      <c r="J333" s="75" t="s">
        <v>127</v>
      </c>
      <c r="K333" s="13" t="s">
        <v>98</v>
      </c>
      <c r="L333" s="13"/>
      <c r="M333" s="24" t="s">
        <v>128</v>
      </c>
      <c r="N333" s="29">
        <v>6799051</v>
      </c>
      <c r="O333" s="25">
        <f>200000+100000+1700000</f>
        <v>2000000</v>
      </c>
      <c r="P333" s="49" t="s">
        <v>129</v>
      </c>
      <c r="Q333" s="13" t="s">
        <v>127</v>
      </c>
      <c r="R333" s="13" t="s">
        <v>127</v>
      </c>
      <c r="S333" s="13" t="s">
        <v>127</v>
      </c>
      <c r="T333" s="13" t="s">
        <v>127</v>
      </c>
      <c r="U333" s="13"/>
      <c r="V333" s="13" t="s">
        <v>127</v>
      </c>
      <c r="W333" s="56" t="s">
        <v>971</v>
      </c>
      <c r="X333" s="27"/>
      <c r="Y333" s="20" t="s">
        <v>972</v>
      </c>
      <c r="Z333" s="12"/>
    </row>
    <row r="334" spans="1:26" ht="15.6" customHeight="1" x14ac:dyDescent="0.25">
      <c r="A334" s="13">
        <v>328</v>
      </c>
      <c r="B334" s="21" t="s">
        <v>994</v>
      </c>
      <c r="C334" s="15" t="s">
        <v>104</v>
      </c>
      <c r="D334" s="15" t="s">
        <v>541</v>
      </c>
      <c r="E334" s="41" t="s">
        <v>903</v>
      </c>
      <c r="F334" s="41" t="s">
        <v>59</v>
      </c>
      <c r="G334" s="75"/>
      <c r="H334" s="75" t="s">
        <v>127</v>
      </c>
      <c r="I334" s="75"/>
      <c r="J334" s="75" t="s">
        <v>127</v>
      </c>
      <c r="K334" s="13" t="s">
        <v>98</v>
      </c>
      <c r="L334" s="13"/>
      <c r="M334" s="32" t="s">
        <v>147</v>
      </c>
      <c r="N334" s="29">
        <v>8030870</v>
      </c>
      <c r="O334" s="25">
        <f>55000+145000+200000+100000</f>
        <v>500000</v>
      </c>
      <c r="P334" s="49" t="s">
        <v>129</v>
      </c>
      <c r="Q334" s="13" t="s">
        <v>127</v>
      </c>
      <c r="R334" s="13" t="s">
        <v>127</v>
      </c>
      <c r="S334" s="13" t="s">
        <v>127</v>
      </c>
      <c r="T334" s="13" t="s">
        <v>127</v>
      </c>
      <c r="U334" s="13"/>
      <c r="V334" s="13" t="s">
        <v>127</v>
      </c>
      <c r="W334" s="56" t="s">
        <v>995</v>
      </c>
      <c r="X334" s="27"/>
      <c r="Y334" s="20" t="s">
        <v>996</v>
      </c>
      <c r="Z334" s="12"/>
    </row>
    <row r="335" spans="1:26" ht="15.6" customHeight="1" x14ac:dyDescent="0.25">
      <c r="A335" s="13">
        <v>329</v>
      </c>
      <c r="B335" s="43" t="s">
        <v>1449</v>
      </c>
      <c r="C335" s="15" t="s">
        <v>104</v>
      </c>
      <c r="D335" s="15" t="s">
        <v>541</v>
      </c>
      <c r="E335" s="41" t="s">
        <v>903</v>
      </c>
      <c r="F335" s="41" t="s">
        <v>59</v>
      </c>
      <c r="G335" s="75" t="s">
        <v>127</v>
      </c>
      <c r="H335" s="75" t="s">
        <v>127</v>
      </c>
      <c r="I335" s="75" t="s">
        <v>127</v>
      </c>
      <c r="J335" s="75" t="s">
        <v>127</v>
      </c>
      <c r="K335" s="54" t="s">
        <v>98</v>
      </c>
      <c r="L335" s="13"/>
      <c r="M335" s="24" t="s">
        <v>1446</v>
      </c>
      <c r="N335" s="29" t="s">
        <v>1450</v>
      </c>
      <c r="O335" s="25">
        <v>300000</v>
      </c>
      <c r="P335" s="49" t="s">
        <v>129</v>
      </c>
      <c r="Q335" s="13" t="s">
        <v>127</v>
      </c>
      <c r="R335" s="13" t="s">
        <v>127</v>
      </c>
      <c r="S335" s="13" t="s">
        <v>127</v>
      </c>
      <c r="T335" s="13" t="s">
        <v>127</v>
      </c>
      <c r="U335" s="13"/>
      <c r="V335" s="13" t="s">
        <v>127</v>
      </c>
      <c r="W335" s="56" t="s">
        <v>1447</v>
      </c>
      <c r="X335" s="92"/>
      <c r="Y335" s="19" t="s">
        <v>1448</v>
      </c>
      <c r="Z335" s="12"/>
    </row>
    <row r="336" spans="1:26" ht="15.6" customHeight="1" x14ac:dyDescent="0.25">
      <c r="A336" s="13">
        <v>330</v>
      </c>
      <c r="B336" s="43" t="s">
        <v>1467</v>
      </c>
      <c r="C336" s="15" t="s">
        <v>104</v>
      </c>
      <c r="D336" s="15" t="s">
        <v>541</v>
      </c>
      <c r="E336" s="41" t="s">
        <v>903</v>
      </c>
      <c r="F336" s="41" t="s">
        <v>59</v>
      </c>
      <c r="G336" s="75" t="s">
        <v>127</v>
      </c>
      <c r="H336" s="75" t="s">
        <v>127</v>
      </c>
      <c r="I336" s="75" t="s">
        <v>127</v>
      </c>
      <c r="J336" s="75" t="s">
        <v>127</v>
      </c>
      <c r="K336" s="54" t="s">
        <v>98</v>
      </c>
      <c r="L336" s="13"/>
      <c r="M336" s="24" t="s">
        <v>392</v>
      </c>
      <c r="N336" s="29" t="s">
        <v>1468</v>
      </c>
      <c r="O336" s="25">
        <v>200000</v>
      </c>
      <c r="P336" s="49" t="s">
        <v>129</v>
      </c>
      <c r="Q336" s="13" t="s">
        <v>127</v>
      </c>
      <c r="R336" s="13" t="s">
        <v>127</v>
      </c>
      <c r="S336" s="13" t="s">
        <v>127</v>
      </c>
      <c r="T336" s="13" t="s">
        <v>127</v>
      </c>
      <c r="U336" s="13"/>
      <c r="V336" s="13" t="s">
        <v>127</v>
      </c>
      <c r="W336" s="56" t="s">
        <v>1469</v>
      </c>
      <c r="X336" s="92"/>
      <c r="Y336" s="19" t="s">
        <v>1470</v>
      </c>
      <c r="Z336" s="12"/>
    </row>
    <row r="337" spans="1:26" ht="15.6" customHeight="1" x14ac:dyDescent="0.25">
      <c r="A337" s="13">
        <v>331</v>
      </c>
      <c r="B337" s="43" t="s">
        <v>1550</v>
      </c>
      <c r="C337" s="15" t="s">
        <v>104</v>
      </c>
      <c r="D337" s="15" t="s">
        <v>541</v>
      </c>
      <c r="E337" s="41" t="s">
        <v>542</v>
      </c>
      <c r="F337" s="41" t="s">
        <v>59</v>
      </c>
      <c r="G337" s="75" t="s">
        <v>127</v>
      </c>
      <c r="H337" s="75"/>
      <c r="I337" s="75" t="s">
        <v>127</v>
      </c>
      <c r="J337" s="75" t="s">
        <v>127</v>
      </c>
      <c r="K337" s="54" t="s">
        <v>98</v>
      </c>
      <c r="L337" s="13"/>
      <c r="M337" s="24" t="s">
        <v>130</v>
      </c>
      <c r="N337" s="29" t="s">
        <v>1551</v>
      </c>
      <c r="O337" s="25">
        <v>1</v>
      </c>
      <c r="P337" s="49" t="s">
        <v>129</v>
      </c>
      <c r="Q337" s="13" t="s">
        <v>127</v>
      </c>
      <c r="R337" s="13" t="s">
        <v>127</v>
      </c>
      <c r="S337" s="13"/>
      <c r="T337" s="13"/>
      <c r="U337" s="13"/>
      <c r="V337" s="13" t="s">
        <v>127</v>
      </c>
      <c r="W337" s="56" t="s">
        <v>1552</v>
      </c>
      <c r="X337" s="92"/>
      <c r="Y337" s="19" t="s">
        <v>1553</v>
      </c>
      <c r="Z337" s="12"/>
    </row>
    <row r="338" spans="1:26" ht="15.6" customHeight="1" x14ac:dyDescent="0.25">
      <c r="A338" s="13">
        <v>332</v>
      </c>
      <c r="B338" s="21" t="s">
        <v>540</v>
      </c>
      <c r="C338" s="15" t="s">
        <v>104</v>
      </c>
      <c r="D338" s="15" t="s">
        <v>541</v>
      </c>
      <c r="E338" s="41" t="s">
        <v>447</v>
      </c>
      <c r="F338" s="41" t="s">
        <v>59</v>
      </c>
      <c r="G338" s="75" t="s">
        <v>103</v>
      </c>
      <c r="H338" s="75"/>
      <c r="I338" s="75"/>
      <c r="J338" s="75"/>
      <c r="K338" s="13" t="s">
        <v>98</v>
      </c>
      <c r="L338" s="13" t="s">
        <v>326</v>
      </c>
      <c r="M338" s="24" t="s">
        <v>700</v>
      </c>
      <c r="N338" s="13" t="s">
        <v>538</v>
      </c>
      <c r="O338" s="25">
        <v>1</v>
      </c>
      <c r="P338" s="20" t="s">
        <v>539</v>
      </c>
      <c r="Q338" s="13" t="s">
        <v>127</v>
      </c>
      <c r="R338" s="13" t="s">
        <v>127</v>
      </c>
      <c r="S338" s="13" t="s">
        <v>127</v>
      </c>
      <c r="T338" s="13" t="s">
        <v>127</v>
      </c>
      <c r="U338" s="13"/>
      <c r="V338" s="13" t="s">
        <v>127</v>
      </c>
      <c r="W338" s="27" t="s">
        <v>537</v>
      </c>
      <c r="X338" s="19"/>
      <c r="Y338" s="20" t="s">
        <v>535</v>
      </c>
      <c r="Z338" s="12"/>
    </row>
    <row r="339" spans="1:26" ht="15.6" customHeight="1" x14ac:dyDescent="0.25">
      <c r="A339" s="13">
        <v>333</v>
      </c>
      <c r="B339" s="21" t="s">
        <v>48</v>
      </c>
      <c r="C339" s="15" t="s">
        <v>104</v>
      </c>
      <c r="D339" s="15" t="s">
        <v>541</v>
      </c>
      <c r="E339" s="41" t="s">
        <v>447</v>
      </c>
      <c r="F339" s="41" t="s">
        <v>59</v>
      </c>
      <c r="G339" s="75"/>
      <c r="H339" s="75"/>
      <c r="I339" s="75"/>
      <c r="J339" s="75" t="s">
        <v>127</v>
      </c>
      <c r="K339" s="13" t="s">
        <v>98</v>
      </c>
      <c r="L339" s="13"/>
      <c r="M339" s="24" t="s">
        <v>128</v>
      </c>
      <c r="N339" s="13">
        <v>2099426</v>
      </c>
      <c r="O339" s="25">
        <f>1+59999+40000</f>
        <v>100000</v>
      </c>
      <c r="P339" s="18" t="s">
        <v>163</v>
      </c>
      <c r="Q339" s="13" t="s">
        <v>127</v>
      </c>
      <c r="R339" s="13"/>
      <c r="S339" s="13" t="s">
        <v>127</v>
      </c>
      <c r="T339" s="13" t="s">
        <v>127</v>
      </c>
      <c r="U339" s="13"/>
      <c r="V339" s="13"/>
      <c r="W339" s="27" t="s">
        <v>762</v>
      </c>
      <c r="X339" s="19"/>
      <c r="Y339" s="20" t="s">
        <v>336</v>
      </c>
      <c r="Z339" s="12"/>
    </row>
    <row r="340" spans="1:26" ht="15.6" customHeight="1" x14ac:dyDescent="0.25">
      <c r="A340" s="13">
        <v>334</v>
      </c>
      <c r="B340" s="21" t="s">
        <v>77</v>
      </c>
      <c r="C340" s="15" t="s">
        <v>104</v>
      </c>
      <c r="D340" s="15" t="s">
        <v>541</v>
      </c>
      <c r="E340" s="41" t="s">
        <v>447</v>
      </c>
      <c r="F340" s="41" t="s">
        <v>59</v>
      </c>
      <c r="G340" s="75"/>
      <c r="H340" s="75"/>
      <c r="I340" s="75"/>
      <c r="J340" s="75" t="s">
        <v>127</v>
      </c>
      <c r="K340" s="13" t="s">
        <v>98</v>
      </c>
      <c r="L340" s="13"/>
      <c r="M340" s="24" t="s">
        <v>130</v>
      </c>
      <c r="N340" s="13">
        <v>7095937</v>
      </c>
      <c r="O340" s="25">
        <v>300000</v>
      </c>
      <c r="P340" s="18" t="s">
        <v>129</v>
      </c>
      <c r="Q340" s="13" t="s">
        <v>127</v>
      </c>
      <c r="R340" s="13" t="s">
        <v>127</v>
      </c>
      <c r="S340" s="13" t="s">
        <v>127</v>
      </c>
      <c r="T340" s="13"/>
      <c r="U340" s="13"/>
      <c r="V340" s="13" t="s">
        <v>127</v>
      </c>
      <c r="W340" s="27" t="s">
        <v>337</v>
      </c>
      <c r="X340" s="19"/>
      <c r="Y340" s="20" t="s">
        <v>338</v>
      </c>
      <c r="Z340" s="12"/>
    </row>
    <row r="341" spans="1:26" ht="15.6" customHeight="1" x14ac:dyDescent="0.25">
      <c r="A341" s="13">
        <v>335</v>
      </c>
      <c r="B341" s="21" t="s">
        <v>1203</v>
      </c>
      <c r="C341" s="15" t="s">
        <v>104</v>
      </c>
      <c r="D341" s="15" t="s">
        <v>541</v>
      </c>
      <c r="E341" s="41" t="s">
        <v>447</v>
      </c>
      <c r="F341" s="41" t="s">
        <v>59</v>
      </c>
      <c r="G341" s="75" t="s">
        <v>127</v>
      </c>
      <c r="H341" s="75" t="s">
        <v>127</v>
      </c>
      <c r="I341" s="75"/>
      <c r="J341" s="75" t="s">
        <v>127</v>
      </c>
      <c r="K341" s="13" t="s">
        <v>98</v>
      </c>
      <c r="L341" s="13"/>
      <c r="M341" s="24" t="s">
        <v>226</v>
      </c>
      <c r="N341" s="13">
        <v>6553453</v>
      </c>
      <c r="O341" s="25">
        <v>800000</v>
      </c>
      <c r="P341" s="18" t="s">
        <v>129</v>
      </c>
      <c r="Q341" s="13" t="s">
        <v>127</v>
      </c>
      <c r="R341" s="13" t="s">
        <v>127</v>
      </c>
      <c r="S341" s="13" t="s">
        <v>127</v>
      </c>
      <c r="T341" s="13" t="s">
        <v>127</v>
      </c>
      <c r="U341" s="13"/>
      <c r="V341" s="13" t="s">
        <v>127</v>
      </c>
      <c r="W341" s="27" t="s">
        <v>1204</v>
      </c>
      <c r="X341" s="19"/>
      <c r="Y341" s="20" t="s">
        <v>1205</v>
      </c>
      <c r="Z341" s="12"/>
    </row>
    <row r="342" spans="1:26" ht="15.6" customHeight="1" x14ac:dyDescent="0.25">
      <c r="A342" s="13">
        <v>336</v>
      </c>
      <c r="B342" s="21" t="s">
        <v>49</v>
      </c>
      <c r="C342" s="15" t="s">
        <v>104</v>
      </c>
      <c r="D342" s="15" t="s">
        <v>541</v>
      </c>
      <c r="E342" s="41" t="s">
        <v>447</v>
      </c>
      <c r="F342" s="41" t="s">
        <v>59</v>
      </c>
      <c r="G342" s="75"/>
      <c r="H342" s="75"/>
      <c r="I342" s="75"/>
      <c r="J342" s="75"/>
      <c r="K342" s="13" t="s">
        <v>102</v>
      </c>
      <c r="L342" s="13" t="s">
        <v>164</v>
      </c>
      <c r="M342" s="24"/>
      <c r="N342" s="13">
        <v>1129096</v>
      </c>
      <c r="O342" s="25">
        <v>1</v>
      </c>
      <c r="P342" s="18" t="s">
        <v>129</v>
      </c>
      <c r="Q342" s="13"/>
      <c r="R342" s="13"/>
      <c r="S342" s="13"/>
      <c r="T342" s="13"/>
      <c r="U342" s="13"/>
      <c r="V342" s="13"/>
      <c r="W342" s="27" t="s">
        <v>339</v>
      </c>
      <c r="X342" s="19"/>
      <c r="Y342" s="20" t="s">
        <v>720</v>
      </c>
      <c r="Z342" s="12"/>
    </row>
    <row r="343" spans="1:26" ht="15.6" customHeight="1" x14ac:dyDescent="0.25">
      <c r="A343" s="13">
        <v>337</v>
      </c>
      <c r="B343" s="43" t="s">
        <v>50</v>
      </c>
      <c r="C343" s="15" t="s">
        <v>104</v>
      </c>
      <c r="D343" s="15" t="s">
        <v>111</v>
      </c>
      <c r="E343" s="41" t="s">
        <v>1212</v>
      </c>
      <c r="F343" s="41" t="s">
        <v>59</v>
      </c>
      <c r="G343" s="79"/>
      <c r="H343" s="79"/>
      <c r="I343" s="79"/>
      <c r="J343" s="79"/>
      <c r="K343" s="23" t="s">
        <v>98</v>
      </c>
      <c r="L343" s="23"/>
      <c r="M343" s="88" t="s">
        <v>1122</v>
      </c>
      <c r="N343" s="13" t="s">
        <v>1123</v>
      </c>
      <c r="O343" s="25">
        <f>1+299999+400000</f>
        <v>700000</v>
      </c>
      <c r="P343" s="18" t="s">
        <v>129</v>
      </c>
      <c r="Q343" s="13"/>
      <c r="R343" s="13" t="s">
        <v>127</v>
      </c>
      <c r="S343" s="13" t="s">
        <v>127</v>
      </c>
      <c r="T343" s="13"/>
      <c r="U343" s="13"/>
      <c r="V343" s="13" t="s">
        <v>127</v>
      </c>
      <c r="W343" s="19"/>
      <c r="X343" s="19"/>
      <c r="Y343" s="20" t="s">
        <v>805</v>
      </c>
      <c r="Z343" s="12"/>
    </row>
    <row r="344" spans="1:26" ht="15.6" customHeight="1" x14ac:dyDescent="0.25">
      <c r="A344" s="13">
        <v>338</v>
      </c>
      <c r="B344" s="21" t="s">
        <v>56</v>
      </c>
      <c r="C344" s="15" t="s">
        <v>104</v>
      </c>
      <c r="D344" s="15" t="s">
        <v>111</v>
      </c>
      <c r="E344" s="41" t="s">
        <v>1212</v>
      </c>
      <c r="F344" s="41" t="s">
        <v>59</v>
      </c>
      <c r="G344" s="75"/>
      <c r="H344" s="75"/>
      <c r="I344" s="75"/>
      <c r="J344" s="75" t="s">
        <v>127</v>
      </c>
      <c r="K344" s="13" t="s">
        <v>102</v>
      </c>
      <c r="L344" s="13" t="s">
        <v>164</v>
      </c>
      <c r="M344" s="24"/>
      <c r="N344" s="13">
        <v>4782462</v>
      </c>
      <c r="O344" s="25">
        <f>300000-299999+399999</f>
        <v>400000</v>
      </c>
      <c r="P344" s="18" t="s">
        <v>129</v>
      </c>
      <c r="Q344" s="13" t="s">
        <v>127</v>
      </c>
      <c r="R344" s="13" t="s">
        <v>127</v>
      </c>
      <c r="S344" s="13" t="s">
        <v>127</v>
      </c>
      <c r="T344" s="13" t="s">
        <v>127</v>
      </c>
      <c r="U344" s="13"/>
      <c r="V344" s="13" t="s">
        <v>127</v>
      </c>
      <c r="W344" s="27" t="s">
        <v>352</v>
      </c>
      <c r="X344" s="19"/>
      <c r="Y344" s="20" t="s">
        <v>806</v>
      </c>
      <c r="Z344" s="12"/>
    </row>
    <row r="345" spans="1:26" s="11" customFormat="1" ht="15.6" customHeight="1" x14ac:dyDescent="0.25">
      <c r="A345" s="13">
        <v>339</v>
      </c>
      <c r="B345" s="39" t="s">
        <v>74</v>
      </c>
      <c r="C345" s="15" t="s">
        <v>104</v>
      </c>
      <c r="D345" s="15" t="s">
        <v>111</v>
      </c>
      <c r="E345" s="41" t="s">
        <v>1212</v>
      </c>
      <c r="F345" s="41" t="s">
        <v>59</v>
      </c>
      <c r="G345" s="75"/>
      <c r="H345" s="75"/>
      <c r="I345" s="75"/>
      <c r="J345" s="75"/>
      <c r="K345" s="13" t="s">
        <v>98</v>
      </c>
      <c r="L345" s="13"/>
      <c r="M345" s="24" t="s">
        <v>226</v>
      </c>
      <c r="N345" s="13">
        <v>2115566</v>
      </c>
      <c r="O345" s="25">
        <f>200000-199999</f>
        <v>1</v>
      </c>
      <c r="P345" s="18" t="s">
        <v>129</v>
      </c>
      <c r="Q345" s="13" t="s">
        <v>127</v>
      </c>
      <c r="R345" s="13" t="s">
        <v>127</v>
      </c>
      <c r="S345" s="13" t="s">
        <v>127</v>
      </c>
      <c r="T345" s="13" t="s">
        <v>127</v>
      </c>
      <c r="U345" s="13"/>
      <c r="V345" s="13" t="s">
        <v>127</v>
      </c>
      <c r="W345" s="27" t="s">
        <v>340</v>
      </c>
      <c r="X345" s="19"/>
      <c r="Y345" s="20" t="s">
        <v>338</v>
      </c>
      <c r="Z345" s="39"/>
    </row>
    <row r="346" spans="1:26" s="11" customFormat="1" ht="15.6" customHeight="1" x14ac:dyDescent="0.25">
      <c r="A346" s="13">
        <v>340</v>
      </c>
      <c r="B346" s="39" t="s">
        <v>94</v>
      </c>
      <c r="C346" s="15" t="s">
        <v>104</v>
      </c>
      <c r="D346" s="15" t="s">
        <v>111</v>
      </c>
      <c r="E346" s="41" t="s">
        <v>1212</v>
      </c>
      <c r="F346" s="41" t="s">
        <v>59</v>
      </c>
      <c r="G346" s="75" t="s">
        <v>81</v>
      </c>
      <c r="H346" s="75"/>
      <c r="I346" s="75"/>
      <c r="J346" s="75"/>
      <c r="K346" s="13" t="s">
        <v>98</v>
      </c>
      <c r="L346" s="13"/>
      <c r="M346" s="24" t="s">
        <v>252</v>
      </c>
      <c r="N346" s="29" t="s">
        <v>199</v>
      </c>
      <c r="O346" s="25">
        <f>1+199999+300000</f>
        <v>500000</v>
      </c>
      <c r="P346" s="18" t="s">
        <v>129</v>
      </c>
      <c r="Q346" s="13" t="s">
        <v>127</v>
      </c>
      <c r="R346" s="13" t="s">
        <v>127</v>
      </c>
      <c r="S346" s="13" t="s">
        <v>127</v>
      </c>
      <c r="T346" s="13" t="s">
        <v>127</v>
      </c>
      <c r="U346" s="13"/>
      <c r="V346" s="13" t="s">
        <v>127</v>
      </c>
      <c r="W346" s="27" t="s">
        <v>200</v>
      </c>
      <c r="X346" s="27"/>
      <c r="Y346" s="20" t="s">
        <v>201</v>
      </c>
      <c r="Z346" s="39"/>
    </row>
    <row r="347" spans="1:26" s="11" customFormat="1" ht="15.6" customHeight="1" x14ac:dyDescent="0.25">
      <c r="A347" s="13">
        <v>341</v>
      </c>
      <c r="B347" s="39" t="s">
        <v>202</v>
      </c>
      <c r="C347" s="15" t="s">
        <v>104</v>
      </c>
      <c r="D347" s="15" t="s">
        <v>111</v>
      </c>
      <c r="E347" s="41" t="s">
        <v>55</v>
      </c>
      <c r="F347" s="41" t="s">
        <v>59</v>
      </c>
      <c r="G347" s="75"/>
      <c r="H347" s="75"/>
      <c r="I347" s="75"/>
      <c r="J347" s="75" t="s">
        <v>127</v>
      </c>
      <c r="K347" s="13" t="s">
        <v>98</v>
      </c>
      <c r="L347" s="13"/>
      <c r="M347" s="24" t="s">
        <v>128</v>
      </c>
      <c r="N347" s="29" t="s">
        <v>204</v>
      </c>
      <c r="O347" s="25">
        <f>300000+200000</f>
        <v>500000</v>
      </c>
      <c r="P347" s="18" t="s">
        <v>129</v>
      </c>
      <c r="Q347" s="13" t="s">
        <v>127</v>
      </c>
      <c r="R347" s="13" t="s">
        <v>127</v>
      </c>
      <c r="S347" s="13" t="s">
        <v>127</v>
      </c>
      <c r="T347" s="13" t="s">
        <v>127</v>
      </c>
      <c r="U347" s="13"/>
      <c r="V347" s="13" t="s">
        <v>127</v>
      </c>
      <c r="W347" s="27" t="s">
        <v>205</v>
      </c>
      <c r="X347" s="27"/>
      <c r="Y347" s="20" t="s">
        <v>807</v>
      </c>
      <c r="Z347" s="39"/>
    </row>
    <row r="348" spans="1:26" s="11" customFormat="1" ht="15.6" customHeight="1" x14ac:dyDescent="0.25">
      <c r="A348" s="13">
        <v>342</v>
      </c>
      <c r="B348" s="39" t="s">
        <v>203</v>
      </c>
      <c r="C348" s="15" t="s">
        <v>104</v>
      </c>
      <c r="D348" s="15" t="s">
        <v>111</v>
      </c>
      <c r="E348" s="41" t="s">
        <v>55</v>
      </c>
      <c r="F348" s="41" t="s">
        <v>59</v>
      </c>
      <c r="G348" s="75"/>
      <c r="H348" s="75"/>
      <c r="I348" s="75"/>
      <c r="J348" s="75"/>
      <c r="K348" s="13" t="s">
        <v>98</v>
      </c>
      <c r="L348" s="13" t="s">
        <v>223</v>
      </c>
      <c r="M348" s="24" t="s">
        <v>1499</v>
      </c>
      <c r="N348" s="53" t="s">
        <v>1215</v>
      </c>
      <c r="O348" s="25">
        <f>1+99999+100000+400000</f>
        <v>600000</v>
      </c>
      <c r="P348" s="20" t="s">
        <v>1184</v>
      </c>
      <c r="Q348" s="13" t="s">
        <v>127</v>
      </c>
      <c r="R348" s="13" t="s">
        <v>127</v>
      </c>
      <c r="S348" s="13" t="s">
        <v>127</v>
      </c>
      <c r="T348" s="13" t="s">
        <v>127</v>
      </c>
      <c r="U348" s="13"/>
      <c r="V348" s="13" t="s">
        <v>127</v>
      </c>
      <c r="W348" s="27" t="s">
        <v>206</v>
      </c>
      <c r="X348" s="27"/>
      <c r="Y348" s="20" t="s">
        <v>808</v>
      </c>
      <c r="Z348" s="39"/>
    </row>
    <row r="349" spans="1:26" s="11" customFormat="1" ht="15.6" customHeight="1" x14ac:dyDescent="0.25">
      <c r="A349" s="13">
        <v>343</v>
      </c>
      <c r="B349" s="39" t="s">
        <v>264</v>
      </c>
      <c r="C349" s="15" t="s">
        <v>104</v>
      </c>
      <c r="D349" s="15" t="s">
        <v>111</v>
      </c>
      <c r="E349" s="41" t="s">
        <v>666</v>
      </c>
      <c r="F349" s="41" t="s">
        <v>59</v>
      </c>
      <c r="G349" s="75"/>
      <c r="H349" s="75"/>
      <c r="I349" s="75"/>
      <c r="J349" s="75" t="s">
        <v>127</v>
      </c>
      <c r="K349" s="13" t="s">
        <v>98</v>
      </c>
      <c r="L349" s="13"/>
      <c r="M349" s="30" t="s">
        <v>259</v>
      </c>
      <c r="N349" s="53" t="s">
        <v>265</v>
      </c>
      <c r="O349" s="25">
        <f>3000000-2999999+2999999</f>
        <v>3000000</v>
      </c>
      <c r="P349" s="18" t="s">
        <v>129</v>
      </c>
      <c r="Q349" s="13" t="s">
        <v>127</v>
      </c>
      <c r="R349" s="13" t="s">
        <v>127</v>
      </c>
      <c r="S349" s="13" t="s">
        <v>127</v>
      </c>
      <c r="T349" s="13" t="s">
        <v>127</v>
      </c>
      <c r="U349" s="13"/>
      <c r="V349" s="13" t="s">
        <v>127</v>
      </c>
      <c r="W349" s="27" t="s">
        <v>266</v>
      </c>
      <c r="X349" s="27"/>
      <c r="Y349" s="20" t="s">
        <v>811</v>
      </c>
      <c r="Z349" s="39"/>
    </row>
    <row r="350" spans="1:26" s="11" customFormat="1" ht="15.6" customHeight="1" x14ac:dyDescent="0.25">
      <c r="A350" s="13">
        <v>344</v>
      </c>
      <c r="B350" s="39" t="s">
        <v>665</v>
      </c>
      <c r="C350" s="15" t="s">
        <v>104</v>
      </c>
      <c r="D350" s="15" t="s">
        <v>111</v>
      </c>
      <c r="E350" s="41" t="s">
        <v>1212</v>
      </c>
      <c r="F350" s="41" t="s">
        <v>59</v>
      </c>
      <c r="G350" s="75"/>
      <c r="H350" s="75"/>
      <c r="I350" s="75"/>
      <c r="J350" s="75"/>
      <c r="K350" s="13" t="s">
        <v>98</v>
      </c>
      <c r="L350" s="13"/>
      <c r="M350" s="24" t="s">
        <v>442</v>
      </c>
      <c r="N350" s="53" t="s">
        <v>667</v>
      </c>
      <c r="O350" s="25">
        <f>55000+145000</f>
        <v>200000</v>
      </c>
      <c r="P350" s="18" t="s">
        <v>129</v>
      </c>
      <c r="Q350" s="13" t="s">
        <v>127</v>
      </c>
      <c r="R350" s="13" t="s">
        <v>127</v>
      </c>
      <c r="S350" s="13" t="s">
        <v>127</v>
      </c>
      <c r="T350" s="13" t="s">
        <v>127</v>
      </c>
      <c r="U350" s="13"/>
      <c r="V350" s="13" t="s">
        <v>127</v>
      </c>
      <c r="W350" s="27" t="s">
        <v>668</v>
      </c>
      <c r="X350" s="27"/>
      <c r="Y350" s="20" t="s">
        <v>812</v>
      </c>
      <c r="Z350" s="39"/>
    </row>
    <row r="351" spans="1:26" s="11" customFormat="1" ht="15.6" customHeight="1" x14ac:dyDescent="0.25">
      <c r="A351" s="13">
        <v>345</v>
      </c>
      <c r="B351" s="39" t="s">
        <v>725</v>
      </c>
      <c r="C351" s="15" t="s">
        <v>104</v>
      </c>
      <c r="D351" s="15" t="s">
        <v>111</v>
      </c>
      <c r="E351" s="41" t="s">
        <v>55</v>
      </c>
      <c r="F351" s="41" t="s">
        <v>59</v>
      </c>
      <c r="G351" s="75"/>
      <c r="H351" s="75"/>
      <c r="I351" s="75"/>
      <c r="J351" s="75"/>
      <c r="K351" s="13" t="s">
        <v>98</v>
      </c>
      <c r="L351" s="13"/>
      <c r="M351" s="24" t="s">
        <v>442</v>
      </c>
      <c r="N351" s="53" t="s">
        <v>732</v>
      </c>
      <c r="O351" s="25">
        <v>100000</v>
      </c>
      <c r="P351" s="18" t="s">
        <v>129</v>
      </c>
      <c r="Q351" s="13" t="s">
        <v>127</v>
      </c>
      <c r="R351" s="13" t="s">
        <v>127</v>
      </c>
      <c r="S351" s="13" t="s">
        <v>127</v>
      </c>
      <c r="T351" s="13" t="s">
        <v>127</v>
      </c>
      <c r="U351" s="13"/>
      <c r="V351" s="13" t="s">
        <v>127</v>
      </c>
      <c r="W351" s="27" t="s">
        <v>726</v>
      </c>
      <c r="X351" s="27"/>
      <c r="Y351" s="20" t="s">
        <v>727</v>
      </c>
      <c r="Z351" s="39"/>
    </row>
    <row r="352" spans="1:26" s="11" customFormat="1" ht="15.6" customHeight="1" x14ac:dyDescent="0.25">
      <c r="A352" s="13">
        <v>346</v>
      </c>
      <c r="B352" s="39" t="s">
        <v>728</v>
      </c>
      <c r="C352" s="15" t="s">
        <v>104</v>
      </c>
      <c r="D352" s="15" t="s">
        <v>111</v>
      </c>
      <c r="E352" s="41" t="s">
        <v>1212</v>
      </c>
      <c r="F352" s="41" t="s">
        <v>59</v>
      </c>
      <c r="G352" s="75"/>
      <c r="H352" s="75"/>
      <c r="I352" s="75"/>
      <c r="J352" s="75"/>
      <c r="K352" s="13" t="s">
        <v>98</v>
      </c>
      <c r="L352" s="13"/>
      <c r="M352" s="24" t="s">
        <v>730</v>
      </c>
      <c r="N352" s="53" t="s">
        <v>731</v>
      </c>
      <c r="O352" s="25">
        <v>200000</v>
      </c>
      <c r="P352" s="18" t="s">
        <v>129</v>
      </c>
      <c r="Q352" s="13" t="s">
        <v>127</v>
      </c>
      <c r="R352" s="13" t="s">
        <v>127</v>
      </c>
      <c r="S352" s="13" t="s">
        <v>127</v>
      </c>
      <c r="T352" s="13"/>
      <c r="U352" s="13"/>
      <c r="V352" s="13" t="s">
        <v>127</v>
      </c>
      <c r="W352" s="27" t="s">
        <v>729</v>
      </c>
      <c r="X352" s="27"/>
      <c r="Y352" s="20" t="s">
        <v>809</v>
      </c>
      <c r="Z352" s="39"/>
    </row>
    <row r="353" spans="1:26" s="11" customFormat="1" ht="15.6" customHeight="1" x14ac:dyDescent="0.25">
      <c r="A353" s="13">
        <v>347</v>
      </c>
      <c r="B353" s="39" t="s">
        <v>1004</v>
      </c>
      <c r="C353" s="15" t="s">
        <v>104</v>
      </c>
      <c r="D353" s="15" t="s">
        <v>111</v>
      </c>
      <c r="E353" s="41" t="s">
        <v>1212</v>
      </c>
      <c r="F353" s="41" t="s">
        <v>59</v>
      </c>
      <c r="G353" s="75"/>
      <c r="H353" s="75" t="s">
        <v>127</v>
      </c>
      <c r="I353" s="75"/>
      <c r="J353" s="75" t="s">
        <v>127</v>
      </c>
      <c r="K353" s="13" t="s">
        <v>98</v>
      </c>
      <c r="L353" s="13"/>
      <c r="M353" s="24" t="s">
        <v>442</v>
      </c>
      <c r="N353" s="53" t="s">
        <v>1005</v>
      </c>
      <c r="O353" s="25">
        <f>55000+195000+250000</f>
        <v>500000</v>
      </c>
      <c r="P353" s="18" t="s">
        <v>129</v>
      </c>
      <c r="Q353" s="13" t="s">
        <v>127</v>
      </c>
      <c r="R353" s="13" t="s">
        <v>127</v>
      </c>
      <c r="S353" s="13" t="s">
        <v>127</v>
      </c>
      <c r="T353" s="13" t="s">
        <v>127</v>
      </c>
      <c r="U353" s="13"/>
      <c r="V353" s="13" t="s">
        <v>127</v>
      </c>
      <c r="W353" s="27" t="s">
        <v>1006</v>
      </c>
      <c r="X353" s="27"/>
      <c r="Y353" s="20" t="s">
        <v>1007</v>
      </c>
      <c r="Z353" s="39"/>
    </row>
    <row r="354" spans="1:26" s="11" customFormat="1" ht="15.6" customHeight="1" x14ac:dyDescent="0.25">
      <c r="A354" s="13">
        <v>348</v>
      </c>
      <c r="B354" s="39" t="s">
        <v>1238</v>
      </c>
      <c r="C354" s="15" t="s">
        <v>104</v>
      </c>
      <c r="D354" s="15" t="s">
        <v>111</v>
      </c>
      <c r="E354" s="41" t="s">
        <v>1212</v>
      </c>
      <c r="F354" s="41" t="s">
        <v>59</v>
      </c>
      <c r="G354" s="75" t="s">
        <v>127</v>
      </c>
      <c r="H354" s="75" t="s">
        <v>127</v>
      </c>
      <c r="I354" s="75"/>
      <c r="J354" s="75" t="s">
        <v>127</v>
      </c>
      <c r="K354" s="13" t="s">
        <v>98</v>
      </c>
      <c r="L354" s="13"/>
      <c r="M354" s="24" t="s">
        <v>229</v>
      </c>
      <c r="N354" s="53" t="s">
        <v>1239</v>
      </c>
      <c r="O354" s="25">
        <v>300000</v>
      </c>
      <c r="P354" s="18" t="s">
        <v>129</v>
      </c>
      <c r="Q354" s="13" t="s">
        <v>127</v>
      </c>
      <c r="R354" s="13" t="s">
        <v>127</v>
      </c>
      <c r="S354" s="13" t="s">
        <v>127</v>
      </c>
      <c r="T354" s="13" t="s">
        <v>127</v>
      </c>
      <c r="U354" s="13"/>
      <c r="V354" s="13" t="s">
        <v>127</v>
      </c>
      <c r="W354" s="27" t="s">
        <v>1231</v>
      </c>
      <c r="X354" s="27"/>
      <c r="Y354" s="20" t="s">
        <v>1232</v>
      </c>
      <c r="Z354" s="39"/>
    </row>
    <row r="355" spans="1:26" s="11" customFormat="1" ht="15.6" customHeight="1" x14ac:dyDescent="0.25">
      <c r="A355" s="13">
        <v>349</v>
      </c>
      <c r="B355" s="39" t="s">
        <v>1299</v>
      </c>
      <c r="C355" s="15" t="s">
        <v>104</v>
      </c>
      <c r="D355" s="15" t="s">
        <v>111</v>
      </c>
      <c r="E355" s="41" t="s">
        <v>55</v>
      </c>
      <c r="F355" s="41" t="s">
        <v>59</v>
      </c>
      <c r="G355" s="75" t="s">
        <v>127</v>
      </c>
      <c r="H355" s="75" t="s">
        <v>127</v>
      </c>
      <c r="I355" s="75"/>
      <c r="J355" s="75" t="s">
        <v>127</v>
      </c>
      <c r="K355" s="13" t="s">
        <v>98</v>
      </c>
      <c r="L355" s="13"/>
      <c r="M355" s="24" t="s">
        <v>128</v>
      </c>
      <c r="N355" s="53" t="s">
        <v>1298</v>
      </c>
      <c r="O355" s="25">
        <v>200000</v>
      </c>
      <c r="P355" s="18" t="s">
        <v>167</v>
      </c>
      <c r="Q355" s="13" t="s">
        <v>127</v>
      </c>
      <c r="R355" s="13" t="s">
        <v>127</v>
      </c>
      <c r="S355" s="13" t="s">
        <v>127</v>
      </c>
      <c r="T355" s="13" t="s">
        <v>127</v>
      </c>
      <c r="U355" s="13"/>
      <c r="V355" s="13" t="s">
        <v>127</v>
      </c>
      <c r="W355" s="27" t="s">
        <v>1236</v>
      </c>
      <c r="X355" s="27"/>
      <c r="Y355" s="20" t="s">
        <v>1237</v>
      </c>
      <c r="Z355" s="39"/>
    </row>
    <row r="356" spans="1:26" s="11" customFormat="1" ht="15.6" customHeight="1" x14ac:dyDescent="0.25">
      <c r="A356" s="13">
        <v>350</v>
      </c>
      <c r="B356" s="39" t="s">
        <v>1274</v>
      </c>
      <c r="C356" s="15" t="s">
        <v>104</v>
      </c>
      <c r="D356" s="15" t="s">
        <v>111</v>
      </c>
      <c r="E356" s="41" t="s">
        <v>666</v>
      </c>
      <c r="F356" s="41" t="s">
        <v>59</v>
      </c>
      <c r="G356" s="75"/>
      <c r="H356" s="75"/>
      <c r="I356" s="75"/>
      <c r="J356" s="75"/>
      <c r="K356" s="13" t="s">
        <v>75</v>
      </c>
      <c r="L356" s="13"/>
      <c r="M356" s="24"/>
      <c r="N356" s="53"/>
      <c r="O356" s="25">
        <v>1</v>
      </c>
      <c r="P356" s="18"/>
      <c r="Q356" s="13"/>
      <c r="R356" s="13"/>
      <c r="S356" s="13"/>
      <c r="T356" s="13"/>
      <c r="U356" s="13"/>
      <c r="V356" s="13"/>
      <c r="W356" s="27" t="s">
        <v>1275</v>
      </c>
      <c r="X356" s="27"/>
      <c r="Y356" s="20" t="s">
        <v>1276</v>
      </c>
      <c r="Z356" s="39"/>
    </row>
    <row r="357" spans="1:26" s="11" customFormat="1" ht="15.6" customHeight="1" x14ac:dyDescent="0.25">
      <c r="A357" s="13">
        <v>351</v>
      </c>
      <c r="B357" s="39" t="s">
        <v>1282</v>
      </c>
      <c r="C357" s="15" t="s">
        <v>104</v>
      </c>
      <c r="D357" s="15" t="s">
        <v>111</v>
      </c>
      <c r="E357" s="41" t="s">
        <v>1212</v>
      </c>
      <c r="F357" s="41" t="s">
        <v>59</v>
      </c>
      <c r="G357" s="75" t="s">
        <v>127</v>
      </c>
      <c r="H357" s="75" t="s">
        <v>127</v>
      </c>
      <c r="I357" s="75"/>
      <c r="J357" s="75" t="s">
        <v>127</v>
      </c>
      <c r="K357" s="13" t="s">
        <v>98</v>
      </c>
      <c r="L357" s="13"/>
      <c r="M357" s="24" t="s">
        <v>133</v>
      </c>
      <c r="N357" s="53" t="s">
        <v>1283</v>
      </c>
      <c r="O357" s="25">
        <v>300000</v>
      </c>
      <c r="P357" s="18" t="s">
        <v>250</v>
      </c>
      <c r="Q357" s="13" t="s">
        <v>127</v>
      </c>
      <c r="R357" s="13" t="s">
        <v>127</v>
      </c>
      <c r="S357" s="13" t="s">
        <v>127</v>
      </c>
      <c r="T357" s="13"/>
      <c r="U357" s="13"/>
      <c r="V357" s="13" t="s">
        <v>127</v>
      </c>
      <c r="W357" s="27" t="s">
        <v>1280</v>
      </c>
      <c r="X357" s="27"/>
      <c r="Y357" s="20" t="s">
        <v>1281</v>
      </c>
      <c r="Z357" s="39"/>
    </row>
    <row r="358" spans="1:26" s="11" customFormat="1" ht="15.6" customHeight="1" x14ac:dyDescent="0.25">
      <c r="A358" s="13">
        <v>352</v>
      </c>
      <c r="B358" s="39" t="s">
        <v>1288</v>
      </c>
      <c r="C358" s="15" t="s">
        <v>104</v>
      </c>
      <c r="D358" s="15" t="s">
        <v>111</v>
      </c>
      <c r="E358" s="41" t="s">
        <v>1212</v>
      </c>
      <c r="F358" s="41" t="s">
        <v>59</v>
      </c>
      <c r="G358" s="75" t="s">
        <v>127</v>
      </c>
      <c r="H358" s="75" t="s">
        <v>127</v>
      </c>
      <c r="I358" s="75"/>
      <c r="J358" s="75" t="s">
        <v>127</v>
      </c>
      <c r="K358" s="13" t="s">
        <v>98</v>
      </c>
      <c r="L358" s="13"/>
      <c r="M358" s="24" t="s">
        <v>252</v>
      </c>
      <c r="N358" s="53" t="s">
        <v>1289</v>
      </c>
      <c r="O358" s="25">
        <v>500000</v>
      </c>
      <c r="P358" s="18" t="s">
        <v>168</v>
      </c>
      <c r="Q358" s="13" t="s">
        <v>127</v>
      </c>
      <c r="R358" s="13" t="s">
        <v>127</v>
      </c>
      <c r="S358" s="13" t="s">
        <v>127</v>
      </c>
      <c r="T358" s="13" t="s">
        <v>127</v>
      </c>
      <c r="U358" s="13"/>
      <c r="V358" s="13" t="s">
        <v>127</v>
      </c>
      <c r="W358" s="27" t="s">
        <v>1290</v>
      </c>
      <c r="X358" s="27"/>
      <c r="Y358" s="20" t="s">
        <v>1291</v>
      </c>
      <c r="Z358" s="39"/>
    </row>
    <row r="359" spans="1:26" s="11" customFormat="1" ht="15.6" customHeight="1" x14ac:dyDescent="0.25">
      <c r="A359" s="13">
        <v>353</v>
      </c>
      <c r="B359" s="39" t="s">
        <v>1300</v>
      </c>
      <c r="C359" s="15" t="s">
        <v>104</v>
      </c>
      <c r="D359" s="15" t="s">
        <v>111</v>
      </c>
      <c r="E359" s="41" t="s">
        <v>1212</v>
      </c>
      <c r="F359" s="41" t="s">
        <v>59</v>
      </c>
      <c r="G359" s="75" t="s">
        <v>127</v>
      </c>
      <c r="H359" s="75" t="s">
        <v>127</v>
      </c>
      <c r="I359" s="75"/>
      <c r="J359" s="75" t="s">
        <v>127</v>
      </c>
      <c r="K359" s="13" t="s">
        <v>98</v>
      </c>
      <c r="L359" s="13"/>
      <c r="M359" s="24" t="s">
        <v>229</v>
      </c>
      <c r="N359" s="53" t="s">
        <v>1301</v>
      </c>
      <c r="O359" s="25">
        <v>400000</v>
      </c>
      <c r="P359" s="18" t="s">
        <v>150</v>
      </c>
      <c r="Q359" s="13" t="s">
        <v>127</v>
      </c>
      <c r="R359" s="13" t="s">
        <v>127</v>
      </c>
      <c r="S359" s="13" t="s">
        <v>127</v>
      </c>
      <c r="T359" s="13" t="s">
        <v>127</v>
      </c>
      <c r="U359" s="13"/>
      <c r="V359" s="13" t="s">
        <v>127</v>
      </c>
      <c r="W359" s="27" t="s">
        <v>1302</v>
      </c>
      <c r="X359" s="27"/>
      <c r="Y359" s="20" t="s">
        <v>1303</v>
      </c>
      <c r="Z359" s="39"/>
    </row>
    <row r="360" spans="1:26" s="11" customFormat="1" ht="15.6" customHeight="1" x14ac:dyDescent="0.25">
      <c r="A360" s="13">
        <v>354</v>
      </c>
      <c r="B360" s="39" t="s">
        <v>1320</v>
      </c>
      <c r="C360" s="15" t="s">
        <v>104</v>
      </c>
      <c r="D360" s="15" t="s">
        <v>111</v>
      </c>
      <c r="E360" s="41" t="s">
        <v>1212</v>
      </c>
      <c r="F360" s="41" t="s">
        <v>59</v>
      </c>
      <c r="G360" s="75" t="s">
        <v>127</v>
      </c>
      <c r="H360" s="75" t="s">
        <v>127</v>
      </c>
      <c r="I360" s="75"/>
      <c r="J360" s="75" t="s">
        <v>127</v>
      </c>
      <c r="K360" s="13" t="s">
        <v>98</v>
      </c>
      <c r="L360" s="13"/>
      <c r="M360" s="24" t="s">
        <v>292</v>
      </c>
      <c r="N360" s="53" t="s">
        <v>1318</v>
      </c>
      <c r="O360" s="25">
        <v>150000</v>
      </c>
      <c r="P360" s="18" t="s">
        <v>1319</v>
      </c>
      <c r="Q360" s="13" t="s">
        <v>127</v>
      </c>
      <c r="R360" s="13" t="s">
        <v>127</v>
      </c>
      <c r="S360" s="13" t="s">
        <v>127</v>
      </c>
      <c r="T360" s="13" t="s">
        <v>127</v>
      </c>
      <c r="U360" s="13"/>
      <c r="V360" s="13" t="s">
        <v>127</v>
      </c>
      <c r="W360" s="27" t="s">
        <v>1304</v>
      </c>
      <c r="X360" s="27"/>
      <c r="Y360" s="20" t="s">
        <v>1305</v>
      </c>
      <c r="Z360" s="39"/>
    </row>
    <row r="361" spans="1:26" s="11" customFormat="1" ht="15.6" customHeight="1" x14ac:dyDescent="0.25">
      <c r="A361" s="13">
        <v>355</v>
      </c>
      <c r="B361" s="39" t="s">
        <v>1321</v>
      </c>
      <c r="C361" s="15" t="s">
        <v>104</v>
      </c>
      <c r="D361" s="15" t="s">
        <v>111</v>
      </c>
      <c r="E361" s="41" t="s">
        <v>1212</v>
      </c>
      <c r="F361" s="41" t="s">
        <v>59</v>
      </c>
      <c r="G361" s="75" t="s">
        <v>127</v>
      </c>
      <c r="H361" s="75" t="s">
        <v>127</v>
      </c>
      <c r="I361" s="75"/>
      <c r="J361" s="75" t="s">
        <v>127</v>
      </c>
      <c r="K361" s="13" t="s">
        <v>98</v>
      </c>
      <c r="L361" s="13"/>
      <c r="M361" s="24" t="s">
        <v>138</v>
      </c>
      <c r="N361" s="53" t="s">
        <v>1322</v>
      </c>
      <c r="O361" s="25">
        <v>250000</v>
      </c>
      <c r="P361" s="18" t="s">
        <v>167</v>
      </c>
      <c r="Q361" s="13" t="s">
        <v>127</v>
      </c>
      <c r="R361" s="13" t="s">
        <v>127</v>
      </c>
      <c r="S361" s="13" t="s">
        <v>127</v>
      </c>
      <c r="T361" s="13"/>
      <c r="U361" s="13"/>
      <c r="V361" s="13" t="s">
        <v>127</v>
      </c>
      <c r="W361" s="27" t="s">
        <v>1323</v>
      </c>
      <c r="X361" s="27"/>
      <c r="Y361" s="20" t="s">
        <v>1324</v>
      </c>
      <c r="Z361" s="39"/>
    </row>
    <row r="362" spans="1:26" s="11" customFormat="1" ht="15.6" customHeight="1" x14ac:dyDescent="0.25">
      <c r="A362" s="13">
        <v>356</v>
      </c>
      <c r="B362" s="39" t="s">
        <v>1333</v>
      </c>
      <c r="C362" s="15" t="s">
        <v>104</v>
      </c>
      <c r="D362" s="15" t="s">
        <v>111</v>
      </c>
      <c r="E362" s="41" t="s">
        <v>55</v>
      </c>
      <c r="F362" s="41" t="s">
        <v>59</v>
      </c>
      <c r="G362" s="75" t="s">
        <v>127</v>
      </c>
      <c r="H362" s="75" t="s">
        <v>127</v>
      </c>
      <c r="I362" s="75" t="s">
        <v>127</v>
      </c>
      <c r="J362" s="75" t="s">
        <v>127</v>
      </c>
      <c r="K362" s="13" t="s">
        <v>98</v>
      </c>
      <c r="L362" s="13"/>
      <c r="M362" s="24" t="s">
        <v>235</v>
      </c>
      <c r="N362" s="53" t="s">
        <v>1334</v>
      </c>
      <c r="O362" s="25">
        <v>400000</v>
      </c>
      <c r="P362" s="18" t="s">
        <v>150</v>
      </c>
      <c r="Q362" s="13" t="s">
        <v>127</v>
      </c>
      <c r="R362" s="13" t="s">
        <v>127</v>
      </c>
      <c r="S362" s="13" t="s">
        <v>127</v>
      </c>
      <c r="T362" s="13"/>
      <c r="U362" s="13"/>
      <c r="V362" s="13" t="s">
        <v>127</v>
      </c>
      <c r="W362" s="27" t="s">
        <v>1329</v>
      </c>
      <c r="X362" s="27"/>
      <c r="Y362" s="20" t="s">
        <v>1335</v>
      </c>
      <c r="Z362" s="39"/>
    </row>
    <row r="363" spans="1:26" s="11" customFormat="1" ht="15.6" customHeight="1" x14ac:dyDescent="0.25">
      <c r="A363" s="13">
        <v>357</v>
      </c>
      <c r="B363" s="39" t="s">
        <v>1415</v>
      </c>
      <c r="C363" s="15" t="s">
        <v>104</v>
      </c>
      <c r="D363" s="15" t="s">
        <v>111</v>
      </c>
      <c r="E363" s="41" t="s">
        <v>666</v>
      </c>
      <c r="F363" s="41" t="s">
        <v>59</v>
      </c>
      <c r="G363" s="75" t="s">
        <v>127</v>
      </c>
      <c r="H363" s="75"/>
      <c r="I363" s="75" t="s">
        <v>127</v>
      </c>
      <c r="J363" s="75" t="s">
        <v>127</v>
      </c>
      <c r="K363" s="13" t="s">
        <v>98</v>
      </c>
      <c r="L363" s="13"/>
      <c r="M363" s="24" t="s">
        <v>1416</v>
      </c>
      <c r="N363" s="53" t="s">
        <v>1417</v>
      </c>
      <c r="O363" s="25">
        <v>300000</v>
      </c>
      <c r="P363" s="18" t="s">
        <v>129</v>
      </c>
      <c r="Q363" s="13" t="s">
        <v>127</v>
      </c>
      <c r="R363" s="13" t="s">
        <v>127</v>
      </c>
      <c r="S363" s="13" t="s">
        <v>127</v>
      </c>
      <c r="T363" s="13"/>
      <c r="U363" s="13"/>
      <c r="V363" s="13" t="s">
        <v>127</v>
      </c>
      <c r="W363" s="27" t="s">
        <v>1342</v>
      </c>
      <c r="X363" s="27"/>
      <c r="Y363" s="20" t="s">
        <v>1343</v>
      </c>
      <c r="Z363" s="39"/>
    </row>
    <row r="364" spans="1:26" s="11" customFormat="1" ht="15.6" customHeight="1" x14ac:dyDescent="0.25">
      <c r="A364" s="13">
        <v>358</v>
      </c>
      <c r="B364" s="39" t="s">
        <v>1500</v>
      </c>
      <c r="C364" s="15" t="s">
        <v>104</v>
      </c>
      <c r="D364" s="15" t="s">
        <v>111</v>
      </c>
      <c r="E364" s="41" t="s">
        <v>1212</v>
      </c>
      <c r="F364" s="41" t="s">
        <v>59</v>
      </c>
      <c r="G364" s="75" t="s">
        <v>127</v>
      </c>
      <c r="H364" s="75" t="s">
        <v>127</v>
      </c>
      <c r="I364" s="75" t="s">
        <v>127</v>
      </c>
      <c r="J364" s="75" t="s">
        <v>127</v>
      </c>
      <c r="K364" s="13" t="s">
        <v>98</v>
      </c>
      <c r="L364" s="13"/>
      <c r="M364" s="24" t="s">
        <v>1501</v>
      </c>
      <c r="N364" s="53" t="s">
        <v>1502</v>
      </c>
      <c r="O364" s="25">
        <v>300000</v>
      </c>
      <c r="P364" s="18" t="s">
        <v>154</v>
      </c>
      <c r="Q364" s="13" t="s">
        <v>127</v>
      </c>
      <c r="R364" s="13" t="s">
        <v>127</v>
      </c>
      <c r="S364" s="13" t="s">
        <v>127</v>
      </c>
      <c r="T364" s="13" t="s">
        <v>127</v>
      </c>
      <c r="U364" s="13"/>
      <c r="V364" s="13" t="s">
        <v>127</v>
      </c>
      <c r="W364" s="27" t="s">
        <v>1359</v>
      </c>
      <c r="X364" s="27"/>
      <c r="Y364" s="20" t="s">
        <v>1360</v>
      </c>
      <c r="Z364" s="39"/>
    </row>
    <row r="365" spans="1:26" s="11" customFormat="1" ht="15.6" customHeight="1" x14ac:dyDescent="0.25">
      <c r="A365" s="13">
        <v>359</v>
      </c>
      <c r="B365" s="39" t="s">
        <v>1380</v>
      </c>
      <c r="C365" s="15" t="s">
        <v>104</v>
      </c>
      <c r="D365" s="15" t="s">
        <v>111</v>
      </c>
      <c r="E365" s="41" t="s">
        <v>1212</v>
      </c>
      <c r="F365" s="41" t="s">
        <v>59</v>
      </c>
      <c r="G365" s="75"/>
      <c r="H365" s="75"/>
      <c r="I365" s="75"/>
      <c r="J365" s="75"/>
      <c r="K365" s="13" t="s">
        <v>75</v>
      </c>
      <c r="L365" s="13"/>
      <c r="M365" s="24"/>
      <c r="N365" s="53"/>
      <c r="O365" s="25">
        <v>1</v>
      </c>
      <c r="P365" s="18"/>
      <c r="Q365" s="13"/>
      <c r="R365" s="13"/>
      <c r="S365" s="13"/>
      <c r="T365" s="13"/>
      <c r="U365" s="13"/>
      <c r="V365" s="13"/>
      <c r="W365" s="27" t="s">
        <v>176</v>
      </c>
      <c r="X365" s="27"/>
      <c r="Y365" s="20" t="s">
        <v>1379</v>
      </c>
      <c r="Z365" s="39"/>
    </row>
    <row r="366" spans="1:26" s="11" customFormat="1" ht="15.6" customHeight="1" x14ac:dyDescent="0.25">
      <c r="A366" s="13">
        <v>360</v>
      </c>
      <c r="B366" s="39" t="s">
        <v>1407</v>
      </c>
      <c r="C366" s="15" t="s">
        <v>104</v>
      </c>
      <c r="D366" s="15" t="s">
        <v>111</v>
      </c>
      <c r="E366" s="41" t="s">
        <v>1212</v>
      </c>
      <c r="F366" s="41" t="s">
        <v>59</v>
      </c>
      <c r="G366" s="75"/>
      <c r="H366" s="75"/>
      <c r="I366" s="75"/>
      <c r="J366" s="75"/>
      <c r="K366" s="13" t="s">
        <v>75</v>
      </c>
      <c r="L366" s="13"/>
      <c r="M366" s="24"/>
      <c r="N366" s="53"/>
      <c r="O366" s="25">
        <v>1</v>
      </c>
      <c r="P366" s="18"/>
      <c r="Q366" s="13"/>
      <c r="R366" s="13"/>
      <c r="S366" s="13"/>
      <c r="T366" s="13"/>
      <c r="U366" s="13"/>
      <c r="V366" s="13"/>
      <c r="W366" s="27" t="s">
        <v>1408</v>
      </c>
      <c r="X366" s="27"/>
      <c r="Y366" s="20" t="s">
        <v>1409</v>
      </c>
      <c r="Z366" s="39"/>
    </row>
    <row r="367" spans="1:26" s="11" customFormat="1" ht="15.6" customHeight="1" x14ac:dyDescent="0.25">
      <c r="A367" s="13">
        <v>361</v>
      </c>
      <c r="B367" s="39" t="s">
        <v>1434</v>
      </c>
      <c r="C367" s="15" t="s">
        <v>104</v>
      </c>
      <c r="D367" s="15" t="s">
        <v>111</v>
      </c>
      <c r="E367" s="41" t="s">
        <v>1212</v>
      </c>
      <c r="F367" s="41" t="s">
        <v>59</v>
      </c>
      <c r="G367" s="75"/>
      <c r="H367" s="75"/>
      <c r="I367" s="75"/>
      <c r="J367" s="75"/>
      <c r="K367" s="13" t="s">
        <v>75</v>
      </c>
      <c r="L367" s="13"/>
      <c r="M367" s="24"/>
      <c r="N367" s="53"/>
      <c r="O367" s="25">
        <v>1</v>
      </c>
      <c r="P367" s="18"/>
      <c r="Q367" s="13"/>
      <c r="R367" s="13"/>
      <c r="S367" s="13"/>
      <c r="T367" s="13"/>
      <c r="U367" s="13"/>
      <c r="V367" s="13"/>
      <c r="W367" s="27" t="s">
        <v>1435</v>
      </c>
      <c r="X367" s="27"/>
      <c r="Y367" s="20" t="s">
        <v>1436</v>
      </c>
      <c r="Z367" s="39"/>
    </row>
    <row r="368" spans="1:26" s="11" customFormat="1" ht="15.6" customHeight="1" x14ac:dyDescent="0.25">
      <c r="A368" s="13">
        <v>362</v>
      </c>
      <c r="B368" s="39" t="s">
        <v>1488</v>
      </c>
      <c r="C368" s="15" t="s">
        <v>104</v>
      </c>
      <c r="D368" s="15" t="s">
        <v>111</v>
      </c>
      <c r="E368" s="41" t="s">
        <v>1212</v>
      </c>
      <c r="F368" s="41" t="s">
        <v>59</v>
      </c>
      <c r="G368" s="75"/>
      <c r="H368" s="75"/>
      <c r="I368" s="75"/>
      <c r="J368" s="75"/>
      <c r="K368" s="13" t="s">
        <v>75</v>
      </c>
      <c r="L368" s="13"/>
      <c r="M368" s="24"/>
      <c r="N368" s="53"/>
      <c r="O368" s="25">
        <v>1</v>
      </c>
      <c r="P368" s="18"/>
      <c r="Q368" s="13"/>
      <c r="R368" s="13"/>
      <c r="S368" s="13"/>
      <c r="T368" s="13"/>
      <c r="U368" s="13"/>
      <c r="V368" s="13"/>
      <c r="W368" s="27" t="s">
        <v>1489</v>
      </c>
      <c r="X368" s="27"/>
      <c r="Y368" s="20" t="s">
        <v>1490</v>
      </c>
      <c r="Z368" s="39"/>
    </row>
    <row r="369" spans="1:26" ht="15.6" customHeight="1" x14ac:dyDescent="0.25">
      <c r="A369" s="13">
        <v>363</v>
      </c>
      <c r="B369" s="40" t="s">
        <v>566</v>
      </c>
      <c r="C369" s="15" t="s">
        <v>104</v>
      </c>
      <c r="D369" s="15" t="s">
        <v>541</v>
      </c>
      <c r="E369" s="41" t="s">
        <v>552</v>
      </c>
      <c r="F369" s="41" t="s">
        <v>59</v>
      </c>
      <c r="G369" s="75"/>
      <c r="H369" s="75"/>
      <c r="I369" s="75"/>
      <c r="J369" s="75"/>
      <c r="K369" s="13" t="s">
        <v>75</v>
      </c>
      <c r="L369" s="13"/>
      <c r="M369" s="24"/>
      <c r="N369" s="13"/>
      <c r="O369" s="25">
        <v>1</v>
      </c>
      <c r="P369" s="18"/>
      <c r="Q369" s="13"/>
      <c r="R369" s="13"/>
      <c r="S369" s="13"/>
      <c r="T369" s="13"/>
      <c r="U369" s="13"/>
      <c r="V369" s="13"/>
      <c r="W369" s="27" t="s">
        <v>343</v>
      </c>
      <c r="X369" s="19"/>
      <c r="Y369" s="20" t="s">
        <v>344</v>
      </c>
      <c r="Z369" s="12"/>
    </row>
    <row r="370" spans="1:26" ht="15.6" customHeight="1" x14ac:dyDescent="0.25">
      <c r="A370" s="13">
        <v>364</v>
      </c>
      <c r="B370" s="40" t="s">
        <v>553</v>
      </c>
      <c r="C370" s="15" t="s">
        <v>104</v>
      </c>
      <c r="D370" s="15" t="s">
        <v>541</v>
      </c>
      <c r="E370" s="41" t="s">
        <v>552</v>
      </c>
      <c r="F370" s="41" t="s">
        <v>59</v>
      </c>
      <c r="G370" s="75"/>
      <c r="H370" s="75"/>
      <c r="I370" s="75"/>
      <c r="J370" s="75"/>
      <c r="K370" s="13" t="s">
        <v>75</v>
      </c>
      <c r="L370" s="13"/>
      <c r="M370" s="24"/>
      <c r="N370" s="13"/>
      <c r="O370" s="25">
        <v>1</v>
      </c>
      <c r="P370" s="18"/>
      <c r="Q370" s="13"/>
      <c r="R370" s="13"/>
      <c r="S370" s="13"/>
      <c r="T370" s="13"/>
      <c r="U370" s="13"/>
      <c r="V370" s="13"/>
      <c r="W370" s="27" t="s">
        <v>554</v>
      </c>
      <c r="X370" s="19"/>
      <c r="Y370" s="20" t="s">
        <v>555</v>
      </c>
      <c r="Z370" s="12"/>
    </row>
    <row r="371" spans="1:26" ht="15.6" customHeight="1" x14ac:dyDescent="0.25">
      <c r="A371" s="13">
        <v>365</v>
      </c>
      <c r="B371" s="39" t="s">
        <v>143</v>
      </c>
      <c r="C371" s="15" t="s">
        <v>104</v>
      </c>
      <c r="D371" s="15" t="s">
        <v>541</v>
      </c>
      <c r="E371" s="41" t="s">
        <v>552</v>
      </c>
      <c r="F371" s="41" t="s">
        <v>59</v>
      </c>
      <c r="G371" s="75"/>
      <c r="H371" s="75"/>
      <c r="I371" s="75"/>
      <c r="J371" s="75"/>
      <c r="K371" s="13" t="s">
        <v>98</v>
      </c>
      <c r="L371" s="13"/>
      <c r="M371" s="24" t="s">
        <v>126</v>
      </c>
      <c r="N371" s="13">
        <v>7716166</v>
      </c>
      <c r="O371" s="25">
        <v>1</v>
      </c>
      <c r="P371" s="18" t="s">
        <v>129</v>
      </c>
      <c r="Q371" s="13" t="s">
        <v>127</v>
      </c>
      <c r="R371" s="13" t="s">
        <v>127</v>
      </c>
      <c r="S371" s="13" t="s">
        <v>127</v>
      </c>
      <c r="T371" s="13" t="s">
        <v>127</v>
      </c>
      <c r="U371" s="13"/>
      <c r="V371" s="13" t="s">
        <v>127</v>
      </c>
      <c r="W371" s="27" t="s">
        <v>144</v>
      </c>
      <c r="X371" s="27"/>
      <c r="Y371" s="20" t="s">
        <v>145</v>
      </c>
      <c r="Z371" s="12"/>
    </row>
    <row r="372" spans="1:26" ht="15.6" customHeight="1" x14ac:dyDescent="0.25">
      <c r="A372" s="13">
        <v>366</v>
      </c>
      <c r="B372" s="39" t="s">
        <v>228</v>
      </c>
      <c r="C372" s="15" t="s">
        <v>104</v>
      </c>
      <c r="D372" s="15" t="s">
        <v>541</v>
      </c>
      <c r="E372" s="41" t="s">
        <v>552</v>
      </c>
      <c r="F372" s="41" t="s">
        <v>59</v>
      </c>
      <c r="G372" s="75"/>
      <c r="H372" s="75"/>
      <c r="I372" s="75"/>
      <c r="J372" s="75"/>
      <c r="K372" s="13" t="s">
        <v>98</v>
      </c>
      <c r="L372" s="13"/>
      <c r="M372" s="24" t="s">
        <v>226</v>
      </c>
      <c r="N372" s="13">
        <v>5738683</v>
      </c>
      <c r="O372" s="25">
        <v>1</v>
      </c>
      <c r="P372" s="18" t="s">
        <v>129</v>
      </c>
      <c r="Q372" s="13" t="s">
        <v>127</v>
      </c>
      <c r="R372" s="13" t="s">
        <v>127</v>
      </c>
      <c r="S372" s="13" t="s">
        <v>127</v>
      </c>
      <c r="T372" s="13" t="s">
        <v>127</v>
      </c>
      <c r="U372" s="13"/>
      <c r="V372" s="13" t="s">
        <v>127</v>
      </c>
      <c r="W372" s="27" t="s">
        <v>230</v>
      </c>
      <c r="X372" s="27"/>
      <c r="Y372" s="20" t="s">
        <v>231</v>
      </c>
      <c r="Z372" s="12"/>
    </row>
    <row r="373" spans="1:26" ht="15.6" customHeight="1" x14ac:dyDescent="0.25">
      <c r="A373" s="13">
        <v>367</v>
      </c>
      <c r="B373" s="39" t="s">
        <v>446</v>
      </c>
      <c r="C373" s="15" t="s">
        <v>104</v>
      </c>
      <c r="D373" s="15" t="s">
        <v>541</v>
      </c>
      <c r="E373" s="41" t="s">
        <v>552</v>
      </c>
      <c r="F373" s="41" t="s">
        <v>59</v>
      </c>
      <c r="G373" s="75"/>
      <c r="H373" s="75"/>
      <c r="I373" s="75"/>
      <c r="J373" s="75" t="s">
        <v>127</v>
      </c>
      <c r="K373" s="13" t="s">
        <v>98</v>
      </c>
      <c r="L373" s="13" t="s">
        <v>133</v>
      </c>
      <c r="M373" s="24" t="s">
        <v>128</v>
      </c>
      <c r="N373" s="13" t="s">
        <v>451</v>
      </c>
      <c r="O373" s="25">
        <f>1200000+300000+1500000+2000000</f>
        <v>5000000</v>
      </c>
      <c r="P373" s="18" t="s">
        <v>154</v>
      </c>
      <c r="Q373" s="13" t="s">
        <v>127</v>
      </c>
      <c r="R373" s="13" t="s">
        <v>127</v>
      </c>
      <c r="S373" s="13" t="s">
        <v>127</v>
      </c>
      <c r="T373" s="13" t="s">
        <v>127</v>
      </c>
      <c r="U373" s="13"/>
      <c r="V373" s="13" t="s">
        <v>127</v>
      </c>
      <c r="W373" s="27" t="s">
        <v>448</v>
      </c>
      <c r="X373" s="27"/>
      <c r="Y373" s="20" t="s">
        <v>449</v>
      </c>
      <c r="Z373" s="12"/>
    </row>
    <row r="374" spans="1:26" ht="15.6" customHeight="1" x14ac:dyDescent="0.25">
      <c r="A374" s="13">
        <v>368</v>
      </c>
      <c r="B374" s="39" t="s">
        <v>468</v>
      </c>
      <c r="C374" s="15" t="s">
        <v>104</v>
      </c>
      <c r="D374" s="15" t="s">
        <v>541</v>
      </c>
      <c r="E374" s="41" t="s">
        <v>552</v>
      </c>
      <c r="F374" s="41" t="s">
        <v>59</v>
      </c>
      <c r="G374" s="75"/>
      <c r="H374" s="75"/>
      <c r="I374" s="75"/>
      <c r="J374" s="75" t="s">
        <v>127</v>
      </c>
      <c r="K374" s="13" t="s">
        <v>102</v>
      </c>
      <c r="L374" s="13" t="s">
        <v>238</v>
      </c>
      <c r="M374" s="24"/>
      <c r="N374" s="13">
        <v>4875812</v>
      </c>
      <c r="O374" s="25">
        <v>700000</v>
      </c>
      <c r="P374" s="18" t="s">
        <v>129</v>
      </c>
      <c r="Q374" s="13" t="s">
        <v>127</v>
      </c>
      <c r="R374" s="13" t="s">
        <v>127</v>
      </c>
      <c r="S374" s="13" t="s">
        <v>127</v>
      </c>
      <c r="T374" s="13" t="s">
        <v>127</v>
      </c>
      <c r="U374" s="13"/>
      <c r="V374" s="13"/>
      <c r="W374" s="27" t="s">
        <v>469</v>
      </c>
      <c r="X374" s="27"/>
      <c r="Y374" s="20" t="s">
        <v>843</v>
      </c>
      <c r="Z374" s="12"/>
    </row>
    <row r="375" spans="1:26" ht="15.6" customHeight="1" x14ac:dyDescent="0.25">
      <c r="A375" s="13">
        <v>369</v>
      </c>
      <c r="B375" s="39" t="s">
        <v>470</v>
      </c>
      <c r="C375" s="15" t="s">
        <v>104</v>
      </c>
      <c r="D375" s="15" t="s">
        <v>541</v>
      </c>
      <c r="E375" s="41" t="s">
        <v>552</v>
      </c>
      <c r="F375" s="41" t="s">
        <v>59</v>
      </c>
      <c r="G375" s="75"/>
      <c r="H375" s="75"/>
      <c r="I375" s="75"/>
      <c r="J375" s="75"/>
      <c r="K375" s="13" t="s">
        <v>98</v>
      </c>
      <c r="L375" s="13"/>
      <c r="M375" s="24" t="s">
        <v>136</v>
      </c>
      <c r="N375" s="13">
        <v>4043973</v>
      </c>
      <c r="O375" s="25">
        <v>700000</v>
      </c>
      <c r="P375" s="18" t="s">
        <v>129</v>
      </c>
      <c r="Q375" s="13" t="s">
        <v>127</v>
      </c>
      <c r="R375" s="13" t="s">
        <v>127</v>
      </c>
      <c r="S375" s="13" t="s">
        <v>127</v>
      </c>
      <c r="T375" s="13" t="s">
        <v>127</v>
      </c>
      <c r="U375" s="13"/>
      <c r="V375" s="13" t="s">
        <v>127</v>
      </c>
      <c r="W375" s="27" t="s">
        <v>471</v>
      </c>
      <c r="X375" s="27"/>
      <c r="Y375" s="20" t="s">
        <v>475</v>
      </c>
      <c r="Z375" s="12"/>
    </row>
    <row r="376" spans="1:26" ht="15.6" customHeight="1" x14ac:dyDescent="0.25">
      <c r="A376" s="13">
        <v>370</v>
      </c>
      <c r="B376" s="39" t="s">
        <v>495</v>
      </c>
      <c r="C376" s="15" t="s">
        <v>104</v>
      </c>
      <c r="D376" s="15" t="s">
        <v>541</v>
      </c>
      <c r="E376" s="41" t="s">
        <v>552</v>
      </c>
      <c r="F376" s="41" t="s">
        <v>59</v>
      </c>
      <c r="G376" s="75"/>
      <c r="H376" s="75"/>
      <c r="I376" s="75"/>
      <c r="J376" s="75" t="s">
        <v>127</v>
      </c>
      <c r="K376" s="13" t="s">
        <v>98</v>
      </c>
      <c r="L376" s="13"/>
      <c r="M376" s="24" t="s">
        <v>136</v>
      </c>
      <c r="N376" s="29" t="s">
        <v>498</v>
      </c>
      <c r="O376" s="25">
        <f>400000+300000+3300000</f>
        <v>4000000</v>
      </c>
      <c r="P376" s="18" t="s">
        <v>129</v>
      </c>
      <c r="Q376" s="13" t="s">
        <v>127</v>
      </c>
      <c r="R376" s="13" t="s">
        <v>127</v>
      </c>
      <c r="S376" s="13" t="s">
        <v>127</v>
      </c>
      <c r="T376" s="13"/>
      <c r="U376" s="13"/>
      <c r="V376" s="13" t="s">
        <v>127</v>
      </c>
      <c r="W376" s="27" t="s">
        <v>496</v>
      </c>
      <c r="X376" s="27"/>
      <c r="Y376" s="20" t="s">
        <v>497</v>
      </c>
      <c r="Z376" s="12"/>
    </row>
    <row r="377" spans="1:26" ht="15.6" customHeight="1" x14ac:dyDescent="0.25">
      <c r="A377" s="13">
        <v>371</v>
      </c>
      <c r="B377" s="40" t="s">
        <v>518</v>
      </c>
      <c r="C377" s="15" t="s">
        <v>104</v>
      </c>
      <c r="D377" s="15" t="s">
        <v>541</v>
      </c>
      <c r="E377" s="41" t="s">
        <v>552</v>
      </c>
      <c r="F377" s="41" t="s">
        <v>59</v>
      </c>
      <c r="G377" s="75"/>
      <c r="H377" s="75"/>
      <c r="I377" s="75"/>
      <c r="J377" s="75" t="s">
        <v>127</v>
      </c>
      <c r="K377" s="13" t="s">
        <v>98</v>
      </c>
      <c r="L377" s="13"/>
      <c r="M377" s="24" t="s">
        <v>292</v>
      </c>
      <c r="N377" s="29" t="s">
        <v>1221</v>
      </c>
      <c r="O377" s="25">
        <f>200000+200000-399999+299999</f>
        <v>300000</v>
      </c>
      <c r="P377" s="18" t="s">
        <v>135</v>
      </c>
      <c r="Q377" s="13"/>
      <c r="R377" s="13"/>
      <c r="S377" s="13"/>
      <c r="T377" s="13"/>
      <c r="U377" s="13"/>
      <c r="V377" s="13"/>
      <c r="W377" s="27" t="s">
        <v>519</v>
      </c>
      <c r="X377" s="27"/>
      <c r="Y377" s="20" t="s">
        <v>520</v>
      </c>
      <c r="Z377" s="12"/>
    </row>
    <row r="378" spans="1:26" ht="15.6" customHeight="1" x14ac:dyDescent="0.25">
      <c r="A378" s="13">
        <v>372</v>
      </c>
      <c r="B378" s="40" t="s">
        <v>833</v>
      </c>
      <c r="C378" s="15" t="s">
        <v>104</v>
      </c>
      <c r="D378" s="15" t="s">
        <v>541</v>
      </c>
      <c r="E378" s="41" t="s">
        <v>552</v>
      </c>
      <c r="F378" s="41" t="s">
        <v>59</v>
      </c>
      <c r="G378" s="75"/>
      <c r="H378" s="75"/>
      <c r="I378" s="75"/>
      <c r="J378" s="75"/>
      <c r="K378" s="13" t="s">
        <v>98</v>
      </c>
      <c r="L378" s="13"/>
      <c r="M378" s="24" t="s">
        <v>140</v>
      </c>
      <c r="N378" s="29" t="s">
        <v>836</v>
      </c>
      <c r="O378" s="25">
        <f>200000+300000</f>
        <v>500000</v>
      </c>
      <c r="P378" s="18" t="s">
        <v>129</v>
      </c>
      <c r="Q378" s="13" t="s">
        <v>127</v>
      </c>
      <c r="R378" s="13" t="s">
        <v>127</v>
      </c>
      <c r="S378" s="13" t="s">
        <v>127</v>
      </c>
      <c r="T378" s="13" t="s">
        <v>127</v>
      </c>
      <c r="U378" s="13"/>
      <c r="V378" s="13" t="s">
        <v>127</v>
      </c>
      <c r="W378" s="27" t="s">
        <v>834</v>
      </c>
      <c r="X378" s="27"/>
      <c r="Y378" s="20" t="s">
        <v>835</v>
      </c>
      <c r="Z378" s="12"/>
    </row>
    <row r="379" spans="1:26" s="38" customFormat="1" ht="15.6" customHeight="1" x14ac:dyDescent="0.25">
      <c r="A379" s="13">
        <v>373</v>
      </c>
      <c r="B379" s="40" t="s">
        <v>997</v>
      </c>
      <c r="C379" s="15" t="s">
        <v>104</v>
      </c>
      <c r="D379" s="15" t="s">
        <v>541</v>
      </c>
      <c r="E379" s="41" t="s">
        <v>552</v>
      </c>
      <c r="F379" s="41" t="s">
        <v>59</v>
      </c>
      <c r="G379" s="79"/>
      <c r="H379" s="79"/>
      <c r="I379" s="79"/>
      <c r="J379" s="79"/>
      <c r="K379" s="23" t="s">
        <v>98</v>
      </c>
      <c r="L379" s="23"/>
      <c r="M379" s="32" t="s">
        <v>271</v>
      </c>
      <c r="N379" s="55">
        <v>3479351</v>
      </c>
      <c r="O379" s="33">
        <f>55000+145000+100000</f>
        <v>300000</v>
      </c>
      <c r="P379" s="34" t="s">
        <v>129</v>
      </c>
      <c r="Q379" s="23" t="s">
        <v>127</v>
      </c>
      <c r="R379" s="23" t="s">
        <v>127</v>
      </c>
      <c r="S379" s="23" t="s">
        <v>127</v>
      </c>
      <c r="T379" s="23" t="s">
        <v>127</v>
      </c>
      <c r="U379" s="23"/>
      <c r="V379" s="23" t="s">
        <v>127</v>
      </c>
      <c r="W379" s="35" t="s">
        <v>998</v>
      </c>
      <c r="X379" s="35"/>
      <c r="Y379" s="36" t="s">
        <v>999</v>
      </c>
      <c r="Z379" s="37"/>
    </row>
    <row r="380" spans="1:26" s="38" customFormat="1" ht="15.6" customHeight="1" x14ac:dyDescent="0.25">
      <c r="A380" s="13">
        <v>374</v>
      </c>
      <c r="B380" s="37" t="s">
        <v>1539</v>
      </c>
      <c r="C380" s="15" t="s">
        <v>104</v>
      </c>
      <c r="D380" s="15" t="s">
        <v>541</v>
      </c>
      <c r="E380" s="41" t="s">
        <v>552</v>
      </c>
      <c r="F380" s="41" t="s">
        <v>59</v>
      </c>
      <c r="G380" s="13" t="s">
        <v>127</v>
      </c>
      <c r="H380" s="75"/>
      <c r="I380" s="75"/>
      <c r="J380" s="75" t="s">
        <v>127</v>
      </c>
      <c r="K380" s="54" t="s">
        <v>98</v>
      </c>
      <c r="L380" s="13"/>
      <c r="M380" s="24" t="s">
        <v>133</v>
      </c>
      <c r="N380" s="29">
        <v>4313577</v>
      </c>
      <c r="O380" s="25">
        <v>1</v>
      </c>
      <c r="P380" s="18" t="s">
        <v>129</v>
      </c>
      <c r="Q380" s="13" t="s">
        <v>127</v>
      </c>
      <c r="R380" s="13" t="s">
        <v>127</v>
      </c>
      <c r="S380" s="13" t="s">
        <v>127</v>
      </c>
      <c r="T380" s="13" t="s">
        <v>127</v>
      </c>
      <c r="U380" s="13"/>
      <c r="V380" s="13" t="s">
        <v>127</v>
      </c>
      <c r="W380" s="27" t="s">
        <v>1240</v>
      </c>
      <c r="X380" s="92"/>
      <c r="Y380" s="19" t="s">
        <v>1241</v>
      </c>
      <c r="Z380" s="37"/>
    </row>
    <row r="381" spans="1:26" s="38" customFormat="1" ht="15.6" customHeight="1" x14ac:dyDescent="0.25">
      <c r="A381" s="13">
        <v>375</v>
      </c>
      <c r="B381" s="37" t="s">
        <v>1461</v>
      </c>
      <c r="C381" s="15" t="s">
        <v>104</v>
      </c>
      <c r="D381" s="15" t="s">
        <v>541</v>
      </c>
      <c r="E381" s="41" t="s">
        <v>552</v>
      </c>
      <c r="F381" s="41" t="s">
        <v>59</v>
      </c>
      <c r="G381" s="13" t="s">
        <v>127</v>
      </c>
      <c r="H381" s="75" t="s">
        <v>127</v>
      </c>
      <c r="I381" s="75" t="s">
        <v>127</v>
      </c>
      <c r="J381" s="75" t="s">
        <v>127</v>
      </c>
      <c r="K381" s="54" t="s">
        <v>98</v>
      </c>
      <c r="L381" s="13"/>
      <c r="M381" s="24" t="s">
        <v>223</v>
      </c>
      <c r="N381" s="29">
        <v>2068427</v>
      </c>
      <c r="O381" s="25">
        <v>500000</v>
      </c>
      <c r="P381" s="18" t="s">
        <v>129</v>
      </c>
      <c r="Q381" s="13" t="s">
        <v>127</v>
      </c>
      <c r="R381" s="13" t="s">
        <v>127</v>
      </c>
      <c r="S381" s="13" t="s">
        <v>127</v>
      </c>
      <c r="T381" s="13" t="s">
        <v>127</v>
      </c>
      <c r="U381" s="13"/>
      <c r="V381" s="13" t="s">
        <v>127</v>
      </c>
      <c r="W381" s="27" t="s">
        <v>1410</v>
      </c>
      <c r="X381" s="92"/>
      <c r="Y381" s="19" t="s">
        <v>1411</v>
      </c>
      <c r="Z381" s="37"/>
    </row>
    <row r="382" spans="1:26" s="38" customFormat="1" ht="15.6" customHeight="1" x14ac:dyDescent="0.25">
      <c r="A382" s="13">
        <v>376</v>
      </c>
      <c r="B382" s="37" t="s">
        <v>1460</v>
      </c>
      <c r="C382" s="15" t="s">
        <v>104</v>
      </c>
      <c r="D382" s="15" t="s">
        <v>541</v>
      </c>
      <c r="E382" s="41" t="s">
        <v>552</v>
      </c>
      <c r="F382" s="41" t="s">
        <v>59</v>
      </c>
      <c r="G382" s="13"/>
      <c r="H382" s="75"/>
      <c r="I382" s="75"/>
      <c r="J382" s="75"/>
      <c r="K382" s="54" t="s">
        <v>75</v>
      </c>
      <c r="L382" s="13"/>
      <c r="M382" s="24"/>
      <c r="N382" s="29"/>
      <c r="O382" s="25">
        <v>1</v>
      </c>
      <c r="P382" s="18"/>
      <c r="Q382" s="13"/>
      <c r="R382" s="13"/>
      <c r="S382" s="13"/>
      <c r="T382" s="13"/>
      <c r="U382" s="13"/>
      <c r="V382" s="13"/>
      <c r="W382" s="27" t="s">
        <v>1462</v>
      </c>
      <c r="X382" s="92"/>
      <c r="Y382" s="19" t="s">
        <v>1463</v>
      </c>
      <c r="Z382" s="37"/>
    </row>
    <row r="383" spans="1:26" s="38" customFormat="1" ht="15.6" customHeight="1" x14ac:dyDescent="0.25">
      <c r="A383" s="13">
        <v>377</v>
      </c>
      <c r="B383" s="37" t="s">
        <v>1518</v>
      </c>
      <c r="C383" s="15" t="s">
        <v>104</v>
      </c>
      <c r="D383" s="15" t="s">
        <v>541</v>
      </c>
      <c r="E383" s="41" t="s">
        <v>552</v>
      </c>
      <c r="F383" s="41" t="s">
        <v>59</v>
      </c>
      <c r="G383" s="13"/>
      <c r="H383" s="75"/>
      <c r="I383" s="75"/>
      <c r="J383" s="75"/>
      <c r="K383" s="54" t="s">
        <v>75</v>
      </c>
      <c r="L383" s="13"/>
      <c r="M383" s="24"/>
      <c r="N383" s="29"/>
      <c r="O383" s="25">
        <v>1</v>
      </c>
      <c r="P383" s="18"/>
      <c r="Q383" s="13"/>
      <c r="R383" s="13"/>
      <c r="S383" s="13"/>
      <c r="T383" s="13"/>
      <c r="U383" s="13"/>
      <c r="V383" s="13"/>
      <c r="W383" s="27">
        <v>1890860318</v>
      </c>
      <c r="X383" s="92"/>
      <c r="Y383" s="19" t="s">
        <v>1519</v>
      </c>
      <c r="Z383" s="37"/>
    </row>
    <row r="384" spans="1:26" ht="15.6" customHeight="1" x14ac:dyDescent="0.25">
      <c r="A384" s="13">
        <v>378</v>
      </c>
      <c r="B384" s="39" t="s">
        <v>472</v>
      </c>
      <c r="C384" s="15" t="s">
        <v>104</v>
      </c>
      <c r="D384" s="15" t="s">
        <v>541</v>
      </c>
      <c r="E384" s="41" t="s">
        <v>556</v>
      </c>
      <c r="F384" s="41" t="s">
        <v>59</v>
      </c>
      <c r="G384" s="75"/>
      <c r="H384" s="75"/>
      <c r="I384" s="75"/>
      <c r="J384" s="75" t="s">
        <v>127</v>
      </c>
      <c r="K384" s="13" t="s">
        <v>98</v>
      </c>
      <c r="L384" s="13"/>
      <c r="M384" s="24" t="s">
        <v>128</v>
      </c>
      <c r="N384" s="13">
        <v>1604929</v>
      </c>
      <c r="O384" s="25">
        <f>1000000-999999</f>
        <v>1</v>
      </c>
      <c r="P384" s="18" t="s">
        <v>129</v>
      </c>
      <c r="Q384" s="13" t="s">
        <v>127</v>
      </c>
      <c r="R384" s="13" t="s">
        <v>127</v>
      </c>
      <c r="S384" s="13" t="s">
        <v>127</v>
      </c>
      <c r="T384" s="13" t="s">
        <v>127</v>
      </c>
      <c r="U384" s="13"/>
      <c r="V384" s="13" t="s">
        <v>127</v>
      </c>
      <c r="W384" s="27" t="s">
        <v>473</v>
      </c>
      <c r="X384" s="27"/>
      <c r="Y384" s="20" t="s">
        <v>474</v>
      </c>
      <c r="Z384" s="12"/>
    </row>
    <row r="385" spans="1:26" ht="15.6" customHeight="1" x14ac:dyDescent="0.25">
      <c r="A385" s="13">
        <v>379</v>
      </c>
      <c r="B385" s="40" t="s">
        <v>513</v>
      </c>
      <c r="C385" s="15" t="s">
        <v>104</v>
      </c>
      <c r="D385" s="15" t="s">
        <v>541</v>
      </c>
      <c r="E385" s="41" t="s">
        <v>556</v>
      </c>
      <c r="F385" s="41" t="s">
        <v>59</v>
      </c>
      <c r="G385" s="75"/>
      <c r="H385" s="75"/>
      <c r="I385" s="75"/>
      <c r="J385" s="75"/>
      <c r="K385" s="13" t="s">
        <v>75</v>
      </c>
      <c r="L385" s="13"/>
      <c r="M385" s="24"/>
      <c r="N385" s="13"/>
      <c r="O385" s="25">
        <v>1</v>
      </c>
      <c r="P385" s="18"/>
      <c r="Q385" s="13"/>
      <c r="R385" s="13"/>
      <c r="S385" s="13"/>
      <c r="T385" s="13"/>
      <c r="U385" s="13"/>
      <c r="V385" s="13"/>
      <c r="W385" s="27" t="s">
        <v>514</v>
      </c>
      <c r="X385" s="27"/>
      <c r="Y385" s="20" t="s">
        <v>515</v>
      </c>
      <c r="Z385" s="12"/>
    </row>
    <row r="386" spans="1:26" ht="15.6" customHeight="1" x14ac:dyDescent="0.25">
      <c r="A386" s="13">
        <v>380</v>
      </c>
      <c r="B386" s="39" t="s">
        <v>587</v>
      </c>
      <c r="C386" s="15" t="s">
        <v>104</v>
      </c>
      <c r="D386" s="15" t="s">
        <v>541</v>
      </c>
      <c r="E386" s="41" t="s">
        <v>556</v>
      </c>
      <c r="F386" s="41" t="s">
        <v>59</v>
      </c>
      <c r="G386" s="75"/>
      <c r="H386" s="75"/>
      <c r="I386" s="75"/>
      <c r="J386" s="75" t="s">
        <v>127</v>
      </c>
      <c r="K386" s="13" t="s">
        <v>102</v>
      </c>
      <c r="L386" s="13" t="s">
        <v>133</v>
      </c>
      <c r="M386" s="24"/>
      <c r="N386" s="13">
        <v>4102854</v>
      </c>
      <c r="O386" s="25">
        <v>50000</v>
      </c>
      <c r="P386" s="18" t="s">
        <v>129</v>
      </c>
      <c r="Q386" s="13" t="s">
        <v>127</v>
      </c>
      <c r="R386" s="13" t="s">
        <v>127</v>
      </c>
      <c r="S386" s="13" t="s">
        <v>127</v>
      </c>
      <c r="T386" s="13" t="s">
        <v>127</v>
      </c>
      <c r="U386" s="13"/>
      <c r="V386" s="13" t="s">
        <v>127</v>
      </c>
      <c r="W386" s="27" t="s">
        <v>588</v>
      </c>
      <c r="X386" s="27"/>
      <c r="Y386" s="20" t="s">
        <v>589</v>
      </c>
      <c r="Z386" s="12"/>
    </row>
    <row r="387" spans="1:26" ht="15.6" customHeight="1" x14ac:dyDescent="0.25">
      <c r="A387" s="13">
        <v>381</v>
      </c>
      <c r="B387" s="39" t="s">
        <v>656</v>
      </c>
      <c r="C387" s="15" t="s">
        <v>104</v>
      </c>
      <c r="D387" s="15" t="s">
        <v>541</v>
      </c>
      <c r="E387" s="41" t="s">
        <v>556</v>
      </c>
      <c r="F387" s="41" t="s">
        <v>59</v>
      </c>
      <c r="G387" s="75"/>
      <c r="H387" s="75"/>
      <c r="I387" s="75"/>
      <c r="J387" s="75" t="s">
        <v>127</v>
      </c>
      <c r="K387" s="13" t="s">
        <v>98</v>
      </c>
      <c r="L387" s="13"/>
      <c r="M387" s="24" t="s">
        <v>984</v>
      </c>
      <c r="N387" s="13" t="s">
        <v>985</v>
      </c>
      <c r="O387" s="25">
        <f>400000+1600000+500000</f>
        <v>2500000</v>
      </c>
      <c r="P387" s="20" t="s">
        <v>986</v>
      </c>
      <c r="Q387" s="13" t="s">
        <v>127</v>
      </c>
      <c r="R387" s="13" t="s">
        <v>127</v>
      </c>
      <c r="S387" s="13" t="s">
        <v>127</v>
      </c>
      <c r="T387" s="13"/>
      <c r="U387" s="13"/>
      <c r="V387" s="13" t="s">
        <v>127</v>
      </c>
      <c r="W387" s="27" t="s">
        <v>657</v>
      </c>
      <c r="X387" s="27"/>
      <c r="Y387" s="20" t="s">
        <v>658</v>
      </c>
      <c r="Z387" s="12"/>
    </row>
    <row r="388" spans="1:26" ht="15.6" customHeight="1" x14ac:dyDescent="0.25">
      <c r="A388" s="13">
        <v>382</v>
      </c>
      <c r="B388" s="39" t="s">
        <v>659</v>
      </c>
      <c r="C388" s="15" t="s">
        <v>104</v>
      </c>
      <c r="D388" s="15" t="s">
        <v>541</v>
      </c>
      <c r="E388" s="41" t="s">
        <v>556</v>
      </c>
      <c r="F388" s="41" t="s">
        <v>59</v>
      </c>
      <c r="G388" s="75"/>
      <c r="H388" s="75"/>
      <c r="I388" s="75"/>
      <c r="J388" s="75" t="s">
        <v>127</v>
      </c>
      <c r="K388" s="13" t="s">
        <v>98</v>
      </c>
      <c r="L388" s="13"/>
      <c r="M388" s="24" t="s">
        <v>252</v>
      </c>
      <c r="N388" s="13">
        <v>4259653</v>
      </c>
      <c r="O388" s="25">
        <v>400000</v>
      </c>
      <c r="P388" s="18" t="s">
        <v>150</v>
      </c>
      <c r="Q388" s="13" t="s">
        <v>127</v>
      </c>
      <c r="R388" s="13" t="s">
        <v>127</v>
      </c>
      <c r="S388" s="13" t="s">
        <v>127</v>
      </c>
      <c r="T388" s="13"/>
      <c r="U388" s="13"/>
      <c r="V388" s="13" t="s">
        <v>127</v>
      </c>
      <c r="W388" s="27" t="s">
        <v>660</v>
      </c>
      <c r="X388" s="27"/>
      <c r="Y388" s="20" t="s">
        <v>661</v>
      </c>
      <c r="Z388" s="12"/>
    </row>
    <row r="389" spans="1:26" ht="15.6" customHeight="1" x14ac:dyDescent="0.25">
      <c r="A389" s="13">
        <v>383</v>
      </c>
      <c r="B389" s="39" t="s">
        <v>1008</v>
      </c>
      <c r="C389" s="15" t="s">
        <v>104</v>
      </c>
      <c r="D389" s="15" t="s">
        <v>541</v>
      </c>
      <c r="E389" s="41" t="s">
        <v>556</v>
      </c>
      <c r="F389" s="41" t="s">
        <v>59</v>
      </c>
      <c r="G389" s="75"/>
      <c r="H389" s="75"/>
      <c r="I389" s="75"/>
      <c r="J389" s="75"/>
      <c r="K389" s="13" t="s">
        <v>98</v>
      </c>
      <c r="L389" s="13"/>
      <c r="M389" s="24" t="s">
        <v>128</v>
      </c>
      <c r="N389" s="13">
        <v>9358567</v>
      </c>
      <c r="O389" s="25">
        <f>200000+100000+200000</f>
        <v>500000</v>
      </c>
      <c r="P389" s="18" t="s">
        <v>129</v>
      </c>
      <c r="Q389" s="13"/>
      <c r="R389" s="13" t="s">
        <v>127</v>
      </c>
      <c r="S389" s="13" t="s">
        <v>127</v>
      </c>
      <c r="T389" s="13" t="s">
        <v>127</v>
      </c>
      <c r="U389" s="13"/>
      <c r="V389" s="13" t="s">
        <v>127</v>
      </c>
      <c r="W389" s="27" t="s">
        <v>1009</v>
      </c>
      <c r="X389" s="27"/>
      <c r="Y389" s="20" t="s">
        <v>1010</v>
      </c>
      <c r="Z389" s="12"/>
    </row>
    <row r="390" spans="1:26" ht="15.6" customHeight="1" x14ac:dyDescent="0.25">
      <c r="A390" s="13">
        <v>384</v>
      </c>
      <c r="B390" s="39" t="s">
        <v>1127</v>
      </c>
      <c r="C390" s="15" t="s">
        <v>104</v>
      </c>
      <c r="D390" s="15" t="s">
        <v>541</v>
      </c>
      <c r="E390" s="41" t="s">
        <v>556</v>
      </c>
      <c r="F390" s="41" t="s">
        <v>59</v>
      </c>
      <c r="G390" s="75"/>
      <c r="H390" s="75"/>
      <c r="I390" s="75"/>
      <c r="J390" s="75"/>
      <c r="K390" s="13" t="s">
        <v>98</v>
      </c>
      <c r="L390" s="13"/>
      <c r="M390" s="24" t="s">
        <v>136</v>
      </c>
      <c r="N390" s="13">
        <v>5292625</v>
      </c>
      <c r="O390" s="25">
        <v>200000</v>
      </c>
      <c r="P390" s="18" t="s">
        <v>150</v>
      </c>
      <c r="Q390" s="13" t="s">
        <v>127</v>
      </c>
      <c r="R390" s="13" t="s">
        <v>127</v>
      </c>
      <c r="S390" s="13" t="s">
        <v>127</v>
      </c>
      <c r="T390" s="13" t="s">
        <v>127</v>
      </c>
      <c r="U390" s="13"/>
      <c r="V390" s="13" t="s">
        <v>127</v>
      </c>
      <c r="W390" s="27" t="s">
        <v>1128</v>
      </c>
      <c r="X390" s="27"/>
      <c r="Y390" s="20" t="s">
        <v>1129</v>
      </c>
      <c r="Z390" s="12"/>
    </row>
    <row r="391" spans="1:26" ht="15.6" customHeight="1" x14ac:dyDescent="0.25">
      <c r="A391" s="13">
        <v>385</v>
      </c>
      <c r="B391" s="39" t="s">
        <v>458</v>
      </c>
      <c r="C391" s="15" t="s">
        <v>104</v>
      </c>
      <c r="D391" s="15" t="s">
        <v>541</v>
      </c>
      <c r="E391" s="41" t="s">
        <v>551</v>
      </c>
      <c r="F391" s="41" t="s">
        <v>59</v>
      </c>
      <c r="G391" s="75"/>
      <c r="H391" s="75"/>
      <c r="I391" s="75"/>
      <c r="J391" s="75"/>
      <c r="K391" s="13" t="s">
        <v>102</v>
      </c>
      <c r="L391" s="13" t="s">
        <v>164</v>
      </c>
      <c r="M391" s="24"/>
      <c r="N391" s="13">
        <v>6477035</v>
      </c>
      <c r="O391" s="25">
        <f>400000-399999</f>
        <v>1</v>
      </c>
      <c r="P391" s="18" t="s">
        <v>150</v>
      </c>
      <c r="Q391" s="13" t="s">
        <v>127</v>
      </c>
      <c r="R391" s="13" t="s">
        <v>127</v>
      </c>
      <c r="S391" s="13" t="s">
        <v>127</v>
      </c>
      <c r="T391" s="13" t="s">
        <v>127</v>
      </c>
      <c r="U391" s="13"/>
      <c r="V391" s="13" t="s">
        <v>127</v>
      </c>
      <c r="W391" s="27" t="s">
        <v>459</v>
      </c>
      <c r="X391" s="27"/>
      <c r="Y391" s="20" t="s">
        <v>460</v>
      </c>
      <c r="Z391" s="12"/>
    </row>
    <row r="392" spans="1:26" ht="15.6" customHeight="1" x14ac:dyDescent="0.25">
      <c r="A392" s="13">
        <v>386</v>
      </c>
      <c r="B392" s="40" t="s">
        <v>461</v>
      </c>
      <c r="C392" s="15" t="s">
        <v>104</v>
      </c>
      <c r="D392" s="15" t="s">
        <v>541</v>
      </c>
      <c r="E392" s="41" t="s">
        <v>551</v>
      </c>
      <c r="F392" s="41" t="s">
        <v>59</v>
      </c>
      <c r="G392" s="75"/>
      <c r="H392" s="75"/>
      <c r="I392" s="75"/>
      <c r="J392" s="75"/>
      <c r="K392" s="13" t="s">
        <v>75</v>
      </c>
      <c r="L392" s="13"/>
      <c r="M392" s="24"/>
      <c r="N392" s="13"/>
      <c r="O392" s="25">
        <v>1</v>
      </c>
      <c r="P392" s="18"/>
      <c r="Q392" s="13"/>
      <c r="R392" s="13"/>
      <c r="S392" s="13"/>
      <c r="T392" s="13"/>
      <c r="U392" s="13"/>
      <c r="V392" s="13"/>
      <c r="W392" s="27" t="s">
        <v>462</v>
      </c>
      <c r="X392" s="27"/>
      <c r="Y392" s="20" t="s">
        <v>463</v>
      </c>
      <c r="Z392" s="12"/>
    </row>
    <row r="393" spans="1:26" ht="15.6" customHeight="1" x14ac:dyDescent="0.25">
      <c r="A393" s="13">
        <v>387</v>
      </c>
      <c r="B393" s="39" t="s">
        <v>482</v>
      </c>
      <c r="C393" s="15" t="s">
        <v>104</v>
      </c>
      <c r="D393" s="15" t="s">
        <v>541</v>
      </c>
      <c r="E393" s="41" t="s">
        <v>542</v>
      </c>
      <c r="F393" s="41" t="s">
        <v>59</v>
      </c>
      <c r="G393" s="75"/>
      <c r="H393" s="75"/>
      <c r="I393" s="75"/>
      <c r="J393" s="75" t="s">
        <v>127</v>
      </c>
      <c r="K393" s="13" t="s">
        <v>98</v>
      </c>
      <c r="L393" s="13"/>
      <c r="M393" s="24" t="s">
        <v>130</v>
      </c>
      <c r="N393" s="13">
        <v>4718184</v>
      </c>
      <c r="O393" s="25">
        <f>300000-50000</f>
        <v>250000</v>
      </c>
      <c r="P393" s="20" t="s">
        <v>167</v>
      </c>
      <c r="Q393" s="13" t="s">
        <v>127</v>
      </c>
      <c r="R393" s="13" t="s">
        <v>127</v>
      </c>
      <c r="S393" s="13" t="s">
        <v>127</v>
      </c>
      <c r="T393" s="13" t="s">
        <v>127</v>
      </c>
      <c r="U393" s="13"/>
      <c r="V393" s="13" t="s">
        <v>127</v>
      </c>
      <c r="W393" s="27" t="s">
        <v>483</v>
      </c>
      <c r="X393" s="27"/>
      <c r="Y393" s="20" t="s">
        <v>484</v>
      </c>
      <c r="Z393" s="12"/>
    </row>
    <row r="394" spans="1:26" ht="15.6" customHeight="1" x14ac:dyDescent="0.25">
      <c r="A394" s="13">
        <v>388</v>
      </c>
      <c r="B394" s="39" t="s">
        <v>490</v>
      </c>
      <c r="C394" s="15" t="s">
        <v>104</v>
      </c>
      <c r="D394" s="15" t="s">
        <v>541</v>
      </c>
      <c r="E394" s="41" t="s">
        <v>551</v>
      </c>
      <c r="F394" s="41" t="s">
        <v>59</v>
      </c>
      <c r="G394" s="75"/>
      <c r="H394" s="75"/>
      <c r="I394" s="75"/>
      <c r="J394" s="75"/>
      <c r="K394" s="13" t="s">
        <v>102</v>
      </c>
      <c r="L394" s="13" t="s">
        <v>164</v>
      </c>
      <c r="M394" s="24"/>
      <c r="N394" s="13">
        <v>6042442</v>
      </c>
      <c r="O394" s="25">
        <f>200000-199999</f>
        <v>1</v>
      </c>
      <c r="P394" s="18" t="s">
        <v>129</v>
      </c>
      <c r="Q394" s="13"/>
      <c r="R394" s="13" t="s">
        <v>127</v>
      </c>
      <c r="S394" s="13" t="s">
        <v>127</v>
      </c>
      <c r="T394" s="13" t="s">
        <v>127</v>
      </c>
      <c r="U394" s="13"/>
      <c r="V394" s="13" t="s">
        <v>127</v>
      </c>
      <c r="W394" s="27" t="s">
        <v>491</v>
      </c>
      <c r="X394" s="27"/>
      <c r="Y394" s="20" t="s">
        <v>492</v>
      </c>
      <c r="Z394" s="12"/>
    </row>
    <row r="395" spans="1:26" ht="15.6" customHeight="1" x14ac:dyDescent="0.25">
      <c r="A395" s="13">
        <v>389</v>
      </c>
      <c r="B395" s="40" t="s">
        <v>510</v>
      </c>
      <c r="C395" s="15" t="s">
        <v>104</v>
      </c>
      <c r="D395" s="15" t="s">
        <v>541</v>
      </c>
      <c r="E395" s="41" t="s">
        <v>551</v>
      </c>
      <c r="F395" s="41" t="s">
        <v>59</v>
      </c>
      <c r="G395" s="75"/>
      <c r="H395" s="75"/>
      <c r="I395" s="75"/>
      <c r="J395" s="75"/>
      <c r="K395" s="13" t="s">
        <v>75</v>
      </c>
      <c r="L395" s="13"/>
      <c r="M395" s="24"/>
      <c r="N395" s="13"/>
      <c r="O395" s="25">
        <v>1</v>
      </c>
      <c r="P395" s="18"/>
      <c r="Q395" s="13"/>
      <c r="R395" s="13"/>
      <c r="S395" s="13"/>
      <c r="T395" s="13"/>
      <c r="U395" s="13"/>
      <c r="V395" s="13"/>
      <c r="W395" s="27" t="s">
        <v>511</v>
      </c>
      <c r="X395" s="27"/>
      <c r="Y395" s="20" t="s">
        <v>512</v>
      </c>
      <c r="Z395" s="12"/>
    </row>
    <row r="396" spans="1:26" ht="15.6" customHeight="1" x14ac:dyDescent="0.25">
      <c r="A396" s="13">
        <v>390</v>
      </c>
      <c r="B396" s="40" t="s">
        <v>1104</v>
      </c>
      <c r="C396" s="15" t="s">
        <v>104</v>
      </c>
      <c r="D396" s="15" t="s">
        <v>541</v>
      </c>
      <c r="E396" s="41" t="s">
        <v>542</v>
      </c>
      <c r="F396" s="41" t="s">
        <v>59</v>
      </c>
      <c r="G396" s="75" t="s">
        <v>532</v>
      </c>
      <c r="H396" s="75"/>
      <c r="I396" s="75"/>
      <c r="J396" s="75" t="s">
        <v>127</v>
      </c>
      <c r="K396" s="13" t="s">
        <v>75</v>
      </c>
      <c r="L396" s="13"/>
      <c r="M396" s="24"/>
      <c r="N396" s="13"/>
      <c r="O396" s="25">
        <v>1</v>
      </c>
      <c r="P396" s="18"/>
      <c r="Q396" s="13"/>
      <c r="R396" s="13"/>
      <c r="S396" s="13"/>
      <c r="T396" s="13"/>
      <c r="U396" s="13"/>
      <c r="V396" s="13"/>
      <c r="W396" s="27" t="s">
        <v>543</v>
      </c>
      <c r="X396" s="27"/>
      <c r="Y396" s="20" t="s">
        <v>544</v>
      </c>
      <c r="Z396" s="12"/>
    </row>
    <row r="397" spans="1:26" ht="15.6" customHeight="1" x14ac:dyDescent="0.25">
      <c r="A397" s="13">
        <v>391</v>
      </c>
      <c r="B397" s="40" t="s">
        <v>831</v>
      </c>
      <c r="C397" s="15" t="s">
        <v>104</v>
      </c>
      <c r="D397" s="15" t="s">
        <v>541</v>
      </c>
      <c r="E397" s="41" t="s">
        <v>542</v>
      </c>
      <c r="F397" s="41" t="s">
        <v>59</v>
      </c>
      <c r="G397" s="75"/>
      <c r="H397" s="75"/>
      <c r="I397" s="75"/>
      <c r="J397" s="75" t="s">
        <v>127</v>
      </c>
      <c r="K397" s="13" t="s">
        <v>102</v>
      </c>
      <c r="L397" s="13" t="s">
        <v>404</v>
      </c>
      <c r="M397" s="24"/>
      <c r="N397" s="13" t="s">
        <v>940</v>
      </c>
      <c r="O397" s="25">
        <f>100000+700000-799999</f>
        <v>1</v>
      </c>
      <c r="P397" s="18" t="s">
        <v>454</v>
      </c>
      <c r="Q397" s="13" t="s">
        <v>127</v>
      </c>
      <c r="R397" s="13" t="s">
        <v>127</v>
      </c>
      <c r="S397" s="13" t="s">
        <v>127</v>
      </c>
      <c r="T397" s="13" t="s">
        <v>127</v>
      </c>
      <c r="U397" s="13"/>
      <c r="V397" s="13" t="s">
        <v>127</v>
      </c>
      <c r="W397" s="27" t="s">
        <v>545</v>
      </c>
      <c r="X397" s="27"/>
      <c r="Y397" s="20" t="s">
        <v>546</v>
      </c>
      <c r="Z397" s="12"/>
    </row>
    <row r="398" spans="1:26" ht="15.6" customHeight="1" x14ac:dyDescent="0.25">
      <c r="A398" s="13">
        <v>392</v>
      </c>
      <c r="B398" s="40" t="s">
        <v>633</v>
      </c>
      <c r="C398" s="15" t="s">
        <v>104</v>
      </c>
      <c r="D398" s="15" t="s">
        <v>541</v>
      </c>
      <c r="E398" s="41" t="s">
        <v>551</v>
      </c>
      <c r="F398" s="41" t="s">
        <v>59</v>
      </c>
      <c r="G398" s="75"/>
      <c r="H398" s="75"/>
      <c r="I398" s="75"/>
      <c r="J398" s="75"/>
      <c r="K398" s="13" t="s">
        <v>98</v>
      </c>
      <c r="L398" s="13"/>
      <c r="M398" s="24" t="s">
        <v>136</v>
      </c>
      <c r="N398" s="13">
        <v>3160938</v>
      </c>
      <c r="O398" s="25">
        <v>1200000</v>
      </c>
      <c r="P398" s="20" t="s">
        <v>316</v>
      </c>
      <c r="Q398" s="13" t="s">
        <v>127</v>
      </c>
      <c r="R398" s="13" t="s">
        <v>127</v>
      </c>
      <c r="S398" s="13" t="s">
        <v>127</v>
      </c>
      <c r="T398" s="13" t="s">
        <v>127</v>
      </c>
      <c r="U398" s="13"/>
      <c r="V398" s="13" t="s">
        <v>127</v>
      </c>
      <c r="W398" s="27" t="s">
        <v>634</v>
      </c>
      <c r="X398" s="27"/>
      <c r="Y398" s="20" t="s">
        <v>635</v>
      </c>
      <c r="Z398" s="12"/>
    </row>
    <row r="399" spans="1:26" ht="15.6" customHeight="1" x14ac:dyDescent="0.25">
      <c r="A399" s="13">
        <v>393</v>
      </c>
      <c r="B399" s="40" t="s">
        <v>672</v>
      </c>
      <c r="C399" s="15" t="s">
        <v>104</v>
      </c>
      <c r="D399" s="15" t="s">
        <v>541</v>
      </c>
      <c r="E399" s="41" t="s">
        <v>542</v>
      </c>
      <c r="F399" s="41" t="s">
        <v>59</v>
      </c>
      <c r="G399" s="75"/>
      <c r="H399" s="75"/>
      <c r="I399" s="75"/>
      <c r="J399" s="75" t="s">
        <v>127</v>
      </c>
      <c r="K399" s="13" t="s">
        <v>98</v>
      </c>
      <c r="L399" s="13" t="s">
        <v>128</v>
      </c>
      <c r="M399" s="24" t="s">
        <v>128</v>
      </c>
      <c r="N399" s="13" t="s">
        <v>941</v>
      </c>
      <c r="O399" s="25">
        <f>150000+50000+100000+200000</f>
        <v>500000</v>
      </c>
      <c r="P399" s="18" t="s">
        <v>135</v>
      </c>
      <c r="Q399" s="13" t="s">
        <v>127</v>
      </c>
      <c r="R399" s="13" t="s">
        <v>127</v>
      </c>
      <c r="S399" s="13" t="s">
        <v>127</v>
      </c>
      <c r="T399" s="13" t="s">
        <v>127</v>
      </c>
      <c r="U399" s="13"/>
      <c r="V399" s="13" t="s">
        <v>127</v>
      </c>
      <c r="W399" s="27" t="s">
        <v>673</v>
      </c>
      <c r="X399" s="27"/>
      <c r="Y399" s="20" t="s">
        <v>674</v>
      </c>
      <c r="Z399" s="12"/>
    </row>
    <row r="400" spans="1:26" ht="15.6" customHeight="1" x14ac:dyDescent="0.25">
      <c r="A400" s="13">
        <v>394</v>
      </c>
      <c r="B400" s="40" t="s">
        <v>930</v>
      </c>
      <c r="C400" s="15" t="s">
        <v>104</v>
      </c>
      <c r="D400" s="15" t="s">
        <v>541</v>
      </c>
      <c r="E400" s="41" t="s">
        <v>903</v>
      </c>
      <c r="F400" s="41" t="s">
        <v>59</v>
      </c>
      <c r="G400" s="75"/>
      <c r="H400" s="75"/>
      <c r="I400" s="75"/>
      <c r="J400" s="75" t="s">
        <v>127</v>
      </c>
      <c r="K400" s="13" t="s">
        <v>98</v>
      </c>
      <c r="L400" s="13"/>
      <c r="M400" s="24" t="s">
        <v>128</v>
      </c>
      <c r="N400" s="13">
        <v>8794965</v>
      </c>
      <c r="O400" s="25">
        <v>200000</v>
      </c>
      <c r="P400" s="18" t="s">
        <v>129</v>
      </c>
      <c r="Q400" s="13" t="s">
        <v>127</v>
      </c>
      <c r="R400" s="13" t="s">
        <v>127</v>
      </c>
      <c r="S400" s="13" t="s">
        <v>127</v>
      </c>
      <c r="T400" s="13" t="s">
        <v>127</v>
      </c>
      <c r="U400" s="13"/>
      <c r="V400" s="13" t="s">
        <v>127</v>
      </c>
      <c r="W400" s="27" t="s">
        <v>931</v>
      </c>
      <c r="X400" s="27"/>
      <c r="Y400" s="20" t="s">
        <v>932</v>
      </c>
      <c r="Z400" s="12"/>
    </row>
    <row r="401" spans="1:26" ht="15.6" customHeight="1" x14ac:dyDescent="0.25">
      <c r="A401" s="13">
        <v>395</v>
      </c>
      <c r="B401" s="40" t="s">
        <v>987</v>
      </c>
      <c r="C401" s="15" t="s">
        <v>104</v>
      </c>
      <c r="D401" s="15" t="s">
        <v>541</v>
      </c>
      <c r="E401" s="41" t="s">
        <v>551</v>
      </c>
      <c r="F401" s="41" t="s">
        <v>59</v>
      </c>
      <c r="G401" s="75"/>
      <c r="H401" s="75"/>
      <c r="I401" s="75"/>
      <c r="J401" s="75"/>
      <c r="K401" s="13" t="s">
        <v>98</v>
      </c>
      <c r="L401" s="13"/>
      <c r="M401" s="24" t="s">
        <v>223</v>
      </c>
      <c r="N401" s="13">
        <v>6221891</v>
      </c>
      <c r="O401" s="25">
        <f>55000+145000+200000</f>
        <v>400000</v>
      </c>
      <c r="P401" s="18" t="s">
        <v>150</v>
      </c>
      <c r="Q401" s="13" t="s">
        <v>127</v>
      </c>
      <c r="R401" s="13" t="s">
        <v>127</v>
      </c>
      <c r="S401" s="13" t="s">
        <v>127</v>
      </c>
      <c r="T401" s="13" t="s">
        <v>127</v>
      </c>
      <c r="U401" s="13"/>
      <c r="V401" s="13" t="s">
        <v>127</v>
      </c>
      <c r="W401" s="27" t="s">
        <v>988</v>
      </c>
      <c r="X401" s="27"/>
      <c r="Y401" s="20" t="s">
        <v>989</v>
      </c>
      <c r="Z401" s="12"/>
    </row>
    <row r="402" spans="1:26" ht="15.6" customHeight="1" x14ac:dyDescent="0.25">
      <c r="A402" s="13">
        <v>396</v>
      </c>
      <c r="B402" s="40" t="s">
        <v>1196</v>
      </c>
      <c r="C402" s="15" t="s">
        <v>104</v>
      </c>
      <c r="D402" s="15" t="s">
        <v>541</v>
      </c>
      <c r="E402" s="41" t="s">
        <v>542</v>
      </c>
      <c r="F402" s="41" t="s">
        <v>59</v>
      </c>
      <c r="G402" s="75"/>
      <c r="H402" s="75" t="s">
        <v>127</v>
      </c>
      <c r="I402" s="75"/>
      <c r="J402" s="75"/>
      <c r="K402" s="13" t="s">
        <v>98</v>
      </c>
      <c r="L402" s="13"/>
      <c r="M402" s="24" t="s">
        <v>289</v>
      </c>
      <c r="N402" s="29" t="s">
        <v>1214</v>
      </c>
      <c r="O402" s="25">
        <v>1000000</v>
      </c>
      <c r="P402" s="18" t="s">
        <v>129</v>
      </c>
      <c r="Q402" s="13" t="s">
        <v>127</v>
      </c>
      <c r="R402" s="13" t="s">
        <v>127</v>
      </c>
      <c r="S402" s="13" t="s">
        <v>127</v>
      </c>
      <c r="T402" s="13" t="s">
        <v>127</v>
      </c>
      <c r="U402" s="13"/>
      <c r="V402" s="13" t="s">
        <v>127</v>
      </c>
      <c r="W402" s="27" t="s">
        <v>1197</v>
      </c>
      <c r="X402" s="27"/>
      <c r="Y402" s="20" t="s">
        <v>1198</v>
      </c>
      <c r="Z402" s="12"/>
    </row>
    <row r="403" spans="1:26" s="38" customFormat="1" ht="15.6" customHeight="1" x14ac:dyDescent="0.25">
      <c r="A403" s="13">
        <v>397</v>
      </c>
      <c r="B403" s="43" t="s">
        <v>51</v>
      </c>
      <c r="C403" s="15" t="s">
        <v>104</v>
      </c>
      <c r="D403" s="15" t="s">
        <v>541</v>
      </c>
      <c r="E403" s="41" t="s">
        <v>550</v>
      </c>
      <c r="F403" s="41" t="s">
        <v>59</v>
      </c>
      <c r="G403" s="79"/>
      <c r="H403" s="79"/>
      <c r="I403" s="79"/>
      <c r="J403" s="79"/>
      <c r="K403" s="23" t="s">
        <v>98</v>
      </c>
      <c r="L403" s="23"/>
      <c r="M403" s="32" t="s">
        <v>335</v>
      </c>
      <c r="N403" s="23" t="s">
        <v>345</v>
      </c>
      <c r="O403" s="33">
        <f>500000+200000</f>
        <v>700000</v>
      </c>
      <c r="P403" s="34" t="s">
        <v>346</v>
      </c>
      <c r="Q403" s="23"/>
      <c r="R403" s="23" t="s">
        <v>127</v>
      </c>
      <c r="S403" s="23" t="s">
        <v>127</v>
      </c>
      <c r="T403" s="23" t="s">
        <v>127</v>
      </c>
      <c r="U403" s="23"/>
      <c r="V403" s="23" t="s">
        <v>127</v>
      </c>
      <c r="W403" s="35" t="s">
        <v>347</v>
      </c>
      <c r="X403" s="44"/>
      <c r="Y403" s="36" t="s">
        <v>348</v>
      </c>
      <c r="Z403" s="37"/>
    </row>
    <row r="404" spans="1:26" ht="15.6" customHeight="1" x14ac:dyDescent="0.25">
      <c r="A404" s="13">
        <v>398</v>
      </c>
      <c r="B404" s="21" t="s">
        <v>47</v>
      </c>
      <c r="C404" s="15" t="s">
        <v>104</v>
      </c>
      <c r="D404" s="15" t="s">
        <v>541</v>
      </c>
      <c r="E404" s="41" t="s">
        <v>447</v>
      </c>
      <c r="F404" s="41" t="s">
        <v>59</v>
      </c>
      <c r="G404" s="75"/>
      <c r="H404" s="75"/>
      <c r="I404" s="75"/>
      <c r="J404" s="75"/>
      <c r="K404" s="13" t="s">
        <v>98</v>
      </c>
      <c r="L404" s="13"/>
      <c r="M404" s="24" t="s">
        <v>132</v>
      </c>
      <c r="N404" s="13">
        <v>1171752</v>
      </c>
      <c r="O404" s="24">
        <f>1+199999</f>
        <v>200000</v>
      </c>
      <c r="P404" s="18" t="s">
        <v>129</v>
      </c>
      <c r="Q404" s="13" t="s">
        <v>127</v>
      </c>
      <c r="R404" s="13"/>
      <c r="S404" s="13" t="s">
        <v>127</v>
      </c>
      <c r="T404" s="13" t="s">
        <v>127</v>
      </c>
      <c r="U404" s="13"/>
      <c r="V404" s="13" t="s">
        <v>127</v>
      </c>
      <c r="W404" s="27" t="s">
        <v>341</v>
      </c>
      <c r="X404" s="19"/>
      <c r="Y404" s="20" t="s">
        <v>342</v>
      </c>
      <c r="Z404" s="12"/>
    </row>
    <row r="405" spans="1:26" s="86" customFormat="1" ht="15.6" customHeight="1" x14ac:dyDescent="0.25">
      <c r="A405" s="13">
        <v>399</v>
      </c>
      <c r="B405" s="96" t="s">
        <v>95</v>
      </c>
      <c r="C405" s="15" t="s">
        <v>104</v>
      </c>
      <c r="D405" s="15" t="s">
        <v>541</v>
      </c>
      <c r="E405" s="41" t="s">
        <v>550</v>
      </c>
      <c r="F405" s="41" t="s">
        <v>59</v>
      </c>
      <c r="G405" s="97"/>
      <c r="H405" s="97"/>
      <c r="I405" s="97"/>
      <c r="J405" s="97"/>
      <c r="K405" s="98" t="s">
        <v>98</v>
      </c>
      <c r="L405" s="98"/>
      <c r="M405" s="99" t="s">
        <v>223</v>
      </c>
      <c r="N405" s="13">
        <v>1367187</v>
      </c>
      <c r="O405" s="25">
        <v>1</v>
      </c>
      <c r="P405" s="18" t="s">
        <v>129</v>
      </c>
      <c r="Q405" s="13" t="s">
        <v>127</v>
      </c>
      <c r="R405" s="13"/>
      <c r="S405" s="13" t="s">
        <v>127</v>
      </c>
      <c r="T405" s="13"/>
      <c r="U405" s="13" t="s">
        <v>127</v>
      </c>
      <c r="V405" s="13" t="s">
        <v>127</v>
      </c>
      <c r="W405" s="27" t="s">
        <v>181</v>
      </c>
      <c r="X405" s="27"/>
      <c r="Y405" s="100" t="s">
        <v>182</v>
      </c>
      <c r="Z405" s="62"/>
    </row>
    <row r="406" spans="1:26" s="86" customFormat="1" ht="15.6" customHeight="1" x14ac:dyDescent="0.25">
      <c r="A406" s="13">
        <v>400</v>
      </c>
      <c r="B406" s="96" t="s">
        <v>464</v>
      </c>
      <c r="C406" s="15" t="s">
        <v>104</v>
      </c>
      <c r="D406" s="15" t="s">
        <v>541</v>
      </c>
      <c r="E406" s="41" t="s">
        <v>550</v>
      </c>
      <c r="F406" s="41" t="s">
        <v>59</v>
      </c>
      <c r="G406" s="97"/>
      <c r="H406" s="97"/>
      <c r="I406" s="97"/>
      <c r="J406" s="97"/>
      <c r="K406" s="98" t="s">
        <v>98</v>
      </c>
      <c r="L406" s="98"/>
      <c r="M406" s="99" t="s">
        <v>291</v>
      </c>
      <c r="N406" s="13">
        <v>1165182</v>
      </c>
      <c r="O406" s="25">
        <f>100000+80000</f>
        <v>180000</v>
      </c>
      <c r="P406" s="18" t="s">
        <v>163</v>
      </c>
      <c r="Q406" s="13" t="s">
        <v>577</v>
      </c>
      <c r="R406" s="13" t="s">
        <v>127</v>
      </c>
      <c r="S406" s="13" t="s">
        <v>127</v>
      </c>
      <c r="T406" s="13" t="s">
        <v>127</v>
      </c>
      <c r="U406" s="13"/>
      <c r="V406" s="13" t="s">
        <v>127</v>
      </c>
      <c r="W406" s="27" t="s">
        <v>465</v>
      </c>
      <c r="X406" s="27"/>
      <c r="Y406" s="100" t="s">
        <v>466</v>
      </c>
      <c r="Z406" s="62"/>
    </row>
    <row r="407" spans="1:26" s="86" customFormat="1" ht="15.6" customHeight="1" x14ac:dyDescent="0.25">
      <c r="A407" s="13">
        <v>401</v>
      </c>
      <c r="B407" s="96" t="s">
        <v>1138</v>
      </c>
      <c r="C407" s="15" t="s">
        <v>104</v>
      </c>
      <c r="D407" s="15" t="s">
        <v>541</v>
      </c>
      <c r="E407" s="41" t="s">
        <v>447</v>
      </c>
      <c r="F407" s="41" t="s">
        <v>59</v>
      </c>
      <c r="G407" s="97"/>
      <c r="H407" s="97"/>
      <c r="I407" s="97"/>
      <c r="J407" s="97" t="s">
        <v>127</v>
      </c>
      <c r="K407" s="98" t="s">
        <v>98</v>
      </c>
      <c r="L407" s="98"/>
      <c r="M407" s="99" t="s">
        <v>128</v>
      </c>
      <c r="N407" s="13">
        <v>8721152</v>
      </c>
      <c r="O407" s="25">
        <f>250000+150000</f>
        <v>400000</v>
      </c>
      <c r="P407" s="18" t="s">
        <v>129</v>
      </c>
      <c r="Q407" s="13" t="s">
        <v>127</v>
      </c>
      <c r="R407" s="13" t="s">
        <v>127</v>
      </c>
      <c r="S407" s="13" t="s">
        <v>127</v>
      </c>
      <c r="T407" s="13"/>
      <c r="U407" s="13"/>
      <c r="V407" s="13" t="s">
        <v>127</v>
      </c>
      <c r="W407" s="27" t="s">
        <v>467</v>
      </c>
      <c r="X407" s="27"/>
      <c r="Y407" s="100" t="s">
        <v>830</v>
      </c>
      <c r="Z407" s="62"/>
    </row>
    <row r="408" spans="1:26" s="86" customFormat="1" ht="15.6" customHeight="1" x14ac:dyDescent="0.25">
      <c r="A408" s="13">
        <v>402</v>
      </c>
      <c r="B408" s="101" t="s">
        <v>476</v>
      </c>
      <c r="C408" s="15" t="s">
        <v>104</v>
      </c>
      <c r="D408" s="15" t="s">
        <v>541</v>
      </c>
      <c r="E408" s="41" t="s">
        <v>551</v>
      </c>
      <c r="F408" s="41" t="s">
        <v>59</v>
      </c>
      <c r="G408" s="97"/>
      <c r="H408" s="97"/>
      <c r="I408" s="97"/>
      <c r="J408" s="97"/>
      <c r="K408" s="98" t="s">
        <v>98</v>
      </c>
      <c r="L408" s="98"/>
      <c r="M408" s="99" t="s">
        <v>223</v>
      </c>
      <c r="N408" s="29" t="s">
        <v>675</v>
      </c>
      <c r="O408" s="25">
        <f>100000+400000</f>
        <v>500000</v>
      </c>
      <c r="P408" s="20" t="s">
        <v>150</v>
      </c>
      <c r="Q408" s="13"/>
      <c r="R408" s="13"/>
      <c r="S408" s="13" t="s">
        <v>127</v>
      </c>
      <c r="T408" s="13"/>
      <c r="U408" s="13"/>
      <c r="V408" s="13"/>
      <c r="W408" s="27" t="s">
        <v>477</v>
      </c>
      <c r="X408" s="27"/>
      <c r="Y408" s="100" t="s">
        <v>478</v>
      </c>
      <c r="Z408" s="62"/>
    </row>
    <row r="409" spans="1:26" s="86" customFormat="1" ht="15.6" customHeight="1" x14ac:dyDescent="0.25">
      <c r="A409" s="13">
        <v>403</v>
      </c>
      <c r="B409" s="101" t="s">
        <v>485</v>
      </c>
      <c r="C409" s="15" t="s">
        <v>104</v>
      </c>
      <c r="D409" s="15" t="s">
        <v>541</v>
      </c>
      <c r="E409" s="41" t="s">
        <v>551</v>
      </c>
      <c r="F409" s="41" t="s">
        <v>59</v>
      </c>
      <c r="G409" s="97"/>
      <c r="H409" s="97"/>
      <c r="I409" s="97"/>
      <c r="J409" s="97"/>
      <c r="K409" s="98" t="s">
        <v>98</v>
      </c>
      <c r="L409" s="98"/>
      <c r="M409" s="99" t="s">
        <v>235</v>
      </c>
      <c r="N409" s="13">
        <v>1036936</v>
      </c>
      <c r="O409" s="25">
        <v>80000</v>
      </c>
      <c r="P409" s="18" t="s">
        <v>254</v>
      </c>
      <c r="Q409" s="13"/>
      <c r="R409" s="13" t="s">
        <v>127</v>
      </c>
      <c r="S409" s="13" t="s">
        <v>127</v>
      </c>
      <c r="T409" s="13" t="s">
        <v>127</v>
      </c>
      <c r="U409" s="13"/>
      <c r="V409" s="13" t="s">
        <v>127</v>
      </c>
      <c r="W409" s="27" t="s">
        <v>486</v>
      </c>
      <c r="X409" s="27"/>
      <c r="Y409" s="100" t="s">
        <v>487</v>
      </c>
      <c r="Z409" s="62"/>
    </row>
    <row r="410" spans="1:26" s="86" customFormat="1" ht="15.6" customHeight="1" x14ac:dyDescent="0.25">
      <c r="A410" s="13">
        <v>404</v>
      </c>
      <c r="B410" s="101" t="s">
        <v>1543</v>
      </c>
      <c r="C410" s="15" t="s">
        <v>104</v>
      </c>
      <c r="D410" s="15" t="s">
        <v>541</v>
      </c>
      <c r="E410" s="41" t="s">
        <v>551</v>
      </c>
      <c r="F410" s="41" t="s">
        <v>59</v>
      </c>
      <c r="G410" s="97" t="s">
        <v>532</v>
      </c>
      <c r="H410" s="97"/>
      <c r="I410" s="97"/>
      <c r="J410" s="97"/>
      <c r="K410" s="98" t="s">
        <v>75</v>
      </c>
      <c r="L410" s="98"/>
      <c r="M410" s="99"/>
      <c r="N410" s="13"/>
      <c r="O410" s="25">
        <v>1</v>
      </c>
      <c r="P410" s="18"/>
      <c r="Q410" s="13"/>
      <c r="R410" s="13"/>
      <c r="S410" s="13"/>
      <c r="T410" s="13"/>
      <c r="U410" s="13"/>
      <c r="V410" s="13"/>
      <c r="W410" s="27" t="s">
        <v>488</v>
      </c>
      <c r="X410" s="27"/>
      <c r="Y410" s="100" t="s">
        <v>489</v>
      </c>
      <c r="Z410" s="62"/>
    </row>
    <row r="411" spans="1:26" s="86" customFormat="1" ht="15.6" customHeight="1" x14ac:dyDescent="0.25">
      <c r="A411" s="13">
        <v>405</v>
      </c>
      <c r="B411" s="101" t="s">
        <v>499</v>
      </c>
      <c r="C411" s="15" t="s">
        <v>104</v>
      </c>
      <c r="D411" s="15" t="s">
        <v>541</v>
      </c>
      <c r="E411" s="41" t="s">
        <v>542</v>
      </c>
      <c r="F411" s="41" t="s">
        <v>59</v>
      </c>
      <c r="G411" s="97"/>
      <c r="H411" s="97"/>
      <c r="I411" s="97"/>
      <c r="J411" s="97"/>
      <c r="K411" s="98" t="s">
        <v>75</v>
      </c>
      <c r="L411" s="98"/>
      <c r="M411" s="99"/>
      <c r="N411" s="13"/>
      <c r="O411" s="25">
        <v>1</v>
      </c>
      <c r="P411" s="18"/>
      <c r="Q411" s="13"/>
      <c r="R411" s="13"/>
      <c r="S411" s="13"/>
      <c r="T411" s="13"/>
      <c r="U411" s="13"/>
      <c r="V411" s="13"/>
      <c r="W411" s="27" t="s">
        <v>500</v>
      </c>
      <c r="X411" s="27"/>
      <c r="Y411" s="100" t="s">
        <v>755</v>
      </c>
      <c r="Z411" s="62"/>
    </row>
    <row r="412" spans="1:26" s="86" customFormat="1" ht="15.6" customHeight="1" x14ac:dyDescent="0.25">
      <c r="A412" s="13">
        <v>406</v>
      </c>
      <c r="B412" s="101" t="s">
        <v>501</v>
      </c>
      <c r="C412" s="15" t="s">
        <v>104</v>
      </c>
      <c r="D412" s="15" t="s">
        <v>541</v>
      </c>
      <c r="E412" s="41" t="s">
        <v>551</v>
      </c>
      <c r="F412" s="41" t="s">
        <v>59</v>
      </c>
      <c r="G412" s="97"/>
      <c r="H412" s="97"/>
      <c r="I412" s="97"/>
      <c r="J412" s="97"/>
      <c r="K412" s="98" t="s">
        <v>98</v>
      </c>
      <c r="L412" s="98"/>
      <c r="M412" s="99" t="s">
        <v>128</v>
      </c>
      <c r="N412" s="13">
        <v>5410042</v>
      </c>
      <c r="O412" s="25">
        <v>150000</v>
      </c>
      <c r="P412" s="18" t="s">
        <v>315</v>
      </c>
      <c r="Q412" s="13" t="s">
        <v>127</v>
      </c>
      <c r="R412" s="13" t="s">
        <v>127</v>
      </c>
      <c r="S412" s="13" t="s">
        <v>127</v>
      </c>
      <c r="T412" s="13" t="s">
        <v>127</v>
      </c>
      <c r="U412" s="13"/>
      <c r="V412" s="13" t="s">
        <v>127</v>
      </c>
      <c r="W412" s="27" t="s">
        <v>502</v>
      </c>
      <c r="X412" s="27"/>
      <c r="Y412" s="100" t="s">
        <v>503</v>
      </c>
      <c r="Z412" s="62"/>
    </row>
    <row r="413" spans="1:26" s="86" customFormat="1" ht="15.6" customHeight="1" x14ac:dyDescent="0.25">
      <c r="A413" s="13">
        <v>407</v>
      </c>
      <c r="B413" s="96" t="s">
        <v>630</v>
      </c>
      <c r="C413" s="15" t="s">
        <v>104</v>
      </c>
      <c r="D413" s="15" t="s">
        <v>541</v>
      </c>
      <c r="E413" s="41" t="s">
        <v>551</v>
      </c>
      <c r="F413" s="41" t="s">
        <v>59</v>
      </c>
      <c r="G413" s="97"/>
      <c r="H413" s="97"/>
      <c r="I413" s="97"/>
      <c r="J413" s="97"/>
      <c r="K413" s="98" t="s">
        <v>98</v>
      </c>
      <c r="L413" s="98"/>
      <c r="M413" s="99" t="s">
        <v>271</v>
      </c>
      <c r="N413" s="13">
        <v>9020252</v>
      </c>
      <c r="O413" s="25">
        <f>200000+200000+100000</f>
        <v>500000</v>
      </c>
      <c r="P413" s="18" t="s">
        <v>129</v>
      </c>
      <c r="Q413" s="13" t="s">
        <v>127</v>
      </c>
      <c r="R413" s="13" t="s">
        <v>127</v>
      </c>
      <c r="S413" s="13" t="s">
        <v>127</v>
      </c>
      <c r="T413" s="13" t="s">
        <v>127</v>
      </c>
      <c r="U413" s="13"/>
      <c r="V413" s="13" t="s">
        <v>127</v>
      </c>
      <c r="W413" s="27" t="s">
        <v>631</v>
      </c>
      <c r="X413" s="27"/>
      <c r="Y413" s="100" t="s">
        <v>632</v>
      </c>
      <c r="Z413" s="62"/>
    </row>
    <row r="414" spans="1:26" s="86" customFormat="1" ht="15.6" customHeight="1" x14ac:dyDescent="0.25">
      <c r="A414" s="13">
        <v>408</v>
      </c>
      <c r="B414" s="96" t="s">
        <v>506</v>
      </c>
      <c r="C414" s="15" t="s">
        <v>104</v>
      </c>
      <c r="D414" s="15" t="s">
        <v>541</v>
      </c>
      <c r="E414" s="41" t="s">
        <v>551</v>
      </c>
      <c r="F414" s="41" t="s">
        <v>59</v>
      </c>
      <c r="G414" s="97"/>
      <c r="H414" s="97"/>
      <c r="I414" s="97"/>
      <c r="J414" s="97"/>
      <c r="K414" s="98" t="s">
        <v>98</v>
      </c>
      <c r="L414" s="98"/>
      <c r="M414" s="99" t="s">
        <v>235</v>
      </c>
      <c r="N414" s="13">
        <v>1173951</v>
      </c>
      <c r="O414" s="25">
        <f>500000-400000</f>
        <v>100000</v>
      </c>
      <c r="P414" s="18" t="s">
        <v>129</v>
      </c>
      <c r="Q414" s="13" t="s">
        <v>127</v>
      </c>
      <c r="R414" s="13"/>
      <c r="S414" s="13" t="s">
        <v>127</v>
      </c>
      <c r="T414" s="13"/>
      <c r="U414" s="13"/>
      <c r="V414" s="13" t="s">
        <v>127</v>
      </c>
      <c r="W414" s="27" t="s">
        <v>504</v>
      </c>
      <c r="X414" s="27"/>
      <c r="Y414" s="100" t="s">
        <v>505</v>
      </c>
      <c r="Z414" s="62"/>
    </row>
    <row r="415" spans="1:26" s="86" customFormat="1" ht="15.6" customHeight="1" x14ac:dyDescent="0.25">
      <c r="A415" s="13">
        <v>409</v>
      </c>
      <c r="B415" s="96" t="s">
        <v>507</v>
      </c>
      <c r="C415" s="15" t="s">
        <v>104</v>
      </c>
      <c r="D415" s="15" t="s">
        <v>541</v>
      </c>
      <c r="E415" s="41" t="s">
        <v>551</v>
      </c>
      <c r="F415" s="41" t="s">
        <v>59</v>
      </c>
      <c r="G415" s="97"/>
      <c r="H415" s="97"/>
      <c r="I415" s="97"/>
      <c r="J415" s="97"/>
      <c r="K415" s="98" t="s">
        <v>98</v>
      </c>
      <c r="L415" s="98"/>
      <c r="M415" s="99" t="s">
        <v>235</v>
      </c>
      <c r="N415" s="13">
        <v>1006480</v>
      </c>
      <c r="O415" s="25">
        <f>200000+500000</f>
        <v>700000</v>
      </c>
      <c r="P415" s="18" t="s">
        <v>129</v>
      </c>
      <c r="Q415" s="13" t="s">
        <v>127</v>
      </c>
      <c r="R415" s="13" t="s">
        <v>127</v>
      </c>
      <c r="S415" s="13" t="s">
        <v>127</v>
      </c>
      <c r="T415" s="13" t="s">
        <v>127</v>
      </c>
      <c r="U415" s="13"/>
      <c r="V415" s="13" t="s">
        <v>127</v>
      </c>
      <c r="W415" s="27" t="s">
        <v>508</v>
      </c>
      <c r="X415" s="27"/>
      <c r="Y415" s="100" t="s">
        <v>509</v>
      </c>
      <c r="Z415" s="62"/>
    </row>
    <row r="416" spans="1:26" s="86" customFormat="1" ht="15.6" customHeight="1" x14ac:dyDescent="0.25">
      <c r="A416" s="13">
        <v>410</v>
      </c>
      <c r="B416" s="96" t="s">
        <v>573</v>
      </c>
      <c r="C416" s="15" t="s">
        <v>104</v>
      </c>
      <c r="D416" s="15" t="s">
        <v>541</v>
      </c>
      <c r="E416" s="41" t="s">
        <v>550</v>
      </c>
      <c r="F416" s="41" t="s">
        <v>59</v>
      </c>
      <c r="G416" s="97"/>
      <c r="H416" s="97"/>
      <c r="I416" s="97"/>
      <c r="J416" s="97"/>
      <c r="K416" s="98" t="s">
        <v>98</v>
      </c>
      <c r="L416" s="98"/>
      <c r="M416" s="99" t="s">
        <v>579</v>
      </c>
      <c r="N416" s="29" t="s">
        <v>580</v>
      </c>
      <c r="O416" s="25">
        <v>1</v>
      </c>
      <c r="P416" s="18" t="s">
        <v>129</v>
      </c>
      <c r="Q416" s="13" t="s">
        <v>127</v>
      </c>
      <c r="R416" s="13" t="s">
        <v>127</v>
      </c>
      <c r="S416" s="13" t="s">
        <v>127</v>
      </c>
      <c r="T416" s="13" t="s">
        <v>127</v>
      </c>
      <c r="U416" s="13"/>
      <c r="V416" s="13" t="s">
        <v>127</v>
      </c>
      <c r="W416" s="27" t="s">
        <v>574</v>
      </c>
      <c r="X416" s="27"/>
      <c r="Y416" s="100" t="s">
        <v>575</v>
      </c>
      <c r="Z416" s="62"/>
    </row>
    <row r="417" spans="1:26" s="86" customFormat="1" ht="15.6" customHeight="1" x14ac:dyDescent="0.25">
      <c r="A417" s="13">
        <v>411</v>
      </c>
      <c r="B417" s="96" t="s">
        <v>628</v>
      </c>
      <c r="C417" s="15" t="s">
        <v>104</v>
      </c>
      <c r="D417" s="15" t="s">
        <v>541</v>
      </c>
      <c r="E417" s="41" t="s">
        <v>447</v>
      </c>
      <c r="F417" s="41" t="s">
        <v>59</v>
      </c>
      <c r="G417" s="97"/>
      <c r="H417" s="97"/>
      <c r="I417" s="97"/>
      <c r="J417" s="97" t="s">
        <v>127</v>
      </c>
      <c r="K417" s="98" t="s">
        <v>98</v>
      </c>
      <c r="L417" s="98"/>
      <c r="M417" s="99" t="s">
        <v>140</v>
      </c>
      <c r="N417" s="29">
        <v>4698662</v>
      </c>
      <c r="O417" s="25">
        <f>300000+100000</f>
        <v>400000</v>
      </c>
      <c r="P417" s="18" t="s">
        <v>129</v>
      </c>
      <c r="Q417" s="13" t="s">
        <v>127</v>
      </c>
      <c r="R417" s="13" t="s">
        <v>127</v>
      </c>
      <c r="S417" s="13" t="s">
        <v>127</v>
      </c>
      <c r="T417" s="13" t="s">
        <v>127</v>
      </c>
      <c r="U417" s="13"/>
      <c r="V417" s="13" t="s">
        <v>127</v>
      </c>
      <c r="W417" s="27" t="s">
        <v>627</v>
      </c>
      <c r="X417" s="27"/>
      <c r="Y417" s="100" t="s">
        <v>629</v>
      </c>
      <c r="Z417" s="62"/>
    </row>
    <row r="418" spans="1:26" s="86" customFormat="1" ht="15.6" customHeight="1" x14ac:dyDescent="0.25">
      <c r="A418" s="13">
        <v>412</v>
      </c>
      <c r="B418" s="96" t="s">
        <v>682</v>
      </c>
      <c r="C418" s="15" t="s">
        <v>104</v>
      </c>
      <c r="D418" s="15" t="s">
        <v>541</v>
      </c>
      <c r="E418" s="41" t="s">
        <v>550</v>
      </c>
      <c r="F418" s="41" t="s">
        <v>59</v>
      </c>
      <c r="G418" s="97"/>
      <c r="H418" s="97"/>
      <c r="I418" s="97"/>
      <c r="J418" s="97"/>
      <c r="K418" s="98" t="s">
        <v>98</v>
      </c>
      <c r="L418" s="98"/>
      <c r="M418" s="99" t="s">
        <v>128</v>
      </c>
      <c r="N418" s="29">
        <v>465420</v>
      </c>
      <c r="O418" s="25">
        <f>55000-54999</f>
        <v>1</v>
      </c>
      <c r="P418" s="18" t="s">
        <v>129</v>
      </c>
      <c r="Q418" s="13" t="s">
        <v>127</v>
      </c>
      <c r="R418" s="13" t="s">
        <v>127</v>
      </c>
      <c r="S418" s="13" t="s">
        <v>127</v>
      </c>
      <c r="T418" s="13" t="s">
        <v>127</v>
      </c>
      <c r="U418" s="13"/>
      <c r="V418" s="13" t="s">
        <v>127</v>
      </c>
      <c r="W418" s="27" t="s">
        <v>683</v>
      </c>
      <c r="X418" s="27"/>
      <c r="Y418" s="100" t="s">
        <v>684</v>
      </c>
      <c r="Z418" s="62"/>
    </row>
    <row r="419" spans="1:26" s="86" customFormat="1" ht="15.6" customHeight="1" x14ac:dyDescent="0.25">
      <c r="A419" s="13">
        <v>413</v>
      </c>
      <c r="B419" s="96" t="s">
        <v>685</v>
      </c>
      <c r="C419" s="15" t="s">
        <v>104</v>
      </c>
      <c r="D419" s="15" t="s">
        <v>541</v>
      </c>
      <c r="E419" s="41" t="s">
        <v>550</v>
      </c>
      <c r="F419" s="41" t="s">
        <v>59</v>
      </c>
      <c r="G419" s="97"/>
      <c r="H419" s="97"/>
      <c r="I419" s="97"/>
      <c r="J419" s="97"/>
      <c r="K419" s="98" t="s">
        <v>98</v>
      </c>
      <c r="L419" s="98"/>
      <c r="M419" s="99" t="s">
        <v>128</v>
      </c>
      <c r="N419" s="29">
        <v>6905376</v>
      </c>
      <c r="O419" s="25">
        <f>100000-99999+99999-50000</f>
        <v>50000</v>
      </c>
      <c r="P419" s="18" t="s">
        <v>129</v>
      </c>
      <c r="Q419" s="13" t="s">
        <v>127</v>
      </c>
      <c r="R419" s="13" t="s">
        <v>127</v>
      </c>
      <c r="S419" s="13" t="s">
        <v>127</v>
      </c>
      <c r="T419" s="13" t="s">
        <v>127</v>
      </c>
      <c r="U419" s="13"/>
      <c r="V419" s="13" t="s">
        <v>127</v>
      </c>
      <c r="W419" s="27" t="s">
        <v>686</v>
      </c>
      <c r="X419" s="27"/>
      <c r="Y419" s="100" t="s">
        <v>687</v>
      </c>
      <c r="Z419" s="62"/>
    </row>
    <row r="420" spans="1:26" s="86" customFormat="1" ht="15.6" customHeight="1" x14ac:dyDescent="0.25">
      <c r="A420" s="13">
        <v>414</v>
      </c>
      <c r="B420" s="96" t="s">
        <v>689</v>
      </c>
      <c r="C420" s="15" t="s">
        <v>104</v>
      </c>
      <c r="D420" s="15" t="s">
        <v>541</v>
      </c>
      <c r="E420" s="41" t="s">
        <v>551</v>
      </c>
      <c r="F420" s="41" t="s">
        <v>59</v>
      </c>
      <c r="G420" s="97"/>
      <c r="H420" s="97"/>
      <c r="I420" s="97"/>
      <c r="J420" s="97"/>
      <c r="K420" s="98" t="s">
        <v>98</v>
      </c>
      <c r="L420" s="98"/>
      <c r="M420" s="99" t="s">
        <v>128</v>
      </c>
      <c r="N420" s="29">
        <v>7162203</v>
      </c>
      <c r="O420" s="25">
        <f>200000+800000</f>
        <v>1000000</v>
      </c>
      <c r="P420" s="18" t="s">
        <v>129</v>
      </c>
      <c r="Q420" s="13" t="s">
        <v>127</v>
      </c>
      <c r="R420" s="13" t="s">
        <v>127</v>
      </c>
      <c r="S420" s="13" t="s">
        <v>127</v>
      </c>
      <c r="T420" s="13" t="s">
        <v>127</v>
      </c>
      <c r="U420" s="13"/>
      <c r="V420" s="13" t="s">
        <v>127</v>
      </c>
      <c r="W420" s="27" t="s">
        <v>690</v>
      </c>
      <c r="X420" s="27"/>
      <c r="Y420" s="100" t="s">
        <v>691</v>
      </c>
      <c r="Z420" s="62"/>
    </row>
    <row r="421" spans="1:26" s="86" customFormat="1" ht="15.6" customHeight="1" x14ac:dyDescent="0.25">
      <c r="A421" s="13">
        <v>415</v>
      </c>
      <c r="B421" s="96" t="s">
        <v>708</v>
      </c>
      <c r="C421" s="15" t="s">
        <v>104</v>
      </c>
      <c r="D421" s="15" t="s">
        <v>541</v>
      </c>
      <c r="E421" s="41" t="s">
        <v>556</v>
      </c>
      <c r="F421" s="41" t="s">
        <v>59</v>
      </c>
      <c r="G421" s="97"/>
      <c r="H421" s="97"/>
      <c r="I421" s="97"/>
      <c r="J421" s="97" t="s">
        <v>127</v>
      </c>
      <c r="K421" s="98" t="s">
        <v>98</v>
      </c>
      <c r="L421" s="98"/>
      <c r="M421" s="99" t="s">
        <v>178</v>
      </c>
      <c r="N421" s="29">
        <v>2124799</v>
      </c>
      <c r="O421" s="25">
        <f>200000+300000</f>
        <v>500000</v>
      </c>
      <c r="P421" s="18" t="s">
        <v>129</v>
      </c>
      <c r="Q421" s="13" t="s">
        <v>127</v>
      </c>
      <c r="R421" s="13" t="s">
        <v>127</v>
      </c>
      <c r="S421" s="13" t="s">
        <v>127</v>
      </c>
      <c r="T421" s="13"/>
      <c r="U421" s="13"/>
      <c r="V421" s="13" t="s">
        <v>127</v>
      </c>
      <c r="W421" s="27" t="s">
        <v>709</v>
      </c>
      <c r="X421" s="27"/>
      <c r="Y421" s="100" t="s">
        <v>710</v>
      </c>
      <c r="Z421" s="62"/>
    </row>
    <row r="422" spans="1:26" s="86" customFormat="1" ht="15.6" customHeight="1" x14ac:dyDescent="0.25">
      <c r="A422" s="13">
        <v>416</v>
      </c>
      <c r="B422" s="96" t="s">
        <v>722</v>
      </c>
      <c r="C422" s="15" t="s">
        <v>104</v>
      </c>
      <c r="D422" s="15" t="s">
        <v>541</v>
      </c>
      <c r="E422" s="41" t="s">
        <v>556</v>
      </c>
      <c r="F422" s="41" t="s">
        <v>59</v>
      </c>
      <c r="G422" s="97"/>
      <c r="H422" s="97"/>
      <c r="I422" s="97"/>
      <c r="J422" s="97" t="s">
        <v>127</v>
      </c>
      <c r="K422" s="98" t="s">
        <v>98</v>
      </c>
      <c r="L422" s="98"/>
      <c r="M422" s="99" t="s">
        <v>136</v>
      </c>
      <c r="N422" s="29" t="s">
        <v>733</v>
      </c>
      <c r="O422" s="25">
        <f>55000+745000</f>
        <v>800000</v>
      </c>
      <c r="P422" s="18" t="s">
        <v>129</v>
      </c>
      <c r="Q422" s="13" t="s">
        <v>127</v>
      </c>
      <c r="R422" s="13" t="s">
        <v>127</v>
      </c>
      <c r="S422" s="13" t="s">
        <v>127</v>
      </c>
      <c r="T422" s="13"/>
      <c r="U422" s="13"/>
      <c r="V422" s="13" t="s">
        <v>127</v>
      </c>
      <c r="W422" s="27" t="s">
        <v>723</v>
      </c>
      <c r="X422" s="27"/>
      <c r="Y422" s="100" t="s">
        <v>724</v>
      </c>
      <c r="Z422" s="62"/>
    </row>
    <row r="423" spans="1:26" s="86" customFormat="1" ht="15.6" customHeight="1" x14ac:dyDescent="0.25">
      <c r="A423" s="13">
        <v>417</v>
      </c>
      <c r="B423" s="96" t="s">
        <v>759</v>
      </c>
      <c r="C423" s="15" t="s">
        <v>104</v>
      </c>
      <c r="D423" s="15" t="s">
        <v>541</v>
      </c>
      <c r="E423" s="41" t="s">
        <v>447</v>
      </c>
      <c r="F423" s="41" t="s">
        <v>59</v>
      </c>
      <c r="G423" s="97"/>
      <c r="H423" s="97"/>
      <c r="I423" s="97"/>
      <c r="J423" s="97" t="s">
        <v>127</v>
      </c>
      <c r="K423" s="98" t="s">
        <v>98</v>
      </c>
      <c r="L423" s="98"/>
      <c r="M423" s="99" t="s">
        <v>136</v>
      </c>
      <c r="N423" s="29">
        <v>9678515</v>
      </c>
      <c r="O423" s="25">
        <f>55000+95000</f>
        <v>150000</v>
      </c>
      <c r="P423" s="18" t="s">
        <v>129</v>
      </c>
      <c r="Q423" s="13" t="s">
        <v>127</v>
      </c>
      <c r="R423" s="13" t="s">
        <v>127</v>
      </c>
      <c r="S423" s="13" t="s">
        <v>127</v>
      </c>
      <c r="T423" s="13" t="s">
        <v>127</v>
      </c>
      <c r="U423" s="13"/>
      <c r="V423" s="13" t="s">
        <v>127</v>
      </c>
      <c r="W423" s="27" t="s">
        <v>760</v>
      </c>
      <c r="X423" s="27"/>
      <c r="Y423" s="100" t="s">
        <v>761</v>
      </c>
      <c r="Z423" s="62"/>
    </row>
    <row r="424" spans="1:26" s="86" customFormat="1" ht="15.6" customHeight="1" x14ac:dyDescent="0.25">
      <c r="A424" s="13">
        <v>418</v>
      </c>
      <c r="B424" s="96" t="s">
        <v>770</v>
      </c>
      <c r="C424" s="15" t="s">
        <v>104</v>
      </c>
      <c r="D424" s="15" t="s">
        <v>541</v>
      </c>
      <c r="E424" s="41" t="s">
        <v>550</v>
      </c>
      <c r="F424" s="41" t="s">
        <v>59</v>
      </c>
      <c r="G424" s="97"/>
      <c r="H424" s="97"/>
      <c r="I424" s="97"/>
      <c r="J424" s="97"/>
      <c r="K424" s="98" t="s">
        <v>98</v>
      </c>
      <c r="L424" s="98"/>
      <c r="M424" s="99" t="s">
        <v>136</v>
      </c>
      <c r="N424" s="29">
        <v>6180132</v>
      </c>
      <c r="O424" s="25">
        <f>200000+200000</f>
        <v>400000</v>
      </c>
      <c r="P424" s="18" t="s">
        <v>150</v>
      </c>
      <c r="Q424" s="13" t="s">
        <v>127</v>
      </c>
      <c r="R424" s="13"/>
      <c r="S424" s="13" t="s">
        <v>127</v>
      </c>
      <c r="T424" s="13" t="s">
        <v>127</v>
      </c>
      <c r="U424" s="13"/>
      <c r="V424" s="13" t="s">
        <v>127</v>
      </c>
      <c r="W424" s="27" t="s">
        <v>771</v>
      </c>
      <c r="X424" s="27"/>
      <c r="Y424" s="100" t="s">
        <v>839</v>
      </c>
      <c r="Z424" s="62"/>
    </row>
    <row r="425" spans="1:26" s="86" customFormat="1" ht="15.6" customHeight="1" x14ac:dyDescent="0.25">
      <c r="A425" s="13">
        <v>419</v>
      </c>
      <c r="B425" s="96" t="s">
        <v>841</v>
      </c>
      <c r="C425" s="15" t="s">
        <v>104</v>
      </c>
      <c r="D425" s="15" t="s">
        <v>541</v>
      </c>
      <c r="E425" s="41" t="s">
        <v>447</v>
      </c>
      <c r="F425" s="41" t="s">
        <v>59</v>
      </c>
      <c r="G425" s="97"/>
      <c r="H425" s="97"/>
      <c r="I425" s="97"/>
      <c r="J425" s="97"/>
      <c r="K425" s="98" t="s">
        <v>98</v>
      </c>
      <c r="L425" s="98"/>
      <c r="M425" s="99" t="s">
        <v>140</v>
      </c>
      <c r="N425" s="29">
        <v>9671875</v>
      </c>
      <c r="O425" s="25">
        <f>200000+400000</f>
        <v>600000</v>
      </c>
      <c r="P425" s="18" t="s">
        <v>129</v>
      </c>
      <c r="Q425" s="13" t="s">
        <v>127</v>
      </c>
      <c r="R425" s="13" t="s">
        <v>127</v>
      </c>
      <c r="S425" s="13" t="s">
        <v>127</v>
      </c>
      <c r="T425" s="13" t="s">
        <v>127</v>
      </c>
      <c r="U425" s="13"/>
      <c r="V425" s="13" t="s">
        <v>127</v>
      </c>
      <c r="W425" s="27" t="s">
        <v>870</v>
      </c>
      <c r="X425" s="27"/>
      <c r="Y425" s="100" t="s">
        <v>842</v>
      </c>
      <c r="Z425" s="62"/>
    </row>
    <row r="426" spans="1:26" s="86" customFormat="1" ht="15.6" customHeight="1" x14ac:dyDescent="0.25">
      <c r="A426" s="13">
        <v>420</v>
      </c>
      <c r="B426" s="96" t="s">
        <v>905</v>
      </c>
      <c r="C426" s="15" t="s">
        <v>104</v>
      </c>
      <c r="D426" s="15" t="s">
        <v>541</v>
      </c>
      <c r="E426" s="41" t="s">
        <v>550</v>
      </c>
      <c r="F426" s="41" t="s">
        <v>59</v>
      </c>
      <c r="G426" s="97"/>
      <c r="H426" s="97"/>
      <c r="I426" s="97"/>
      <c r="J426" s="97"/>
      <c r="K426" s="98" t="s">
        <v>98</v>
      </c>
      <c r="L426" s="98"/>
      <c r="M426" s="99" t="s">
        <v>140</v>
      </c>
      <c r="N426" s="29">
        <v>3597223</v>
      </c>
      <c r="O426" s="25">
        <f>55000+45000</f>
        <v>100000</v>
      </c>
      <c r="P426" s="18" t="s">
        <v>150</v>
      </c>
      <c r="Q426" s="13" t="s">
        <v>127</v>
      </c>
      <c r="R426" s="13" t="s">
        <v>127</v>
      </c>
      <c r="S426" s="13" t="s">
        <v>127</v>
      </c>
      <c r="T426" s="13" t="s">
        <v>127</v>
      </c>
      <c r="U426" s="13"/>
      <c r="V426" s="13" t="s">
        <v>127</v>
      </c>
      <c r="W426" s="27" t="s">
        <v>906</v>
      </c>
      <c r="X426" s="27"/>
      <c r="Y426" s="100" t="s">
        <v>907</v>
      </c>
      <c r="Z426" s="62"/>
    </row>
    <row r="427" spans="1:26" s="86" customFormat="1" ht="15.6" customHeight="1" x14ac:dyDescent="0.25">
      <c r="A427" s="13">
        <v>421</v>
      </c>
      <c r="B427" s="96" t="s">
        <v>951</v>
      </c>
      <c r="C427" s="15" t="s">
        <v>104</v>
      </c>
      <c r="D427" s="15" t="s">
        <v>541</v>
      </c>
      <c r="E427" s="41" t="s">
        <v>551</v>
      </c>
      <c r="F427" s="41" t="s">
        <v>59</v>
      </c>
      <c r="G427" s="97"/>
      <c r="H427" s="97"/>
      <c r="I427" s="97"/>
      <c r="J427" s="97"/>
      <c r="K427" s="98" t="s">
        <v>98</v>
      </c>
      <c r="L427" s="98"/>
      <c r="M427" s="99" t="s">
        <v>235</v>
      </c>
      <c r="N427" s="29">
        <v>9366153</v>
      </c>
      <c r="O427" s="25">
        <f>300000+100000</f>
        <v>400000</v>
      </c>
      <c r="P427" s="18" t="s">
        <v>129</v>
      </c>
      <c r="Q427" s="13" t="s">
        <v>127</v>
      </c>
      <c r="R427" s="13" t="s">
        <v>127</v>
      </c>
      <c r="S427" s="13" t="s">
        <v>127</v>
      </c>
      <c r="T427" s="13" t="s">
        <v>127</v>
      </c>
      <c r="U427" s="13"/>
      <c r="V427" s="13" t="s">
        <v>127</v>
      </c>
      <c r="W427" s="27" t="s">
        <v>952</v>
      </c>
      <c r="X427" s="27"/>
      <c r="Y427" s="100" t="s">
        <v>953</v>
      </c>
      <c r="Z427" s="62"/>
    </row>
    <row r="428" spans="1:26" s="86" customFormat="1" ht="15.6" customHeight="1" x14ac:dyDescent="0.25">
      <c r="A428" s="13">
        <v>422</v>
      </c>
      <c r="B428" s="96" t="s">
        <v>990</v>
      </c>
      <c r="C428" s="15" t="s">
        <v>104</v>
      </c>
      <c r="D428" s="15" t="s">
        <v>541</v>
      </c>
      <c r="E428" s="41" t="s">
        <v>447</v>
      </c>
      <c r="F428" s="41" t="s">
        <v>59</v>
      </c>
      <c r="G428" s="97"/>
      <c r="H428" s="97"/>
      <c r="I428" s="97"/>
      <c r="J428" s="97"/>
      <c r="K428" s="98" t="s">
        <v>98</v>
      </c>
      <c r="L428" s="98"/>
      <c r="M428" s="99" t="s">
        <v>136</v>
      </c>
      <c r="N428" s="29" t="s">
        <v>991</v>
      </c>
      <c r="O428" s="25">
        <f>250000+250000</f>
        <v>500000</v>
      </c>
      <c r="P428" s="18" t="s">
        <v>129</v>
      </c>
      <c r="Q428" s="13" t="s">
        <v>127</v>
      </c>
      <c r="R428" s="13" t="s">
        <v>127</v>
      </c>
      <c r="S428" s="13" t="s">
        <v>127</v>
      </c>
      <c r="T428" s="13" t="s">
        <v>127</v>
      </c>
      <c r="U428" s="13"/>
      <c r="V428" s="13" t="s">
        <v>127</v>
      </c>
      <c r="W428" s="27" t="s">
        <v>992</v>
      </c>
      <c r="X428" s="27"/>
      <c r="Y428" s="100" t="s">
        <v>993</v>
      </c>
      <c r="Z428" s="62"/>
    </row>
    <row r="429" spans="1:26" s="86" customFormat="1" ht="15.6" customHeight="1" x14ac:dyDescent="0.25">
      <c r="A429" s="13">
        <v>423</v>
      </c>
      <c r="B429" s="96" t="s">
        <v>1057</v>
      </c>
      <c r="C429" s="15" t="s">
        <v>104</v>
      </c>
      <c r="D429" s="15" t="s">
        <v>541</v>
      </c>
      <c r="E429" s="41" t="s">
        <v>550</v>
      </c>
      <c r="F429" s="41" t="s">
        <v>59</v>
      </c>
      <c r="G429" s="97"/>
      <c r="H429" s="97" t="s">
        <v>127</v>
      </c>
      <c r="I429" s="97"/>
      <c r="J429" s="97"/>
      <c r="K429" s="98" t="s">
        <v>98</v>
      </c>
      <c r="L429" s="98"/>
      <c r="M429" s="99" t="s">
        <v>327</v>
      </c>
      <c r="N429" s="29" t="s">
        <v>1058</v>
      </c>
      <c r="O429" s="25">
        <f>55000+145000+100000</f>
        <v>300000</v>
      </c>
      <c r="P429" s="18" t="s">
        <v>129</v>
      </c>
      <c r="Q429" s="13" t="s">
        <v>127</v>
      </c>
      <c r="R429" s="13" t="s">
        <v>127</v>
      </c>
      <c r="S429" s="13" t="s">
        <v>127</v>
      </c>
      <c r="T429" s="13" t="s">
        <v>127</v>
      </c>
      <c r="U429" s="13"/>
      <c r="V429" s="13" t="s">
        <v>127</v>
      </c>
      <c r="W429" s="27" t="s">
        <v>1059</v>
      </c>
      <c r="X429" s="27"/>
      <c r="Y429" s="100" t="s">
        <v>1060</v>
      </c>
      <c r="Z429" s="62"/>
    </row>
    <row r="430" spans="1:26" s="86" customFormat="1" ht="15.6" customHeight="1" x14ac:dyDescent="0.25">
      <c r="A430" s="13">
        <v>424</v>
      </c>
      <c r="B430" s="96" t="s">
        <v>1095</v>
      </c>
      <c r="C430" s="15" t="s">
        <v>104</v>
      </c>
      <c r="D430" s="15" t="s">
        <v>541</v>
      </c>
      <c r="E430" s="41" t="s">
        <v>551</v>
      </c>
      <c r="F430" s="41" t="s">
        <v>59</v>
      </c>
      <c r="G430" s="97"/>
      <c r="H430" s="97"/>
      <c r="I430" s="97"/>
      <c r="J430" s="97"/>
      <c r="K430" s="98" t="s">
        <v>98</v>
      </c>
      <c r="L430" s="98"/>
      <c r="M430" s="99" t="s">
        <v>146</v>
      </c>
      <c r="N430" s="29">
        <v>4699197</v>
      </c>
      <c r="O430" s="25">
        <f>55000+45000+300000</f>
        <v>400000</v>
      </c>
      <c r="P430" s="18" t="s">
        <v>129</v>
      </c>
      <c r="Q430" s="13" t="s">
        <v>127</v>
      </c>
      <c r="R430" s="13" t="s">
        <v>127</v>
      </c>
      <c r="S430" s="13" t="s">
        <v>127</v>
      </c>
      <c r="T430" s="13" t="s">
        <v>127</v>
      </c>
      <c r="U430" s="13"/>
      <c r="V430" s="13" t="s">
        <v>127</v>
      </c>
      <c r="W430" s="27" t="s">
        <v>1096</v>
      </c>
      <c r="X430" s="27"/>
      <c r="Y430" s="100" t="s">
        <v>1097</v>
      </c>
      <c r="Z430" s="62"/>
    </row>
    <row r="431" spans="1:26" s="86" customFormat="1" ht="15.6" customHeight="1" x14ac:dyDescent="0.25">
      <c r="A431" s="13">
        <v>425</v>
      </c>
      <c r="B431" s="96" t="s">
        <v>1115</v>
      </c>
      <c r="C431" s="15" t="s">
        <v>104</v>
      </c>
      <c r="D431" s="15" t="s">
        <v>541</v>
      </c>
      <c r="E431" s="41" t="s">
        <v>447</v>
      </c>
      <c r="F431" s="41" t="s">
        <v>59</v>
      </c>
      <c r="G431" s="97"/>
      <c r="H431" s="97" t="s">
        <v>127</v>
      </c>
      <c r="I431" s="97"/>
      <c r="J431" s="97" t="s">
        <v>127</v>
      </c>
      <c r="K431" s="98" t="s">
        <v>98</v>
      </c>
      <c r="L431" s="98"/>
      <c r="M431" s="99" t="s">
        <v>128</v>
      </c>
      <c r="N431" s="29">
        <v>8436333</v>
      </c>
      <c r="O431" s="25">
        <f>300000+100000</f>
        <v>400000</v>
      </c>
      <c r="P431" s="18" t="s">
        <v>129</v>
      </c>
      <c r="Q431" s="13" t="s">
        <v>127</v>
      </c>
      <c r="R431" s="13" t="s">
        <v>127</v>
      </c>
      <c r="S431" s="13" t="s">
        <v>127</v>
      </c>
      <c r="T431" s="13" t="s">
        <v>127</v>
      </c>
      <c r="U431" s="13"/>
      <c r="V431" s="13" t="s">
        <v>127</v>
      </c>
      <c r="W431" s="27" t="s">
        <v>1116</v>
      </c>
      <c r="X431" s="27"/>
      <c r="Y431" s="100" t="s">
        <v>1117</v>
      </c>
      <c r="Z431" s="62"/>
    </row>
    <row r="432" spans="1:26" s="86" customFormat="1" ht="15.6" customHeight="1" x14ac:dyDescent="0.25">
      <c r="A432" s="13">
        <v>426</v>
      </c>
      <c r="B432" s="96" t="s">
        <v>1118</v>
      </c>
      <c r="C432" s="15" t="s">
        <v>104</v>
      </c>
      <c r="D432" s="15" t="s">
        <v>541</v>
      </c>
      <c r="E432" s="41" t="s">
        <v>447</v>
      </c>
      <c r="F432" s="41" t="s">
        <v>59</v>
      </c>
      <c r="G432" s="97"/>
      <c r="H432" s="97"/>
      <c r="I432" s="97"/>
      <c r="J432" s="97" t="s">
        <v>127</v>
      </c>
      <c r="K432" s="98" t="s">
        <v>98</v>
      </c>
      <c r="L432" s="98"/>
      <c r="M432" s="99" t="s">
        <v>140</v>
      </c>
      <c r="N432" s="29">
        <v>8056174</v>
      </c>
      <c r="O432" s="25">
        <f>55000+145000+100000+100000</f>
        <v>400000</v>
      </c>
      <c r="P432" s="18" t="s">
        <v>129</v>
      </c>
      <c r="Q432" s="13" t="s">
        <v>127</v>
      </c>
      <c r="R432" s="13" t="s">
        <v>127</v>
      </c>
      <c r="S432" s="13" t="s">
        <v>127</v>
      </c>
      <c r="T432" s="13" t="s">
        <v>127</v>
      </c>
      <c r="U432" s="13"/>
      <c r="V432" s="13" t="s">
        <v>127</v>
      </c>
      <c r="W432" s="27" t="s">
        <v>1119</v>
      </c>
      <c r="X432" s="27"/>
      <c r="Y432" s="100" t="s">
        <v>1120</v>
      </c>
      <c r="Z432" s="62"/>
    </row>
    <row r="433" spans="1:26" s="86" customFormat="1" ht="15.6" customHeight="1" x14ac:dyDescent="0.25">
      <c r="A433" s="13">
        <v>427</v>
      </c>
      <c r="B433" s="96" t="s">
        <v>1124</v>
      </c>
      <c r="C433" s="15" t="s">
        <v>104</v>
      </c>
      <c r="D433" s="15" t="s">
        <v>541</v>
      </c>
      <c r="E433" s="41" t="s">
        <v>556</v>
      </c>
      <c r="F433" s="41" t="s">
        <v>59</v>
      </c>
      <c r="G433" s="97"/>
      <c r="H433" s="97"/>
      <c r="I433" s="97"/>
      <c r="J433" s="97"/>
      <c r="K433" s="98" t="s">
        <v>98</v>
      </c>
      <c r="L433" s="98"/>
      <c r="M433" s="99" t="s">
        <v>136</v>
      </c>
      <c r="N433" s="29">
        <v>2635183</v>
      </c>
      <c r="O433" s="25">
        <f>55000+145000</f>
        <v>200000</v>
      </c>
      <c r="P433" s="18" t="s">
        <v>129</v>
      </c>
      <c r="Q433" s="13" t="s">
        <v>127</v>
      </c>
      <c r="R433" s="13" t="s">
        <v>127</v>
      </c>
      <c r="S433" s="13" t="s">
        <v>127</v>
      </c>
      <c r="T433" s="13" t="s">
        <v>127</v>
      </c>
      <c r="U433" s="13"/>
      <c r="V433" s="13" t="s">
        <v>127</v>
      </c>
      <c r="W433" s="27" t="s">
        <v>1125</v>
      </c>
      <c r="X433" s="102"/>
      <c r="Y433" s="100" t="s">
        <v>1126</v>
      </c>
      <c r="Z433" s="62"/>
    </row>
    <row r="434" spans="1:26" s="86" customFormat="1" ht="15.6" customHeight="1" x14ac:dyDescent="0.25">
      <c r="A434" s="13">
        <v>428</v>
      </c>
      <c r="B434" s="96" t="s">
        <v>1262</v>
      </c>
      <c r="C434" s="15" t="s">
        <v>104</v>
      </c>
      <c r="D434" s="15" t="s">
        <v>541</v>
      </c>
      <c r="E434" s="41" t="s">
        <v>550</v>
      </c>
      <c r="F434" s="41" t="s">
        <v>59</v>
      </c>
      <c r="G434" s="97" t="s">
        <v>127</v>
      </c>
      <c r="H434" s="97" t="s">
        <v>127</v>
      </c>
      <c r="I434" s="97"/>
      <c r="J434" s="97" t="s">
        <v>127</v>
      </c>
      <c r="K434" s="98" t="s">
        <v>98</v>
      </c>
      <c r="L434" s="98"/>
      <c r="M434" s="99" t="s">
        <v>292</v>
      </c>
      <c r="N434" s="29" t="s">
        <v>1263</v>
      </c>
      <c r="O434" s="25">
        <v>300000</v>
      </c>
      <c r="P434" s="18" t="s">
        <v>142</v>
      </c>
      <c r="Q434" s="13" t="s">
        <v>127</v>
      </c>
      <c r="R434" s="13" t="s">
        <v>127</v>
      </c>
      <c r="S434" s="13" t="s">
        <v>127</v>
      </c>
      <c r="T434" s="13" t="s">
        <v>127</v>
      </c>
      <c r="U434" s="13"/>
      <c r="V434" s="13" t="s">
        <v>127</v>
      </c>
      <c r="W434" s="27" t="s">
        <v>1264</v>
      </c>
      <c r="X434" s="27"/>
      <c r="Y434" s="100" t="s">
        <v>1265</v>
      </c>
      <c r="Z434" s="62"/>
    </row>
    <row r="435" spans="1:26" s="86" customFormat="1" ht="15.6" customHeight="1" x14ac:dyDescent="0.25">
      <c r="A435" s="13">
        <v>429</v>
      </c>
      <c r="B435" s="96" t="s">
        <v>1404</v>
      </c>
      <c r="C435" s="15" t="s">
        <v>104</v>
      </c>
      <c r="D435" s="15" t="s">
        <v>541</v>
      </c>
      <c r="E435" s="41" t="s">
        <v>447</v>
      </c>
      <c r="F435" s="41" t="s">
        <v>59</v>
      </c>
      <c r="G435" s="97"/>
      <c r="H435" s="97"/>
      <c r="I435" s="97"/>
      <c r="J435" s="97"/>
      <c r="K435" s="98" t="s">
        <v>75</v>
      </c>
      <c r="L435" s="98"/>
      <c r="M435" s="99"/>
      <c r="N435" s="29"/>
      <c r="O435" s="25">
        <v>1</v>
      </c>
      <c r="P435" s="18"/>
      <c r="Q435" s="13"/>
      <c r="R435" s="13"/>
      <c r="S435" s="13"/>
      <c r="T435" s="13"/>
      <c r="U435" s="13"/>
      <c r="V435" s="13"/>
      <c r="W435" s="27" t="s">
        <v>1405</v>
      </c>
      <c r="X435" s="27"/>
      <c r="Y435" s="100" t="s">
        <v>1406</v>
      </c>
      <c r="Z435" s="62"/>
    </row>
    <row r="436" spans="1:26" s="86" customFormat="1" ht="15.6" customHeight="1" x14ac:dyDescent="0.25">
      <c r="A436" s="13">
        <v>430</v>
      </c>
      <c r="B436" s="96" t="s">
        <v>1440</v>
      </c>
      <c r="C436" s="15" t="s">
        <v>104</v>
      </c>
      <c r="D436" s="15" t="s">
        <v>541</v>
      </c>
      <c r="E436" s="41" t="s">
        <v>551</v>
      </c>
      <c r="F436" s="41" t="s">
        <v>59</v>
      </c>
      <c r="G436" s="97" t="s">
        <v>127</v>
      </c>
      <c r="H436" s="97" t="s">
        <v>127</v>
      </c>
      <c r="I436" s="97" t="s">
        <v>127</v>
      </c>
      <c r="J436" s="97" t="s">
        <v>127</v>
      </c>
      <c r="K436" s="98" t="s">
        <v>98</v>
      </c>
      <c r="L436" s="98"/>
      <c r="M436" s="99" t="s">
        <v>164</v>
      </c>
      <c r="N436" s="29" t="s">
        <v>1441</v>
      </c>
      <c r="O436" s="25">
        <v>200000</v>
      </c>
      <c r="P436" s="18" t="s">
        <v>150</v>
      </c>
      <c r="Q436" s="13" t="s">
        <v>127</v>
      </c>
      <c r="R436" s="13" t="s">
        <v>127</v>
      </c>
      <c r="S436" s="13" t="s">
        <v>127</v>
      </c>
      <c r="T436" s="13" t="s">
        <v>127</v>
      </c>
      <c r="U436" s="13"/>
      <c r="V436" s="13" t="s">
        <v>127</v>
      </c>
      <c r="W436" s="27" t="s">
        <v>1442</v>
      </c>
      <c r="X436" s="27"/>
      <c r="Y436" s="100" t="s">
        <v>1443</v>
      </c>
      <c r="Z436" s="62"/>
    </row>
    <row r="437" spans="1:26" s="86" customFormat="1" ht="15.6" customHeight="1" x14ac:dyDescent="0.25">
      <c r="A437" s="13">
        <v>431</v>
      </c>
      <c r="B437" s="96" t="s">
        <v>1466</v>
      </c>
      <c r="C437" s="15" t="s">
        <v>104</v>
      </c>
      <c r="D437" s="15" t="s">
        <v>541</v>
      </c>
      <c r="E437" s="41" t="s">
        <v>551</v>
      </c>
      <c r="F437" s="41" t="s">
        <v>59</v>
      </c>
      <c r="G437" s="97" t="s">
        <v>127</v>
      </c>
      <c r="H437" s="97" t="s">
        <v>127</v>
      </c>
      <c r="I437" s="97" t="s">
        <v>127</v>
      </c>
      <c r="J437" s="97" t="s">
        <v>127</v>
      </c>
      <c r="K437" s="98" t="s">
        <v>98</v>
      </c>
      <c r="L437" s="98"/>
      <c r="M437" s="99" t="s">
        <v>1446</v>
      </c>
      <c r="N437" s="29" t="s">
        <v>1464</v>
      </c>
      <c r="O437" s="25">
        <v>500000</v>
      </c>
      <c r="P437" s="18" t="s">
        <v>129</v>
      </c>
      <c r="Q437" s="13" t="s">
        <v>127</v>
      </c>
      <c r="R437" s="13" t="s">
        <v>127</v>
      </c>
      <c r="S437" s="13" t="s">
        <v>127</v>
      </c>
      <c r="T437" s="13" t="s">
        <v>127</v>
      </c>
      <c r="U437" s="13"/>
      <c r="V437" s="13" t="s">
        <v>127</v>
      </c>
      <c r="W437" s="27" t="s">
        <v>1444</v>
      </c>
      <c r="X437" s="27"/>
      <c r="Y437" s="100" t="s">
        <v>1445</v>
      </c>
      <c r="Z437" s="62"/>
    </row>
    <row r="438" spans="1:26" s="86" customFormat="1" ht="15.6" customHeight="1" x14ac:dyDescent="0.25">
      <c r="A438" s="13">
        <v>432</v>
      </c>
      <c r="B438" s="96" t="s">
        <v>1540</v>
      </c>
      <c r="C438" s="15" t="s">
        <v>104</v>
      </c>
      <c r="D438" s="15" t="s">
        <v>541</v>
      </c>
      <c r="E438" s="41" t="s">
        <v>447</v>
      </c>
      <c r="F438" s="41" t="s">
        <v>59</v>
      </c>
      <c r="G438" s="97" t="s">
        <v>127</v>
      </c>
      <c r="H438" s="97" t="s">
        <v>127</v>
      </c>
      <c r="I438" s="97" t="s">
        <v>127</v>
      </c>
      <c r="J438" s="97" t="s">
        <v>127</v>
      </c>
      <c r="K438" s="98" t="s">
        <v>98</v>
      </c>
      <c r="L438" s="98"/>
      <c r="M438" s="99" t="s">
        <v>229</v>
      </c>
      <c r="N438" s="29">
        <v>6120051</v>
      </c>
      <c r="O438" s="25">
        <v>1</v>
      </c>
      <c r="P438" s="18" t="s">
        <v>129</v>
      </c>
      <c r="Q438" s="13" t="s">
        <v>127</v>
      </c>
      <c r="R438" s="13" t="s">
        <v>127</v>
      </c>
      <c r="S438" s="13" t="s">
        <v>127</v>
      </c>
      <c r="T438" s="13" t="s">
        <v>127</v>
      </c>
      <c r="U438" s="13"/>
      <c r="V438" s="13"/>
      <c r="W438" s="27" t="s">
        <v>1541</v>
      </c>
      <c r="X438" s="27"/>
      <c r="Y438" s="100" t="s">
        <v>1542</v>
      </c>
      <c r="Z438" s="62"/>
    </row>
  </sheetData>
  <mergeCells count="24">
    <mergeCell ref="A5:A6"/>
    <mergeCell ref="B5:B6"/>
    <mergeCell ref="I5:I6"/>
    <mergeCell ref="L5:M5"/>
    <mergeCell ref="N5:N6"/>
    <mergeCell ref="O5:O6"/>
    <mergeCell ref="P5:P6"/>
    <mergeCell ref="Q5:Q6"/>
    <mergeCell ref="K5:K6"/>
    <mergeCell ref="C5:C6"/>
    <mergeCell ref="E5:E6"/>
    <mergeCell ref="G5:G6"/>
    <mergeCell ref="F5:F6"/>
    <mergeCell ref="D5:D6"/>
    <mergeCell ref="J5:J6"/>
    <mergeCell ref="H5:H6"/>
    <mergeCell ref="X5:X6"/>
    <mergeCell ref="Z5:Z6"/>
    <mergeCell ref="Y5:Y6"/>
    <mergeCell ref="W5:W6"/>
    <mergeCell ref="R5:R6"/>
    <mergeCell ref="S5:S6"/>
    <mergeCell ref="T5:U5"/>
    <mergeCell ref="V5:V6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Agriscience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2023-01-10T09:07:15Z</dcterms:modified>
</cp:coreProperties>
</file>