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slam1/Desktop/"/>
    </mc:Choice>
  </mc:AlternateContent>
  <xr:revisionPtr revIDLastSave="0" documentId="8_{74CBDC4B-6EF0-A84D-9304-746E562D7753}" xr6:coauthVersionLast="47" xr6:coauthVersionMax="47" xr10:uidLastSave="{00000000-0000-0000-0000-000000000000}"/>
  <bookViews>
    <workbookView xWindow="0" yWindow="500" windowWidth="28800" windowHeight="15480" activeTab="1" xr2:uid="{62553095-81D5-46E3-AC3E-C3FEA8324782}"/>
  </bookViews>
  <sheets>
    <sheet name="Absence data" sheetId="1" r:id="rId1"/>
    <sheet name="Feedback Scores" sheetId="2" r:id="rId2"/>
  </sheets>
  <definedNames>
    <definedName name="_xlnm._FilterDatabase" localSheetId="0" hidden="1">'Absence data'!$A$84:$H$157</definedName>
    <definedName name="_xlchart.v1.0" hidden="1">'Absence data'!$R$21:$R$33</definedName>
    <definedName name="_xlchart.v1.1" hidden="1">'Absence data'!$U$20</definedName>
    <definedName name="_xlchart.v1.2" hidden="1">'Absence data'!$U$21:$U$33</definedName>
    <definedName name="_xlchart.v1.3" hidden="1">'Absence data'!$E$171:$E$192</definedName>
    <definedName name="_xlchart.v1.4" hidden="1">'Absence data'!$F$170</definedName>
    <definedName name="_xlchart.v1.5" hidden="1">'Absence data'!$F$171:$F$192</definedName>
  </definedName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L7" i="1"/>
  <c r="J7" i="1"/>
  <c r="C174" i="1"/>
  <c r="L3" i="1"/>
  <c r="B163" i="1"/>
  <c r="E163" i="1"/>
  <c r="E162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C159" i="1"/>
  <c r="T23" i="1"/>
  <c r="T21" i="1"/>
  <c r="T30" i="1"/>
  <c r="T26" i="1"/>
  <c r="T22" i="1"/>
  <c r="T25" i="1"/>
  <c r="T29" i="1"/>
  <c r="T27" i="1"/>
  <c r="T28" i="1"/>
  <c r="T31" i="1"/>
  <c r="T32" i="1"/>
  <c r="T33" i="1"/>
  <c r="T24" i="1"/>
  <c r="S23" i="1"/>
  <c r="S21" i="1"/>
  <c r="S30" i="1"/>
  <c r="U30" i="1" s="1"/>
  <c r="S26" i="1"/>
  <c r="U26" i="1" s="1"/>
  <c r="S22" i="1"/>
  <c r="U22" i="1" s="1"/>
  <c r="S25" i="1"/>
  <c r="U25" i="1" s="1"/>
  <c r="S29" i="1"/>
  <c r="U29" i="1" s="1"/>
  <c r="S27" i="1"/>
  <c r="S28" i="1"/>
  <c r="S31" i="1"/>
  <c r="S32" i="1"/>
  <c r="U32" i="1" s="1"/>
  <c r="S33" i="1"/>
  <c r="S24" i="1"/>
  <c r="U24" i="1" s="1"/>
  <c r="J10" i="1"/>
  <c r="L10" i="1" s="1"/>
  <c r="G163" i="1"/>
  <c r="C81" i="1"/>
  <c r="Y6" i="1"/>
  <c r="Y4" i="1"/>
  <c r="Y13" i="1"/>
  <c r="Y9" i="1"/>
  <c r="Y5" i="1"/>
  <c r="Y8" i="1"/>
  <c r="Y12" i="1"/>
  <c r="Y10" i="1"/>
  <c r="Y11" i="1"/>
  <c r="Y14" i="1"/>
  <c r="Y15" i="1"/>
  <c r="Y16" i="1"/>
  <c r="Y7" i="1"/>
  <c r="C180" i="1"/>
  <c r="C188" i="1"/>
  <c r="C172" i="1"/>
  <c r="C178" i="1"/>
  <c r="C189" i="1"/>
  <c r="C183" i="1"/>
  <c r="C190" i="1"/>
  <c r="C185" i="1"/>
  <c r="C184" i="1"/>
  <c r="C181" i="1"/>
  <c r="C186" i="1"/>
  <c r="C176" i="1"/>
  <c r="C187" i="1"/>
  <c r="C177" i="1"/>
  <c r="C171" i="1"/>
  <c r="C179" i="1"/>
  <c r="C173" i="1"/>
  <c r="C191" i="1"/>
  <c r="C192" i="1"/>
  <c r="C182" i="1"/>
  <c r="C175" i="1"/>
  <c r="B180" i="1"/>
  <c r="B188" i="1"/>
  <c r="B172" i="1"/>
  <c r="B178" i="1"/>
  <c r="B189" i="1"/>
  <c r="B183" i="1"/>
  <c r="B190" i="1"/>
  <c r="B185" i="1"/>
  <c r="B184" i="1"/>
  <c r="B181" i="1"/>
  <c r="B186" i="1"/>
  <c r="B176" i="1"/>
  <c r="B187" i="1"/>
  <c r="B174" i="1"/>
  <c r="B177" i="1"/>
  <c r="B171" i="1"/>
  <c r="B179" i="1"/>
  <c r="B173" i="1"/>
  <c r="B191" i="1"/>
  <c r="B192" i="1"/>
  <c r="B182" i="1"/>
  <c r="B175" i="1"/>
  <c r="G165" i="1"/>
  <c r="B165" i="1"/>
  <c r="J8" i="1"/>
  <c r="L8" i="1" s="1"/>
  <c r="J9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U33" i="1" l="1"/>
  <c r="U27" i="1"/>
  <c r="U31" i="1"/>
  <c r="U21" i="1"/>
  <c r="U28" i="1"/>
  <c r="U23" i="1"/>
  <c r="L88" i="1"/>
  <c r="O8" i="2"/>
  <c r="O16" i="2"/>
  <c r="O12" i="2"/>
  <c r="O14" i="2"/>
  <c r="O11" i="2"/>
  <c r="O17" i="2"/>
  <c r="O9" i="2"/>
  <c r="O15" i="2"/>
  <c r="O7" i="2"/>
  <c r="O5" i="2"/>
  <c r="O18" i="2"/>
  <c r="O13" i="2"/>
  <c r="O10" i="2"/>
  <c r="O6" i="2"/>
  <c r="P5" i="2"/>
  <c r="P13" i="2"/>
  <c r="P16" i="2"/>
  <c r="P8" i="2"/>
  <c r="P14" i="2"/>
  <c r="P6" i="2"/>
  <c r="P12" i="2"/>
  <c r="P7" i="2"/>
  <c r="P15" i="2"/>
  <c r="P9" i="2"/>
  <c r="P18" i="2"/>
  <c r="P10" i="2"/>
  <c r="P11" i="2"/>
  <c r="P17" i="2"/>
  <c r="J81" i="1"/>
  <c r="L9" i="1"/>
  <c r="L83" i="1" s="1"/>
</calcChain>
</file>

<file path=xl/sharedStrings.xml><?xml version="1.0" encoding="utf-8"?>
<sst xmlns="http://schemas.openxmlformats.org/spreadsheetml/2006/main" count="816" uniqueCount="156">
  <si>
    <t>5C002</t>
  </si>
  <si>
    <t>Table 1 – Absence Data</t>
  </si>
  <si>
    <t>5CO02 Learner Use Data Tables</t>
  </si>
  <si>
    <t xml:space="preserve">Hours per week </t>
  </si>
  <si>
    <t>For Learner Use</t>
  </si>
  <si>
    <t>Hours per Day:</t>
  </si>
  <si>
    <t>(Hourly rate x Hours Lost)</t>
  </si>
  <si>
    <t>2021-22 Start Date</t>
  </si>
  <si>
    <t>2021-22 End  Date</t>
  </si>
  <si>
    <t>Days lost</t>
  </si>
  <si>
    <t>Absence reason</t>
  </si>
  <si>
    <t>Organisation unit</t>
  </si>
  <si>
    <t>Position</t>
  </si>
  <si>
    <t>Gender</t>
  </si>
  <si>
    <t>Hourly rate</t>
  </si>
  <si>
    <t>Hours Lost</t>
  </si>
  <si>
    <t>Cost Per Absence</t>
  </si>
  <si>
    <t>Injury Outside Work</t>
  </si>
  <si>
    <t>Production </t>
  </si>
  <si>
    <t>Supervisor</t>
  </si>
  <si>
    <t>Male</t>
  </si>
  <si>
    <t>Headache/Migraine</t>
  </si>
  <si>
    <t>Line manager</t>
  </si>
  <si>
    <t>Female</t>
  </si>
  <si>
    <t>Cold/Flu</t>
  </si>
  <si>
    <t>Operative</t>
  </si>
  <si>
    <t>Operation/Post Operative</t>
  </si>
  <si>
    <t>COVID - 19 Symptoms</t>
  </si>
  <si>
    <t>Vomiting/Diarrhoea</t>
  </si>
  <si>
    <t>Technician </t>
  </si>
  <si>
    <t>Stress/Anxiety Personal</t>
  </si>
  <si>
    <t>Research and Design </t>
  </si>
  <si>
    <t>CAD Lead</t>
  </si>
  <si>
    <t>Design Team Leader</t>
  </si>
  <si>
    <t>Design technician </t>
  </si>
  <si>
    <t>Concussion</t>
  </si>
  <si>
    <t>Administration</t>
  </si>
  <si>
    <t>Administration manager</t>
  </si>
  <si>
    <t>Administrator</t>
  </si>
  <si>
    <t>Infection</t>
  </si>
  <si>
    <t>Administration Officer</t>
  </si>
  <si>
    <t>Gynaecological</t>
  </si>
  <si>
    <t>Stomach/Gastro</t>
  </si>
  <si>
    <t>Customer Experience</t>
  </si>
  <si>
    <t>Customer Experience Manager</t>
  </si>
  <si>
    <t>Private and Confidential</t>
  </si>
  <si>
    <t>Customer Experience Administrator</t>
  </si>
  <si>
    <t>Customer Experience Officer</t>
  </si>
  <si>
    <t>Customer Experience Apprentice</t>
  </si>
  <si>
    <t>Virus</t>
  </si>
  <si>
    <t>Stress/Anxiety Work Related</t>
  </si>
  <si>
    <t>Depression</t>
  </si>
  <si>
    <t>Finance</t>
  </si>
  <si>
    <t>Finance Manager</t>
  </si>
  <si>
    <t>Muscular</t>
  </si>
  <si>
    <t>Finance Admin Assistant</t>
  </si>
  <si>
    <t>Finance Assistant</t>
  </si>
  <si>
    <t>Genitourinary</t>
  </si>
  <si>
    <t>Injury At Work</t>
  </si>
  <si>
    <t>IT</t>
  </si>
  <si>
    <t>IT Systems Lead</t>
  </si>
  <si>
    <t>IT Manager</t>
  </si>
  <si>
    <t>IT Apprentice </t>
  </si>
  <si>
    <t>IT Operator </t>
  </si>
  <si>
    <t>Marketing </t>
  </si>
  <si>
    <t>Marketing administrator </t>
  </si>
  <si>
    <t>Marketing manager</t>
  </si>
  <si>
    <t>Skeletal (Joints/Bones)</t>
  </si>
  <si>
    <t>Marketing and sale supervisor </t>
  </si>
  <si>
    <t>Marketing Apprentice </t>
  </si>
  <si>
    <t>Logistics </t>
  </si>
  <si>
    <t>Logistics team leader</t>
  </si>
  <si>
    <t>Procurement lead</t>
  </si>
  <si>
    <t>Environmental Operative</t>
  </si>
  <si>
    <t> Warehouse Operations</t>
  </si>
  <si>
    <t>Warehouse Operations</t>
  </si>
  <si>
    <t>Delivery </t>
  </si>
  <si>
    <t>Delivery driver </t>
  </si>
  <si>
    <t>Delivery supervisor </t>
  </si>
  <si>
    <t>H&amp;S </t>
  </si>
  <si>
    <t>Environmental Lead</t>
  </si>
  <si>
    <t>Health and Safety</t>
  </si>
  <si>
    <t>Cardiovascular</t>
  </si>
  <si>
    <t>Hernia</t>
  </si>
  <si>
    <t>Human Resources</t>
  </si>
  <si>
    <t>HR Officer</t>
  </si>
  <si>
    <t>Ear/Nose/Throat (ENT)</t>
  </si>
  <si>
    <t>HR Assistant</t>
  </si>
  <si>
    <t>Strategy and innovation </t>
  </si>
  <si>
    <t>Senior manager</t>
  </si>
  <si>
    <t>2.1 d Total Days lost by absence:</t>
  </si>
  <si>
    <t>Total Hours Lost:</t>
  </si>
  <si>
    <t>Table with Filters</t>
  </si>
  <si>
    <t>Annual Cost:</t>
  </si>
  <si>
    <t>2.1 e</t>
  </si>
  <si>
    <t>Days Lost</t>
  </si>
  <si>
    <t>Absence by Type</t>
  </si>
  <si>
    <t>Department</t>
  </si>
  <si>
    <t>Hourly Rate</t>
  </si>
  <si>
    <t xml:space="preserve">Subtotal of absences filtered </t>
  </si>
  <si>
    <t>2.1 c</t>
  </si>
  <si>
    <t>Total Female Absence Days</t>
  </si>
  <si>
    <t>Number of Female Occurances</t>
  </si>
  <si>
    <t>Total Male Absence Days</t>
  </si>
  <si>
    <t>Number of Males Occurances</t>
  </si>
  <si>
    <t>2.1 b</t>
  </si>
  <si>
    <t>Type</t>
  </si>
  <si>
    <t>Days Lost Per Type</t>
  </si>
  <si>
    <t>Occurrences</t>
  </si>
  <si>
    <t>Table 2:  Feedback Scores</t>
  </si>
  <si>
    <t>Manager A:</t>
  </si>
  <si>
    <t>Treats me with respect.</t>
  </si>
  <si>
    <t>Supports my work life balance</t>
  </si>
  <si>
    <t>Sets me clear work objectives</t>
  </si>
  <si>
    <t>Is supportive of my development</t>
  </si>
  <si>
    <t>Is skilled at resolving conflict</t>
  </si>
  <si>
    <t>Sets me clear work targets</t>
  </si>
  <si>
    <t>Recognises when I do a good job</t>
  </si>
  <si>
    <t xml:space="preserve">Provides me with supportive advice </t>
  </si>
  <si>
    <t>Applies policies in a fair consistent manner</t>
  </si>
  <si>
    <t>Is open to my suggestions</t>
  </si>
  <si>
    <t xml:space="preserve">Communicates clearly </t>
  </si>
  <si>
    <t>Rewards me when I work over and above</t>
  </si>
  <si>
    <t>Enables me to put forward my views</t>
  </si>
  <si>
    <t xml:space="preserve">Allows me to agree my work objectives </t>
  </si>
  <si>
    <t> The ratings shown represent statements on a scale of 1-5 where:</t>
  </si>
  <si>
    <t>1 = fully agree, 2 = agree, 3 = not sure, 4 = disagree, 5 = strongly disagree</t>
  </si>
  <si>
    <t>Feedback from 42 employees</t>
  </si>
  <si>
    <t>Row Labels</t>
  </si>
  <si>
    <t>Sum of Days lost</t>
  </si>
  <si>
    <t>Count of Days lost</t>
  </si>
  <si>
    <t>BF</t>
  </si>
  <si>
    <t>Items</t>
  </si>
  <si>
    <t>Total Number of employees</t>
  </si>
  <si>
    <t>fully agree</t>
  </si>
  <si>
    <t>agree</t>
  </si>
  <si>
    <t>not sure</t>
  </si>
  <si>
    <t>disagree</t>
  </si>
  <si>
    <t>strongly disagree</t>
  </si>
  <si>
    <t>Max</t>
  </si>
  <si>
    <t>Max Rating</t>
  </si>
  <si>
    <t>Item</t>
  </si>
  <si>
    <t>Max Responses</t>
  </si>
  <si>
    <t>Respect.</t>
  </si>
  <si>
    <t>Work-life balance</t>
  </si>
  <si>
    <t>Work Objectives</t>
  </si>
  <si>
    <t>Personal Development</t>
  </si>
  <si>
    <t>Resolving conflict</t>
  </si>
  <si>
    <t>Work targets</t>
  </si>
  <si>
    <t>Recognision</t>
  </si>
  <si>
    <t xml:space="preserve">Supportive advice </t>
  </si>
  <si>
    <t>Fair application of policies</t>
  </si>
  <si>
    <t>Open to uggestions</t>
  </si>
  <si>
    <t>Rewarding</t>
  </si>
  <si>
    <t>Accepts views</t>
  </si>
  <si>
    <t xml:space="preserve">Agree my work objectives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</si>
</sst>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4" xfId="0" applyBorder="1"/>
    <xf numFmtId="164" fontId="0" fillId="0" borderId="0" xfId="0" applyNumberFormat="1"/>
    <xf numFmtId="164" fontId="1" fillId="0" borderId="0" xfId="0" applyNumberFormat="1" applyFont="1"/>
    <xf numFmtId="0" fontId="1" fillId="0" borderId="14" xfId="0" applyFont="1" applyBorder="1"/>
    <xf numFmtId="1" fontId="0" fillId="0" borderId="0" xfId="0" applyNumberFormat="1"/>
    <xf numFmtId="164" fontId="1" fillId="0" borderId="14" xfId="0" applyNumberFormat="1" applyFont="1" applyBorder="1"/>
    <xf numFmtId="14" fontId="0" fillId="0" borderId="0" xfId="0" applyNumberFormat="1"/>
    <xf numFmtId="14" fontId="0" fillId="0" borderId="15" xfId="0" applyNumberFormat="1" applyBorder="1"/>
    <xf numFmtId="0" fontId="0" fillId="0" borderId="15" xfId="0" applyBorder="1"/>
    <xf numFmtId="164" fontId="0" fillId="0" borderId="15" xfId="0" applyNumberFormat="1" applyBorder="1"/>
    <xf numFmtId="0" fontId="1" fillId="3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1" xfId="0" applyFill="1" applyBorder="1"/>
    <xf numFmtId="0" fontId="0" fillId="4" borderId="0" xfId="0" applyFill="1"/>
    <xf numFmtId="0" fontId="0" fillId="0" borderId="22" xfId="0" applyBorder="1"/>
    <xf numFmtId="0" fontId="1" fillId="5" borderId="23" xfId="0" applyFont="1" applyFill="1" applyBorder="1"/>
    <xf numFmtId="164" fontId="0" fillId="0" borderId="22" xfId="0" applyNumberFormat="1" applyBorder="1"/>
    <xf numFmtId="0" fontId="1" fillId="5" borderId="0" xfId="0" applyFont="1" applyFill="1"/>
    <xf numFmtId="0" fontId="0" fillId="0" borderId="20" xfId="0" applyBorder="1"/>
    <xf numFmtId="0" fontId="0" fillId="4" borderId="24" xfId="0" applyFill="1" applyBorder="1"/>
    <xf numFmtId="0" fontId="0" fillId="4" borderId="25" xfId="0" applyFill="1" applyBorder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pivotButton="1"/>
    <xf numFmtId="9" fontId="0" fillId="0" borderId="1" xfId="1" applyFont="1" applyBorder="1"/>
    <xf numFmtId="0" fontId="5" fillId="6" borderId="26" xfId="0" applyFont="1" applyFill="1" applyBorder="1"/>
    <xf numFmtId="0" fontId="5" fillId="6" borderId="0" xfId="0" applyFont="1" applyFill="1"/>
    <xf numFmtId="0" fontId="1" fillId="0" borderId="27" xfId="0" applyFont="1" applyBorder="1"/>
    <xf numFmtId="9" fontId="0" fillId="0" borderId="0" xfId="0" applyNumberFormat="1"/>
    <xf numFmtId="0" fontId="0" fillId="2" borderId="0" xfId="0" applyFill="1"/>
    <xf numFmtId="9" fontId="0" fillId="0" borderId="0" xfId="1" applyFont="1" applyBorder="1"/>
    <xf numFmtId="0" fontId="0" fillId="0" borderId="27" xfId="0" applyBorder="1"/>
    <xf numFmtId="9" fontId="0" fillId="0" borderId="0" xfId="1" applyFont="1"/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8" tint="0.59999389629810485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'Absence data'!$U$20</c:f>
              <c:strCache>
                <c:ptCount val="1"/>
                <c:pt idx="0">
                  <c:v>BF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'Absence data'!$R$21:$R$33</c:f>
              <c:strCache>
                <c:ptCount val="13"/>
                <c:pt idx="0">
                  <c:v>Production </c:v>
                </c:pt>
                <c:pt idx="1">
                  <c:v>Customer Experience</c:v>
                </c:pt>
                <c:pt idx="2">
                  <c:v>Finance</c:v>
                </c:pt>
                <c:pt idx="3">
                  <c:v>Marketing </c:v>
                </c:pt>
                <c:pt idx="4">
                  <c:v>Delivery </c:v>
                </c:pt>
                <c:pt idx="5">
                  <c:v>Logistics </c:v>
                </c:pt>
                <c:pt idx="6">
                  <c:v>Administration</c:v>
                </c:pt>
                <c:pt idx="7">
                  <c:v>Research and Design </c:v>
                </c:pt>
                <c:pt idx="8">
                  <c:v>IT</c:v>
                </c:pt>
                <c:pt idx="9">
                  <c:v>Health and Safety</c:v>
                </c:pt>
                <c:pt idx="10">
                  <c:v>Human Resources</c:v>
                </c:pt>
                <c:pt idx="11">
                  <c:v>Strategy and innovation </c:v>
                </c:pt>
                <c:pt idx="12">
                  <c:v>H&amp;S </c:v>
                </c:pt>
              </c:strCache>
            </c:strRef>
          </c:cat>
          <c:val>
            <c:numRef>
              <c:f>'Absence data'!$U$21:$U$33</c:f>
              <c:numCache>
                <c:formatCode>General</c:formatCode>
                <c:ptCount val="13"/>
                <c:pt idx="0">
                  <c:v>7100</c:v>
                </c:pt>
                <c:pt idx="1">
                  <c:v>5929</c:v>
                </c:pt>
                <c:pt idx="2">
                  <c:v>5312</c:v>
                </c:pt>
                <c:pt idx="3">
                  <c:v>2960</c:v>
                </c:pt>
                <c:pt idx="4">
                  <c:v>2560</c:v>
                </c:pt>
                <c:pt idx="5">
                  <c:v>1250</c:v>
                </c:pt>
                <c:pt idx="6">
                  <c:v>980</c:v>
                </c:pt>
                <c:pt idx="7">
                  <c:v>833</c:v>
                </c:pt>
                <c:pt idx="8">
                  <c:v>700</c:v>
                </c:pt>
                <c:pt idx="9">
                  <c:v>594</c:v>
                </c:pt>
                <c:pt idx="10">
                  <c:v>144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8-0344-90E8-40699A133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333072"/>
        <c:axId val="574334720"/>
      </c:barChart>
      <c:catAx>
        <c:axId val="5743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74334720"/>
        <c:crosses val="autoZero"/>
        <c:auto val="1"/>
        <c:lblAlgn val="ctr"/>
        <c:lblOffset val="100"/>
        <c:noMultiLvlLbl val="0"/>
      </c:catAx>
      <c:valAx>
        <c:axId val="574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743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Absence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0D-9246-9283-8A414B215B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D-9246-9283-8A414B215BF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'Absence data'!$D$162:$D$163</c:f>
              <c:strCache>
                <c:ptCount val="2"/>
                <c:pt idx="0">
                  <c:v>Total Female Absence Days</c:v>
                </c:pt>
                <c:pt idx="1">
                  <c:v>Total Male Absence Days</c:v>
                </c:pt>
              </c:strCache>
            </c:strRef>
          </c:cat>
          <c:val>
            <c:numRef>
              <c:f>'Absence data'!$E$162:$E$163</c:f>
              <c:numCache>
                <c:formatCode>General</c:formatCode>
                <c:ptCount val="2"/>
                <c:pt idx="0">
                  <c:v>255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2245-A73C-703FD34B93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Absence</a:t>
            </a:r>
            <a:r>
              <a:rPr lang="en-US" baseline="0"/>
              <a:t> </a:t>
            </a:r>
            <a:r>
              <a:rPr lang="en-US"/>
              <a:t>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'Absence data'!$F$170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'Absence data'!$E$171:$E$192</c:f>
              <c:strCache>
                <c:ptCount val="22"/>
                <c:pt idx="0">
                  <c:v>COVID - 19 Symptoms</c:v>
                </c:pt>
                <c:pt idx="1">
                  <c:v>Stomach/Gastro</c:v>
                </c:pt>
                <c:pt idx="2">
                  <c:v>Cold/Flu</c:v>
                </c:pt>
                <c:pt idx="3">
                  <c:v>Stress/Anxiety Personal</c:v>
                </c:pt>
                <c:pt idx="4">
                  <c:v>Vomiting/Diarrhoea</c:v>
                </c:pt>
                <c:pt idx="5">
                  <c:v>Headache/Migraine</c:v>
                </c:pt>
                <c:pt idx="6">
                  <c:v>Operation/Post Operative</c:v>
                </c:pt>
                <c:pt idx="7">
                  <c:v>Injury Outside Work</c:v>
                </c:pt>
                <c:pt idx="8">
                  <c:v>Depression</c:v>
                </c:pt>
                <c:pt idx="9">
                  <c:v>Infection</c:v>
                </c:pt>
                <c:pt idx="10">
                  <c:v>Genitourinary</c:v>
                </c:pt>
                <c:pt idx="11">
                  <c:v>Muscular</c:v>
                </c:pt>
                <c:pt idx="12">
                  <c:v>Skeletal (Joints/Bones)</c:v>
                </c:pt>
                <c:pt idx="13">
                  <c:v>Cardiovascular</c:v>
                </c:pt>
                <c:pt idx="14">
                  <c:v>Private and Confidential</c:v>
                </c:pt>
                <c:pt idx="15">
                  <c:v>Hernia</c:v>
                </c:pt>
                <c:pt idx="16">
                  <c:v>Injury At Work</c:v>
                </c:pt>
                <c:pt idx="17">
                  <c:v>Concussion</c:v>
                </c:pt>
                <c:pt idx="18">
                  <c:v>Ear/Nose/Throat (ENT)</c:v>
                </c:pt>
                <c:pt idx="19">
                  <c:v>Gynaecological</c:v>
                </c:pt>
                <c:pt idx="20">
                  <c:v>Stress/Anxiety Work Related</c:v>
                </c:pt>
                <c:pt idx="21">
                  <c:v>Virus</c:v>
                </c:pt>
              </c:strCache>
            </c:strRef>
          </c:cat>
          <c:val>
            <c:numRef>
              <c:f>'Absence data'!$F$171:$F$192</c:f>
              <c:numCache>
                <c:formatCode>General</c:formatCode>
                <c:ptCount val="22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9-924E-B392-AE850BF5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25952"/>
        <c:axId val="1770785471"/>
      </c:lineChart>
      <c:catAx>
        <c:axId val="13068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770785471"/>
        <c:crosses val="autoZero"/>
        <c:auto val="1"/>
        <c:lblAlgn val="ctr"/>
        <c:lblOffset val="100"/>
        <c:noMultiLvlLbl val="0"/>
      </c:catAx>
      <c:valAx>
        <c:axId val="1770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068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 Scores'!$J$40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Scores'!$I$41:$I$54</c:f>
              <c:strCache>
                <c:ptCount val="14"/>
                <c:pt idx="0">
                  <c:v>Respect.</c:v>
                </c:pt>
                <c:pt idx="1">
                  <c:v>Work-life balance</c:v>
                </c:pt>
                <c:pt idx="2">
                  <c:v>Work Objectives</c:v>
                </c:pt>
                <c:pt idx="3">
                  <c:v>Personal Development</c:v>
                </c:pt>
                <c:pt idx="4">
                  <c:v>Resolving conflict</c:v>
                </c:pt>
                <c:pt idx="5">
                  <c:v>Work targets</c:v>
                </c:pt>
                <c:pt idx="6">
                  <c:v>Recognision</c:v>
                </c:pt>
                <c:pt idx="7">
                  <c:v>Supportive advice </c:v>
                </c:pt>
                <c:pt idx="8">
                  <c:v>Fair application of policies</c:v>
                </c:pt>
                <c:pt idx="9">
                  <c:v>Open to uggestions</c:v>
                </c:pt>
                <c:pt idx="10">
                  <c:v>Communicates clearly </c:v>
                </c:pt>
                <c:pt idx="11">
                  <c:v>Rewarding</c:v>
                </c:pt>
                <c:pt idx="12">
                  <c:v>Accepts views</c:v>
                </c:pt>
                <c:pt idx="13">
                  <c:v>Agree my work objectives </c:v>
                </c:pt>
              </c:strCache>
            </c:strRef>
          </c:cat>
          <c:val>
            <c:numRef>
              <c:f>'Feedback Scores'!$J$41:$J$54</c:f>
              <c:numCache>
                <c:formatCode>0%</c:formatCode>
                <c:ptCount val="14"/>
                <c:pt idx="0">
                  <c:v>0.69047619047619047</c:v>
                </c:pt>
                <c:pt idx="1">
                  <c:v>0.2857142857142857</c:v>
                </c:pt>
                <c:pt idx="2">
                  <c:v>9.5238095238095233E-2</c:v>
                </c:pt>
                <c:pt idx="3">
                  <c:v>0.16666666666666666</c:v>
                </c:pt>
                <c:pt idx="4">
                  <c:v>2.3809523809523808E-2</c:v>
                </c:pt>
                <c:pt idx="5">
                  <c:v>0.88095238095238093</c:v>
                </c:pt>
                <c:pt idx="6">
                  <c:v>0.66666666666666663</c:v>
                </c:pt>
                <c:pt idx="7">
                  <c:v>9.5238095238095233E-2</c:v>
                </c:pt>
                <c:pt idx="8">
                  <c:v>0.14285714285714285</c:v>
                </c:pt>
                <c:pt idx="9">
                  <c:v>0</c:v>
                </c:pt>
                <c:pt idx="10">
                  <c:v>0.73809523809523814</c:v>
                </c:pt>
                <c:pt idx="11">
                  <c:v>9.5238095238095233E-2</c:v>
                </c:pt>
                <c:pt idx="12">
                  <c:v>4.7619047619047616E-2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FE4C-8AC5-7EE0F55B12AA}"/>
            </c:ext>
          </c:extLst>
        </c:ser>
        <c:ser>
          <c:idx val="1"/>
          <c:order val="1"/>
          <c:tx>
            <c:strRef>
              <c:f>'Feedback Scores'!$K$40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'Feedback Scores'!$I$41:$I$54</c:f>
              <c:strCache>
                <c:ptCount val="14"/>
                <c:pt idx="0">
                  <c:v>Respect.</c:v>
                </c:pt>
                <c:pt idx="1">
                  <c:v>Work-life balance</c:v>
                </c:pt>
                <c:pt idx="2">
                  <c:v>Work Objectives</c:v>
                </c:pt>
                <c:pt idx="3">
                  <c:v>Personal Development</c:v>
                </c:pt>
                <c:pt idx="4">
                  <c:v>Resolving conflict</c:v>
                </c:pt>
                <c:pt idx="5">
                  <c:v>Work targets</c:v>
                </c:pt>
                <c:pt idx="6">
                  <c:v>Recognision</c:v>
                </c:pt>
                <c:pt idx="7">
                  <c:v>Supportive advice </c:v>
                </c:pt>
                <c:pt idx="8">
                  <c:v>Fair application of policies</c:v>
                </c:pt>
                <c:pt idx="9">
                  <c:v>Open to uggestions</c:v>
                </c:pt>
                <c:pt idx="10">
                  <c:v>Communicates clearly </c:v>
                </c:pt>
                <c:pt idx="11">
                  <c:v>Rewarding</c:v>
                </c:pt>
                <c:pt idx="12">
                  <c:v>Accepts views</c:v>
                </c:pt>
                <c:pt idx="13">
                  <c:v>Agree my work objectives </c:v>
                </c:pt>
              </c:strCache>
            </c:strRef>
          </c:cat>
          <c:val>
            <c:numRef>
              <c:f>'Feedback Scores'!$K$41:$K$54</c:f>
              <c:numCache>
                <c:formatCode>0%</c:formatCode>
                <c:ptCount val="14"/>
                <c:pt idx="0">
                  <c:v>0.11904761904761904</c:v>
                </c:pt>
                <c:pt idx="1">
                  <c:v>0.19047619047619047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4.7619047619047616E-2</c:v>
                </c:pt>
                <c:pt idx="5">
                  <c:v>2.3809523809523808E-2</c:v>
                </c:pt>
                <c:pt idx="6">
                  <c:v>0.16666666666666666</c:v>
                </c:pt>
                <c:pt idx="7">
                  <c:v>9.5238095238095233E-2</c:v>
                </c:pt>
                <c:pt idx="8">
                  <c:v>0</c:v>
                </c:pt>
                <c:pt idx="9">
                  <c:v>0</c:v>
                </c:pt>
                <c:pt idx="10">
                  <c:v>0.11904761904761904</c:v>
                </c:pt>
                <c:pt idx="11">
                  <c:v>0.23809523809523808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0-FE4C-8AC5-7EE0F55B12AA}"/>
            </c:ext>
          </c:extLst>
        </c:ser>
        <c:ser>
          <c:idx val="2"/>
          <c:order val="2"/>
          <c:tx>
            <c:strRef>
              <c:f>'Feedback Scores'!$L$40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'Feedback Scores'!$I$41:$I$54</c:f>
              <c:strCache>
                <c:ptCount val="14"/>
                <c:pt idx="0">
                  <c:v>Respect.</c:v>
                </c:pt>
                <c:pt idx="1">
                  <c:v>Work-life balance</c:v>
                </c:pt>
                <c:pt idx="2">
                  <c:v>Work Objectives</c:v>
                </c:pt>
                <c:pt idx="3">
                  <c:v>Personal Development</c:v>
                </c:pt>
                <c:pt idx="4">
                  <c:v>Resolving conflict</c:v>
                </c:pt>
                <c:pt idx="5">
                  <c:v>Work targets</c:v>
                </c:pt>
                <c:pt idx="6">
                  <c:v>Recognision</c:v>
                </c:pt>
                <c:pt idx="7">
                  <c:v>Supportive advice </c:v>
                </c:pt>
                <c:pt idx="8">
                  <c:v>Fair application of policies</c:v>
                </c:pt>
                <c:pt idx="9">
                  <c:v>Open to uggestions</c:v>
                </c:pt>
                <c:pt idx="10">
                  <c:v>Communicates clearly </c:v>
                </c:pt>
                <c:pt idx="11">
                  <c:v>Rewarding</c:v>
                </c:pt>
                <c:pt idx="12">
                  <c:v>Accepts views</c:v>
                </c:pt>
                <c:pt idx="13">
                  <c:v>Agree my work objectives </c:v>
                </c:pt>
              </c:strCache>
            </c:strRef>
          </c:cat>
          <c:val>
            <c:numRef>
              <c:f>'Feedback Scores'!$L$41:$L$54</c:f>
              <c:numCache>
                <c:formatCode>0%</c:formatCode>
                <c:ptCount val="14"/>
                <c:pt idx="0">
                  <c:v>0.14285714285714285</c:v>
                </c:pt>
                <c:pt idx="1">
                  <c:v>7.1428571428571425E-2</c:v>
                </c:pt>
                <c:pt idx="2">
                  <c:v>2.3809523809523808E-2</c:v>
                </c:pt>
                <c:pt idx="3">
                  <c:v>0.16666666666666666</c:v>
                </c:pt>
                <c:pt idx="4">
                  <c:v>2.3809523809523808E-2</c:v>
                </c:pt>
                <c:pt idx="5">
                  <c:v>9.5238095238095233E-2</c:v>
                </c:pt>
                <c:pt idx="6">
                  <c:v>0.11904761904761904</c:v>
                </c:pt>
                <c:pt idx="7">
                  <c:v>0.26190476190476192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0.16666666666666666</c:v>
                </c:pt>
                <c:pt idx="12">
                  <c:v>0</c:v>
                </c:pt>
                <c:pt idx="13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0-FE4C-8AC5-7EE0F55B12AA}"/>
            </c:ext>
          </c:extLst>
        </c:ser>
        <c:ser>
          <c:idx val="3"/>
          <c:order val="3"/>
          <c:tx>
            <c:strRef>
              <c:f>'Feedback Scores'!$M$40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'Feedback Scores'!$I$41:$I$54</c:f>
              <c:strCache>
                <c:ptCount val="14"/>
                <c:pt idx="0">
                  <c:v>Respect.</c:v>
                </c:pt>
                <c:pt idx="1">
                  <c:v>Work-life balance</c:v>
                </c:pt>
                <c:pt idx="2">
                  <c:v>Work Objectives</c:v>
                </c:pt>
                <c:pt idx="3">
                  <c:v>Personal Development</c:v>
                </c:pt>
                <c:pt idx="4">
                  <c:v>Resolving conflict</c:v>
                </c:pt>
                <c:pt idx="5">
                  <c:v>Work targets</c:v>
                </c:pt>
                <c:pt idx="6">
                  <c:v>Recognision</c:v>
                </c:pt>
                <c:pt idx="7">
                  <c:v>Supportive advice </c:v>
                </c:pt>
                <c:pt idx="8">
                  <c:v>Fair application of policies</c:v>
                </c:pt>
                <c:pt idx="9">
                  <c:v>Open to uggestions</c:v>
                </c:pt>
                <c:pt idx="10">
                  <c:v>Communicates clearly </c:v>
                </c:pt>
                <c:pt idx="11">
                  <c:v>Rewarding</c:v>
                </c:pt>
                <c:pt idx="12">
                  <c:v>Accepts views</c:v>
                </c:pt>
                <c:pt idx="13">
                  <c:v>Agree my work objectives </c:v>
                </c:pt>
              </c:strCache>
            </c:strRef>
          </c:cat>
          <c:val>
            <c:numRef>
              <c:f>'Feedback Scores'!$M$41:$M$54</c:f>
              <c:numCache>
                <c:formatCode>0%</c:formatCode>
                <c:ptCount val="14"/>
                <c:pt idx="0">
                  <c:v>4.7619047619047616E-2</c:v>
                </c:pt>
                <c:pt idx="1">
                  <c:v>0.11904761904761904</c:v>
                </c:pt>
                <c:pt idx="2">
                  <c:v>0.21428571428571427</c:v>
                </c:pt>
                <c:pt idx="3">
                  <c:v>0.19047619047619047</c:v>
                </c:pt>
                <c:pt idx="4">
                  <c:v>0.14285714285714285</c:v>
                </c:pt>
                <c:pt idx="5">
                  <c:v>0</c:v>
                </c:pt>
                <c:pt idx="6">
                  <c:v>4.7619047619047616E-2</c:v>
                </c:pt>
                <c:pt idx="7">
                  <c:v>0.38095238095238093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0.30952380952380953</c:v>
                </c:pt>
                <c:pt idx="12">
                  <c:v>0</c:v>
                </c:pt>
                <c:pt idx="13">
                  <c:v>0.52380952380952384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0-FE4C-8AC5-7EE0F55B12AA}"/>
            </c:ext>
          </c:extLst>
        </c:ser>
        <c:ser>
          <c:idx val="4"/>
          <c:order val="4"/>
          <c:tx>
            <c:strRef>
              <c:f>'Feedback Scores'!$N$40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'Feedback Scores'!$I$41:$I$54</c:f>
              <c:strCache>
                <c:ptCount val="14"/>
                <c:pt idx="0">
                  <c:v>Respect.</c:v>
                </c:pt>
                <c:pt idx="1">
                  <c:v>Work-life balance</c:v>
                </c:pt>
                <c:pt idx="2">
                  <c:v>Work Objectives</c:v>
                </c:pt>
                <c:pt idx="3">
                  <c:v>Personal Development</c:v>
                </c:pt>
                <c:pt idx="4">
                  <c:v>Resolving conflict</c:v>
                </c:pt>
                <c:pt idx="5">
                  <c:v>Work targets</c:v>
                </c:pt>
                <c:pt idx="6">
                  <c:v>Recognision</c:v>
                </c:pt>
                <c:pt idx="7">
                  <c:v>Supportive advice </c:v>
                </c:pt>
                <c:pt idx="8">
                  <c:v>Fair application of policies</c:v>
                </c:pt>
                <c:pt idx="9">
                  <c:v>Open to uggestions</c:v>
                </c:pt>
                <c:pt idx="10">
                  <c:v>Communicates clearly </c:v>
                </c:pt>
                <c:pt idx="11">
                  <c:v>Rewarding</c:v>
                </c:pt>
                <c:pt idx="12">
                  <c:v>Accepts views</c:v>
                </c:pt>
                <c:pt idx="13">
                  <c:v>Agree my work objectives </c:v>
                </c:pt>
              </c:strCache>
            </c:strRef>
          </c:cat>
          <c:val>
            <c:numRef>
              <c:f>'Feedback Scores'!$N$41:$N$54</c:f>
              <c:numCache>
                <c:formatCode>0%</c:formatCode>
                <c:ptCount val="14"/>
                <c:pt idx="0">
                  <c:v>0</c:v>
                </c:pt>
                <c:pt idx="1">
                  <c:v>0.33333333333333331</c:v>
                </c:pt>
                <c:pt idx="2">
                  <c:v>0.52380952380952384</c:v>
                </c:pt>
                <c:pt idx="3">
                  <c:v>0.30952380952380953</c:v>
                </c:pt>
                <c:pt idx="4">
                  <c:v>0.76190476190476186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0.7142857142857143</c:v>
                </c:pt>
                <c:pt idx="9">
                  <c:v>1</c:v>
                </c:pt>
                <c:pt idx="10">
                  <c:v>0</c:v>
                </c:pt>
                <c:pt idx="11">
                  <c:v>0.19047619047619047</c:v>
                </c:pt>
                <c:pt idx="12">
                  <c:v>0.95238095238095233</c:v>
                </c:pt>
                <c:pt idx="1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0-FE4C-8AC5-7EE0F55B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70"/>
        <c:axId val="336766272"/>
        <c:axId val="336743232"/>
      </c:barChart>
      <c:dateAx>
        <c:axId val="3367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36743232"/>
        <c:crosses val="autoZero"/>
        <c:auto val="0"/>
        <c:lblOffset val="100"/>
        <c:baseTimeUnit val="days"/>
      </c:dateAx>
      <c:valAx>
        <c:axId val="336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367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Absebce Occurrences by type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Absebce Occurrences by type</a:t>
          </a:r>
        </a:p>
      </cx:txPr>
    </cx:title>
    <cx:plotArea>
      <cx:plotAreaRegion>
        <cx:series layoutId="treemap" uniqueId="{E29AF44E-D615-5E46-B2B5-67838C0C1CF2}">
          <cx:tx>
            <cx:txData>
              <cx:f>_xlchart.v1.4</cx:f>
              <cx:v>Occurrences</cx:v>
            </cx:txData>
          </cx:tx>
          <cx:dataPt idx="0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1809750</xdr:colOff>
      <xdr:row>1</xdr:row>
      <xdr:rowOff>0</xdr:rowOff>
    </xdr:from>
    <xdr:to>
      <xdr:col>7</xdr:col>
      <xdr:colOff>638175</xdr:colOff>
      <xdr:row>3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495426-DC19-7EAF-CBA6-34BDF261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5" y="190500"/>
          <a:ext cx="1657350" cy="552450"/>
        </a:xfrm>
        <a:prstGeom prst="rect">
          <a:avLst/>
        </a:prstGeom>
      </xdr:spPr>
    </xdr:pic>
    <xdr:clientData/>
  </xdr:twoCellAnchor>
  <xdr:twoCellAnchor>
    <xdr:from>
      <xdr:col>17</xdr:col>
      <xdr:colOff>84666</xdr:colOff>
      <xdr:row>33</xdr:row>
      <xdr:rowOff>177800</xdr:rowOff>
    </xdr:from>
    <xdr:to>
      <xdr:col>20</xdr:col>
      <xdr:colOff>736599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D91D0-485F-48E9-5B8B-195E0BA92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192</xdr:row>
      <xdr:rowOff>67733</xdr:rowOff>
    </xdr:from>
    <xdr:to>
      <xdr:col>6</xdr:col>
      <xdr:colOff>431799</xdr:colOff>
      <xdr:row>210</xdr:row>
      <xdr:rowOff>33866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5257602-1B10-87A0-F188-5F0537867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31601833"/>
              <a:ext cx="5905499" cy="3395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465666</xdr:colOff>
      <xdr:row>145</xdr:row>
      <xdr:rowOff>186266</xdr:rowOff>
    </xdr:from>
    <xdr:to>
      <xdr:col>4</xdr:col>
      <xdr:colOff>778932</xdr:colOff>
      <xdr:row>161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14577F-CEB2-762E-C47F-56D06B1E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819150</xdr:colOff>
      <xdr:row>169</xdr:row>
      <xdr:rowOff>101600</xdr:rowOff>
    </xdr:from>
    <xdr:to>
      <xdr:col>11</xdr:col>
      <xdr:colOff>127000</xdr:colOff>
      <xdr:row>191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2274C-6272-9CE9-E265-AAECF0F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504826</xdr:colOff>
      <xdr:row>0</xdr:row>
      <xdr:rowOff>0</xdr:rowOff>
    </xdr:from>
    <xdr:to>
      <xdr:col>5</xdr:col>
      <xdr:colOff>238126</xdr:colOff>
      <xdr:row>2</xdr:row>
      <xdr:rowOff>128059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9C457-35D1-D877-4740-E9692228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0959" y="0"/>
          <a:ext cx="1765300" cy="525992"/>
        </a:xfrm>
        <a:prstGeom prst="rect">
          <a:avLst/>
        </a:prstGeom>
      </xdr:spPr>
    </xdr:pic>
    <xdr:clientData/>
  </xdr:twoCellAnchor>
  <xdr:twoCellAnchor>
    <xdr:from>
      <xdr:col>6</xdr:col>
      <xdr:colOff>66842</xdr:colOff>
      <xdr:row>38</xdr:row>
      <xdr:rowOff>162426</xdr:rowOff>
    </xdr:from>
    <xdr:to>
      <xdr:col>13</xdr:col>
      <xdr:colOff>394369</xdr:colOff>
      <xdr:row>60</xdr:row>
      <xdr:rowOff>46790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00743-8DB6-1EE8-C35A-F18BDF59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lambb" refreshedDate="44983.775714699077" createdVersion="8" refreshedVersion="8" minRefreshableVersion="3" recordCount="73" xr:uid="{7151C594-6E70-3243-8911-4972CCF44F19}">
  <cacheSource type="worksheet">
    <worksheetSource ref="A6:H79" sheet="Absence data"/>
  </cacheSource>
  <cacheFields count="8">
    <cacheField name="2021-22 Start Date" numFmtId="14">
      <sharedItems containsSemiMixedTypes="0" containsNonDate="0" containsDate="1" containsString="0" minDate="2021-04-01T00:00:00" maxDate="2022-04-01T00:00:00" count="57">
        <d v="2021-06-01T00:00:00"/>
        <d v="2021-07-14T00:00:00"/>
        <d v="2021-10-20T00:00:00"/>
        <d v="2021-11-26T00:00:00"/>
        <d v="2021-12-06T00:00:00"/>
        <d v="2021-12-22T00:00:00"/>
        <d v="2022-01-31T00:00:00"/>
        <d v="2022-02-11T00:00:00"/>
        <d v="2022-03-10T00:00:00"/>
        <d v="2021-10-11T00:00:00"/>
        <d v="2021-10-19T00:00:00"/>
        <d v="2021-12-13T00:00:00"/>
        <d v="2021-12-17T00:00:00"/>
        <d v="2021-09-10T00:00:00"/>
        <d v="2021-09-15T00:00:00"/>
        <d v="2021-10-08T00:00:00"/>
        <d v="2021-12-20T00:00:00"/>
        <d v="2022-01-12T00:00:00"/>
        <d v="2022-02-28T00:00:00"/>
        <d v="2022-03-17T00:00:00"/>
        <d v="2022-03-21T00:00:00"/>
        <d v="2021-08-31T00:00:00"/>
        <d v="2021-09-13T00:00:00"/>
        <d v="2021-10-18T00:00:00"/>
        <d v="2021-11-22T00:00:00"/>
        <d v="2021-11-25T00:00:00"/>
        <d v="2021-11-29T00:00:00"/>
        <d v="2022-01-10T00:00:00"/>
        <d v="2022-01-18T00:00:00"/>
        <d v="2022-03-25T00:00:00"/>
        <d v="2022-03-31T00:00:00"/>
        <d v="2021-04-01T00:00:00"/>
        <d v="2021-04-05T00:00:00"/>
        <d v="2021-04-08T00:00:00"/>
        <d v="2021-04-13T00:00:00"/>
        <d v="2021-04-21T00:00:00"/>
        <d v="2021-05-13T00:00:00"/>
        <d v="2021-05-21T00:00:00"/>
        <d v="2021-07-13T00:00:00"/>
        <d v="2021-07-19T00:00:00"/>
        <d v="2021-07-21T00:00:00"/>
        <d v="2021-08-02T00:00:00"/>
        <d v="2021-09-06T00:00:00"/>
        <d v="2021-09-07T00:00:00"/>
        <d v="2021-09-27T00:00:00"/>
        <d v="2021-10-04T00:00:00"/>
        <d v="2021-11-01T00:00:00"/>
        <d v="2021-11-03T00:00:00"/>
        <d v="2021-11-08T00:00:00"/>
        <d v="2021-11-30T00:00:00"/>
        <d v="2021-12-02T00:00:00"/>
        <d v="2021-12-09T00:00:00"/>
        <d v="2021-12-21T00:00:00"/>
        <d v="2022-01-17T00:00:00"/>
        <d v="2022-01-19T00:00:00"/>
        <d v="2022-02-02T00:00:00"/>
        <d v="2022-02-03T00:00:00"/>
      </sharedItems>
    </cacheField>
    <cacheField name="2021-22 End  Date" numFmtId="14">
      <sharedItems containsSemiMixedTypes="0" containsNonDate="0" containsDate="1" containsString="0" minDate="2021-04-02T00:00:00" maxDate="2022-04-01T00:00:00"/>
    </cacheField>
    <cacheField name="Days lost" numFmtId="0">
      <sharedItems containsSemiMixedTypes="0" containsString="0" containsNumber="1" containsInteger="1" minValue="1" maxValue="128" count="19">
        <n v="2"/>
        <n v="1"/>
        <n v="21"/>
        <n v="9"/>
        <n v="8"/>
        <n v="26"/>
        <n v="4"/>
        <n v="3"/>
        <n v="5"/>
        <n v="35"/>
        <n v="23"/>
        <n v="6"/>
        <n v="44"/>
        <n v="7"/>
        <n v="47"/>
        <n v="128"/>
        <n v="31"/>
        <n v="10"/>
        <n v="54"/>
      </sharedItems>
    </cacheField>
    <cacheField name="Absence reason" numFmtId="0">
      <sharedItems/>
    </cacheField>
    <cacheField name="Organisation unit" numFmtId="0">
      <sharedItems count="13">
        <s v="Production "/>
        <s v="Research and Design "/>
        <s v="Administration"/>
        <s v="Customer Experience"/>
        <s v="Finance"/>
        <s v="IT"/>
        <s v="Marketing "/>
        <s v="Logistics "/>
        <s v="Delivery "/>
        <s v="H&amp;S "/>
        <s v="Health and Safety"/>
        <s v="Human Resources"/>
        <s v="Strategy and innovation "/>
      </sharedItems>
    </cacheField>
    <cacheField name="Position" numFmtId="0">
      <sharedItems/>
    </cacheField>
    <cacheField name="Gender" numFmtId="0">
      <sharedItems count="2">
        <s v="Male"/>
        <s v="Female"/>
      </sharedItems>
    </cacheField>
    <cacheField name="Hourly rate" numFmtId="164">
      <sharedItems containsSemiMixedTypes="0" containsString="0" containsNumber="1" minValue="9.5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d v="2021-06-02T00:00:00"/>
    <x v="0"/>
    <s v="Injury Outside Work"/>
    <x v="0"/>
    <s v="Supervisor"/>
    <x v="0"/>
    <n v="17.5"/>
  </r>
  <r>
    <x v="1"/>
    <d v="2021-07-14T00:00:00"/>
    <x v="1"/>
    <s v="Headache/Migraine"/>
    <x v="0"/>
    <s v="Line manager"/>
    <x v="1"/>
    <n v="20"/>
  </r>
  <r>
    <x v="2"/>
    <d v="2021-10-20T00:00:00"/>
    <x v="1"/>
    <s v="Cold/Flu"/>
    <x v="0"/>
    <s v="Operative"/>
    <x v="1"/>
    <n v="14.2"/>
  </r>
  <r>
    <x v="3"/>
    <d v="2021-11-26T00:00:00"/>
    <x v="1"/>
    <s v="Operation/Post Operative"/>
    <x v="0"/>
    <s v="Operative"/>
    <x v="0"/>
    <n v="14.2"/>
  </r>
  <r>
    <x v="4"/>
    <d v="2022-01-03T00:00:00"/>
    <x v="2"/>
    <s v="Operation/Post Operative"/>
    <x v="0"/>
    <s v="Operative"/>
    <x v="1"/>
    <n v="14.2"/>
  </r>
  <r>
    <x v="5"/>
    <d v="2022-01-03T00:00:00"/>
    <x v="3"/>
    <s v="COVID - 19 Symptoms"/>
    <x v="0"/>
    <s v="Operative"/>
    <x v="1"/>
    <n v="14.2"/>
  </r>
  <r>
    <x v="5"/>
    <d v="2021-12-22T00:00:00"/>
    <x v="1"/>
    <s v="Vomiting/Diarrhoea"/>
    <x v="0"/>
    <s v="Technician "/>
    <x v="0"/>
    <n v="18.2"/>
  </r>
  <r>
    <x v="6"/>
    <d v="2022-02-09T00:00:00"/>
    <x v="4"/>
    <s v="Stress/Anxiety Personal"/>
    <x v="0"/>
    <s v="Technician "/>
    <x v="0"/>
    <n v="18.2"/>
  </r>
  <r>
    <x v="7"/>
    <d v="2022-03-18T00:00:00"/>
    <x v="5"/>
    <s v="Stress/Anxiety Personal"/>
    <x v="0"/>
    <s v="Technician "/>
    <x v="0"/>
    <n v="18.2"/>
  </r>
  <r>
    <x v="8"/>
    <d v="2022-03-10T00:00:00"/>
    <x v="1"/>
    <s v="Headache/Migraine"/>
    <x v="0"/>
    <s v="Technician "/>
    <x v="1"/>
    <n v="16.5"/>
  </r>
  <r>
    <x v="9"/>
    <d v="2021-10-12T00:00:00"/>
    <x v="0"/>
    <s v="Cold/Flu"/>
    <x v="1"/>
    <s v="CAD Lead"/>
    <x v="1"/>
    <n v="26"/>
  </r>
  <r>
    <x v="10"/>
    <d v="2021-10-20T00:00:00"/>
    <x v="0"/>
    <s v="Cold/Flu"/>
    <x v="1"/>
    <s v="Design Team Leader"/>
    <x v="0"/>
    <n v="52"/>
  </r>
  <r>
    <x v="11"/>
    <d v="2021-12-14T00:00:00"/>
    <x v="0"/>
    <s v="Cold/Flu"/>
    <x v="1"/>
    <s v="Design Team Leader"/>
    <x v="1"/>
    <n v="52"/>
  </r>
  <r>
    <x v="12"/>
    <d v="2021-12-22T00:00:00"/>
    <x v="6"/>
    <s v="COVID - 19 Symptoms"/>
    <x v="1"/>
    <s v="Design technician "/>
    <x v="0"/>
    <n v="30"/>
  </r>
  <r>
    <x v="13"/>
    <d v="2021-09-13T00:00:00"/>
    <x v="0"/>
    <s v="Vomiting/Diarrhoea"/>
    <x v="1"/>
    <s v="Design technician "/>
    <x v="1"/>
    <n v="30"/>
  </r>
  <r>
    <x v="14"/>
    <d v="2021-09-20T00:00:00"/>
    <x v="6"/>
    <s v="Vomiting/Diarrhoea"/>
    <x v="1"/>
    <s v="Design technician "/>
    <x v="1"/>
    <n v="30"/>
  </r>
  <r>
    <x v="15"/>
    <d v="2021-10-08T00:00:00"/>
    <x v="1"/>
    <s v="Concussion"/>
    <x v="1"/>
    <s v="Design technician "/>
    <x v="0"/>
    <n v="30"/>
  </r>
  <r>
    <x v="16"/>
    <d v="2021-12-21T00:00:00"/>
    <x v="0"/>
    <s v="Vomiting/Diarrhoea"/>
    <x v="2"/>
    <s v="Administration manager"/>
    <x v="1"/>
    <n v="28"/>
  </r>
  <r>
    <x v="17"/>
    <d v="2022-01-14T00:00:00"/>
    <x v="7"/>
    <s v="Vomiting/Diarrhoea"/>
    <x v="2"/>
    <s v="Administrator"/>
    <x v="1"/>
    <n v="12.5"/>
  </r>
  <r>
    <x v="18"/>
    <d v="2022-03-01T00:00:00"/>
    <x v="0"/>
    <s v="Infection"/>
    <x v="2"/>
    <s v="Administration Officer"/>
    <x v="1"/>
    <n v="14.5"/>
  </r>
  <r>
    <x v="19"/>
    <d v="2022-03-17T00:00:00"/>
    <x v="1"/>
    <s v="Gynaecological"/>
    <x v="2"/>
    <s v="Administrator"/>
    <x v="1"/>
    <n v="12.5"/>
  </r>
  <r>
    <x v="20"/>
    <d v="2022-03-25T00:00:00"/>
    <x v="8"/>
    <s v="Stomach/Gastro"/>
    <x v="2"/>
    <s v="Administration Officer"/>
    <x v="1"/>
    <n v="14.5"/>
  </r>
  <r>
    <x v="21"/>
    <d v="2021-09-01T00:00:00"/>
    <x v="0"/>
    <s v="Cold/Flu"/>
    <x v="2"/>
    <s v="Administrator"/>
    <x v="0"/>
    <n v="12.5"/>
  </r>
  <r>
    <x v="22"/>
    <d v="2021-09-17T00:00:00"/>
    <x v="8"/>
    <s v="COVID - 19 Symptoms"/>
    <x v="2"/>
    <s v="Administrator"/>
    <x v="1"/>
    <n v="12.5"/>
  </r>
  <r>
    <x v="23"/>
    <d v="2021-10-18T00:00:00"/>
    <x v="1"/>
    <s v="COVID - 19 Symptoms"/>
    <x v="3"/>
    <s v="Customer Experience Manager"/>
    <x v="1"/>
    <n v="18"/>
  </r>
  <r>
    <x v="24"/>
    <d v="2022-01-07T00:00:00"/>
    <x v="9"/>
    <s v="Private and Confidential"/>
    <x v="3"/>
    <s v="Customer Experience Administrator"/>
    <x v="1"/>
    <n v="10.5"/>
  </r>
  <r>
    <x v="25"/>
    <d v="2021-11-26T00:00:00"/>
    <x v="0"/>
    <s v="Headache/Migraine"/>
    <x v="3"/>
    <s v="Customer Experience Officer"/>
    <x v="0"/>
    <n v="10.5"/>
  </r>
  <r>
    <x v="26"/>
    <d v="2021-11-29T00:00:00"/>
    <x v="1"/>
    <s v="Stomach/Gastro"/>
    <x v="3"/>
    <s v="Customer Experience Officer"/>
    <x v="1"/>
    <n v="10.5"/>
  </r>
  <r>
    <x v="4"/>
    <d v="2021-12-06T00:00:00"/>
    <x v="1"/>
    <s v="Cold/Flu"/>
    <x v="3"/>
    <s v="Customer Experience Apprentice"/>
    <x v="1"/>
    <n v="10.5"/>
  </r>
  <r>
    <x v="4"/>
    <d v="2021-12-06T00:00:00"/>
    <x v="1"/>
    <s v="Virus"/>
    <x v="3"/>
    <s v="Customer Experience Administrator"/>
    <x v="1"/>
    <n v="10.5"/>
  </r>
  <r>
    <x v="11"/>
    <d v="2021-12-13T00:00:00"/>
    <x v="1"/>
    <s v="COVID - 19 Symptoms"/>
    <x v="3"/>
    <s v="Customer Experience Officer"/>
    <x v="1"/>
    <n v="10.5"/>
  </r>
  <r>
    <x v="27"/>
    <d v="2022-01-10T00:00:00"/>
    <x v="1"/>
    <s v="COVID - 19 Symptoms"/>
    <x v="3"/>
    <s v="Customer Experience Officer"/>
    <x v="1"/>
    <n v="10.5"/>
  </r>
  <r>
    <x v="28"/>
    <d v="2022-01-23T00:00:00"/>
    <x v="6"/>
    <s v="COVID - 19 Symptoms"/>
    <x v="3"/>
    <s v="Customer Experience Officer"/>
    <x v="1"/>
    <n v="10.5"/>
  </r>
  <r>
    <x v="29"/>
    <d v="2022-03-25T00:00:00"/>
    <x v="1"/>
    <s v="Injury Outside Work"/>
    <x v="3"/>
    <s v="Customer Experience Officer"/>
    <x v="1"/>
    <n v="10.5"/>
  </r>
  <r>
    <x v="30"/>
    <d v="2022-03-31T00:00:00"/>
    <x v="1"/>
    <s v="Stress/Anxiety Work Related"/>
    <x v="3"/>
    <s v="Customer Experience Officer"/>
    <x v="0"/>
    <n v="10.5"/>
  </r>
  <r>
    <x v="31"/>
    <d v="2021-05-03T00:00:00"/>
    <x v="10"/>
    <s v="Depression"/>
    <x v="4"/>
    <s v="Finance Manager"/>
    <x v="0"/>
    <n v="16"/>
  </r>
  <r>
    <x v="31"/>
    <d v="2021-04-02T00:00:00"/>
    <x v="0"/>
    <s v="Muscular"/>
    <x v="4"/>
    <s v="Finance Admin Assistant"/>
    <x v="0"/>
    <n v="10"/>
  </r>
  <r>
    <x v="32"/>
    <d v="2021-04-05T00:00:00"/>
    <x v="1"/>
    <s v="Muscular"/>
    <x v="4"/>
    <s v="Finance Assistant"/>
    <x v="0"/>
    <n v="10"/>
  </r>
  <r>
    <x v="33"/>
    <d v="2021-04-15T00:00:00"/>
    <x v="11"/>
    <s v="Genitourinary"/>
    <x v="4"/>
    <s v="Finance Assistant"/>
    <x v="0"/>
    <n v="10"/>
  </r>
  <r>
    <x v="34"/>
    <d v="2021-04-15T00:00:00"/>
    <x v="7"/>
    <s v="Stomach/Gastro"/>
    <x v="4"/>
    <s v="Finance Assistant"/>
    <x v="0"/>
    <n v="10"/>
  </r>
  <r>
    <x v="35"/>
    <d v="2021-04-21T00:00:00"/>
    <x v="1"/>
    <s v="Stomach/Gastro"/>
    <x v="4"/>
    <s v="Finance Assistant"/>
    <x v="0"/>
    <n v="10"/>
  </r>
  <r>
    <x v="36"/>
    <d v="2021-07-13T00:00:00"/>
    <x v="12"/>
    <s v="Operation/Post Operative"/>
    <x v="4"/>
    <s v="Finance Assistant"/>
    <x v="0"/>
    <n v="10"/>
  </r>
  <r>
    <x v="37"/>
    <d v="2021-05-25T00:00:00"/>
    <x v="7"/>
    <s v="Injury At Work"/>
    <x v="4"/>
    <s v="Finance Assistant"/>
    <x v="0"/>
    <n v="10"/>
  </r>
  <r>
    <x v="38"/>
    <d v="2021-07-15T00:00:00"/>
    <x v="7"/>
    <s v="Stomach/Gastro"/>
    <x v="5"/>
    <s v="IT Systems Lead"/>
    <x v="0"/>
    <n v="25"/>
  </r>
  <r>
    <x v="39"/>
    <d v="2021-07-27T00:00:00"/>
    <x v="13"/>
    <s v="COVID - 19 Symptoms"/>
    <x v="5"/>
    <s v="IT Manager"/>
    <x v="0"/>
    <n v="18.5"/>
  </r>
  <r>
    <x v="40"/>
    <d v="2021-08-02T00:00:00"/>
    <x v="3"/>
    <s v="COVID - 19 Symptoms"/>
    <x v="5"/>
    <s v="IT Apprentice "/>
    <x v="0"/>
    <n v="9.75"/>
  </r>
  <r>
    <x v="40"/>
    <d v="2021-07-31T00:00:00"/>
    <x v="4"/>
    <s v="COVID - 19 Symptoms"/>
    <x v="5"/>
    <s v="IT Apprentice "/>
    <x v="0"/>
    <n v="9.75"/>
  </r>
  <r>
    <x v="41"/>
    <d v="2021-08-02T00:00:00"/>
    <x v="1"/>
    <s v="Stomach/Gastro"/>
    <x v="5"/>
    <s v="IT Operator "/>
    <x v="0"/>
    <n v="12.75"/>
  </r>
  <r>
    <x v="42"/>
    <d v="2021-11-09T00:00:00"/>
    <x v="14"/>
    <s v="Stress/Anxiety Personal"/>
    <x v="6"/>
    <s v="Marketing administrator "/>
    <x v="0"/>
    <n v="12"/>
  </r>
  <r>
    <x v="42"/>
    <d v="2021-09-16T00:00:00"/>
    <x v="3"/>
    <s v="COVID - 19 Symptoms"/>
    <x v="6"/>
    <s v="Marketing manager"/>
    <x v="0"/>
    <n v="18"/>
  </r>
  <r>
    <x v="43"/>
    <d v="2022-03-03T00:00:00"/>
    <x v="15"/>
    <s v="Skeletal (Joints/Bones)"/>
    <x v="6"/>
    <s v="Marketing and sale supervisor "/>
    <x v="1"/>
    <n v="14.75"/>
  </r>
  <r>
    <x v="43"/>
    <d v="2021-09-07T00:00:00"/>
    <x v="1"/>
    <s v="Stomach/Gastro"/>
    <x v="6"/>
    <s v="Marketing Apprentice "/>
    <x v="0"/>
    <n v="9.75"/>
  </r>
  <r>
    <x v="44"/>
    <d v="2021-09-27T00:00:00"/>
    <x v="1"/>
    <s v="Stomach/Gastro"/>
    <x v="7"/>
    <s v="Logistics team leader"/>
    <x v="0"/>
    <n v="15"/>
  </r>
  <r>
    <x v="45"/>
    <d v="2021-10-11T00:00:00"/>
    <x v="11"/>
    <s v="Stress/Anxiety Personal"/>
    <x v="7"/>
    <s v="Procurement lead"/>
    <x v="0"/>
    <n v="20"/>
  </r>
  <r>
    <x v="23"/>
    <d v="2021-11-29T00:00:00"/>
    <x v="16"/>
    <s v="Injury Outside Work"/>
    <x v="7"/>
    <s v="Environmental Operative"/>
    <x v="0"/>
    <n v="14"/>
  </r>
  <r>
    <x v="23"/>
    <d v="2021-10-29T00:00:00"/>
    <x v="17"/>
    <s v="COVID - 19 Symptoms"/>
    <x v="7"/>
    <s v=" Warehouse Operations"/>
    <x v="1"/>
    <n v="9.75"/>
  </r>
  <r>
    <x v="46"/>
    <d v="2021-11-02T00:00:00"/>
    <x v="0"/>
    <s v="Cold/Flu"/>
    <x v="7"/>
    <s v="Warehouse Operations"/>
    <x v="0"/>
    <n v="9.75"/>
  </r>
  <r>
    <x v="47"/>
    <d v="2021-11-05T00:00:00"/>
    <x v="7"/>
    <s v="Genitourinary"/>
    <x v="8"/>
    <s v="Delivery driver "/>
    <x v="0"/>
    <n v="9.5"/>
  </r>
  <r>
    <x v="48"/>
    <d v="2021-11-19T00:00:00"/>
    <x v="17"/>
    <s v="Depression"/>
    <x v="8"/>
    <s v="Delivery driver "/>
    <x v="0"/>
    <n v="9.5"/>
  </r>
  <r>
    <x v="48"/>
    <d v="2021-11-10T00:00:00"/>
    <x v="7"/>
    <s v="COVID - 19 Symptoms"/>
    <x v="8"/>
    <s v="Delivery driver "/>
    <x v="0"/>
    <n v="9.5"/>
  </r>
  <r>
    <x v="49"/>
    <d v="2021-12-10T00:00:00"/>
    <x v="3"/>
    <s v="COVID - 19 Symptoms"/>
    <x v="8"/>
    <s v="Delivery driver "/>
    <x v="0"/>
    <n v="9.5"/>
  </r>
  <r>
    <x v="49"/>
    <d v="2021-12-01T00:00:00"/>
    <x v="0"/>
    <s v="Headache/Migraine"/>
    <x v="8"/>
    <s v="Delivery driver "/>
    <x v="0"/>
    <n v="9.5"/>
  </r>
  <r>
    <x v="50"/>
    <d v="2021-12-15T00:00:00"/>
    <x v="17"/>
    <s v="Infection"/>
    <x v="8"/>
    <s v="Delivery driver "/>
    <x v="0"/>
    <n v="9.5"/>
  </r>
  <r>
    <x v="51"/>
    <d v="2021-12-09T00:00:00"/>
    <x v="1"/>
    <s v="Injury Outside Work"/>
    <x v="8"/>
    <s v="Delivery supervisor "/>
    <x v="0"/>
    <n v="11.5"/>
  </r>
  <r>
    <x v="11"/>
    <d v="2021-12-14T00:00:00"/>
    <x v="0"/>
    <s v="Cold/Flu"/>
    <x v="8"/>
    <s v="Delivery driver "/>
    <x v="0"/>
    <n v="9.5"/>
  </r>
  <r>
    <x v="52"/>
    <d v="2021-12-21T00:00:00"/>
    <x v="1"/>
    <s v="Headache/Migraine"/>
    <x v="9"/>
    <s v="Environmental Lead"/>
    <x v="0"/>
    <n v="14"/>
  </r>
  <r>
    <x v="27"/>
    <d v="2022-01-18T00:00:00"/>
    <x v="13"/>
    <s v="COVID - 19 Symptoms"/>
    <x v="10"/>
    <s v="Environmental Operative"/>
    <x v="0"/>
    <n v="12"/>
  </r>
  <r>
    <x v="53"/>
    <d v="2022-03-31T00:00:00"/>
    <x v="18"/>
    <s v="Cardiovascular"/>
    <x v="10"/>
    <s v="Environmental Operative"/>
    <x v="0"/>
    <n v="12"/>
  </r>
  <r>
    <x v="28"/>
    <d v="2022-01-24T00:00:00"/>
    <x v="8"/>
    <s v="Stress/Anxiety Personal"/>
    <x v="10"/>
    <s v="Environmental Lead"/>
    <x v="0"/>
    <n v="12"/>
  </r>
  <r>
    <x v="54"/>
    <d v="2022-01-31T00:00:00"/>
    <x v="3"/>
    <s v="Hernia"/>
    <x v="11"/>
    <s v="HR Officer"/>
    <x v="1"/>
    <n v="14"/>
  </r>
  <r>
    <x v="54"/>
    <d v="2022-01-19T00:00:00"/>
    <x v="1"/>
    <s v="Ear/Nose/Throat (ENT)"/>
    <x v="11"/>
    <s v="HR Assistant"/>
    <x v="1"/>
    <n v="12"/>
  </r>
  <r>
    <x v="55"/>
    <d v="2022-02-09T00:00:00"/>
    <x v="11"/>
    <s v="COVID - 19 Symptoms"/>
    <x v="11"/>
    <s v="HR Assistant"/>
    <x v="0"/>
    <n v="12"/>
  </r>
  <r>
    <x v="56"/>
    <d v="2022-02-03T00:00:00"/>
    <x v="1"/>
    <s v="Operation/Post Operative"/>
    <x v="12"/>
    <s v="Senior manager"/>
    <x v="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ED26-E128-3144-B801-5E308EFFC35C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R3:T16" firstHeaderRow="0" firstDataRow="1" firstDataCol="1"/>
  <pivotFields count="8">
    <pivotField numFmtId="14" showAll="0" defaultSubtotal="0">
      <items count="57">
        <item x="31"/>
        <item x="32"/>
        <item x="33"/>
        <item x="34"/>
        <item x="35"/>
        <item x="36"/>
        <item x="37"/>
        <item x="0"/>
        <item x="38"/>
        <item x="1"/>
        <item x="39"/>
        <item x="40"/>
        <item x="41"/>
        <item x="21"/>
        <item x="42"/>
        <item x="43"/>
        <item x="13"/>
        <item x="22"/>
        <item x="14"/>
        <item x="44"/>
        <item x="45"/>
        <item x="15"/>
        <item x="9"/>
        <item x="23"/>
        <item x="10"/>
        <item x="2"/>
        <item x="46"/>
        <item x="47"/>
        <item x="48"/>
        <item x="24"/>
        <item x="25"/>
        <item x="3"/>
        <item x="26"/>
        <item x="49"/>
        <item x="50"/>
        <item x="4"/>
        <item x="51"/>
        <item x="11"/>
        <item x="12"/>
        <item x="16"/>
        <item x="52"/>
        <item x="5"/>
        <item x="27"/>
        <item x="17"/>
        <item x="53"/>
        <item x="28"/>
        <item x="54"/>
        <item x="6"/>
        <item x="55"/>
        <item x="56"/>
        <item x="7"/>
        <item x="18"/>
        <item x="8"/>
        <item x="19"/>
        <item x="20"/>
        <item x="29"/>
        <item x="30"/>
      </items>
    </pivotField>
    <pivotField numFmtId="14" showAll="0" defaultSubtotal="0"/>
    <pivotField dataField="1" showAll="0" defaultSubtotal="0">
      <items count="19">
        <item x="1"/>
        <item x="0"/>
        <item x="7"/>
        <item x="6"/>
        <item x="8"/>
        <item x="11"/>
        <item x="13"/>
        <item x="4"/>
        <item x="3"/>
        <item x="17"/>
        <item x="2"/>
        <item x="10"/>
        <item x="5"/>
        <item x="16"/>
        <item x="9"/>
        <item x="12"/>
        <item x="14"/>
        <item x="18"/>
        <item x="15"/>
      </items>
    </pivotField>
    <pivotField showAll="0" defaultSubtotal="0"/>
    <pivotField axis="axisRow" showAll="0" sortType="descending" defaultSubtotal="0">
      <items count="13">
        <item x="2"/>
        <item x="3"/>
        <item x="8"/>
        <item x="4"/>
        <item x="9"/>
        <item x="10"/>
        <item x="11"/>
        <item x="5"/>
        <item x="7"/>
        <item x="6"/>
        <item x="0"/>
        <item x="1"/>
        <item x="1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 defaultSubtotal="0">
      <items count="2">
        <item x="1"/>
        <item x="0"/>
      </items>
    </pivotField>
    <pivotField numFmtId="164" showAll="0" defaultSubtotal="0"/>
  </pivotFields>
  <rowFields count="1">
    <field x="4"/>
  </rowFields>
  <rowItems count="13">
    <i>
      <x v="9"/>
    </i>
    <i>
      <x v="3"/>
    </i>
    <i>
      <x v="10"/>
    </i>
    <i>
      <x v="5"/>
    </i>
    <i>
      <x v="8"/>
    </i>
    <i>
      <x v="1"/>
    </i>
    <i>
      <x v="2"/>
    </i>
    <i>
      <x v="7"/>
    </i>
    <i>
      <x/>
    </i>
    <i>
      <x v="11"/>
    </i>
    <i>
      <x v="6"/>
    </i>
    <i>
      <x v="12"/>
    </i>
    <i>
      <x v="4"/>
    </i>
  </rowItems>
  <colFields count="1">
    <field x="-2"/>
  </colFields>
  <colItems count="2">
    <i>
      <x/>
    </i>
    <i i="1">
      <x v="1"/>
    </i>
  </colItems>
  <dataFields count="2">
    <dataField name="Count of Days lost" fld="2" subtotal="count" baseField="2" baseItem="1048828"/>
    <dataField name="Sum of Days l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8043E-519E-BD41-8512-E4CDBC779549}" name="Table2" displayName="Table2" ref="V3:Y16" totalsRowShown="0" headerRowDxfId="15">
  <autoFilter ref="V3:Y16" xr:uid="{7168043E-519E-BD41-8512-E4CDBC779549}"/>
  <sortState xmlns:xlrd2="http://schemas.microsoft.com/office/spreadsheetml/2017/richdata2" ref="V4:Y16">
    <sortCondition descending="1" ref="Y4:Y16"/>
  </sortState>
  <tableColumns count="4">
    <tableColumn id="1" xr3:uid="{D9F21F10-5ABA-E04D-AB91-9E1CB6CB4EF9}" name="Row Labels" dataDxfId="14"/>
    <tableColumn id="2" xr3:uid="{07C9EE91-20A1-4346-91E9-7276624D330F}" name="Count of Days lost" dataDxfId="13"/>
    <tableColumn id="3" xr3:uid="{C87D377A-BD38-3646-8A1D-7756854C2CC7}" name="Sum of Days lost" dataDxfId="12"/>
    <tableColumn id="4" xr3:uid="{933F5A15-050D-2A4F-8B7E-C279AB39F17C}" name="BF">
      <calculatedColumnFormula>W4*W4*X4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0FE1E-C813-744F-8039-ED5EF43FB8C2}" name="Table3" displayName="Table3" ref="R20:U33" totalsRowShown="0">
  <autoFilter ref="R20:U33" xr:uid="{8320FE1E-C813-744F-8039-ED5EF43FB8C2}"/>
  <sortState xmlns:xlrd2="http://schemas.microsoft.com/office/spreadsheetml/2017/richdata2" ref="R21:U33">
    <sortCondition descending="1" ref="U20:U33"/>
  </sortState>
  <tableColumns count="4">
    <tableColumn id="1" xr3:uid="{3FE0F59F-0E99-434F-885D-DC316CA9A7E4}" name="Department" dataDxfId="11"/>
    <tableColumn id="2" xr3:uid="{9418BD69-B601-0A4D-BA63-1BDA90B9050A}" name="Count of Days lost">
      <calculatedColumnFormula>COUNTIF($E$7:$E$79,R21)</calculatedColumnFormula>
    </tableColumn>
    <tableColumn id="3" xr3:uid="{54C8E5F7-A410-E844-ACB1-459476B684FD}" name="Sum of Days lost">
      <calculatedColumnFormula>SUMIF($E$7:$E$79,R21,$C$7:$C$79)</calculatedColumnFormula>
    </tableColumn>
    <tableColumn id="4" xr3:uid="{63CC463B-3D5B-B84D-AAFD-DF17B6EA7B93}" name="BF">
      <calculatedColumnFormula>S21*S21*T21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8926E4-4FA7-634B-A7E6-8840E4473AB2}" name="Table4" displayName="Table4" ref="I4:P18" totalsRowShown="0" headerRowDxfId="10" dataDxfId="9" dataCellStyle="Percent">
  <autoFilter ref="I4:P18" xr:uid="{5E8926E4-4FA7-634B-A7E6-8840E4473AB2}"/>
  <tableColumns count="8">
    <tableColumn id="1" xr3:uid="{0D34518A-8A5E-8546-9F6C-6F9C1DB90D09}" name="Items" dataDxfId="8"/>
    <tableColumn id="2" xr3:uid="{E01197B0-A264-9346-A19B-E167FFABBFCF}" name="fully agree" dataDxfId="7" dataCellStyle="Percent">
      <calculatedColumnFormula>B5/$J$2</calculatedColumnFormula>
    </tableColumn>
    <tableColumn id="3" xr3:uid="{94E16BE0-74A7-C744-8617-2816E52849F9}" name="agree" dataDxfId="6" dataCellStyle="Percent">
      <calculatedColumnFormula>C5/$J$2</calculatedColumnFormula>
    </tableColumn>
    <tableColumn id="4" xr3:uid="{8D809F76-A653-EE4A-918E-7F05562E7ADD}" name="not sure" dataDxfId="5" dataCellStyle="Percent">
      <calculatedColumnFormula>D5/$J$2</calculatedColumnFormula>
    </tableColumn>
    <tableColumn id="5" xr3:uid="{4E52D57E-3E29-4649-957F-B9D192A6B394}" name="disagree" dataDxfId="4" dataCellStyle="Percent">
      <calculatedColumnFormula>E5/$J$2</calculatedColumnFormula>
    </tableColumn>
    <tableColumn id="6" xr3:uid="{5E59D5F4-B6B3-8648-8FED-02337D567016}" name="strongly disagree" dataDxfId="3" dataCellStyle="Percent">
      <calculatedColumnFormula>F5/$J$2</calculatedColumnFormula>
    </tableColumn>
    <tableColumn id="8" xr3:uid="{745F0102-2DC8-DC48-9E14-A85B970ED724}" name="Max" dataDxfId="2" dataCellStyle="Percent">
      <calculatedColumnFormula>MAX(Table4[[#This Row],[fully agree]:[strongly disagree]])</calculatedColumnFormula>
    </tableColumn>
    <tableColumn id="7" xr3:uid="{1425F8D8-2575-994D-96DC-BE4388730933}" name="Max Rating">
      <calculatedColumnFormula>INDEX($J$4:$N$4,1,MATCH(MAX(J5:N5),J5:N5,0))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CF76B-B117-CC43-82B2-1AB6018015AC}" name="Table6" displayName="Table6" ref="I21:J35" totalsRowShown="0">
  <autoFilter ref="I21:J35" xr:uid="{A6CCF76B-B117-CC43-82B2-1AB6018015AC}"/>
  <tableColumns count="2">
    <tableColumn id="1" xr3:uid="{37A63524-CC52-524E-AE2F-351F23C962FC}" name="Item"/>
    <tableColumn id="2" xr3:uid="{BCB83189-9F0B-634A-9D80-C48863E1CC8A}" name="Max Respons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0F33-5154-4824-A1E7-B46F624E2016}">
  <sheetPr filterMode="1"/>
  <dimension ref="A1:Y192"/>
  <sheetViews>
    <sheetView topLeftCell="A150" zoomScaleNormal="100" workbookViewId="0">
      <selection activeCell="D172" sqref="D172"/>
    </sheetView>
  </sheetViews>
  <sheetFormatPr baseColWidth="10" defaultColWidth="8.83203125" defaultRowHeight="15" x14ac:dyDescent="0.2"/>
  <cols>
    <col min="1" max="1" width="21.5" bestFit="1" customWidth="1"/>
    <col min="2" max="2" width="17.33203125" customWidth="1"/>
    <col min="3" max="3" width="11.5" customWidth="1"/>
    <col min="4" max="4" width="27" bestFit="1" customWidth="1"/>
    <col min="5" max="5" width="22.6640625" bestFit="1" customWidth="1"/>
    <col min="6" max="6" width="33.33203125" bestFit="1" customWidth="1"/>
    <col min="8" max="8" width="11.1640625" customWidth="1"/>
    <col min="11" max="11" width="11.5" customWidth="1"/>
    <col min="12" max="12" width="20.33203125" bestFit="1" customWidth="1"/>
    <col min="18" max="18" width="19.5" bestFit="1" customWidth="1"/>
    <col min="19" max="19" width="16.5" customWidth="1"/>
    <col min="20" max="20" width="15.33203125" customWidth="1"/>
    <col min="21" max="21" width="10" bestFit="1" customWidth="1"/>
    <col min="22" max="22" width="19.5" bestFit="1" customWidth="1"/>
    <col min="23" max="23" width="17.1640625" bestFit="1" customWidth="1"/>
    <col min="24" max="24" width="15.83203125" bestFit="1" customWidth="1"/>
    <col min="25" max="25" width="5.5" bestFit="1" customWidth="1"/>
  </cols>
  <sheetData>
    <row r="1" spans="1:25" ht="16" thickBot="1" x14ac:dyDescent="0.25">
      <c r="A1" s="1" t="s">
        <v>0</v>
      </c>
      <c r="L1" s="47"/>
    </row>
    <row r="2" spans="1:25" x14ac:dyDescent="0.2">
      <c r="A2" s="1" t="s">
        <v>1</v>
      </c>
      <c r="B2" t="s">
        <v>2</v>
      </c>
      <c r="J2" s="31" t="s">
        <v>3</v>
      </c>
      <c r="K2" s="32"/>
      <c r="L2" s="48">
        <v>37</v>
      </c>
      <c r="M2" s="32"/>
      <c r="N2" s="33"/>
    </row>
    <row r="3" spans="1:25" ht="22" thickBot="1" x14ac:dyDescent="0.3">
      <c r="A3" s="30" t="s">
        <v>4</v>
      </c>
      <c r="J3" s="34" t="s">
        <v>5</v>
      </c>
      <c r="K3" s="35"/>
      <c r="L3" s="49">
        <f>L2/5</f>
        <v>7.4</v>
      </c>
      <c r="M3" s="35"/>
      <c r="N3" s="36"/>
      <c r="R3" s="52" t="s">
        <v>128</v>
      </c>
      <c r="S3" t="s">
        <v>130</v>
      </c>
      <c r="T3" t="s">
        <v>129</v>
      </c>
      <c r="V3" s="54" t="s">
        <v>128</v>
      </c>
      <c r="W3" s="54" t="s">
        <v>130</v>
      </c>
      <c r="X3" s="54" t="s">
        <v>129</v>
      </c>
      <c r="Y3" s="55" t="s">
        <v>131</v>
      </c>
    </row>
    <row r="4" spans="1:25" ht="16" thickBot="1" x14ac:dyDescent="0.25">
      <c r="A4" s="1"/>
      <c r="J4" s="42"/>
      <c r="K4" s="42"/>
      <c r="L4" s="42"/>
      <c r="M4" s="42"/>
      <c r="N4" s="42"/>
      <c r="R4" s="50" t="s">
        <v>64</v>
      </c>
      <c r="S4">
        <v>4</v>
      </c>
      <c r="T4">
        <v>185</v>
      </c>
      <c r="V4" s="50" t="s">
        <v>18</v>
      </c>
      <c r="W4">
        <v>10</v>
      </c>
      <c r="X4">
        <v>71</v>
      </c>
      <c r="Y4">
        <f t="shared" ref="Y4:Y16" si="0">W4*W4*X4</f>
        <v>7100</v>
      </c>
    </row>
    <row r="5" spans="1:25" ht="16" thickBot="1" x14ac:dyDescent="0.25">
      <c r="J5" s="37"/>
      <c r="K5" s="38"/>
      <c r="L5" s="38" t="s">
        <v>6</v>
      </c>
      <c r="M5" s="38"/>
      <c r="N5" s="39"/>
      <c r="R5" s="50" t="s">
        <v>52</v>
      </c>
      <c r="S5">
        <v>8</v>
      </c>
      <c r="T5">
        <v>83</v>
      </c>
      <c r="V5" s="50" t="s">
        <v>43</v>
      </c>
      <c r="W5">
        <v>11</v>
      </c>
      <c r="X5">
        <v>49</v>
      </c>
      <c r="Y5">
        <f t="shared" si="0"/>
        <v>5929</v>
      </c>
    </row>
    <row r="6" spans="1:25" ht="16" thickBot="1" x14ac:dyDescent="0.25">
      <c r="A6" s="14" t="s">
        <v>7</v>
      </c>
      <c r="B6" s="15" t="s">
        <v>8</v>
      </c>
      <c r="C6" s="15" t="s">
        <v>9</v>
      </c>
      <c r="D6" s="15" t="s">
        <v>10</v>
      </c>
      <c r="E6" s="15" t="s">
        <v>11</v>
      </c>
      <c r="F6" s="15" t="s">
        <v>12</v>
      </c>
      <c r="G6" s="15" t="s">
        <v>13</v>
      </c>
      <c r="H6" s="16" t="s">
        <v>14</v>
      </c>
      <c r="J6" s="44" t="s">
        <v>15</v>
      </c>
      <c r="K6" s="40"/>
      <c r="L6" s="46" t="s">
        <v>16</v>
      </c>
      <c r="M6" s="40"/>
      <c r="N6" s="41"/>
      <c r="R6" s="50" t="s">
        <v>18</v>
      </c>
      <c r="S6">
        <v>10</v>
      </c>
      <c r="T6">
        <v>71</v>
      </c>
      <c r="V6" s="50" t="s">
        <v>52</v>
      </c>
      <c r="W6">
        <v>8</v>
      </c>
      <c r="X6">
        <v>83</v>
      </c>
      <c r="Y6">
        <f t="shared" si="0"/>
        <v>5312</v>
      </c>
    </row>
    <row r="7" spans="1:25" x14ac:dyDescent="0.2">
      <c r="A7" s="2">
        <v>44439</v>
      </c>
      <c r="B7" s="2">
        <v>44440</v>
      </c>
      <c r="C7" s="3">
        <v>2</v>
      </c>
      <c r="D7" s="3" t="s">
        <v>24</v>
      </c>
      <c r="E7" s="3" t="s">
        <v>36</v>
      </c>
      <c r="F7" s="3" t="s">
        <v>38</v>
      </c>
      <c r="G7" s="3" t="s">
        <v>20</v>
      </c>
      <c r="H7" s="4">
        <v>12.5</v>
      </c>
      <c r="J7" s="43">
        <f>C7*$L$3</f>
        <v>14.8</v>
      </c>
      <c r="L7" s="45">
        <f>J7*H7</f>
        <v>185</v>
      </c>
      <c r="R7" s="50" t="s">
        <v>81</v>
      </c>
      <c r="S7">
        <v>3</v>
      </c>
      <c r="T7">
        <v>66</v>
      </c>
      <c r="V7" s="50" t="s">
        <v>64</v>
      </c>
      <c r="W7">
        <v>4</v>
      </c>
      <c r="X7">
        <v>185</v>
      </c>
      <c r="Y7">
        <f t="shared" si="0"/>
        <v>2960</v>
      </c>
    </row>
    <row r="8" spans="1:25" x14ac:dyDescent="0.2">
      <c r="A8" s="2">
        <v>44452</v>
      </c>
      <c r="B8" s="2">
        <v>44456</v>
      </c>
      <c r="C8" s="3">
        <v>5</v>
      </c>
      <c r="D8" s="3" t="s">
        <v>27</v>
      </c>
      <c r="E8" s="3" t="s">
        <v>36</v>
      </c>
      <c r="F8" s="3" t="s">
        <v>38</v>
      </c>
      <c r="G8" s="3" t="s">
        <v>23</v>
      </c>
      <c r="H8" s="4">
        <v>12.5</v>
      </c>
      <c r="J8" s="43">
        <f t="shared" ref="J8:J38" si="1">C8*$L$3</f>
        <v>37</v>
      </c>
      <c r="L8" s="45">
        <f t="shared" ref="L8:L38" si="2">J8*H8</f>
        <v>462.5</v>
      </c>
      <c r="R8" s="50" t="s">
        <v>70</v>
      </c>
      <c r="S8">
        <v>5</v>
      </c>
      <c r="T8">
        <v>50</v>
      </c>
      <c r="V8" s="50" t="s">
        <v>76</v>
      </c>
      <c r="W8">
        <v>8</v>
      </c>
      <c r="X8">
        <v>40</v>
      </c>
      <c r="Y8">
        <f t="shared" si="0"/>
        <v>2560</v>
      </c>
    </row>
    <row r="9" spans="1:25" x14ac:dyDescent="0.2">
      <c r="A9" s="2">
        <v>44637</v>
      </c>
      <c r="B9" s="2">
        <v>44637</v>
      </c>
      <c r="C9" s="3">
        <v>1</v>
      </c>
      <c r="D9" s="3" t="s">
        <v>41</v>
      </c>
      <c r="E9" s="3" t="s">
        <v>36</v>
      </c>
      <c r="F9" s="3" t="s">
        <v>38</v>
      </c>
      <c r="G9" s="3" t="s">
        <v>23</v>
      </c>
      <c r="H9" s="4">
        <v>12.5</v>
      </c>
      <c r="J9" s="43">
        <f t="shared" si="1"/>
        <v>7.4</v>
      </c>
      <c r="L9" s="45">
        <f t="shared" si="2"/>
        <v>92.5</v>
      </c>
      <c r="R9" s="50" t="s">
        <v>43</v>
      </c>
      <c r="S9">
        <v>11</v>
      </c>
      <c r="T9">
        <v>49</v>
      </c>
      <c r="V9" s="50" t="s">
        <v>70</v>
      </c>
      <c r="W9">
        <v>5</v>
      </c>
      <c r="X9">
        <v>50</v>
      </c>
      <c r="Y9">
        <f t="shared" si="0"/>
        <v>1250</v>
      </c>
    </row>
    <row r="10" spans="1:25" x14ac:dyDescent="0.2">
      <c r="A10" s="2">
        <v>44620</v>
      </c>
      <c r="B10" s="2">
        <v>44621</v>
      </c>
      <c r="C10" s="3">
        <v>2</v>
      </c>
      <c r="D10" s="3" t="s">
        <v>39</v>
      </c>
      <c r="E10" s="3" t="s">
        <v>36</v>
      </c>
      <c r="F10" s="3" t="s">
        <v>40</v>
      </c>
      <c r="G10" s="3" t="s">
        <v>23</v>
      </c>
      <c r="H10" s="4">
        <v>14.5</v>
      </c>
      <c r="J10" s="43">
        <f t="shared" si="1"/>
        <v>14.8</v>
      </c>
      <c r="L10" s="45">
        <f t="shared" si="2"/>
        <v>214.60000000000002</v>
      </c>
      <c r="R10" s="50" t="s">
        <v>76</v>
      </c>
      <c r="S10">
        <v>8</v>
      </c>
      <c r="T10">
        <v>40</v>
      </c>
      <c r="V10" s="50" t="s">
        <v>36</v>
      </c>
      <c r="W10">
        <v>7</v>
      </c>
      <c r="X10">
        <v>20</v>
      </c>
      <c r="Y10">
        <f t="shared" si="0"/>
        <v>980</v>
      </c>
    </row>
    <row r="11" spans="1:25" x14ac:dyDescent="0.2">
      <c r="A11" s="2">
        <v>44641</v>
      </c>
      <c r="B11" s="2">
        <v>44645</v>
      </c>
      <c r="C11" s="3">
        <v>5</v>
      </c>
      <c r="D11" s="3" t="s">
        <v>42</v>
      </c>
      <c r="E11" s="3" t="s">
        <v>36</v>
      </c>
      <c r="F11" s="3" t="s">
        <v>40</v>
      </c>
      <c r="G11" s="3" t="s">
        <v>23</v>
      </c>
      <c r="H11" s="4">
        <v>14.5</v>
      </c>
      <c r="J11" s="43">
        <f t="shared" si="1"/>
        <v>37</v>
      </c>
      <c r="L11" s="45">
        <f t="shared" si="2"/>
        <v>536.5</v>
      </c>
      <c r="R11" s="50" t="s">
        <v>59</v>
      </c>
      <c r="S11">
        <v>5</v>
      </c>
      <c r="T11">
        <v>28</v>
      </c>
      <c r="V11" s="50" t="s">
        <v>31</v>
      </c>
      <c r="W11">
        <v>7</v>
      </c>
      <c r="X11">
        <v>17</v>
      </c>
      <c r="Y11">
        <f t="shared" si="0"/>
        <v>833</v>
      </c>
    </row>
    <row r="12" spans="1:25" x14ac:dyDescent="0.2">
      <c r="A12" s="2">
        <v>44550</v>
      </c>
      <c r="B12" s="2">
        <v>44551</v>
      </c>
      <c r="C12" s="3">
        <v>2</v>
      </c>
      <c r="D12" s="3" t="s">
        <v>28</v>
      </c>
      <c r="E12" s="3" t="s">
        <v>36</v>
      </c>
      <c r="F12" s="3" t="s">
        <v>37</v>
      </c>
      <c r="G12" s="3" t="s">
        <v>23</v>
      </c>
      <c r="H12" s="4">
        <v>28</v>
      </c>
      <c r="J12" s="43">
        <f t="shared" si="1"/>
        <v>14.8</v>
      </c>
      <c r="L12" s="45">
        <f t="shared" si="2"/>
        <v>414.40000000000003</v>
      </c>
      <c r="R12" s="50" t="s">
        <v>36</v>
      </c>
      <c r="S12">
        <v>7</v>
      </c>
      <c r="T12">
        <v>20</v>
      </c>
      <c r="V12" s="50" t="s">
        <v>59</v>
      </c>
      <c r="W12">
        <v>5</v>
      </c>
      <c r="X12">
        <v>28</v>
      </c>
      <c r="Y12">
        <f t="shared" si="0"/>
        <v>700</v>
      </c>
    </row>
    <row r="13" spans="1:25" x14ac:dyDescent="0.2">
      <c r="A13" s="2">
        <v>44573</v>
      </c>
      <c r="B13" s="2">
        <v>44575</v>
      </c>
      <c r="C13" s="3">
        <v>3</v>
      </c>
      <c r="D13" s="3" t="s">
        <v>28</v>
      </c>
      <c r="E13" s="3" t="s">
        <v>36</v>
      </c>
      <c r="F13" s="3" t="s">
        <v>38</v>
      </c>
      <c r="G13" s="3" t="s">
        <v>23</v>
      </c>
      <c r="H13" s="4">
        <v>12.5</v>
      </c>
      <c r="J13" s="43">
        <f t="shared" si="1"/>
        <v>22.200000000000003</v>
      </c>
      <c r="L13" s="45">
        <f t="shared" si="2"/>
        <v>277.50000000000006</v>
      </c>
      <c r="R13" s="50" t="s">
        <v>31</v>
      </c>
      <c r="S13">
        <v>7</v>
      </c>
      <c r="T13">
        <v>17</v>
      </c>
      <c r="V13" s="50" t="s">
        <v>81</v>
      </c>
      <c r="W13">
        <v>3</v>
      </c>
      <c r="X13">
        <v>66</v>
      </c>
      <c r="Y13">
        <f t="shared" si="0"/>
        <v>594</v>
      </c>
    </row>
    <row r="14" spans="1:25" x14ac:dyDescent="0.2">
      <c r="A14" s="2">
        <v>44536</v>
      </c>
      <c r="B14" s="2">
        <v>44536</v>
      </c>
      <c r="C14" s="3">
        <v>1</v>
      </c>
      <c r="D14" s="3" t="s">
        <v>24</v>
      </c>
      <c r="E14" s="3" t="s">
        <v>43</v>
      </c>
      <c r="F14" s="3" t="s">
        <v>48</v>
      </c>
      <c r="G14" s="3" t="s">
        <v>23</v>
      </c>
      <c r="H14" s="4">
        <v>10.5</v>
      </c>
      <c r="J14" s="43">
        <f t="shared" si="1"/>
        <v>7.4</v>
      </c>
      <c r="L14" s="45">
        <f t="shared" si="2"/>
        <v>77.7</v>
      </c>
      <c r="R14" s="50" t="s">
        <v>84</v>
      </c>
      <c r="S14">
        <v>3</v>
      </c>
      <c r="T14">
        <v>16</v>
      </c>
      <c r="V14" s="50" t="s">
        <v>84</v>
      </c>
      <c r="W14">
        <v>3</v>
      </c>
      <c r="X14">
        <v>16</v>
      </c>
      <c r="Y14">
        <f t="shared" si="0"/>
        <v>144</v>
      </c>
    </row>
    <row r="15" spans="1:25" x14ac:dyDescent="0.2">
      <c r="A15" s="2">
        <v>44487</v>
      </c>
      <c r="B15" s="2">
        <v>44487</v>
      </c>
      <c r="C15" s="3">
        <v>1</v>
      </c>
      <c r="D15" s="3" t="s">
        <v>27</v>
      </c>
      <c r="E15" s="3" t="s">
        <v>43</v>
      </c>
      <c r="F15" s="3" t="s">
        <v>44</v>
      </c>
      <c r="G15" s="3" t="s">
        <v>23</v>
      </c>
      <c r="H15" s="4">
        <v>18</v>
      </c>
      <c r="J15" s="43">
        <f t="shared" si="1"/>
        <v>7.4</v>
      </c>
      <c r="L15" s="45">
        <f t="shared" si="2"/>
        <v>133.20000000000002</v>
      </c>
      <c r="R15" s="50" t="s">
        <v>88</v>
      </c>
      <c r="S15">
        <v>1</v>
      </c>
      <c r="T15">
        <v>1</v>
      </c>
      <c r="V15" s="50" t="s">
        <v>88</v>
      </c>
      <c r="W15">
        <v>1</v>
      </c>
      <c r="X15">
        <v>1</v>
      </c>
      <c r="Y15">
        <f t="shared" si="0"/>
        <v>1</v>
      </c>
    </row>
    <row r="16" spans="1:25" x14ac:dyDescent="0.2">
      <c r="A16" s="2">
        <v>44543</v>
      </c>
      <c r="B16" s="2">
        <v>44543</v>
      </c>
      <c r="C16" s="3">
        <v>1</v>
      </c>
      <c r="D16" s="3" t="s">
        <v>27</v>
      </c>
      <c r="E16" s="3" t="s">
        <v>43</v>
      </c>
      <c r="F16" s="3" t="s">
        <v>47</v>
      </c>
      <c r="G16" s="3" t="s">
        <v>23</v>
      </c>
      <c r="H16" s="4">
        <v>10.5</v>
      </c>
      <c r="J16" s="43">
        <f t="shared" si="1"/>
        <v>7.4</v>
      </c>
      <c r="L16" s="45">
        <f t="shared" si="2"/>
        <v>77.7</v>
      </c>
      <c r="R16" s="50" t="s">
        <v>79</v>
      </c>
      <c r="S16">
        <v>1</v>
      </c>
      <c r="T16">
        <v>1</v>
      </c>
      <c r="V16" s="50" t="s">
        <v>79</v>
      </c>
      <c r="W16">
        <v>1</v>
      </c>
      <c r="X16">
        <v>1</v>
      </c>
      <c r="Y16">
        <f t="shared" si="0"/>
        <v>1</v>
      </c>
    </row>
    <row r="17" spans="1:22" x14ac:dyDescent="0.2">
      <c r="A17" s="2">
        <v>44571</v>
      </c>
      <c r="B17" s="2">
        <v>44571</v>
      </c>
      <c r="C17" s="3">
        <v>1</v>
      </c>
      <c r="D17" s="3" t="s">
        <v>27</v>
      </c>
      <c r="E17" s="3" t="s">
        <v>43</v>
      </c>
      <c r="F17" s="3" t="s">
        <v>47</v>
      </c>
      <c r="G17" s="3" t="s">
        <v>23</v>
      </c>
      <c r="H17" s="4">
        <v>10.5</v>
      </c>
      <c r="J17" s="43">
        <f t="shared" si="1"/>
        <v>7.4</v>
      </c>
      <c r="L17" s="45">
        <f t="shared" si="2"/>
        <v>77.7</v>
      </c>
    </row>
    <row r="18" spans="1:22" x14ac:dyDescent="0.2">
      <c r="A18" s="2">
        <v>44579</v>
      </c>
      <c r="B18" s="2">
        <v>44584</v>
      </c>
      <c r="C18" s="3">
        <v>4</v>
      </c>
      <c r="D18" s="3" t="s">
        <v>27</v>
      </c>
      <c r="E18" s="3" t="s">
        <v>43</v>
      </c>
      <c r="F18" s="3" t="s">
        <v>47</v>
      </c>
      <c r="G18" s="3" t="s">
        <v>23</v>
      </c>
      <c r="H18" s="4">
        <v>10.5</v>
      </c>
      <c r="J18" s="43">
        <f t="shared" si="1"/>
        <v>29.6</v>
      </c>
      <c r="L18" s="45">
        <f t="shared" si="2"/>
        <v>310.8</v>
      </c>
    </row>
    <row r="19" spans="1:22" x14ac:dyDescent="0.2">
      <c r="A19" s="2">
        <v>44525</v>
      </c>
      <c r="B19" s="2">
        <v>44526</v>
      </c>
      <c r="C19" s="3">
        <v>2</v>
      </c>
      <c r="D19" s="3" t="s">
        <v>21</v>
      </c>
      <c r="E19" s="3" t="s">
        <v>43</v>
      </c>
      <c r="F19" s="3" t="s">
        <v>47</v>
      </c>
      <c r="G19" s="3" t="s">
        <v>20</v>
      </c>
      <c r="H19" s="4">
        <v>10.5</v>
      </c>
      <c r="J19" s="43">
        <f t="shared" si="1"/>
        <v>14.8</v>
      </c>
      <c r="L19" s="45">
        <f t="shared" si="2"/>
        <v>155.4</v>
      </c>
    </row>
    <row r="20" spans="1:22" x14ac:dyDescent="0.2">
      <c r="A20" s="2">
        <v>44645</v>
      </c>
      <c r="B20" s="2">
        <v>44645</v>
      </c>
      <c r="C20" s="3">
        <v>1</v>
      </c>
      <c r="D20" s="3" t="s">
        <v>17</v>
      </c>
      <c r="E20" s="3" t="s">
        <v>43</v>
      </c>
      <c r="F20" s="3" t="s">
        <v>47</v>
      </c>
      <c r="G20" s="3" t="s">
        <v>23</v>
      </c>
      <c r="H20" s="4">
        <v>10.5</v>
      </c>
      <c r="J20" s="43">
        <f t="shared" si="1"/>
        <v>7.4</v>
      </c>
      <c r="L20" s="45">
        <f t="shared" si="2"/>
        <v>77.7</v>
      </c>
      <c r="R20" t="s">
        <v>97</v>
      </c>
      <c r="S20" t="s">
        <v>130</v>
      </c>
      <c r="T20" t="s">
        <v>129</v>
      </c>
      <c r="U20" t="s">
        <v>131</v>
      </c>
    </row>
    <row r="21" spans="1:22" x14ac:dyDescent="0.2">
      <c r="A21" s="2">
        <v>44522</v>
      </c>
      <c r="B21" s="2">
        <v>44568</v>
      </c>
      <c r="C21" s="3">
        <v>35</v>
      </c>
      <c r="D21" s="3" t="s">
        <v>45</v>
      </c>
      <c r="E21" s="3" t="s">
        <v>43</v>
      </c>
      <c r="F21" s="3" t="s">
        <v>46</v>
      </c>
      <c r="G21" s="3" t="s">
        <v>23</v>
      </c>
      <c r="H21" s="4">
        <v>10.5</v>
      </c>
      <c r="J21" s="43">
        <f t="shared" si="1"/>
        <v>259</v>
      </c>
      <c r="L21" s="45">
        <f t="shared" si="2"/>
        <v>2719.5</v>
      </c>
      <c r="R21" s="50" t="s">
        <v>18</v>
      </c>
      <c r="S21">
        <f t="shared" ref="S21:S33" si="3">COUNTIF($E$7:$E$79,R21)</f>
        <v>10</v>
      </c>
      <c r="T21">
        <f t="shared" ref="T21:T33" si="4">SUMIF($E$7:$E$79,R21,$C$7:$C$79)</f>
        <v>71</v>
      </c>
      <c r="U21">
        <f t="shared" ref="U21:U33" si="5">S21*S21*T21</f>
        <v>7100</v>
      </c>
      <c r="V21" s="50"/>
    </row>
    <row r="22" spans="1:22" x14ac:dyDescent="0.2">
      <c r="A22" s="2">
        <v>44529</v>
      </c>
      <c r="B22" s="2">
        <v>44529</v>
      </c>
      <c r="C22" s="3">
        <v>1</v>
      </c>
      <c r="D22" s="3" t="s">
        <v>42</v>
      </c>
      <c r="E22" s="3" t="s">
        <v>43</v>
      </c>
      <c r="F22" s="3" t="s">
        <v>47</v>
      </c>
      <c r="G22" s="3" t="s">
        <v>23</v>
      </c>
      <c r="H22" s="4">
        <v>10.5</v>
      </c>
      <c r="J22" s="43">
        <f t="shared" si="1"/>
        <v>7.4</v>
      </c>
      <c r="L22" s="45">
        <f t="shared" si="2"/>
        <v>77.7</v>
      </c>
      <c r="R22" s="50" t="s">
        <v>43</v>
      </c>
      <c r="S22">
        <f t="shared" si="3"/>
        <v>11</v>
      </c>
      <c r="T22">
        <f t="shared" si="4"/>
        <v>49</v>
      </c>
      <c r="U22">
        <f t="shared" si="5"/>
        <v>5929</v>
      </c>
      <c r="V22" s="50"/>
    </row>
    <row r="23" spans="1:22" x14ac:dyDescent="0.2">
      <c r="A23" s="2">
        <v>44651</v>
      </c>
      <c r="B23" s="2">
        <v>44651</v>
      </c>
      <c r="C23" s="3">
        <v>1</v>
      </c>
      <c r="D23" s="3" t="s">
        <v>50</v>
      </c>
      <c r="E23" s="3" t="s">
        <v>43</v>
      </c>
      <c r="F23" s="3" t="s">
        <v>47</v>
      </c>
      <c r="G23" s="3" t="s">
        <v>20</v>
      </c>
      <c r="H23" s="4">
        <v>10.5</v>
      </c>
      <c r="J23" s="43">
        <f t="shared" si="1"/>
        <v>7.4</v>
      </c>
      <c r="L23" s="45">
        <f t="shared" si="2"/>
        <v>77.7</v>
      </c>
      <c r="R23" s="50" t="s">
        <v>52</v>
      </c>
      <c r="S23">
        <f t="shared" si="3"/>
        <v>8</v>
      </c>
      <c r="T23">
        <f t="shared" si="4"/>
        <v>83</v>
      </c>
      <c r="U23">
        <f t="shared" si="5"/>
        <v>5312</v>
      </c>
      <c r="V23" s="50"/>
    </row>
    <row r="24" spans="1:22" x14ac:dyDescent="0.2">
      <c r="A24" s="2">
        <v>44536</v>
      </c>
      <c r="B24" s="2">
        <v>44536</v>
      </c>
      <c r="C24" s="3">
        <v>1</v>
      </c>
      <c r="D24" s="3" t="s">
        <v>49</v>
      </c>
      <c r="E24" s="3" t="s">
        <v>43</v>
      </c>
      <c r="F24" s="3" t="s">
        <v>46</v>
      </c>
      <c r="G24" s="3" t="s">
        <v>23</v>
      </c>
      <c r="H24" s="4">
        <v>10.5</v>
      </c>
      <c r="J24" s="43">
        <f t="shared" si="1"/>
        <v>7.4</v>
      </c>
      <c r="L24" s="45">
        <f t="shared" si="2"/>
        <v>77.7</v>
      </c>
      <c r="R24" s="50" t="s">
        <v>64</v>
      </c>
      <c r="S24">
        <f t="shared" si="3"/>
        <v>4</v>
      </c>
      <c r="T24">
        <f t="shared" si="4"/>
        <v>185</v>
      </c>
      <c r="U24">
        <f t="shared" si="5"/>
        <v>2960</v>
      </c>
      <c r="V24" s="50"/>
    </row>
    <row r="25" spans="1:22" x14ac:dyDescent="0.2">
      <c r="A25" s="2">
        <v>44543</v>
      </c>
      <c r="B25" s="2">
        <v>44544</v>
      </c>
      <c r="C25" s="3">
        <v>2</v>
      </c>
      <c r="D25" s="3" t="s">
        <v>24</v>
      </c>
      <c r="E25" s="3" t="s">
        <v>76</v>
      </c>
      <c r="F25" s="3" t="s">
        <v>77</v>
      </c>
      <c r="G25" s="3" t="s">
        <v>20</v>
      </c>
      <c r="H25" s="4">
        <v>9.5</v>
      </c>
      <c r="J25" s="43">
        <f t="shared" si="1"/>
        <v>14.8</v>
      </c>
      <c r="L25" s="45">
        <f t="shared" si="2"/>
        <v>140.6</v>
      </c>
      <c r="R25" s="50" t="s">
        <v>76</v>
      </c>
      <c r="S25">
        <f t="shared" si="3"/>
        <v>8</v>
      </c>
      <c r="T25">
        <f t="shared" si="4"/>
        <v>40</v>
      </c>
      <c r="U25">
        <f t="shared" si="5"/>
        <v>2560</v>
      </c>
      <c r="V25" s="50"/>
    </row>
    <row r="26" spans="1:22" x14ac:dyDescent="0.2">
      <c r="A26" s="2">
        <v>44508</v>
      </c>
      <c r="B26" s="2">
        <v>44510</v>
      </c>
      <c r="C26" s="3">
        <v>3</v>
      </c>
      <c r="D26" s="3" t="s">
        <v>27</v>
      </c>
      <c r="E26" s="3" t="s">
        <v>76</v>
      </c>
      <c r="F26" s="3" t="s">
        <v>77</v>
      </c>
      <c r="G26" s="3" t="s">
        <v>20</v>
      </c>
      <c r="H26" s="4">
        <v>9.5</v>
      </c>
      <c r="J26" s="43">
        <f t="shared" si="1"/>
        <v>22.200000000000003</v>
      </c>
      <c r="L26" s="45">
        <f t="shared" si="2"/>
        <v>210.90000000000003</v>
      </c>
      <c r="R26" s="50" t="s">
        <v>70</v>
      </c>
      <c r="S26">
        <f t="shared" si="3"/>
        <v>5</v>
      </c>
      <c r="T26">
        <f t="shared" si="4"/>
        <v>50</v>
      </c>
      <c r="U26">
        <f t="shared" si="5"/>
        <v>1250</v>
      </c>
      <c r="V26" s="50"/>
    </row>
    <row r="27" spans="1:22" x14ac:dyDescent="0.2">
      <c r="A27" s="2">
        <v>44530</v>
      </c>
      <c r="B27" s="2">
        <v>44540</v>
      </c>
      <c r="C27" s="3">
        <v>9</v>
      </c>
      <c r="D27" s="3" t="s">
        <v>27</v>
      </c>
      <c r="E27" s="3" t="s">
        <v>76</v>
      </c>
      <c r="F27" s="3" t="s">
        <v>77</v>
      </c>
      <c r="G27" s="3" t="s">
        <v>20</v>
      </c>
      <c r="H27" s="4">
        <v>9.5</v>
      </c>
      <c r="J27" s="43">
        <f t="shared" si="1"/>
        <v>66.600000000000009</v>
      </c>
      <c r="L27" s="45">
        <f t="shared" si="2"/>
        <v>632.70000000000005</v>
      </c>
      <c r="R27" s="50" t="s">
        <v>36</v>
      </c>
      <c r="S27">
        <f t="shared" si="3"/>
        <v>7</v>
      </c>
      <c r="T27">
        <f t="shared" si="4"/>
        <v>20</v>
      </c>
      <c r="U27">
        <f t="shared" si="5"/>
        <v>980</v>
      </c>
      <c r="V27" s="50"/>
    </row>
    <row r="28" spans="1:22" x14ac:dyDescent="0.2">
      <c r="A28" s="2">
        <v>44508</v>
      </c>
      <c r="B28" s="2">
        <v>44519</v>
      </c>
      <c r="C28" s="3">
        <v>10</v>
      </c>
      <c r="D28" s="3" t="s">
        <v>51</v>
      </c>
      <c r="E28" s="3" t="s">
        <v>76</v>
      </c>
      <c r="F28" s="3" t="s">
        <v>77</v>
      </c>
      <c r="G28" s="3" t="s">
        <v>20</v>
      </c>
      <c r="H28" s="4">
        <v>9.5</v>
      </c>
      <c r="J28" s="43">
        <f t="shared" si="1"/>
        <v>74</v>
      </c>
      <c r="L28" s="45">
        <f t="shared" si="2"/>
        <v>703</v>
      </c>
      <c r="R28" s="50" t="s">
        <v>31</v>
      </c>
      <c r="S28">
        <f t="shared" si="3"/>
        <v>7</v>
      </c>
      <c r="T28">
        <f t="shared" si="4"/>
        <v>17</v>
      </c>
      <c r="U28">
        <f t="shared" si="5"/>
        <v>833</v>
      </c>
      <c r="V28" s="50"/>
    </row>
    <row r="29" spans="1:22" x14ac:dyDescent="0.2">
      <c r="A29" s="2">
        <v>44503</v>
      </c>
      <c r="B29" s="2">
        <v>44505</v>
      </c>
      <c r="C29" s="3">
        <v>3</v>
      </c>
      <c r="D29" s="3" t="s">
        <v>57</v>
      </c>
      <c r="E29" s="3" t="s">
        <v>76</v>
      </c>
      <c r="F29" s="3" t="s">
        <v>77</v>
      </c>
      <c r="G29" s="3" t="s">
        <v>20</v>
      </c>
      <c r="H29" s="4">
        <v>9.5</v>
      </c>
      <c r="J29" s="43">
        <f t="shared" si="1"/>
        <v>22.200000000000003</v>
      </c>
      <c r="L29" s="45">
        <f t="shared" si="2"/>
        <v>210.90000000000003</v>
      </c>
      <c r="R29" s="50" t="s">
        <v>59</v>
      </c>
      <c r="S29">
        <f t="shared" si="3"/>
        <v>5</v>
      </c>
      <c r="T29">
        <f t="shared" si="4"/>
        <v>28</v>
      </c>
      <c r="U29">
        <f t="shared" si="5"/>
        <v>700</v>
      </c>
      <c r="V29" s="50"/>
    </row>
    <row r="30" spans="1:22" x14ac:dyDescent="0.2">
      <c r="A30" s="2">
        <v>44530</v>
      </c>
      <c r="B30" s="2">
        <v>44531</v>
      </c>
      <c r="C30" s="3">
        <v>2</v>
      </c>
      <c r="D30" s="3" t="s">
        <v>21</v>
      </c>
      <c r="E30" s="3" t="s">
        <v>76</v>
      </c>
      <c r="F30" s="3" t="s">
        <v>77</v>
      </c>
      <c r="G30" s="3" t="s">
        <v>20</v>
      </c>
      <c r="H30" s="4">
        <v>9.5</v>
      </c>
      <c r="J30" s="43">
        <f t="shared" si="1"/>
        <v>14.8</v>
      </c>
      <c r="L30" s="45">
        <f t="shared" si="2"/>
        <v>140.6</v>
      </c>
      <c r="R30" s="50" t="s">
        <v>81</v>
      </c>
      <c r="S30">
        <f t="shared" si="3"/>
        <v>3</v>
      </c>
      <c r="T30">
        <f t="shared" si="4"/>
        <v>66</v>
      </c>
      <c r="U30">
        <f t="shared" si="5"/>
        <v>594</v>
      </c>
      <c r="V30" s="50"/>
    </row>
    <row r="31" spans="1:22" x14ac:dyDescent="0.2">
      <c r="A31" s="2">
        <v>44532</v>
      </c>
      <c r="B31" s="2">
        <v>44545</v>
      </c>
      <c r="C31" s="3">
        <v>10</v>
      </c>
      <c r="D31" s="3" t="s">
        <v>39</v>
      </c>
      <c r="E31" s="3" t="s">
        <v>76</v>
      </c>
      <c r="F31" s="3" t="s">
        <v>77</v>
      </c>
      <c r="G31" s="3" t="s">
        <v>20</v>
      </c>
      <c r="H31" s="4">
        <v>9.5</v>
      </c>
      <c r="J31" s="43">
        <f t="shared" si="1"/>
        <v>74</v>
      </c>
      <c r="L31" s="45">
        <f t="shared" si="2"/>
        <v>703</v>
      </c>
      <c r="R31" s="50" t="s">
        <v>84</v>
      </c>
      <c r="S31">
        <f t="shared" si="3"/>
        <v>3</v>
      </c>
      <c r="T31">
        <f t="shared" si="4"/>
        <v>16</v>
      </c>
      <c r="U31">
        <f t="shared" si="5"/>
        <v>144</v>
      </c>
      <c r="V31" s="50"/>
    </row>
    <row r="32" spans="1:22" x14ac:dyDescent="0.2">
      <c r="A32" s="2">
        <v>44539</v>
      </c>
      <c r="B32" s="2">
        <v>44539</v>
      </c>
      <c r="C32" s="3">
        <v>1</v>
      </c>
      <c r="D32" s="3" t="s">
        <v>17</v>
      </c>
      <c r="E32" s="3" t="s">
        <v>76</v>
      </c>
      <c r="F32" s="3" t="s">
        <v>78</v>
      </c>
      <c r="G32" s="3" t="s">
        <v>20</v>
      </c>
      <c r="H32" s="4">
        <v>11.5</v>
      </c>
      <c r="J32" s="43">
        <f t="shared" si="1"/>
        <v>7.4</v>
      </c>
      <c r="L32" s="45">
        <f t="shared" si="2"/>
        <v>85.100000000000009</v>
      </c>
      <c r="R32" s="50" t="s">
        <v>88</v>
      </c>
      <c r="S32">
        <f t="shared" si="3"/>
        <v>1</v>
      </c>
      <c r="T32">
        <f t="shared" si="4"/>
        <v>1</v>
      </c>
      <c r="U32">
        <f t="shared" si="5"/>
        <v>1</v>
      </c>
      <c r="V32" s="50"/>
    </row>
    <row r="33" spans="1:22" x14ac:dyDescent="0.2">
      <c r="A33" s="2">
        <v>44287</v>
      </c>
      <c r="B33" s="2">
        <v>44319</v>
      </c>
      <c r="C33" s="3">
        <v>23</v>
      </c>
      <c r="D33" s="3" t="s">
        <v>51</v>
      </c>
      <c r="E33" s="3" t="s">
        <v>52</v>
      </c>
      <c r="F33" s="3" t="s">
        <v>53</v>
      </c>
      <c r="G33" s="3" t="s">
        <v>20</v>
      </c>
      <c r="H33" s="4">
        <v>16</v>
      </c>
      <c r="J33" s="43">
        <f t="shared" si="1"/>
        <v>170.20000000000002</v>
      </c>
      <c r="L33" s="45">
        <f t="shared" si="2"/>
        <v>2723.2000000000003</v>
      </c>
      <c r="R33" s="50" t="s">
        <v>79</v>
      </c>
      <c r="S33">
        <f t="shared" si="3"/>
        <v>1</v>
      </c>
      <c r="T33">
        <f t="shared" si="4"/>
        <v>1</v>
      </c>
      <c r="U33">
        <f t="shared" si="5"/>
        <v>1</v>
      </c>
      <c r="V33" s="50"/>
    </row>
    <row r="34" spans="1:22" x14ac:dyDescent="0.2">
      <c r="A34" s="2">
        <v>44294</v>
      </c>
      <c r="B34" s="2">
        <v>44301</v>
      </c>
      <c r="C34" s="3">
        <v>6</v>
      </c>
      <c r="D34" s="3" t="s">
        <v>57</v>
      </c>
      <c r="E34" s="3" t="s">
        <v>52</v>
      </c>
      <c r="F34" s="3" t="s">
        <v>56</v>
      </c>
      <c r="G34" s="3" t="s">
        <v>20</v>
      </c>
      <c r="H34" s="4">
        <v>10</v>
      </c>
      <c r="J34" s="43">
        <f t="shared" si="1"/>
        <v>44.400000000000006</v>
      </c>
      <c r="L34" s="45">
        <f t="shared" si="2"/>
        <v>444.00000000000006</v>
      </c>
    </row>
    <row r="35" spans="1:22" x14ac:dyDescent="0.2">
      <c r="A35" s="2">
        <v>44337</v>
      </c>
      <c r="B35" s="2">
        <v>44341</v>
      </c>
      <c r="C35" s="3">
        <v>3</v>
      </c>
      <c r="D35" s="3" t="s">
        <v>58</v>
      </c>
      <c r="E35" s="3" t="s">
        <v>52</v>
      </c>
      <c r="F35" s="3" t="s">
        <v>56</v>
      </c>
      <c r="G35" s="3" t="s">
        <v>20</v>
      </c>
      <c r="H35" s="4">
        <v>10</v>
      </c>
      <c r="J35" s="43">
        <f t="shared" si="1"/>
        <v>22.200000000000003</v>
      </c>
      <c r="L35" s="45">
        <f t="shared" si="2"/>
        <v>222.00000000000003</v>
      </c>
    </row>
    <row r="36" spans="1:22" x14ac:dyDescent="0.2">
      <c r="A36" s="2">
        <v>44287</v>
      </c>
      <c r="B36" s="2">
        <v>44288</v>
      </c>
      <c r="C36" s="3">
        <v>2</v>
      </c>
      <c r="D36" s="3" t="s">
        <v>54</v>
      </c>
      <c r="E36" s="3" t="s">
        <v>52</v>
      </c>
      <c r="F36" s="3" t="s">
        <v>55</v>
      </c>
      <c r="G36" s="3" t="s">
        <v>20</v>
      </c>
      <c r="H36" s="4">
        <v>10</v>
      </c>
      <c r="J36" s="43">
        <f t="shared" si="1"/>
        <v>14.8</v>
      </c>
      <c r="L36" s="45">
        <f t="shared" si="2"/>
        <v>148</v>
      </c>
    </row>
    <row r="37" spans="1:22" x14ac:dyDescent="0.2">
      <c r="A37" s="2">
        <v>44291</v>
      </c>
      <c r="B37" s="2">
        <v>44291</v>
      </c>
      <c r="C37" s="3">
        <v>1</v>
      </c>
      <c r="D37" s="3" t="s">
        <v>54</v>
      </c>
      <c r="E37" s="3" t="s">
        <v>52</v>
      </c>
      <c r="F37" s="3" t="s">
        <v>56</v>
      </c>
      <c r="G37" s="3" t="s">
        <v>20</v>
      </c>
      <c r="H37" s="4">
        <v>10</v>
      </c>
      <c r="J37" s="43">
        <f t="shared" si="1"/>
        <v>7.4</v>
      </c>
      <c r="L37" s="45">
        <f t="shared" si="2"/>
        <v>74</v>
      </c>
    </row>
    <row r="38" spans="1:22" x14ac:dyDescent="0.2">
      <c r="A38" s="2">
        <v>44329</v>
      </c>
      <c r="B38" s="2">
        <v>44390</v>
      </c>
      <c r="C38" s="3">
        <v>44</v>
      </c>
      <c r="D38" s="3" t="s">
        <v>26</v>
      </c>
      <c r="E38" s="3" t="s">
        <v>52</v>
      </c>
      <c r="F38" s="3" t="s">
        <v>56</v>
      </c>
      <c r="G38" s="3" t="s">
        <v>20</v>
      </c>
      <c r="H38" s="4">
        <v>10</v>
      </c>
      <c r="J38" s="43">
        <f t="shared" si="1"/>
        <v>325.60000000000002</v>
      </c>
      <c r="L38" s="45">
        <f t="shared" si="2"/>
        <v>3256</v>
      </c>
    </row>
    <row r="39" spans="1:22" x14ac:dyDescent="0.2">
      <c r="A39" s="2">
        <v>44299</v>
      </c>
      <c r="B39" s="2">
        <v>44301</v>
      </c>
      <c r="C39" s="3">
        <v>3</v>
      </c>
      <c r="D39" s="3" t="s">
        <v>42</v>
      </c>
      <c r="E39" s="3" t="s">
        <v>52</v>
      </c>
      <c r="F39" s="3" t="s">
        <v>56</v>
      </c>
      <c r="G39" s="3" t="s">
        <v>20</v>
      </c>
      <c r="H39" s="4">
        <v>10</v>
      </c>
      <c r="J39" s="43">
        <f t="shared" ref="J39:J70" si="6">C39*$L$3</f>
        <v>22.200000000000003</v>
      </c>
      <c r="L39" s="45">
        <f t="shared" ref="L39:L70" si="7">J39*H39</f>
        <v>222.00000000000003</v>
      </c>
    </row>
    <row r="40" spans="1:22" x14ac:dyDescent="0.2">
      <c r="A40" s="2">
        <v>44307</v>
      </c>
      <c r="B40" s="2">
        <v>44307</v>
      </c>
      <c r="C40" s="3">
        <v>1</v>
      </c>
      <c r="D40" s="3" t="s">
        <v>42</v>
      </c>
      <c r="E40" s="3" t="s">
        <v>52</v>
      </c>
      <c r="F40" s="3" t="s">
        <v>56</v>
      </c>
      <c r="G40" s="3" t="s">
        <v>20</v>
      </c>
      <c r="H40" s="4">
        <v>10</v>
      </c>
      <c r="J40" s="43">
        <f t="shared" si="6"/>
        <v>7.4</v>
      </c>
      <c r="L40" s="45">
        <f t="shared" si="7"/>
        <v>74</v>
      </c>
    </row>
    <row r="41" spans="1:22" x14ac:dyDescent="0.2">
      <c r="A41" s="2">
        <v>44551</v>
      </c>
      <c r="B41" s="2">
        <v>44551</v>
      </c>
      <c r="C41" s="3">
        <v>1</v>
      </c>
      <c r="D41" s="3" t="s">
        <v>21</v>
      </c>
      <c r="E41" s="3" t="s">
        <v>79</v>
      </c>
      <c r="F41" s="3" t="s">
        <v>80</v>
      </c>
      <c r="G41" s="3" t="s">
        <v>20</v>
      </c>
      <c r="H41" s="4">
        <v>14</v>
      </c>
      <c r="J41" s="43">
        <f t="shared" si="6"/>
        <v>7.4</v>
      </c>
      <c r="L41" s="45">
        <f t="shared" si="7"/>
        <v>103.60000000000001</v>
      </c>
    </row>
    <row r="42" spans="1:22" x14ac:dyDescent="0.2">
      <c r="A42" s="2">
        <v>44578</v>
      </c>
      <c r="B42" s="2">
        <v>44651</v>
      </c>
      <c r="C42" s="3">
        <v>54</v>
      </c>
      <c r="D42" s="3" t="s">
        <v>82</v>
      </c>
      <c r="E42" s="3" t="s">
        <v>81</v>
      </c>
      <c r="F42" s="3" t="s">
        <v>73</v>
      </c>
      <c r="G42" s="3" t="s">
        <v>20</v>
      </c>
      <c r="H42" s="4">
        <v>12</v>
      </c>
      <c r="J42" s="43">
        <f t="shared" si="6"/>
        <v>399.6</v>
      </c>
      <c r="L42" s="45">
        <f t="shared" si="7"/>
        <v>4795.2000000000007</v>
      </c>
    </row>
    <row r="43" spans="1:22" x14ac:dyDescent="0.2">
      <c r="A43" s="2">
        <v>44571</v>
      </c>
      <c r="B43" s="2">
        <v>44579</v>
      </c>
      <c r="C43" s="3">
        <v>7</v>
      </c>
      <c r="D43" s="3" t="s">
        <v>27</v>
      </c>
      <c r="E43" s="3" t="s">
        <v>81</v>
      </c>
      <c r="F43" s="3" t="s">
        <v>73</v>
      </c>
      <c r="G43" s="3" t="s">
        <v>20</v>
      </c>
      <c r="H43" s="4">
        <v>12</v>
      </c>
      <c r="J43" s="43">
        <f t="shared" si="6"/>
        <v>51.800000000000004</v>
      </c>
      <c r="L43" s="45">
        <f t="shared" si="7"/>
        <v>621.6</v>
      </c>
    </row>
    <row r="44" spans="1:22" x14ac:dyDescent="0.2">
      <c r="A44" s="2">
        <v>44579</v>
      </c>
      <c r="B44" s="2">
        <v>44585</v>
      </c>
      <c r="C44" s="3">
        <v>5</v>
      </c>
      <c r="D44" s="3" t="s">
        <v>30</v>
      </c>
      <c r="E44" s="3" t="s">
        <v>81</v>
      </c>
      <c r="F44" s="3" t="s">
        <v>80</v>
      </c>
      <c r="G44" s="3" t="s">
        <v>20</v>
      </c>
      <c r="H44" s="4">
        <v>12</v>
      </c>
      <c r="J44" s="43">
        <f t="shared" si="6"/>
        <v>37</v>
      </c>
      <c r="L44" s="45">
        <f t="shared" si="7"/>
        <v>444</v>
      </c>
    </row>
    <row r="45" spans="1:22" x14ac:dyDescent="0.2">
      <c r="A45" s="2">
        <v>44594</v>
      </c>
      <c r="B45" s="2">
        <v>44601</v>
      </c>
      <c r="C45" s="3">
        <v>6</v>
      </c>
      <c r="D45" s="3" t="s">
        <v>27</v>
      </c>
      <c r="E45" s="3" t="s">
        <v>84</v>
      </c>
      <c r="F45" s="3" t="s">
        <v>87</v>
      </c>
      <c r="G45" s="3" t="s">
        <v>20</v>
      </c>
      <c r="H45" s="4">
        <v>12</v>
      </c>
      <c r="J45" s="43">
        <f t="shared" si="6"/>
        <v>44.400000000000006</v>
      </c>
      <c r="L45" s="45">
        <f t="shared" si="7"/>
        <v>532.80000000000007</v>
      </c>
    </row>
    <row r="46" spans="1:22" x14ac:dyDescent="0.2">
      <c r="A46" s="2">
        <v>44580</v>
      </c>
      <c r="B46" s="2">
        <v>44580</v>
      </c>
      <c r="C46" s="3">
        <v>1</v>
      </c>
      <c r="D46" s="3" t="s">
        <v>86</v>
      </c>
      <c r="E46" s="3" t="s">
        <v>84</v>
      </c>
      <c r="F46" s="3" t="s">
        <v>87</v>
      </c>
      <c r="G46" s="3" t="s">
        <v>23</v>
      </c>
      <c r="H46" s="4">
        <v>12</v>
      </c>
      <c r="J46" s="43">
        <f t="shared" si="6"/>
        <v>7.4</v>
      </c>
      <c r="L46" s="45">
        <f t="shared" si="7"/>
        <v>88.800000000000011</v>
      </c>
    </row>
    <row r="47" spans="1:22" x14ac:dyDescent="0.2">
      <c r="A47" s="2">
        <v>44580</v>
      </c>
      <c r="B47" s="2">
        <v>44592</v>
      </c>
      <c r="C47" s="3">
        <v>9</v>
      </c>
      <c r="D47" s="3" t="s">
        <v>83</v>
      </c>
      <c r="E47" s="3" t="s">
        <v>84</v>
      </c>
      <c r="F47" s="3" t="s">
        <v>85</v>
      </c>
      <c r="G47" s="3" t="s">
        <v>23</v>
      </c>
      <c r="H47" s="4">
        <v>14</v>
      </c>
      <c r="J47" s="43">
        <f t="shared" si="6"/>
        <v>66.600000000000009</v>
      </c>
      <c r="L47" s="45">
        <f t="shared" si="7"/>
        <v>932.40000000000009</v>
      </c>
    </row>
    <row r="48" spans="1:22" x14ac:dyDescent="0.2">
      <c r="A48" s="2">
        <v>44396</v>
      </c>
      <c r="B48" s="2">
        <v>44404</v>
      </c>
      <c r="C48" s="3">
        <v>7</v>
      </c>
      <c r="D48" s="3" t="s">
        <v>27</v>
      </c>
      <c r="E48" s="3" t="s">
        <v>59</v>
      </c>
      <c r="F48" s="3" t="s">
        <v>61</v>
      </c>
      <c r="G48" s="3" t="s">
        <v>20</v>
      </c>
      <c r="H48" s="4">
        <v>18.5</v>
      </c>
      <c r="J48" s="43">
        <f t="shared" si="6"/>
        <v>51.800000000000004</v>
      </c>
      <c r="L48" s="45">
        <f t="shared" si="7"/>
        <v>958.30000000000007</v>
      </c>
    </row>
    <row r="49" spans="1:12" x14ac:dyDescent="0.2">
      <c r="A49" s="2">
        <v>44398</v>
      </c>
      <c r="B49" s="2">
        <v>44410</v>
      </c>
      <c r="C49" s="3">
        <v>9</v>
      </c>
      <c r="D49" s="3" t="s">
        <v>27</v>
      </c>
      <c r="E49" s="3" t="s">
        <v>59</v>
      </c>
      <c r="F49" s="3" t="s">
        <v>62</v>
      </c>
      <c r="G49" s="3" t="s">
        <v>20</v>
      </c>
      <c r="H49" s="4">
        <v>9.75</v>
      </c>
      <c r="J49" s="43">
        <f t="shared" si="6"/>
        <v>66.600000000000009</v>
      </c>
      <c r="L49" s="45">
        <f t="shared" si="7"/>
        <v>649.35000000000014</v>
      </c>
    </row>
    <row r="50" spans="1:12" x14ac:dyDescent="0.2">
      <c r="A50" s="2">
        <v>44398</v>
      </c>
      <c r="B50" s="2">
        <v>44408</v>
      </c>
      <c r="C50" s="3">
        <v>8</v>
      </c>
      <c r="D50" s="3" t="s">
        <v>27</v>
      </c>
      <c r="E50" s="3" t="s">
        <v>59</v>
      </c>
      <c r="F50" s="3" t="s">
        <v>62</v>
      </c>
      <c r="G50" s="3" t="s">
        <v>20</v>
      </c>
      <c r="H50" s="4">
        <v>9.75</v>
      </c>
      <c r="J50" s="43">
        <f t="shared" si="6"/>
        <v>59.2</v>
      </c>
      <c r="L50" s="45">
        <f t="shared" si="7"/>
        <v>577.20000000000005</v>
      </c>
    </row>
    <row r="51" spans="1:12" x14ac:dyDescent="0.2">
      <c r="A51" s="2">
        <v>44390</v>
      </c>
      <c r="B51" s="2">
        <v>44392</v>
      </c>
      <c r="C51" s="3">
        <v>3</v>
      </c>
      <c r="D51" s="3" t="s">
        <v>42</v>
      </c>
      <c r="E51" s="3" t="s">
        <v>59</v>
      </c>
      <c r="F51" s="3" t="s">
        <v>60</v>
      </c>
      <c r="G51" s="3" t="s">
        <v>20</v>
      </c>
      <c r="H51" s="4">
        <v>25</v>
      </c>
      <c r="J51" s="43">
        <f t="shared" si="6"/>
        <v>22.200000000000003</v>
      </c>
      <c r="L51" s="45">
        <f t="shared" si="7"/>
        <v>555.00000000000011</v>
      </c>
    </row>
    <row r="52" spans="1:12" x14ac:dyDescent="0.2">
      <c r="A52" s="2">
        <v>44410</v>
      </c>
      <c r="B52" s="2">
        <v>44410</v>
      </c>
      <c r="C52" s="3">
        <v>1</v>
      </c>
      <c r="D52" s="3" t="s">
        <v>42</v>
      </c>
      <c r="E52" s="3" t="s">
        <v>59</v>
      </c>
      <c r="F52" s="3" t="s">
        <v>63</v>
      </c>
      <c r="G52" s="3" t="s">
        <v>20</v>
      </c>
      <c r="H52" s="4">
        <v>12.75</v>
      </c>
      <c r="J52" s="43">
        <f t="shared" si="6"/>
        <v>7.4</v>
      </c>
      <c r="L52" s="45">
        <f t="shared" si="7"/>
        <v>94.350000000000009</v>
      </c>
    </row>
    <row r="53" spans="1:12" x14ac:dyDescent="0.2">
      <c r="A53" s="2">
        <v>44501</v>
      </c>
      <c r="B53" s="2">
        <v>44502</v>
      </c>
      <c r="C53" s="3">
        <v>2</v>
      </c>
      <c r="D53" s="3" t="s">
        <v>24</v>
      </c>
      <c r="E53" s="3" t="s">
        <v>70</v>
      </c>
      <c r="F53" s="3" t="s">
        <v>75</v>
      </c>
      <c r="G53" s="3" t="s">
        <v>20</v>
      </c>
      <c r="H53" s="4">
        <v>9.75</v>
      </c>
      <c r="J53" s="43">
        <f t="shared" si="6"/>
        <v>14.8</v>
      </c>
      <c r="L53" s="45">
        <f t="shared" si="7"/>
        <v>144.30000000000001</v>
      </c>
    </row>
    <row r="54" spans="1:12" x14ac:dyDescent="0.2">
      <c r="A54" s="2">
        <v>44487</v>
      </c>
      <c r="B54" s="2">
        <v>44498</v>
      </c>
      <c r="C54" s="3">
        <v>10</v>
      </c>
      <c r="D54" s="3" t="s">
        <v>27</v>
      </c>
      <c r="E54" s="3" t="s">
        <v>70</v>
      </c>
      <c r="F54" s="3" t="s">
        <v>74</v>
      </c>
      <c r="G54" s="3" t="s">
        <v>23</v>
      </c>
      <c r="H54" s="4">
        <v>9.75</v>
      </c>
      <c r="J54" s="43">
        <f t="shared" si="6"/>
        <v>74</v>
      </c>
      <c r="L54" s="45">
        <f t="shared" si="7"/>
        <v>721.5</v>
      </c>
    </row>
    <row r="55" spans="1:12" x14ac:dyDescent="0.2">
      <c r="A55" s="2">
        <v>44487</v>
      </c>
      <c r="B55" s="2">
        <v>44529</v>
      </c>
      <c r="C55" s="3">
        <v>31</v>
      </c>
      <c r="D55" s="3" t="s">
        <v>17</v>
      </c>
      <c r="E55" s="3" t="s">
        <v>70</v>
      </c>
      <c r="F55" s="3" t="s">
        <v>73</v>
      </c>
      <c r="G55" s="3" t="s">
        <v>20</v>
      </c>
      <c r="H55" s="4">
        <v>14</v>
      </c>
      <c r="J55" s="43">
        <f t="shared" si="6"/>
        <v>229.4</v>
      </c>
      <c r="L55" s="45">
        <f t="shared" si="7"/>
        <v>3211.6</v>
      </c>
    </row>
    <row r="56" spans="1:12" x14ac:dyDescent="0.2">
      <c r="A56" s="2">
        <v>44466</v>
      </c>
      <c r="B56" s="2">
        <v>44466</v>
      </c>
      <c r="C56" s="3">
        <v>1</v>
      </c>
      <c r="D56" s="3" t="s">
        <v>42</v>
      </c>
      <c r="E56" s="3" t="s">
        <v>70</v>
      </c>
      <c r="F56" s="3" t="s">
        <v>71</v>
      </c>
      <c r="G56" s="3" t="s">
        <v>20</v>
      </c>
      <c r="H56" s="4">
        <v>15</v>
      </c>
      <c r="J56" s="43">
        <f t="shared" si="6"/>
        <v>7.4</v>
      </c>
      <c r="L56" s="45">
        <f t="shared" si="7"/>
        <v>111</v>
      </c>
    </row>
    <row r="57" spans="1:12" x14ac:dyDescent="0.2">
      <c r="A57" s="2">
        <v>44473</v>
      </c>
      <c r="B57" s="2">
        <v>44480</v>
      </c>
      <c r="C57" s="3">
        <v>6</v>
      </c>
      <c r="D57" s="3" t="s">
        <v>30</v>
      </c>
      <c r="E57" s="3" t="s">
        <v>70</v>
      </c>
      <c r="F57" s="3" t="s">
        <v>72</v>
      </c>
      <c r="G57" s="3" t="s">
        <v>20</v>
      </c>
      <c r="H57" s="4">
        <v>20</v>
      </c>
      <c r="J57" s="43">
        <f t="shared" si="6"/>
        <v>44.400000000000006</v>
      </c>
      <c r="L57" s="45">
        <f t="shared" si="7"/>
        <v>888.00000000000011</v>
      </c>
    </row>
    <row r="58" spans="1:12" x14ac:dyDescent="0.2">
      <c r="A58" s="2">
        <v>44445</v>
      </c>
      <c r="B58" s="2">
        <v>44455</v>
      </c>
      <c r="C58" s="3">
        <v>9</v>
      </c>
      <c r="D58" s="3" t="s">
        <v>27</v>
      </c>
      <c r="E58" s="3" t="s">
        <v>64</v>
      </c>
      <c r="F58" s="3" t="s">
        <v>66</v>
      </c>
      <c r="G58" s="3" t="s">
        <v>20</v>
      </c>
      <c r="H58" s="4">
        <v>18</v>
      </c>
      <c r="J58" s="43">
        <f t="shared" si="6"/>
        <v>66.600000000000009</v>
      </c>
      <c r="L58" s="45">
        <f t="shared" si="7"/>
        <v>1198.8000000000002</v>
      </c>
    </row>
    <row r="59" spans="1:12" x14ac:dyDescent="0.2">
      <c r="A59" s="2">
        <v>44446</v>
      </c>
      <c r="B59" s="2">
        <v>44623</v>
      </c>
      <c r="C59" s="3">
        <v>128</v>
      </c>
      <c r="D59" s="3" t="s">
        <v>67</v>
      </c>
      <c r="E59" s="3" t="s">
        <v>64</v>
      </c>
      <c r="F59" s="3" t="s">
        <v>68</v>
      </c>
      <c r="G59" s="3" t="s">
        <v>23</v>
      </c>
      <c r="H59" s="4">
        <v>14.75</v>
      </c>
      <c r="J59" s="43">
        <f t="shared" si="6"/>
        <v>947.2</v>
      </c>
      <c r="L59" s="45">
        <f t="shared" si="7"/>
        <v>13971.2</v>
      </c>
    </row>
    <row r="60" spans="1:12" x14ac:dyDescent="0.2">
      <c r="A60" s="2">
        <v>44446</v>
      </c>
      <c r="B60" s="2">
        <v>44446</v>
      </c>
      <c r="C60" s="3">
        <v>1</v>
      </c>
      <c r="D60" s="3" t="s">
        <v>42</v>
      </c>
      <c r="E60" s="3" t="s">
        <v>64</v>
      </c>
      <c r="F60" s="3" t="s">
        <v>69</v>
      </c>
      <c r="G60" s="3" t="s">
        <v>20</v>
      </c>
      <c r="H60" s="4">
        <v>9.75</v>
      </c>
      <c r="J60" s="43">
        <f t="shared" si="6"/>
        <v>7.4</v>
      </c>
      <c r="L60" s="45">
        <f t="shared" si="7"/>
        <v>72.150000000000006</v>
      </c>
    </row>
    <row r="61" spans="1:12" x14ac:dyDescent="0.2">
      <c r="A61" s="2">
        <v>44445</v>
      </c>
      <c r="B61" s="2">
        <v>44509</v>
      </c>
      <c r="C61" s="3">
        <v>47</v>
      </c>
      <c r="D61" s="3" t="s">
        <v>30</v>
      </c>
      <c r="E61" s="3" t="s">
        <v>64</v>
      </c>
      <c r="F61" s="3" t="s">
        <v>65</v>
      </c>
      <c r="G61" s="3" t="s">
        <v>20</v>
      </c>
      <c r="H61" s="4">
        <v>12</v>
      </c>
      <c r="J61" s="43">
        <f t="shared" si="6"/>
        <v>347.8</v>
      </c>
      <c r="L61" s="45">
        <f t="shared" si="7"/>
        <v>4173.6000000000004</v>
      </c>
    </row>
    <row r="62" spans="1:12" x14ac:dyDescent="0.2">
      <c r="A62" s="2">
        <v>44489</v>
      </c>
      <c r="B62" s="2">
        <v>44489</v>
      </c>
      <c r="C62" s="3">
        <v>1</v>
      </c>
      <c r="D62" s="3" t="s">
        <v>24</v>
      </c>
      <c r="E62" s="3" t="s">
        <v>18</v>
      </c>
      <c r="F62" s="3" t="s">
        <v>25</v>
      </c>
      <c r="G62" s="3" t="s">
        <v>23</v>
      </c>
      <c r="H62" s="4">
        <v>14.2</v>
      </c>
      <c r="J62" s="43">
        <f t="shared" si="6"/>
        <v>7.4</v>
      </c>
      <c r="L62" s="45">
        <f t="shared" si="7"/>
        <v>105.08</v>
      </c>
    </row>
    <row r="63" spans="1:12" x14ac:dyDescent="0.2">
      <c r="A63" s="2">
        <v>44552</v>
      </c>
      <c r="B63" s="2">
        <v>44564</v>
      </c>
      <c r="C63" s="3">
        <v>9</v>
      </c>
      <c r="D63" s="3" t="s">
        <v>27</v>
      </c>
      <c r="E63" s="3" t="s">
        <v>18</v>
      </c>
      <c r="F63" s="3" t="s">
        <v>25</v>
      </c>
      <c r="G63" s="3" t="s">
        <v>23</v>
      </c>
      <c r="H63" s="4">
        <v>14.2</v>
      </c>
      <c r="J63" s="43">
        <f t="shared" si="6"/>
        <v>66.600000000000009</v>
      </c>
      <c r="L63" s="45">
        <f t="shared" si="7"/>
        <v>945.72</v>
      </c>
    </row>
    <row r="64" spans="1:12" x14ac:dyDescent="0.2">
      <c r="A64" s="2">
        <v>44391</v>
      </c>
      <c r="B64" s="2">
        <v>44391</v>
      </c>
      <c r="C64" s="3">
        <v>1</v>
      </c>
      <c r="D64" s="3" t="s">
        <v>21</v>
      </c>
      <c r="E64" s="3" t="s">
        <v>18</v>
      </c>
      <c r="F64" s="3" t="s">
        <v>22</v>
      </c>
      <c r="G64" s="3" t="s">
        <v>23</v>
      </c>
      <c r="H64" s="4">
        <v>20</v>
      </c>
      <c r="J64" s="43">
        <f t="shared" si="6"/>
        <v>7.4</v>
      </c>
      <c r="L64" s="45">
        <f t="shared" si="7"/>
        <v>148</v>
      </c>
    </row>
    <row r="65" spans="1:12" x14ac:dyDescent="0.2">
      <c r="A65" s="2">
        <v>44630</v>
      </c>
      <c r="B65" s="2">
        <v>44630</v>
      </c>
      <c r="C65" s="3">
        <v>1</v>
      </c>
      <c r="D65" s="3" t="s">
        <v>21</v>
      </c>
      <c r="E65" s="3" t="s">
        <v>18</v>
      </c>
      <c r="F65" s="3" t="s">
        <v>29</v>
      </c>
      <c r="G65" s="3" t="s">
        <v>23</v>
      </c>
      <c r="H65" s="4">
        <v>16.5</v>
      </c>
      <c r="J65" s="43">
        <f t="shared" si="6"/>
        <v>7.4</v>
      </c>
      <c r="L65" s="45">
        <f t="shared" si="7"/>
        <v>122.10000000000001</v>
      </c>
    </row>
    <row r="66" spans="1:12" x14ac:dyDescent="0.2">
      <c r="A66" s="2">
        <v>44348</v>
      </c>
      <c r="B66" s="2">
        <v>44349</v>
      </c>
      <c r="C66" s="3">
        <v>2</v>
      </c>
      <c r="D66" s="3" t="s">
        <v>17</v>
      </c>
      <c r="E66" s="3" t="s">
        <v>18</v>
      </c>
      <c r="F66" s="3" t="s">
        <v>19</v>
      </c>
      <c r="G66" s="3" t="s">
        <v>20</v>
      </c>
      <c r="H66" s="4">
        <v>17.5</v>
      </c>
      <c r="J66" s="43">
        <f t="shared" si="6"/>
        <v>14.8</v>
      </c>
      <c r="L66" s="45">
        <f t="shared" si="7"/>
        <v>259</v>
      </c>
    </row>
    <row r="67" spans="1:12" x14ac:dyDescent="0.2">
      <c r="A67" s="2">
        <v>44526</v>
      </c>
      <c r="B67" s="2">
        <v>44526</v>
      </c>
      <c r="C67" s="3">
        <v>1</v>
      </c>
      <c r="D67" s="3" t="s">
        <v>26</v>
      </c>
      <c r="E67" s="3" t="s">
        <v>18</v>
      </c>
      <c r="F67" s="3" t="s">
        <v>25</v>
      </c>
      <c r="G67" s="3" t="s">
        <v>20</v>
      </c>
      <c r="H67" s="4">
        <v>14.2</v>
      </c>
      <c r="J67" s="43">
        <f t="shared" si="6"/>
        <v>7.4</v>
      </c>
      <c r="L67" s="45">
        <f t="shared" si="7"/>
        <v>105.08</v>
      </c>
    </row>
    <row r="68" spans="1:12" x14ac:dyDescent="0.2">
      <c r="A68" s="2">
        <v>44536</v>
      </c>
      <c r="B68" s="2">
        <v>44564</v>
      </c>
      <c r="C68" s="3">
        <v>21</v>
      </c>
      <c r="D68" s="3" t="s">
        <v>26</v>
      </c>
      <c r="E68" s="3" t="s">
        <v>18</v>
      </c>
      <c r="F68" s="3" t="s">
        <v>25</v>
      </c>
      <c r="G68" s="3" t="s">
        <v>23</v>
      </c>
      <c r="H68" s="4">
        <v>14.2</v>
      </c>
      <c r="J68" s="43">
        <f t="shared" si="6"/>
        <v>155.4</v>
      </c>
      <c r="L68" s="45">
        <f t="shared" si="7"/>
        <v>2206.6799999999998</v>
      </c>
    </row>
    <row r="69" spans="1:12" x14ac:dyDescent="0.2">
      <c r="A69" s="2">
        <v>44592</v>
      </c>
      <c r="B69" s="2">
        <v>44601</v>
      </c>
      <c r="C69" s="3">
        <v>8</v>
      </c>
      <c r="D69" s="3" t="s">
        <v>30</v>
      </c>
      <c r="E69" s="3" t="s">
        <v>18</v>
      </c>
      <c r="F69" s="3" t="s">
        <v>29</v>
      </c>
      <c r="G69" s="3" t="s">
        <v>20</v>
      </c>
      <c r="H69" s="4">
        <v>18.2</v>
      </c>
      <c r="J69" s="43">
        <f t="shared" si="6"/>
        <v>59.2</v>
      </c>
      <c r="L69" s="45">
        <f t="shared" si="7"/>
        <v>1077.44</v>
      </c>
    </row>
    <row r="70" spans="1:12" x14ac:dyDescent="0.2">
      <c r="A70" s="2">
        <v>44603</v>
      </c>
      <c r="B70" s="2">
        <v>44638</v>
      </c>
      <c r="C70" s="3">
        <v>26</v>
      </c>
      <c r="D70" s="3" t="s">
        <v>30</v>
      </c>
      <c r="E70" s="3" t="s">
        <v>18</v>
      </c>
      <c r="F70" s="3" t="s">
        <v>29</v>
      </c>
      <c r="G70" s="3" t="s">
        <v>20</v>
      </c>
      <c r="H70" s="4">
        <v>18.2</v>
      </c>
      <c r="J70" s="43">
        <f t="shared" si="6"/>
        <v>192.4</v>
      </c>
      <c r="L70" s="45">
        <f t="shared" si="7"/>
        <v>3501.68</v>
      </c>
    </row>
    <row r="71" spans="1:12" x14ac:dyDescent="0.2">
      <c r="A71" s="2">
        <v>44552</v>
      </c>
      <c r="B71" s="2">
        <v>44552</v>
      </c>
      <c r="C71" s="3">
        <v>1</v>
      </c>
      <c r="D71" s="3" t="s">
        <v>28</v>
      </c>
      <c r="E71" s="3" t="s">
        <v>18</v>
      </c>
      <c r="F71" s="3" t="s">
        <v>29</v>
      </c>
      <c r="G71" s="3" t="s">
        <v>20</v>
      </c>
      <c r="H71" s="4">
        <v>18.2</v>
      </c>
      <c r="J71" s="43">
        <f t="shared" ref="J71:J79" si="8">C71*$L$3</f>
        <v>7.4</v>
      </c>
      <c r="L71" s="45">
        <f t="shared" ref="L71:L79" si="9">J71*H71</f>
        <v>134.68</v>
      </c>
    </row>
    <row r="72" spans="1:12" x14ac:dyDescent="0.2">
      <c r="A72" s="2">
        <v>44480</v>
      </c>
      <c r="B72" s="2">
        <v>44481</v>
      </c>
      <c r="C72" s="3">
        <v>2</v>
      </c>
      <c r="D72" s="3" t="s">
        <v>24</v>
      </c>
      <c r="E72" s="3" t="s">
        <v>31</v>
      </c>
      <c r="F72" s="3" t="s">
        <v>32</v>
      </c>
      <c r="G72" s="3" t="s">
        <v>23</v>
      </c>
      <c r="H72" s="4">
        <v>26</v>
      </c>
      <c r="J72" s="43">
        <f t="shared" si="8"/>
        <v>14.8</v>
      </c>
      <c r="L72" s="45">
        <f t="shared" si="9"/>
        <v>384.8</v>
      </c>
    </row>
    <row r="73" spans="1:12" x14ac:dyDescent="0.2">
      <c r="A73" s="2">
        <v>44488</v>
      </c>
      <c r="B73" s="2">
        <v>44489</v>
      </c>
      <c r="C73" s="3">
        <v>2</v>
      </c>
      <c r="D73" s="3" t="s">
        <v>24</v>
      </c>
      <c r="E73" s="3" t="s">
        <v>31</v>
      </c>
      <c r="F73" s="3" t="s">
        <v>33</v>
      </c>
      <c r="G73" s="3" t="s">
        <v>20</v>
      </c>
      <c r="H73" s="4">
        <v>52</v>
      </c>
      <c r="J73" s="43">
        <f t="shared" si="8"/>
        <v>14.8</v>
      </c>
      <c r="L73" s="45">
        <f t="shared" si="9"/>
        <v>769.6</v>
      </c>
    </row>
    <row r="74" spans="1:12" x14ac:dyDescent="0.2">
      <c r="A74" s="2">
        <v>44543</v>
      </c>
      <c r="B74" s="2">
        <v>44544</v>
      </c>
      <c r="C74" s="3">
        <v>2</v>
      </c>
      <c r="D74" s="3" t="s">
        <v>24</v>
      </c>
      <c r="E74" s="3" t="s">
        <v>31</v>
      </c>
      <c r="F74" s="3" t="s">
        <v>33</v>
      </c>
      <c r="G74" s="3" t="s">
        <v>23</v>
      </c>
      <c r="H74" s="4">
        <v>52</v>
      </c>
      <c r="J74" s="43">
        <f t="shared" si="8"/>
        <v>14.8</v>
      </c>
      <c r="L74" s="45">
        <f t="shared" si="9"/>
        <v>769.6</v>
      </c>
    </row>
    <row r="75" spans="1:12" x14ac:dyDescent="0.2">
      <c r="A75" s="2">
        <v>44477</v>
      </c>
      <c r="B75" s="2">
        <v>44477</v>
      </c>
      <c r="C75" s="3">
        <v>1</v>
      </c>
      <c r="D75" s="3" t="s">
        <v>35</v>
      </c>
      <c r="E75" s="3" t="s">
        <v>31</v>
      </c>
      <c r="F75" s="3" t="s">
        <v>34</v>
      </c>
      <c r="G75" s="3" t="s">
        <v>20</v>
      </c>
      <c r="H75" s="4">
        <v>30</v>
      </c>
      <c r="J75" s="43">
        <f t="shared" si="8"/>
        <v>7.4</v>
      </c>
      <c r="L75" s="45">
        <f t="shared" si="9"/>
        <v>222</v>
      </c>
    </row>
    <row r="76" spans="1:12" x14ac:dyDescent="0.2">
      <c r="A76" s="2">
        <v>44547</v>
      </c>
      <c r="B76" s="2">
        <v>44552</v>
      </c>
      <c r="C76" s="3">
        <v>4</v>
      </c>
      <c r="D76" s="3" t="s">
        <v>27</v>
      </c>
      <c r="E76" s="3" t="s">
        <v>31</v>
      </c>
      <c r="F76" s="3" t="s">
        <v>34</v>
      </c>
      <c r="G76" s="3" t="s">
        <v>20</v>
      </c>
      <c r="H76" s="4">
        <v>30</v>
      </c>
      <c r="J76" s="43">
        <f t="shared" si="8"/>
        <v>29.6</v>
      </c>
      <c r="L76" s="45">
        <f t="shared" si="9"/>
        <v>888</v>
      </c>
    </row>
    <row r="77" spans="1:12" x14ac:dyDescent="0.2">
      <c r="A77" s="2">
        <v>44449</v>
      </c>
      <c r="B77" s="2">
        <v>44452</v>
      </c>
      <c r="C77" s="3">
        <v>2</v>
      </c>
      <c r="D77" s="3" t="s">
        <v>28</v>
      </c>
      <c r="E77" s="3" t="s">
        <v>31</v>
      </c>
      <c r="F77" s="3" t="s">
        <v>34</v>
      </c>
      <c r="G77" s="3" t="s">
        <v>23</v>
      </c>
      <c r="H77" s="4">
        <v>30</v>
      </c>
      <c r="J77" s="43">
        <f t="shared" si="8"/>
        <v>14.8</v>
      </c>
      <c r="L77" s="45">
        <f t="shared" si="9"/>
        <v>444</v>
      </c>
    </row>
    <row r="78" spans="1:12" x14ac:dyDescent="0.2">
      <c r="A78" s="2">
        <v>44454</v>
      </c>
      <c r="B78" s="2">
        <v>44459</v>
      </c>
      <c r="C78" s="3">
        <v>4</v>
      </c>
      <c r="D78" s="3" t="s">
        <v>28</v>
      </c>
      <c r="E78" s="3" t="s">
        <v>31</v>
      </c>
      <c r="F78" s="3" t="s">
        <v>34</v>
      </c>
      <c r="G78" s="3" t="s">
        <v>23</v>
      </c>
      <c r="H78" s="4">
        <v>30</v>
      </c>
      <c r="J78" s="43">
        <f t="shared" si="8"/>
        <v>29.6</v>
      </c>
      <c r="L78" s="45">
        <f t="shared" si="9"/>
        <v>888</v>
      </c>
    </row>
    <row r="79" spans="1:12" x14ac:dyDescent="0.2">
      <c r="A79" s="2">
        <v>44595</v>
      </c>
      <c r="B79" s="2">
        <v>44595</v>
      </c>
      <c r="C79" s="3">
        <v>1</v>
      </c>
      <c r="D79" s="3" t="s">
        <v>26</v>
      </c>
      <c r="E79" s="3" t="s">
        <v>88</v>
      </c>
      <c r="F79" s="3" t="s">
        <v>89</v>
      </c>
      <c r="G79" s="3" t="s">
        <v>20</v>
      </c>
      <c r="H79" s="4">
        <v>35</v>
      </c>
      <c r="J79" s="43">
        <f t="shared" si="8"/>
        <v>7.4</v>
      </c>
      <c r="L79" s="45">
        <f t="shared" si="9"/>
        <v>259</v>
      </c>
    </row>
    <row r="81" spans="1:13" ht="16" thickBot="1" x14ac:dyDescent="0.25">
      <c r="A81" s="1" t="s">
        <v>90</v>
      </c>
      <c r="C81" s="17">
        <f>SUM(C7:C79)</f>
        <v>627</v>
      </c>
      <c r="G81" s="1" t="s">
        <v>91</v>
      </c>
      <c r="H81" s="19"/>
      <c r="I81" s="1"/>
      <c r="J81" s="20">
        <f>SUM(J7:J79)</f>
        <v>4639.8000000000011</v>
      </c>
    </row>
    <row r="82" spans="1:13" ht="16" thickTop="1" x14ac:dyDescent="0.2">
      <c r="J82" s="21"/>
    </row>
    <row r="83" spans="1:13" ht="16" thickBot="1" x14ac:dyDescent="0.25">
      <c r="A83" s="1" t="s">
        <v>92</v>
      </c>
      <c r="K83" s="1" t="s">
        <v>93</v>
      </c>
      <c r="L83" s="22">
        <f>SUM(L7:L79)</f>
        <v>64111.009999999995</v>
      </c>
      <c r="M83" s="1" t="s">
        <v>94</v>
      </c>
    </row>
    <row r="84" spans="1:13" ht="16" thickTop="1" x14ac:dyDescent="0.2">
      <c r="A84" s="27" t="s">
        <v>7</v>
      </c>
      <c r="B84" s="27" t="s">
        <v>8</v>
      </c>
      <c r="C84" s="27" t="s">
        <v>95</v>
      </c>
      <c r="D84" s="27" t="s">
        <v>96</v>
      </c>
      <c r="E84" s="27" t="s">
        <v>97</v>
      </c>
      <c r="F84" s="27" t="s">
        <v>12</v>
      </c>
      <c r="G84" s="27" t="s">
        <v>13</v>
      </c>
      <c r="H84" s="27" t="s">
        <v>98</v>
      </c>
    </row>
    <row r="85" spans="1:13" x14ac:dyDescent="0.2">
      <c r="A85" s="24">
        <v>44348</v>
      </c>
      <c r="B85" s="24">
        <v>44349</v>
      </c>
      <c r="C85" s="25">
        <v>2</v>
      </c>
      <c r="D85" s="25" t="s">
        <v>17</v>
      </c>
      <c r="E85" s="25" t="s">
        <v>18</v>
      </c>
      <c r="F85" s="25" t="s">
        <v>19</v>
      </c>
      <c r="G85" s="25" t="s">
        <v>20</v>
      </c>
      <c r="H85" s="26">
        <v>17.5</v>
      </c>
    </row>
    <row r="86" spans="1:13" hidden="1" x14ac:dyDescent="0.2">
      <c r="A86" s="2">
        <v>44391</v>
      </c>
      <c r="B86" s="2">
        <v>44391</v>
      </c>
      <c r="C86" s="3">
        <v>1</v>
      </c>
      <c r="D86" s="3" t="s">
        <v>21</v>
      </c>
      <c r="E86" s="3" t="s">
        <v>18</v>
      </c>
      <c r="F86" s="3" t="s">
        <v>22</v>
      </c>
      <c r="G86" s="3" t="s">
        <v>23</v>
      </c>
      <c r="H86" s="4">
        <v>20</v>
      </c>
    </row>
    <row r="87" spans="1:13" hidden="1" x14ac:dyDescent="0.2">
      <c r="A87" s="2">
        <v>44489</v>
      </c>
      <c r="B87" s="2">
        <v>44489</v>
      </c>
      <c r="C87" s="3">
        <v>1</v>
      </c>
      <c r="D87" s="3" t="s">
        <v>24</v>
      </c>
      <c r="E87" s="3" t="s">
        <v>18</v>
      </c>
      <c r="F87" s="3" t="s">
        <v>25</v>
      </c>
      <c r="G87" s="3" t="s">
        <v>23</v>
      </c>
      <c r="H87" s="4">
        <v>14.2</v>
      </c>
    </row>
    <row r="88" spans="1:13" ht="16" thickBot="1" x14ac:dyDescent="0.25">
      <c r="A88" s="2">
        <v>44526</v>
      </c>
      <c r="B88" s="2">
        <v>44526</v>
      </c>
      <c r="C88" s="3">
        <v>1</v>
      </c>
      <c r="D88" s="3" t="s">
        <v>26</v>
      </c>
      <c r="E88" s="3" t="s">
        <v>18</v>
      </c>
      <c r="F88" s="3" t="s">
        <v>25</v>
      </c>
      <c r="G88" s="3" t="s">
        <v>20</v>
      </c>
      <c r="H88" s="4">
        <v>14.2</v>
      </c>
      <c r="K88" s="1" t="s">
        <v>93</v>
      </c>
      <c r="L88" s="22">
        <f>SUMPRODUCT($H$7:$H$79,$J$7:$J$79)</f>
        <v>64111.009999999995</v>
      </c>
    </row>
    <row r="89" spans="1:13" hidden="1" x14ac:dyDescent="0.2">
      <c r="A89" s="2">
        <v>44536</v>
      </c>
      <c r="B89" s="2">
        <v>44564</v>
      </c>
      <c r="C89" s="3">
        <v>21</v>
      </c>
      <c r="D89" s="3" t="s">
        <v>26</v>
      </c>
      <c r="E89" s="3" t="s">
        <v>18</v>
      </c>
      <c r="F89" s="3" t="s">
        <v>25</v>
      </c>
      <c r="G89" s="3" t="s">
        <v>23</v>
      </c>
      <c r="H89" s="4">
        <v>14.2</v>
      </c>
    </row>
    <row r="90" spans="1:13" hidden="1" x14ac:dyDescent="0.2">
      <c r="A90" s="2">
        <v>44552</v>
      </c>
      <c r="B90" s="2">
        <v>44564</v>
      </c>
      <c r="C90" s="3">
        <v>9</v>
      </c>
      <c r="D90" s="3" t="s">
        <v>27</v>
      </c>
      <c r="E90" s="3" t="s">
        <v>18</v>
      </c>
      <c r="F90" s="3" t="s">
        <v>25</v>
      </c>
      <c r="G90" s="3" t="s">
        <v>23</v>
      </c>
      <c r="H90" s="4">
        <v>14.2</v>
      </c>
    </row>
    <row r="91" spans="1:13" ht="16" thickTop="1" x14ac:dyDescent="0.2">
      <c r="A91" s="2">
        <v>44552</v>
      </c>
      <c r="B91" s="2">
        <v>44552</v>
      </c>
      <c r="C91" s="3">
        <v>1</v>
      </c>
      <c r="D91" s="3" t="s">
        <v>28</v>
      </c>
      <c r="E91" s="3" t="s">
        <v>18</v>
      </c>
      <c r="F91" s="3" t="s">
        <v>29</v>
      </c>
      <c r="G91" s="3" t="s">
        <v>20</v>
      </c>
      <c r="H91" s="4">
        <v>18.2</v>
      </c>
    </row>
    <row r="92" spans="1:13" x14ac:dyDescent="0.2">
      <c r="A92" s="2">
        <v>44592</v>
      </c>
      <c r="B92" s="2">
        <v>44601</v>
      </c>
      <c r="C92" s="3">
        <v>8</v>
      </c>
      <c r="D92" s="3" t="s">
        <v>30</v>
      </c>
      <c r="E92" s="3" t="s">
        <v>18</v>
      </c>
      <c r="F92" s="3" t="s">
        <v>29</v>
      </c>
      <c r="G92" s="3" t="s">
        <v>20</v>
      </c>
      <c r="H92" s="4">
        <v>18.2</v>
      </c>
    </row>
    <row r="93" spans="1:13" x14ac:dyDescent="0.2">
      <c r="A93" s="2">
        <v>44603</v>
      </c>
      <c r="B93" s="2">
        <v>44638</v>
      </c>
      <c r="C93" s="3">
        <v>26</v>
      </c>
      <c r="D93" s="3" t="s">
        <v>30</v>
      </c>
      <c r="E93" s="3" t="s">
        <v>18</v>
      </c>
      <c r="F93" s="3" t="s">
        <v>29</v>
      </c>
      <c r="G93" s="3" t="s">
        <v>20</v>
      </c>
      <c r="H93" s="4">
        <v>18.2</v>
      </c>
    </row>
    <row r="94" spans="1:13" hidden="1" x14ac:dyDescent="0.2">
      <c r="A94" s="2">
        <v>44630</v>
      </c>
      <c r="B94" s="2">
        <v>44630</v>
      </c>
      <c r="C94" s="3">
        <v>1</v>
      </c>
      <c r="D94" s="3" t="s">
        <v>21</v>
      </c>
      <c r="E94" s="3" t="s">
        <v>18</v>
      </c>
      <c r="F94" s="3" t="s">
        <v>29</v>
      </c>
      <c r="G94" s="3" t="s">
        <v>23</v>
      </c>
      <c r="H94" s="4">
        <v>16.5</v>
      </c>
    </row>
    <row r="95" spans="1:13" hidden="1" x14ac:dyDescent="0.2">
      <c r="A95" s="2">
        <v>44480</v>
      </c>
      <c r="B95" s="2">
        <v>44481</v>
      </c>
      <c r="C95" s="3">
        <v>2</v>
      </c>
      <c r="D95" s="3" t="s">
        <v>24</v>
      </c>
      <c r="E95" s="3" t="s">
        <v>31</v>
      </c>
      <c r="F95" s="3" t="s">
        <v>32</v>
      </c>
      <c r="G95" s="3" t="s">
        <v>23</v>
      </c>
      <c r="H95" s="4">
        <v>26</v>
      </c>
    </row>
    <row r="96" spans="1:13" x14ac:dyDescent="0.2">
      <c r="A96" s="2">
        <v>44488</v>
      </c>
      <c r="B96" s="2">
        <v>44489</v>
      </c>
      <c r="C96" s="3">
        <v>2</v>
      </c>
      <c r="D96" s="3" t="s">
        <v>24</v>
      </c>
      <c r="E96" s="3" t="s">
        <v>31</v>
      </c>
      <c r="F96" s="3" t="s">
        <v>33</v>
      </c>
      <c r="G96" s="3" t="s">
        <v>20</v>
      </c>
      <c r="H96" s="4">
        <v>52</v>
      </c>
    </row>
    <row r="97" spans="1:8" hidden="1" x14ac:dyDescent="0.2">
      <c r="A97" s="2">
        <v>44543</v>
      </c>
      <c r="B97" s="2">
        <v>44544</v>
      </c>
      <c r="C97" s="3">
        <v>2</v>
      </c>
      <c r="D97" s="3" t="s">
        <v>24</v>
      </c>
      <c r="E97" s="3" t="s">
        <v>31</v>
      </c>
      <c r="F97" s="3" t="s">
        <v>33</v>
      </c>
      <c r="G97" s="3" t="s">
        <v>23</v>
      </c>
      <c r="H97" s="4">
        <v>52</v>
      </c>
    </row>
    <row r="98" spans="1:8" x14ac:dyDescent="0.2">
      <c r="A98" s="2">
        <v>44547</v>
      </c>
      <c r="B98" s="2">
        <v>44552</v>
      </c>
      <c r="C98" s="3">
        <v>4</v>
      </c>
      <c r="D98" s="3" t="s">
        <v>27</v>
      </c>
      <c r="E98" s="3" t="s">
        <v>31</v>
      </c>
      <c r="F98" s="3" t="s">
        <v>34</v>
      </c>
      <c r="G98" s="3" t="s">
        <v>20</v>
      </c>
      <c r="H98" s="4">
        <v>30</v>
      </c>
    </row>
    <row r="99" spans="1:8" hidden="1" x14ac:dyDescent="0.2">
      <c r="A99" s="2">
        <v>44449</v>
      </c>
      <c r="B99" s="2">
        <v>44452</v>
      </c>
      <c r="C99" s="3">
        <v>2</v>
      </c>
      <c r="D99" s="3" t="s">
        <v>28</v>
      </c>
      <c r="E99" s="3" t="s">
        <v>31</v>
      </c>
      <c r="F99" s="3" t="s">
        <v>34</v>
      </c>
      <c r="G99" s="3" t="s">
        <v>23</v>
      </c>
      <c r="H99" s="4">
        <v>30</v>
      </c>
    </row>
    <row r="100" spans="1:8" hidden="1" x14ac:dyDescent="0.2">
      <c r="A100" s="2">
        <v>44454</v>
      </c>
      <c r="B100" s="2">
        <v>44459</v>
      </c>
      <c r="C100" s="3">
        <v>4</v>
      </c>
      <c r="D100" s="3" t="s">
        <v>28</v>
      </c>
      <c r="E100" s="3" t="s">
        <v>31</v>
      </c>
      <c r="F100" s="3" t="s">
        <v>34</v>
      </c>
      <c r="G100" s="3" t="s">
        <v>23</v>
      </c>
      <c r="H100" s="4">
        <v>30</v>
      </c>
    </row>
    <row r="101" spans="1:8" x14ac:dyDescent="0.2">
      <c r="A101" s="2">
        <v>44477</v>
      </c>
      <c r="B101" s="2">
        <v>44477</v>
      </c>
      <c r="C101" s="3">
        <v>1</v>
      </c>
      <c r="D101" s="3" t="s">
        <v>35</v>
      </c>
      <c r="E101" s="3" t="s">
        <v>31</v>
      </c>
      <c r="F101" s="3" t="s">
        <v>34</v>
      </c>
      <c r="G101" s="3" t="s">
        <v>20</v>
      </c>
      <c r="H101" s="4">
        <v>30</v>
      </c>
    </row>
    <row r="102" spans="1:8" hidden="1" x14ac:dyDescent="0.2">
      <c r="A102" s="2">
        <v>44550</v>
      </c>
      <c r="B102" s="2">
        <v>44551</v>
      </c>
      <c r="C102" s="3">
        <v>2</v>
      </c>
      <c r="D102" s="3" t="s">
        <v>28</v>
      </c>
      <c r="E102" s="3" t="s">
        <v>36</v>
      </c>
      <c r="F102" s="3" t="s">
        <v>37</v>
      </c>
      <c r="G102" s="3" t="s">
        <v>23</v>
      </c>
      <c r="H102" s="4">
        <v>28</v>
      </c>
    </row>
    <row r="103" spans="1:8" hidden="1" x14ac:dyDescent="0.2">
      <c r="A103" s="2">
        <v>44573</v>
      </c>
      <c r="B103" s="2">
        <v>44575</v>
      </c>
      <c r="C103" s="3">
        <v>3</v>
      </c>
      <c r="D103" s="3" t="s">
        <v>28</v>
      </c>
      <c r="E103" s="3" t="s">
        <v>36</v>
      </c>
      <c r="F103" s="3" t="s">
        <v>38</v>
      </c>
      <c r="G103" s="3" t="s">
        <v>23</v>
      </c>
      <c r="H103" s="4">
        <v>12.5</v>
      </c>
    </row>
    <row r="104" spans="1:8" hidden="1" x14ac:dyDescent="0.2">
      <c r="A104" s="2">
        <v>44620</v>
      </c>
      <c r="B104" s="2">
        <v>44621</v>
      </c>
      <c r="C104" s="3">
        <v>2</v>
      </c>
      <c r="D104" s="3" t="s">
        <v>39</v>
      </c>
      <c r="E104" s="3" t="s">
        <v>36</v>
      </c>
      <c r="F104" s="3" t="s">
        <v>40</v>
      </c>
      <c r="G104" s="3" t="s">
        <v>23</v>
      </c>
      <c r="H104" s="4">
        <v>14.5</v>
      </c>
    </row>
    <row r="105" spans="1:8" hidden="1" x14ac:dyDescent="0.2">
      <c r="A105" s="2">
        <v>44637</v>
      </c>
      <c r="B105" s="2">
        <v>44637</v>
      </c>
      <c r="C105" s="3">
        <v>1</v>
      </c>
      <c r="D105" s="3" t="s">
        <v>41</v>
      </c>
      <c r="E105" s="3" t="s">
        <v>36</v>
      </c>
      <c r="F105" s="3" t="s">
        <v>38</v>
      </c>
      <c r="G105" s="3" t="s">
        <v>23</v>
      </c>
      <c r="H105" s="4">
        <v>12.5</v>
      </c>
    </row>
    <row r="106" spans="1:8" hidden="1" x14ac:dyDescent="0.2">
      <c r="A106" s="2">
        <v>44641</v>
      </c>
      <c r="B106" s="2">
        <v>44645</v>
      </c>
      <c r="C106" s="3">
        <v>5</v>
      </c>
      <c r="D106" s="3" t="s">
        <v>42</v>
      </c>
      <c r="E106" s="3" t="s">
        <v>36</v>
      </c>
      <c r="F106" s="3" t="s">
        <v>40</v>
      </c>
      <c r="G106" s="3" t="s">
        <v>23</v>
      </c>
      <c r="H106" s="4">
        <v>14.5</v>
      </c>
    </row>
    <row r="107" spans="1:8" x14ac:dyDescent="0.2">
      <c r="A107" s="2">
        <v>44439</v>
      </c>
      <c r="B107" s="2">
        <v>44440</v>
      </c>
      <c r="C107" s="3">
        <v>2</v>
      </c>
      <c r="D107" s="3" t="s">
        <v>24</v>
      </c>
      <c r="E107" s="3" t="s">
        <v>36</v>
      </c>
      <c r="F107" s="3" t="s">
        <v>38</v>
      </c>
      <c r="G107" s="3" t="s">
        <v>20</v>
      </c>
      <c r="H107" s="4">
        <v>12.5</v>
      </c>
    </row>
    <row r="108" spans="1:8" hidden="1" x14ac:dyDescent="0.2">
      <c r="A108" s="2">
        <v>44452</v>
      </c>
      <c r="B108" s="2">
        <v>44456</v>
      </c>
      <c r="C108" s="3">
        <v>5</v>
      </c>
      <c r="D108" s="3" t="s">
        <v>27</v>
      </c>
      <c r="E108" s="3" t="s">
        <v>36</v>
      </c>
      <c r="F108" s="3" t="s">
        <v>38</v>
      </c>
      <c r="G108" s="3" t="s">
        <v>23</v>
      </c>
      <c r="H108" s="4">
        <v>12.5</v>
      </c>
    </row>
    <row r="109" spans="1:8" hidden="1" x14ac:dyDescent="0.2">
      <c r="A109" s="2">
        <v>44487</v>
      </c>
      <c r="B109" s="2">
        <v>44487</v>
      </c>
      <c r="C109" s="3">
        <v>1</v>
      </c>
      <c r="D109" s="3" t="s">
        <v>27</v>
      </c>
      <c r="E109" s="3" t="s">
        <v>43</v>
      </c>
      <c r="F109" s="3" t="s">
        <v>44</v>
      </c>
      <c r="G109" s="3" t="s">
        <v>23</v>
      </c>
      <c r="H109" s="4">
        <v>18</v>
      </c>
    </row>
    <row r="110" spans="1:8" hidden="1" x14ac:dyDescent="0.2">
      <c r="A110" s="2">
        <v>44522</v>
      </c>
      <c r="B110" s="2">
        <v>44568</v>
      </c>
      <c r="C110" s="3">
        <v>35</v>
      </c>
      <c r="D110" s="3" t="s">
        <v>45</v>
      </c>
      <c r="E110" s="3" t="s">
        <v>43</v>
      </c>
      <c r="F110" s="3" t="s">
        <v>46</v>
      </c>
      <c r="G110" s="3" t="s">
        <v>23</v>
      </c>
      <c r="H110" s="4">
        <v>10.5</v>
      </c>
    </row>
    <row r="111" spans="1:8" x14ac:dyDescent="0.2">
      <c r="A111" s="2">
        <v>44525</v>
      </c>
      <c r="B111" s="2">
        <v>44526</v>
      </c>
      <c r="C111" s="3">
        <v>2</v>
      </c>
      <c r="D111" s="3" t="s">
        <v>21</v>
      </c>
      <c r="E111" s="3" t="s">
        <v>43</v>
      </c>
      <c r="F111" s="3" t="s">
        <v>47</v>
      </c>
      <c r="G111" s="3" t="s">
        <v>20</v>
      </c>
      <c r="H111" s="4">
        <v>10.5</v>
      </c>
    </row>
    <row r="112" spans="1:8" hidden="1" x14ac:dyDescent="0.2">
      <c r="A112" s="2">
        <v>44529</v>
      </c>
      <c r="B112" s="2">
        <v>44529</v>
      </c>
      <c r="C112" s="3">
        <v>1</v>
      </c>
      <c r="D112" s="3" t="s">
        <v>42</v>
      </c>
      <c r="E112" s="3" t="s">
        <v>43</v>
      </c>
      <c r="F112" s="3" t="s">
        <v>47</v>
      </c>
      <c r="G112" s="3" t="s">
        <v>23</v>
      </c>
      <c r="H112" s="4">
        <v>10.5</v>
      </c>
    </row>
    <row r="113" spans="1:8" hidden="1" x14ac:dyDescent="0.2">
      <c r="A113" s="2">
        <v>44536</v>
      </c>
      <c r="B113" s="2">
        <v>44536</v>
      </c>
      <c r="C113" s="3">
        <v>1</v>
      </c>
      <c r="D113" s="3" t="s">
        <v>24</v>
      </c>
      <c r="E113" s="3" t="s">
        <v>43</v>
      </c>
      <c r="F113" s="3" t="s">
        <v>48</v>
      </c>
      <c r="G113" s="3" t="s">
        <v>23</v>
      </c>
      <c r="H113" s="4">
        <v>10.5</v>
      </c>
    </row>
    <row r="114" spans="1:8" hidden="1" x14ac:dyDescent="0.2">
      <c r="A114" s="2">
        <v>44536</v>
      </c>
      <c r="B114" s="2">
        <v>44536</v>
      </c>
      <c r="C114" s="3">
        <v>1</v>
      </c>
      <c r="D114" s="3" t="s">
        <v>49</v>
      </c>
      <c r="E114" s="3" t="s">
        <v>43</v>
      </c>
      <c r="F114" s="3" t="s">
        <v>46</v>
      </c>
      <c r="G114" s="3" t="s">
        <v>23</v>
      </c>
      <c r="H114" s="4">
        <v>10.5</v>
      </c>
    </row>
    <row r="115" spans="1:8" hidden="1" x14ac:dyDescent="0.2">
      <c r="A115" s="2">
        <v>44543</v>
      </c>
      <c r="B115" s="2">
        <v>44543</v>
      </c>
      <c r="C115" s="3">
        <v>1</v>
      </c>
      <c r="D115" s="3" t="s">
        <v>27</v>
      </c>
      <c r="E115" s="3" t="s">
        <v>43</v>
      </c>
      <c r="F115" s="3" t="s">
        <v>47</v>
      </c>
      <c r="G115" s="3" t="s">
        <v>23</v>
      </c>
      <c r="H115" s="4">
        <v>10.5</v>
      </c>
    </row>
    <row r="116" spans="1:8" hidden="1" x14ac:dyDescent="0.2">
      <c r="A116" s="2">
        <v>44571</v>
      </c>
      <c r="B116" s="2">
        <v>44571</v>
      </c>
      <c r="C116" s="3">
        <v>1</v>
      </c>
      <c r="D116" s="3" t="s">
        <v>27</v>
      </c>
      <c r="E116" s="3" t="s">
        <v>43</v>
      </c>
      <c r="F116" s="3" t="s">
        <v>47</v>
      </c>
      <c r="G116" s="3" t="s">
        <v>23</v>
      </c>
      <c r="H116" s="4">
        <v>10.5</v>
      </c>
    </row>
    <row r="117" spans="1:8" hidden="1" x14ac:dyDescent="0.2">
      <c r="A117" s="2">
        <v>44579</v>
      </c>
      <c r="B117" s="2">
        <v>44584</v>
      </c>
      <c r="C117" s="3">
        <v>4</v>
      </c>
      <c r="D117" s="3" t="s">
        <v>27</v>
      </c>
      <c r="E117" s="3" t="s">
        <v>43</v>
      </c>
      <c r="F117" s="3" t="s">
        <v>47</v>
      </c>
      <c r="G117" s="3" t="s">
        <v>23</v>
      </c>
      <c r="H117" s="4">
        <v>10.5</v>
      </c>
    </row>
    <row r="118" spans="1:8" hidden="1" x14ac:dyDescent="0.2">
      <c r="A118" s="2">
        <v>44645</v>
      </c>
      <c r="B118" s="2">
        <v>44645</v>
      </c>
      <c r="C118" s="3">
        <v>1</v>
      </c>
      <c r="D118" s="3" t="s">
        <v>17</v>
      </c>
      <c r="E118" s="3" t="s">
        <v>43</v>
      </c>
      <c r="F118" s="3" t="s">
        <v>47</v>
      </c>
      <c r="G118" s="3" t="s">
        <v>23</v>
      </c>
      <c r="H118" s="4">
        <v>10.5</v>
      </c>
    </row>
    <row r="119" spans="1:8" x14ac:dyDescent="0.2">
      <c r="A119" s="2">
        <v>44651</v>
      </c>
      <c r="B119" s="2">
        <v>44651</v>
      </c>
      <c r="C119" s="3">
        <v>1</v>
      </c>
      <c r="D119" s="3" t="s">
        <v>50</v>
      </c>
      <c r="E119" s="3" t="s">
        <v>43</v>
      </c>
      <c r="F119" s="3" t="s">
        <v>47</v>
      </c>
      <c r="G119" s="3" t="s">
        <v>20</v>
      </c>
      <c r="H119" s="4">
        <v>10.5</v>
      </c>
    </row>
    <row r="120" spans="1:8" x14ac:dyDescent="0.2">
      <c r="A120" s="2">
        <v>44287</v>
      </c>
      <c r="B120" s="2">
        <v>44319</v>
      </c>
      <c r="C120" s="3">
        <v>23</v>
      </c>
      <c r="D120" s="3" t="s">
        <v>51</v>
      </c>
      <c r="E120" s="3" t="s">
        <v>52</v>
      </c>
      <c r="F120" s="3" t="s">
        <v>53</v>
      </c>
      <c r="G120" s="3" t="s">
        <v>20</v>
      </c>
      <c r="H120" s="4">
        <v>16</v>
      </c>
    </row>
    <row r="121" spans="1:8" x14ac:dyDescent="0.2">
      <c r="A121" s="2">
        <v>44287</v>
      </c>
      <c r="B121" s="2">
        <v>44288</v>
      </c>
      <c r="C121" s="3">
        <v>2</v>
      </c>
      <c r="D121" s="3" t="s">
        <v>54</v>
      </c>
      <c r="E121" s="3" t="s">
        <v>52</v>
      </c>
      <c r="F121" s="3" t="s">
        <v>55</v>
      </c>
      <c r="G121" s="3" t="s">
        <v>20</v>
      </c>
      <c r="H121" s="4">
        <v>10</v>
      </c>
    </row>
    <row r="122" spans="1:8" x14ac:dyDescent="0.2">
      <c r="A122" s="2">
        <v>44291</v>
      </c>
      <c r="B122" s="2">
        <v>44291</v>
      </c>
      <c r="C122" s="3">
        <v>1</v>
      </c>
      <c r="D122" s="3" t="s">
        <v>54</v>
      </c>
      <c r="E122" s="3" t="s">
        <v>52</v>
      </c>
      <c r="F122" s="3" t="s">
        <v>56</v>
      </c>
      <c r="G122" s="3" t="s">
        <v>20</v>
      </c>
      <c r="H122" s="4">
        <v>10</v>
      </c>
    </row>
    <row r="123" spans="1:8" x14ac:dyDescent="0.2">
      <c r="A123" s="2">
        <v>44294</v>
      </c>
      <c r="B123" s="2">
        <v>44301</v>
      </c>
      <c r="C123" s="3">
        <v>6</v>
      </c>
      <c r="D123" s="3" t="s">
        <v>57</v>
      </c>
      <c r="E123" s="3" t="s">
        <v>52</v>
      </c>
      <c r="F123" s="3" t="s">
        <v>56</v>
      </c>
      <c r="G123" s="3" t="s">
        <v>20</v>
      </c>
      <c r="H123" s="4">
        <v>10</v>
      </c>
    </row>
    <row r="124" spans="1:8" x14ac:dyDescent="0.2">
      <c r="A124" s="2">
        <v>44299</v>
      </c>
      <c r="B124" s="2">
        <v>44301</v>
      </c>
      <c r="C124" s="3">
        <v>3</v>
      </c>
      <c r="D124" s="3" t="s">
        <v>42</v>
      </c>
      <c r="E124" s="3" t="s">
        <v>52</v>
      </c>
      <c r="F124" s="3" t="s">
        <v>56</v>
      </c>
      <c r="G124" s="3" t="s">
        <v>20</v>
      </c>
      <c r="H124" s="4">
        <v>10</v>
      </c>
    </row>
    <row r="125" spans="1:8" x14ac:dyDescent="0.2">
      <c r="A125" s="2">
        <v>44307</v>
      </c>
      <c r="B125" s="2">
        <v>44307</v>
      </c>
      <c r="C125" s="3">
        <v>1</v>
      </c>
      <c r="D125" s="3" t="s">
        <v>42</v>
      </c>
      <c r="E125" s="3" t="s">
        <v>52</v>
      </c>
      <c r="F125" s="3" t="s">
        <v>56</v>
      </c>
      <c r="G125" s="3" t="s">
        <v>20</v>
      </c>
      <c r="H125" s="4">
        <v>10</v>
      </c>
    </row>
    <row r="126" spans="1:8" x14ac:dyDescent="0.2">
      <c r="A126" s="2">
        <v>44329</v>
      </c>
      <c r="B126" s="2">
        <v>44390</v>
      </c>
      <c r="C126" s="3">
        <v>44</v>
      </c>
      <c r="D126" s="3" t="s">
        <v>26</v>
      </c>
      <c r="E126" s="3" t="s">
        <v>52</v>
      </c>
      <c r="F126" s="3" t="s">
        <v>56</v>
      </c>
      <c r="G126" s="3" t="s">
        <v>20</v>
      </c>
      <c r="H126" s="4">
        <v>10</v>
      </c>
    </row>
    <row r="127" spans="1:8" x14ac:dyDescent="0.2">
      <c r="A127" s="2">
        <v>44337</v>
      </c>
      <c r="B127" s="2">
        <v>44341</v>
      </c>
      <c r="C127" s="3">
        <v>3</v>
      </c>
      <c r="D127" s="3" t="s">
        <v>58</v>
      </c>
      <c r="E127" s="3" t="s">
        <v>52</v>
      </c>
      <c r="F127" s="3" t="s">
        <v>56</v>
      </c>
      <c r="G127" s="3" t="s">
        <v>20</v>
      </c>
      <c r="H127" s="4">
        <v>10</v>
      </c>
    </row>
    <row r="128" spans="1:8" x14ac:dyDescent="0.2">
      <c r="A128" s="2">
        <v>44390</v>
      </c>
      <c r="B128" s="2">
        <v>44392</v>
      </c>
      <c r="C128" s="3">
        <v>3</v>
      </c>
      <c r="D128" s="3" t="s">
        <v>42</v>
      </c>
      <c r="E128" s="3" t="s">
        <v>59</v>
      </c>
      <c r="F128" s="3" t="s">
        <v>60</v>
      </c>
      <c r="G128" s="3" t="s">
        <v>20</v>
      </c>
      <c r="H128" s="4">
        <v>25</v>
      </c>
    </row>
    <row r="129" spans="1:8" x14ac:dyDescent="0.2">
      <c r="A129" s="2">
        <v>44396</v>
      </c>
      <c r="B129" s="2">
        <v>44404</v>
      </c>
      <c r="C129" s="3">
        <v>7</v>
      </c>
      <c r="D129" s="3" t="s">
        <v>27</v>
      </c>
      <c r="E129" s="3" t="s">
        <v>59</v>
      </c>
      <c r="F129" s="3" t="s">
        <v>61</v>
      </c>
      <c r="G129" s="3" t="s">
        <v>20</v>
      </c>
      <c r="H129" s="4">
        <v>18.5</v>
      </c>
    </row>
    <row r="130" spans="1:8" x14ac:dyDescent="0.2">
      <c r="A130" s="2">
        <v>44398</v>
      </c>
      <c r="B130" s="2">
        <v>44410</v>
      </c>
      <c r="C130" s="3">
        <v>9</v>
      </c>
      <c r="D130" s="3" t="s">
        <v>27</v>
      </c>
      <c r="E130" s="3" t="s">
        <v>59</v>
      </c>
      <c r="F130" s="3" t="s">
        <v>62</v>
      </c>
      <c r="G130" s="3" t="s">
        <v>20</v>
      </c>
      <c r="H130" s="4">
        <v>9.75</v>
      </c>
    </row>
    <row r="131" spans="1:8" x14ac:dyDescent="0.2">
      <c r="A131" s="2">
        <v>44398</v>
      </c>
      <c r="B131" s="2">
        <v>44408</v>
      </c>
      <c r="C131" s="3">
        <v>8</v>
      </c>
      <c r="D131" s="3" t="s">
        <v>27</v>
      </c>
      <c r="E131" s="3" t="s">
        <v>59</v>
      </c>
      <c r="F131" s="3" t="s">
        <v>62</v>
      </c>
      <c r="G131" s="3" t="s">
        <v>20</v>
      </c>
      <c r="H131" s="4">
        <v>9.75</v>
      </c>
    </row>
    <row r="132" spans="1:8" x14ac:dyDescent="0.2">
      <c r="A132" s="2">
        <v>44410</v>
      </c>
      <c r="B132" s="2">
        <v>44410</v>
      </c>
      <c r="C132" s="3">
        <v>1</v>
      </c>
      <c r="D132" s="3" t="s">
        <v>42</v>
      </c>
      <c r="E132" s="3" t="s">
        <v>59</v>
      </c>
      <c r="F132" s="3" t="s">
        <v>63</v>
      </c>
      <c r="G132" s="3" t="s">
        <v>20</v>
      </c>
      <c r="H132" s="4">
        <v>12.75</v>
      </c>
    </row>
    <row r="133" spans="1:8" x14ac:dyDescent="0.2">
      <c r="A133" s="2">
        <v>44445</v>
      </c>
      <c r="B133" s="2">
        <v>44509</v>
      </c>
      <c r="C133" s="3">
        <v>47</v>
      </c>
      <c r="D133" s="3" t="s">
        <v>30</v>
      </c>
      <c r="E133" s="3" t="s">
        <v>64</v>
      </c>
      <c r="F133" s="3" t="s">
        <v>65</v>
      </c>
      <c r="G133" s="3" t="s">
        <v>20</v>
      </c>
      <c r="H133" s="4">
        <v>12</v>
      </c>
    </row>
    <row r="134" spans="1:8" x14ac:dyDescent="0.2">
      <c r="A134" s="2">
        <v>44445</v>
      </c>
      <c r="B134" s="2">
        <v>44455</v>
      </c>
      <c r="C134" s="3">
        <v>9</v>
      </c>
      <c r="D134" s="3" t="s">
        <v>27</v>
      </c>
      <c r="E134" s="3" t="s">
        <v>64</v>
      </c>
      <c r="F134" s="3" t="s">
        <v>66</v>
      </c>
      <c r="G134" s="3" t="s">
        <v>20</v>
      </c>
      <c r="H134" s="4">
        <v>18</v>
      </c>
    </row>
    <row r="135" spans="1:8" hidden="1" x14ac:dyDescent="0.2">
      <c r="A135" s="2">
        <v>44446</v>
      </c>
      <c r="B135" s="2">
        <v>44623</v>
      </c>
      <c r="C135" s="3">
        <v>128</v>
      </c>
      <c r="D135" s="3" t="s">
        <v>67</v>
      </c>
      <c r="E135" s="3" t="s">
        <v>64</v>
      </c>
      <c r="F135" s="3" t="s">
        <v>68</v>
      </c>
      <c r="G135" s="3" t="s">
        <v>23</v>
      </c>
      <c r="H135" s="4">
        <v>14.75</v>
      </c>
    </row>
    <row r="136" spans="1:8" x14ac:dyDescent="0.2">
      <c r="A136" s="2">
        <v>44446</v>
      </c>
      <c r="B136" s="2">
        <v>44446</v>
      </c>
      <c r="C136" s="3">
        <v>1</v>
      </c>
      <c r="D136" s="3" t="s">
        <v>42</v>
      </c>
      <c r="E136" s="3" t="s">
        <v>64</v>
      </c>
      <c r="F136" s="3" t="s">
        <v>69</v>
      </c>
      <c r="G136" s="3" t="s">
        <v>20</v>
      </c>
      <c r="H136" s="4">
        <v>9.75</v>
      </c>
    </row>
    <row r="137" spans="1:8" x14ac:dyDescent="0.2">
      <c r="A137" s="2">
        <v>44466</v>
      </c>
      <c r="B137" s="2">
        <v>44466</v>
      </c>
      <c r="C137" s="3">
        <v>1</v>
      </c>
      <c r="D137" s="3" t="s">
        <v>42</v>
      </c>
      <c r="E137" s="3" t="s">
        <v>70</v>
      </c>
      <c r="F137" s="3" t="s">
        <v>71</v>
      </c>
      <c r="G137" s="3" t="s">
        <v>20</v>
      </c>
      <c r="H137" s="4">
        <v>15</v>
      </c>
    </row>
    <row r="138" spans="1:8" x14ac:dyDescent="0.2">
      <c r="A138" s="2">
        <v>44473</v>
      </c>
      <c r="B138" s="2">
        <v>44480</v>
      </c>
      <c r="C138" s="3">
        <v>6</v>
      </c>
      <c r="D138" s="3" t="s">
        <v>30</v>
      </c>
      <c r="E138" s="3" t="s">
        <v>70</v>
      </c>
      <c r="F138" s="3" t="s">
        <v>72</v>
      </c>
      <c r="G138" s="3" t="s">
        <v>20</v>
      </c>
      <c r="H138" s="4">
        <v>20</v>
      </c>
    </row>
    <row r="139" spans="1:8" x14ac:dyDescent="0.2">
      <c r="A139" s="2">
        <v>44487</v>
      </c>
      <c r="B139" s="2">
        <v>44529</v>
      </c>
      <c r="C139" s="3">
        <v>31</v>
      </c>
      <c r="D139" s="3" t="s">
        <v>17</v>
      </c>
      <c r="E139" s="3" t="s">
        <v>70</v>
      </c>
      <c r="F139" s="3" t="s">
        <v>73</v>
      </c>
      <c r="G139" s="3" t="s">
        <v>20</v>
      </c>
      <c r="H139" s="4">
        <v>14</v>
      </c>
    </row>
    <row r="140" spans="1:8" hidden="1" x14ac:dyDescent="0.2">
      <c r="A140" s="2">
        <v>44487</v>
      </c>
      <c r="B140" s="2">
        <v>44498</v>
      </c>
      <c r="C140" s="3">
        <v>10</v>
      </c>
      <c r="D140" s="3" t="s">
        <v>27</v>
      </c>
      <c r="E140" s="3" t="s">
        <v>70</v>
      </c>
      <c r="F140" s="3" t="s">
        <v>74</v>
      </c>
      <c r="G140" s="3" t="s">
        <v>23</v>
      </c>
      <c r="H140" s="4">
        <v>9.75</v>
      </c>
    </row>
    <row r="141" spans="1:8" x14ac:dyDescent="0.2">
      <c r="A141" s="2">
        <v>44501</v>
      </c>
      <c r="B141" s="2">
        <v>44502</v>
      </c>
      <c r="C141" s="3">
        <v>2</v>
      </c>
      <c r="D141" s="3" t="s">
        <v>24</v>
      </c>
      <c r="E141" s="3" t="s">
        <v>70</v>
      </c>
      <c r="F141" s="3" t="s">
        <v>75</v>
      </c>
      <c r="G141" s="3" t="s">
        <v>20</v>
      </c>
      <c r="H141" s="4">
        <v>9.75</v>
      </c>
    </row>
    <row r="142" spans="1:8" x14ac:dyDescent="0.2">
      <c r="A142" s="2">
        <v>44503</v>
      </c>
      <c r="B142" s="2">
        <v>44505</v>
      </c>
      <c r="C142" s="3">
        <v>3</v>
      </c>
      <c r="D142" s="3" t="s">
        <v>57</v>
      </c>
      <c r="E142" s="3" t="s">
        <v>76</v>
      </c>
      <c r="F142" s="3" t="s">
        <v>77</v>
      </c>
      <c r="G142" s="3" t="s">
        <v>20</v>
      </c>
      <c r="H142" s="4">
        <v>9.5</v>
      </c>
    </row>
    <row r="143" spans="1:8" x14ac:dyDescent="0.2">
      <c r="A143" s="2">
        <v>44508</v>
      </c>
      <c r="B143" s="2">
        <v>44519</v>
      </c>
      <c r="C143" s="3">
        <v>10</v>
      </c>
      <c r="D143" s="3" t="s">
        <v>51</v>
      </c>
      <c r="E143" s="3" t="s">
        <v>76</v>
      </c>
      <c r="F143" s="3" t="s">
        <v>77</v>
      </c>
      <c r="G143" s="3" t="s">
        <v>20</v>
      </c>
      <c r="H143" s="4">
        <v>9.5</v>
      </c>
    </row>
    <row r="144" spans="1:8" x14ac:dyDescent="0.2">
      <c r="A144" s="2">
        <v>44508</v>
      </c>
      <c r="B144" s="2">
        <v>44510</v>
      </c>
      <c r="C144" s="3">
        <v>3</v>
      </c>
      <c r="D144" s="3" t="s">
        <v>27</v>
      </c>
      <c r="E144" s="3" t="s">
        <v>76</v>
      </c>
      <c r="F144" s="3" t="s">
        <v>77</v>
      </c>
      <c r="G144" s="3" t="s">
        <v>20</v>
      </c>
      <c r="H144" s="4">
        <v>9.5</v>
      </c>
    </row>
    <row r="145" spans="1:8" x14ac:dyDescent="0.2">
      <c r="A145" s="2">
        <v>44530</v>
      </c>
      <c r="B145" s="2">
        <v>44540</v>
      </c>
      <c r="C145" s="3">
        <v>9</v>
      </c>
      <c r="D145" s="3" t="s">
        <v>27</v>
      </c>
      <c r="E145" s="3" t="s">
        <v>76</v>
      </c>
      <c r="F145" s="3" t="s">
        <v>77</v>
      </c>
      <c r="G145" s="3" t="s">
        <v>20</v>
      </c>
      <c r="H145" s="4">
        <v>9.5</v>
      </c>
    </row>
    <row r="146" spans="1:8" x14ac:dyDescent="0.2">
      <c r="A146" s="2">
        <v>44530</v>
      </c>
      <c r="B146" s="2">
        <v>44531</v>
      </c>
      <c r="C146" s="3">
        <v>2</v>
      </c>
      <c r="D146" s="3" t="s">
        <v>21</v>
      </c>
      <c r="E146" s="3" t="s">
        <v>76</v>
      </c>
      <c r="F146" s="3" t="s">
        <v>77</v>
      </c>
      <c r="G146" s="3" t="s">
        <v>20</v>
      </c>
      <c r="H146" s="4">
        <v>9.5</v>
      </c>
    </row>
    <row r="147" spans="1:8" x14ac:dyDescent="0.2">
      <c r="A147" s="2">
        <v>44532</v>
      </c>
      <c r="B147" s="2">
        <v>44545</v>
      </c>
      <c r="C147" s="3">
        <v>10</v>
      </c>
      <c r="D147" s="3" t="s">
        <v>39</v>
      </c>
      <c r="E147" s="3" t="s">
        <v>76</v>
      </c>
      <c r="F147" s="3" t="s">
        <v>77</v>
      </c>
      <c r="G147" s="3" t="s">
        <v>20</v>
      </c>
      <c r="H147" s="4">
        <v>9.5</v>
      </c>
    </row>
    <row r="148" spans="1:8" x14ac:dyDescent="0.2">
      <c r="A148" s="2">
        <v>44539</v>
      </c>
      <c r="B148" s="2">
        <v>44539</v>
      </c>
      <c r="C148" s="3">
        <v>1</v>
      </c>
      <c r="D148" s="3" t="s">
        <v>17</v>
      </c>
      <c r="E148" s="3" t="s">
        <v>76</v>
      </c>
      <c r="F148" s="3" t="s">
        <v>78</v>
      </c>
      <c r="G148" s="3" t="s">
        <v>20</v>
      </c>
      <c r="H148" s="4">
        <v>11.5</v>
      </c>
    </row>
    <row r="149" spans="1:8" x14ac:dyDescent="0.2">
      <c r="A149" s="2">
        <v>44543</v>
      </c>
      <c r="B149" s="2">
        <v>44544</v>
      </c>
      <c r="C149" s="3">
        <v>2</v>
      </c>
      <c r="D149" s="3" t="s">
        <v>24</v>
      </c>
      <c r="E149" s="3" t="s">
        <v>76</v>
      </c>
      <c r="F149" s="3" t="s">
        <v>77</v>
      </c>
      <c r="G149" s="3" t="s">
        <v>20</v>
      </c>
      <c r="H149" s="4">
        <v>9.5</v>
      </c>
    </row>
    <row r="150" spans="1:8" x14ac:dyDescent="0.2">
      <c r="A150" s="2">
        <v>44551</v>
      </c>
      <c r="B150" s="2">
        <v>44551</v>
      </c>
      <c r="C150" s="3">
        <v>1</v>
      </c>
      <c r="D150" s="3" t="s">
        <v>21</v>
      </c>
      <c r="E150" s="3" t="s">
        <v>79</v>
      </c>
      <c r="F150" s="3" t="s">
        <v>80</v>
      </c>
      <c r="G150" s="3" t="s">
        <v>20</v>
      </c>
      <c r="H150" s="4">
        <v>14</v>
      </c>
    </row>
    <row r="151" spans="1:8" x14ac:dyDescent="0.2">
      <c r="A151" s="2">
        <v>44571</v>
      </c>
      <c r="B151" s="2">
        <v>44579</v>
      </c>
      <c r="C151" s="3">
        <v>7</v>
      </c>
      <c r="D151" s="3" t="s">
        <v>27</v>
      </c>
      <c r="E151" s="3" t="s">
        <v>81</v>
      </c>
      <c r="F151" s="3" t="s">
        <v>73</v>
      </c>
      <c r="G151" s="3" t="s">
        <v>20</v>
      </c>
      <c r="H151" s="4">
        <v>12</v>
      </c>
    </row>
    <row r="152" spans="1:8" x14ac:dyDescent="0.2">
      <c r="A152" s="2">
        <v>44578</v>
      </c>
      <c r="B152" s="2">
        <v>44651</v>
      </c>
      <c r="C152" s="3">
        <v>54</v>
      </c>
      <c r="D152" s="3" t="s">
        <v>82</v>
      </c>
      <c r="E152" s="3" t="s">
        <v>81</v>
      </c>
      <c r="F152" s="3" t="s">
        <v>73</v>
      </c>
      <c r="G152" s="3" t="s">
        <v>20</v>
      </c>
      <c r="H152" s="4">
        <v>12</v>
      </c>
    </row>
    <row r="153" spans="1:8" x14ac:dyDescent="0.2">
      <c r="A153" s="2">
        <v>44579</v>
      </c>
      <c r="B153" s="2">
        <v>44585</v>
      </c>
      <c r="C153" s="3">
        <v>5</v>
      </c>
      <c r="D153" s="3" t="s">
        <v>30</v>
      </c>
      <c r="E153" s="3" t="s">
        <v>81</v>
      </c>
      <c r="F153" s="3" t="s">
        <v>80</v>
      </c>
      <c r="G153" s="3" t="s">
        <v>20</v>
      </c>
      <c r="H153" s="4">
        <v>12</v>
      </c>
    </row>
    <row r="154" spans="1:8" hidden="1" x14ac:dyDescent="0.2">
      <c r="A154" s="2">
        <v>44580</v>
      </c>
      <c r="B154" s="2">
        <v>44592</v>
      </c>
      <c r="C154" s="3">
        <v>9</v>
      </c>
      <c r="D154" s="3" t="s">
        <v>83</v>
      </c>
      <c r="E154" s="3" t="s">
        <v>84</v>
      </c>
      <c r="F154" s="3" t="s">
        <v>85</v>
      </c>
      <c r="G154" s="3" t="s">
        <v>23</v>
      </c>
      <c r="H154" s="4">
        <v>14</v>
      </c>
    </row>
    <row r="155" spans="1:8" hidden="1" x14ac:dyDescent="0.2">
      <c r="A155" s="2">
        <v>44580</v>
      </c>
      <c r="B155" s="2">
        <v>44580</v>
      </c>
      <c r="C155" s="3">
        <v>1</v>
      </c>
      <c r="D155" s="3" t="s">
        <v>86</v>
      </c>
      <c r="E155" s="3" t="s">
        <v>84</v>
      </c>
      <c r="F155" s="3" t="s">
        <v>87</v>
      </c>
      <c r="G155" s="3" t="s">
        <v>23</v>
      </c>
      <c r="H155" s="4">
        <v>12</v>
      </c>
    </row>
    <row r="156" spans="1:8" x14ac:dyDescent="0.2">
      <c r="A156" s="2">
        <v>44594</v>
      </c>
      <c r="B156" s="2">
        <v>44601</v>
      </c>
      <c r="C156" s="3">
        <v>6</v>
      </c>
      <c r="D156" s="3" t="s">
        <v>27</v>
      </c>
      <c r="E156" s="3" t="s">
        <v>84</v>
      </c>
      <c r="F156" s="3" t="s">
        <v>87</v>
      </c>
      <c r="G156" s="3" t="s">
        <v>20</v>
      </c>
      <c r="H156" s="4">
        <v>12</v>
      </c>
    </row>
    <row r="157" spans="1:8" x14ac:dyDescent="0.2">
      <c r="A157" s="2">
        <v>44595</v>
      </c>
      <c r="B157" s="2">
        <v>44595</v>
      </c>
      <c r="C157" s="3">
        <v>1</v>
      </c>
      <c r="D157" s="3" t="s">
        <v>26</v>
      </c>
      <c r="E157" s="3" t="s">
        <v>88</v>
      </c>
      <c r="F157" s="3" t="s">
        <v>89</v>
      </c>
      <c r="G157" s="3" t="s">
        <v>20</v>
      </c>
      <c r="H157" s="4">
        <v>35</v>
      </c>
    </row>
    <row r="158" spans="1:8" x14ac:dyDescent="0.2">
      <c r="A158" s="23"/>
      <c r="B158" s="23"/>
      <c r="H158" s="18"/>
    </row>
    <row r="159" spans="1:8" ht="16" thickBot="1" x14ac:dyDescent="0.25">
      <c r="A159" s="28" t="s">
        <v>99</v>
      </c>
      <c r="B159" s="28"/>
      <c r="C159" s="20">
        <f>SUBTOTAL(2,C85:C158)</f>
        <v>45</v>
      </c>
      <c r="H159" s="18"/>
    </row>
    <row r="160" spans="1:8" ht="16" thickTop="1" x14ac:dyDescent="0.2">
      <c r="A160" s="23"/>
      <c r="B160" s="23"/>
      <c r="H160" s="18"/>
    </row>
    <row r="162" spans="1:7" x14ac:dyDescent="0.2">
      <c r="A162" s="1" t="s">
        <v>100</v>
      </c>
      <c r="D162" s="1" t="s">
        <v>101</v>
      </c>
      <c r="E162" s="51">
        <f>SUMIFS($C$85:$C$157,$G$85:$G$157,"Female")</f>
        <v>255</v>
      </c>
    </row>
    <row r="163" spans="1:7" ht="16" thickBot="1" x14ac:dyDescent="0.25">
      <c r="A163" s="1" t="s">
        <v>101</v>
      </c>
      <c r="B163" s="51">
        <f>SUMIFS($C$85:$C$157,$G$85:$G$157,"Female")</f>
        <v>255</v>
      </c>
      <c r="D163" s="1" t="s">
        <v>103</v>
      </c>
      <c r="E163" s="51">
        <f>SUMIFS($C$85:$C$157,$G$85:$G$157,"Male")</f>
        <v>372</v>
      </c>
      <c r="F163" s="1" t="s">
        <v>102</v>
      </c>
      <c r="G163" s="20">
        <f>COUNTIFS(G85:G157,"Female")</f>
        <v>28</v>
      </c>
    </row>
    <row r="164" spans="1:7" ht="16" thickTop="1" x14ac:dyDescent="0.2"/>
    <row r="165" spans="1:7" ht="16" thickBot="1" x14ac:dyDescent="0.25">
      <c r="A165" s="1" t="s">
        <v>103</v>
      </c>
      <c r="B165" s="51">
        <f>SUMIFS($C$85:$C$157,$G$85:$G$157,"Male")</f>
        <v>372</v>
      </c>
      <c r="F165" s="1" t="s">
        <v>104</v>
      </c>
      <c r="G165" s="20">
        <f>COUNTIFS(G85:G157,"Male")</f>
        <v>45</v>
      </c>
    </row>
    <row r="166" spans="1:7" ht="16" thickTop="1" x14ac:dyDescent="0.2"/>
    <row r="169" spans="1:7" x14ac:dyDescent="0.2">
      <c r="A169" s="1" t="s">
        <v>105</v>
      </c>
    </row>
    <row r="170" spans="1:7" x14ac:dyDescent="0.2">
      <c r="A170" s="29" t="s">
        <v>106</v>
      </c>
      <c r="B170" s="29" t="s">
        <v>107</v>
      </c>
      <c r="C170" s="29" t="s">
        <v>108</v>
      </c>
      <c r="E170" s="29" t="s">
        <v>106</v>
      </c>
      <c r="F170" s="29" t="s">
        <v>108</v>
      </c>
    </row>
    <row r="171" spans="1:7" x14ac:dyDescent="0.2">
      <c r="A171" s="3" t="s">
        <v>67</v>
      </c>
      <c r="B171" s="3">
        <f t="shared" ref="B171:B192" si="10">SUMIFS($C$7:$C$79,$D$7:$D$79,A171)</f>
        <v>128</v>
      </c>
      <c r="C171" s="3">
        <f t="shared" ref="C171:C192" si="11">COUNTIF($D$7:$D$79,A171)</f>
        <v>1</v>
      </c>
      <c r="E171" s="3" t="s">
        <v>27</v>
      </c>
      <c r="F171" s="3">
        <v>16</v>
      </c>
    </row>
    <row r="172" spans="1:7" x14ac:dyDescent="0.2">
      <c r="A172" s="3" t="s">
        <v>27</v>
      </c>
      <c r="B172" s="3">
        <f t="shared" si="10"/>
        <v>93</v>
      </c>
      <c r="C172" s="3">
        <f t="shared" si="11"/>
        <v>16</v>
      </c>
      <c r="E172" s="3" t="s">
        <v>42</v>
      </c>
      <c r="F172" s="3">
        <v>8</v>
      </c>
    </row>
    <row r="173" spans="1:7" x14ac:dyDescent="0.2">
      <c r="A173" s="3" t="s">
        <v>30</v>
      </c>
      <c r="B173" s="3">
        <f t="shared" si="10"/>
        <v>92</v>
      </c>
      <c r="C173" s="3">
        <f t="shared" si="11"/>
        <v>5</v>
      </c>
      <c r="E173" s="3" t="s">
        <v>24</v>
      </c>
      <c r="F173" s="3">
        <v>8</v>
      </c>
    </row>
    <row r="174" spans="1:7" x14ac:dyDescent="0.2">
      <c r="A174" s="3" t="s">
        <v>26</v>
      </c>
      <c r="B174" s="3">
        <f t="shared" si="10"/>
        <v>67</v>
      </c>
      <c r="C174" s="3">
        <f>COUNTIF($D$7:$D$79,A174)</f>
        <v>4</v>
      </c>
      <c r="E174" s="3" t="s">
        <v>30</v>
      </c>
      <c r="F174" s="3">
        <v>5</v>
      </c>
    </row>
    <row r="175" spans="1:7" x14ac:dyDescent="0.2">
      <c r="A175" s="3" t="s">
        <v>82</v>
      </c>
      <c r="B175" s="3">
        <f t="shared" si="10"/>
        <v>54</v>
      </c>
      <c r="C175" s="3">
        <f t="shared" si="11"/>
        <v>1</v>
      </c>
      <c r="E175" s="3" t="s">
        <v>28</v>
      </c>
      <c r="F175" s="3">
        <v>5</v>
      </c>
    </row>
    <row r="176" spans="1:7" x14ac:dyDescent="0.2">
      <c r="A176" s="3" t="s">
        <v>17</v>
      </c>
      <c r="B176" s="3">
        <f t="shared" si="10"/>
        <v>35</v>
      </c>
      <c r="C176" s="3">
        <f t="shared" si="11"/>
        <v>4</v>
      </c>
      <c r="E176" s="3" t="s">
        <v>21</v>
      </c>
      <c r="F176" s="3">
        <v>5</v>
      </c>
    </row>
    <row r="177" spans="1:6" x14ac:dyDescent="0.2">
      <c r="A177" s="3" t="s">
        <v>45</v>
      </c>
      <c r="B177" s="3">
        <f t="shared" si="10"/>
        <v>35</v>
      </c>
      <c r="C177" s="3">
        <f t="shared" si="11"/>
        <v>1</v>
      </c>
      <c r="E177" s="3" t="s">
        <v>26</v>
      </c>
      <c r="F177" s="3">
        <v>4</v>
      </c>
    </row>
    <row r="178" spans="1:6" x14ac:dyDescent="0.2">
      <c r="A178" s="3" t="s">
        <v>51</v>
      </c>
      <c r="B178" s="3">
        <f t="shared" si="10"/>
        <v>33</v>
      </c>
      <c r="C178" s="3">
        <f t="shared" si="11"/>
        <v>2</v>
      </c>
      <c r="E178" s="3" t="s">
        <v>17</v>
      </c>
      <c r="F178" s="3">
        <v>4</v>
      </c>
    </row>
    <row r="179" spans="1:6" x14ac:dyDescent="0.2">
      <c r="A179" s="3" t="s">
        <v>42</v>
      </c>
      <c r="B179" s="3">
        <f t="shared" si="10"/>
        <v>16</v>
      </c>
      <c r="C179" s="3">
        <f t="shared" si="11"/>
        <v>8</v>
      </c>
      <c r="E179" s="3" t="s">
        <v>51</v>
      </c>
      <c r="F179" s="3">
        <v>2</v>
      </c>
    </row>
    <row r="180" spans="1:6" x14ac:dyDescent="0.2">
      <c r="A180" s="3" t="s">
        <v>24</v>
      </c>
      <c r="B180" s="3">
        <f t="shared" si="10"/>
        <v>14</v>
      </c>
      <c r="C180" s="3">
        <f t="shared" si="11"/>
        <v>8</v>
      </c>
      <c r="E180" s="3" t="s">
        <v>39</v>
      </c>
      <c r="F180" s="3">
        <v>2</v>
      </c>
    </row>
    <row r="181" spans="1:6" x14ac:dyDescent="0.2">
      <c r="A181" s="3" t="s">
        <v>39</v>
      </c>
      <c r="B181" s="3">
        <f t="shared" si="10"/>
        <v>12</v>
      </c>
      <c r="C181" s="3">
        <f t="shared" si="11"/>
        <v>2</v>
      </c>
      <c r="E181" s="3" t="s">
        <v>57</v>
      </c>
      <c r="F181" s="3">
        <v>2</v>
      </c>
    </row>
    <row r="182" spans="1:6" x14ac:dyDescent="0.2">
      <c r="A182" s="3" t="s">
        <v>28</v>
      </c>
      <c r="B182" s="3">
        <f t="shared" si="10"/>
        <v>12</v>
      </c>
      <c r="C182" s="3">
        <f t="shared" si="11"/>
        <v>5</v>
      </c>
      <c r="E182" s="3" t="s">
        <v>54</v>
      </c>
      <c r="F182" s="3">
        <v>2</v>
      </c>
    </row>
    <row r="183" spans="1:6" x14ac:dyDescent="0.2">
      <c r="A183" s="3" t="s">
        <v>57</v>
      </c>
      <c r="B183" s="3">
        <f t="shared" si="10"/>
        <v>9</v>
      </c>
      <c r="C183" s="3">
        <f t="shared" si="11"/>
        <v>2</v>
      </c>
      <c r="E183" s="3" t="s">
        <v>67</v>
      </c>
      <c r="F183" s="3">
        <v>1</v>
      </c>
    </row>
    <row r="184" spans="1:6" x14ac:dyDescent="0.2">
      <c r="A184" s="3" t="s">
        <v>83</v>
      </c>
      <c r="B184" s="3">
        <f t="shared" si="10"/>
        <v>9</v>
      </c>
      <c r="C184" s="3">
        <f t="shared" si="11"/>
        <v>1</v>
      </c>
      <c r="E184" s="3" t="s">
        <v>82</v>
      </c>
      <c r="F184" s="3">
        <v>1</v>
      </c>
    </row>
    <row r="185" spans="1:6" x14ac:dyDescent="0.2">
      <c r="A185" s="3" t="s">
        <v>21</v>
      </c>
      <c r="B185" s="3">
        <f t="shared" si="10"/>
        <v>7</v>
      </c>
      <c r="C185" s="3">
        <f t="shared" si="11"/>
        <v>5</v>
      </c>
      <c r="E185" s="3" t="s">
        <v>45</v>
      </c>
      <c r="F185" s="3">
        <v>1</v>
      </c>
    </row>
    <row r="186" spans="1:6" x14ac:dyDescent="0.2">
      <c r="A186" s="3" t="s">
        <v>58</v>
      </c>
      <c r="B186" s="3">
        <f t="shared" si="10"/>
        <v>3</v>
      </c>
      <c r="C186" s="3">
        <f t="shared" si="11"/>
        <v>1</v>
      </c>
      <c r="E186" s="3" t="s">
        <v>83</v>
      </c>
      <c r="F186" s="3">
        <v>1</v>
      </c>
    </row>
    <row r="187" spans="1:6" x14ac:dyDescent="0.2">
      <c r="A187" s="3" t="s">
        <v>54</v>
      </c>
      <c r="B187" s="3">
        <f t="shared" si="10"/>
        <v>3</v>
      </c>
      <c r="C187" s="3">
        <f t="shared" si="11"/>
        <v>2</v>
      </c>
      <c r="E187" s="3" t="s">
        <v>58</v>
      </c>
      <c r="F187" s="3">
        <v>1</v>
      </c>
    </row>
    <row r="188" spans="1:6" x14ac:dyDescent="0.2">
      <c r="A188" s="3" t="s">
        <v>35</v>
      </c>
      <c r="B188" s="3">
        <f t="shared" si="10"/>
        <v>1</v>
      </c>
      <c r="C188" s="3">
        <f t="shared" si="11"/>
        <v>1</v>
      </c>
      <c r="E188" s="3" t="s">
        <v>35</v>
      </c>
      <c r="F188" s="3">
        <v>1</v>
      </c>
    </row>
    <row r="189" spans="1:6" x14ac:dyDescent="0.2">
      <c r="A189" s="3" t="s">
        <v>86</v>
      </c>
      <c r="B189" s="3">
        <f t="shared" si="10"/>
        <v>1</v>
      </c>
      <c r="C189" s="3">
        <f t="shared" si="11"/>
        <v>1</v>
      </c>
      <c r="E189" s="3" t="s">
        <v>86</v>
      </c>
      <c r="F189" s="3">
        <v>1</v>
      </c>
    </row>
    <row r="190" spans="1:6" x14ac:dyDescent="0.2">
      <c r="A190" s="3" t="s">
        <v>41</v>
      </c>
      <c r="B190" s="3">
        <f t="shared" si="10"/>
        <v>1</v>
      </c>
      <c r="C190" s="3">
        <f t="shared" si="11"/>
        <v>1</v>
      </c>
      <c r="E190" s="3" t="s">
        <v>41</v>
      </c>
      <c r="F190" s="3">
        <v>1</v>
      </c>
    </row>
    <row r="191" spans="1:6" x14ac:dyDescent="0.2">
      <c r="A191" s="3" t="s">
        <v>50</v>
      </c>
      <c r="B191" s="3">
        <f t="shared" si="10"/>
        <v>1</v>
      </c>
      <c r="C191" s="3">
        <f t="shared" si="11"/>
        <v>1</v>
      </c>
      <c r="E191" s="3" t="s">
        <v>50</v>
      </c>
      <c r="F191" s="3">
        <v>1</v>
      </c>
    </row>
    <row r="192" spans="1:6" x14ac:dyDescent="0.2">
      <c r="A192" s="3" t="s">
        <v>49</v>
      </c>
      <c r="B192" s="3">
        <f t="shared" si="10"/>
        <v>1</v>
      </c>
      <c r="C192" s="3">
        <f t="shared" si="11"/>
        <v>1</v>
      </c>
      <c r="E192" s="3" t="s">
        <v>49</v>
      </c>
      <c r="F192" s="3">
        <v>1</v>
      </c>
    </row>
  </sheetData>
  <autoFilter ref="A84:H157" xr:uid="{4ABB0F33-5154-4824-A1E7-B46F624E2016}">
    <filterColumn colId="6">
      <filters>
        <filter val="Male"/>
      </filters>
    </filterColumn>
  </autoFilter>
  <sortState xmlns:xlrd2="http://schemas.microsoft.com/office/spreadsheetml/2017/richdata2" ref="A7:H79">
    <sortCondition ref="E7:E79"/>
    <sortCondition ref="D7:D79"/>
  </sortState>
  <pageMargins left="0.7" right="0.7" top="0.75" bottom="0.75" header="0.3" footer="0.3"/>
  <pageSetup paperSize="9" orientation="portrait" horizontalDpi="0" verticalDpi="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84A1-854E-4D92-AAE6-9AB69B02D9E3}">
  <dimension ref="A1:P54"/>
  <sheetViews>
    <sheetView tabSelected="1" topLeftCell="E48" zoomScale="190" zoomScaleNormal="190" workbookViewId="0">
      <selection activeCell="G27" sqref="G27"/>
    </sheetView>
  </sheetViews>
  <sheetFormatPr baseColWidth="10" defaultColWidth="8.83203125" defaultRowHeight="15" x14ac:dyDescent="0.2"/>
  <cols>
    <col min="1" max="1" width="40.6640625" customWidth="1"/>
    <col min="7" max="7" width="9.5" bestFit="1" customWidth="1"/>
    <col min="8" max="8" width="1" customWidth="1"/>
    <col min="9" max="9" width="34.5" bestFit="1" customWidth="1"/>
    <col min="10" max="10" width="13.6640625" customWidth="1"/>
    <col min="14" max="14" width="14.6640625" customWidth="1"/>
    <col min="15" max="15" width="6.83203125" bestFit="1" customWidth="1"/>
    <col min="16" max="16" width="13.83203125" bestFit="1" customWidth="1"/>
  </cols>
  <sheetData>
    <row r="1" spans="1:16" x14ac:dyDescent="0.2">
      <c r="A1" s="1" t="s">
        <v>109</v>
      </c>
    </row>
    <row r="2" spans="1:16" ht="16" thickBot="1" x14ac:dyDescent="0.25">
      <c r="A2" s="1"/>
      <c r="I2" s="56" t="s">
        <v>133</v>
      </c>
      <c r="J2" s="56">
        <v>42</v>
      </c>
    </row>
    <row r="3" spans="1:16" ht="17" thickTop="1" thickBot="1" x14ac:dyDescent="0.25">
      <c r="A3" s="5"/>
      <c r="B3" s="6">
        <v>1</v>
      </c>
      <c r="C3" s="6">
        <v>2</v>
      </c>
      <c r="D3" s="6">
        <v>3</v>
      </c>
      <c r="E3" s="6">
        <v>4</v>
      </c>
      <c r="F3" s="7">
        <v>5</v>
      </c>
      <c r="G3" s="58" t="s">
        <v>140</v>
      </c>
    </row>
    <row r="4" spans="1:16" ht="16" thickBot="1" x14ac:dyDescent="0.25">
      <c r="A4" s="8" t="s">
        <v>110</v>
      </c>
      <c r="B4" s="9"/>
      <c r="C4" s="9"/>
      <c r="D4" s="9"/>
      <c r="E4" s="9"/>
      <c r="F4" s="10"/>
      <c r="I4" s="6" t="s">
        <v>132</v>
      </c>
      <c r="J4" s="6" t="s">
        <v>134</v>
      </c>
      <c r="K4" s="6" t="s">
        <v>135</v>
      </c>
      <c r="L4" s="6" t="s">
        <v>136</v>
      </c>
      <c r="M4" s="6" t="s">
        <v>137</v>
      </c>
      <c r="N4" s="7" t="s">
        <v>138</v>
      </c>
      <c r="O4" s="58" t="s">
        <v>139</v>
      </c>
      <c r="P4" s="58" t="s">
        <v>140</v>
      </c>
    </row>
    <row r="5" spans="1:16" x14ac:dyDescent="0.2">
      <c r="A5" s="12" t="s">
        <v>111</v>
      </c>
      <c r="B5" s="3">
        <v>29</v>
      </c>
      <c r="C5" s="3">
        <v>5</v>
      </c>
      <c r="D5" s="3">
        <v>6</v>
      </c>
      <c r="E5" s="3">
        <v>2</v>
      </c>
      <c r="F5" s="13">
        <v>0</v>
      </c>
      <c r="G5">
        <f>INDEX($B$3:$F$3,1,MATCH(MAX(B5:F5),B5:F5,0))</f>
        <v>1</v>
      </c>
      <c r="I5" s="12" t="s">
        <v>111</v>
      </c>
      <c r="J5" s="53">
        <f t="shared" ref="J5:J18" si="0">B5/$J$2</f>
        <v>0.69047619047619047</v>
      </c>
      <c r="K5" s="53">
        <f t="shared" ref="K5:K18" si="1">C5/$J$2</f>
        <v>0.11904761904761904</v>
      </c>
      <c r="L5" s="53">
        <f t="shared" ref="L5:L18" si="2">D5/$J$2</f>
        <v>0.14285714285714285</v>
      </c>
      <c r="M5" s="53">
        <f t="shared" ref="M5:M18" si="3">E5/$J$2</f>
        <v>4.7619047619047616E-2</v>
      </c>
      <c r="N5" s="53">
        <f t="shared" ref="N5:N18" si="4">F5/$J$2</f>
        <v>0</v>
      </c>
      <c r="O5" s="59">
        <f>MAX(Table4[[#This Row],[fully agree]:[strongly disagree]])</f>
        <v>0.69047619047619047</v>
      </c>
      <c r="P5" t="str">
        <f t="shared" ref="P5:P18" si="5">INDEX($J$4:$N$4,1,MATCH(MAX(J5:N5),J5:N5,0))</f>
        <v>fully agree</v>
      </c>
    </row>
    <row r="6" spans="1:16" x14ac:dyDescent="0.2">
      <c r="A6" s="12" t="s">
        <v>112</v>
      </c>
      <c r="B6" s="3">
        <v>12</v>
      </c>
      <c r="C6" s="3">
        <v>8</v>
      </c>
      <c r="D6" s="3">
        <v>3</v>
      </c>
      <c r="E6" s="3">
        <v>5</v>
      </c>
      <c r="F6" s="13">
        <v>14</v>
      </c>
      <c r="G6">
        <f t="shared" ref="G6:G18" si="6">INDEX($B$3:$F$3,1,MATCH(MAX(B6:F6),B6:F6,0))</f>
        <v>5</v>
      </c>
      <c r="I6" s="12" t="s">
        <v>112</v>
      </c>
      <c r="J6" s="53">
        <f t="shared" si="0"/>
        <v>0.2857142857142857</v>
      </c>
      <c r="K6" s="53">
        <f t="shared" si="1"/>
        <v>0.19047619047619047</v>
      </c>
      <c r="L6" s="53">
        <f t="shared" si="2"/>
        <v>7.1428571428571425E-2</v>
      </c>
      <c r="M6" s="53">
        <f t="shared" si="3"/>
        <v>0.11904761904761904</v>
      </c>
      <c r="N6" s="53">
        <f t="shared" si="4"/>
        <v>0.33333333333333331</v>
      </c>
      <c r="O6" s="59">
        <f>MAX(Table4[[#This Row],[fully agree]:[strongly disagree]])</f>
        <v>0.33333333333333331</v>
      </c>
      <c r="P6" t="str">
        <f t="shared" si="5"/>
        <v>strongly disagree</v>
      </c>
    </row>
    <row r="7" spans="1:16" x14ac:dyDescent="0.2">
      <c r="A7" s="12" t="s">
        <v>113</v>
      </c>
      <c r="B7" s="3">
        <v>4</v>
      </c>
      <c r="C7" s="3">
        <v>6</v>
      </c>
      <c r="D7" s="3">
        <v>1</v>
      </c>
      <c r="E7" s="3">
        <v>9</v>
      </c>
      <c r="F7" s="13">
        <v>22</v>
      </c>
      <c r="G7">
        <f t="shared" si="6"/>
        <v>5</v>
      </c>
      <c r="I7" s="12" t="s">
        <v>113</v>
      </c>
      <c r="J7" s="53">
        <f t="shared" si="0"/>
        <v>9.5238095238095233E-2</v>
      </c>
      <c r="K7" s="53">
        <f t="shared" si="1"/>
        <v>0.14285714285714285</v>
      </c>
      <c r="L7" s="53">
        <f t="shared" si="2"/>
        <v>2.3809523809523808E-2</v>
      </c>
      <c r="M7" s="53">
        <f t="shared" si="3"/>
        <v>0.21428571428571427</v>
      </c>
      <c r="N7" s="53">
        <f t="shared" si="4"/>
        <v>0.52380952380952384</v>
      </c>
      <c r="O7" s="59">
        <f>MAX(Table4[[#This Row],[fully agree]:[strongly disagree]])</f>
        <v>0.52380952380952384</v>
      </c>
      <c r="P7" t="str">
        <f t="shared" si="5"/>
        <v>strongly disagree</v>
      </c>
    </row>
    <row r="8" spans="1:16" x14ac:dyDescent="0.2">
      <c r="A8" s="12" t="s">
        <v>114</v>
      </c>
      <c r="B8" s="3">
        <v>7</v>
      </c>
      <c r="C8" s="3">
        <v>7</v>
      </c>
      <c r="D8" s="3">
        <v>7</v>
      </c>
      <c r="E8" s="3">
        <v>8</v>
      </c>
      <c r="F8" s="13">
        <v>13</v>
      </c>
      <c r="G8">
        <f t="shared" si="6"/>
        <v>5</v>
      </c>
      <c r="I8" s="12" t="s">
        <v>114</v>
      </c>
      <c r="J8" s="53">
        <f t="shared" si="0"/>
        <v>0.16666666666666666</v>
      </c>
      <c r="K8" s="53">
        <f t="shared" si="1"/>
        <v>0.16666666666666666</v>
      </c>
      <c r="L8" s="53">
        <f t="shared" si="2"/>
        <v>0.16666666666666666</v>
      </c>
      <c r="M8" s="53">
        <f t="shared" si="3"/>
        <v>0.19047619047619047</v>
      </c>
      <c r="N8" s="53">
        <f t="shared" si="4"/>
        <v>0.30952380952380953</v>
      </c>
      <c r="O8" s="59">
        <f>MAX(Table4[[#This Row],[fully agree]:[strongly disagree]])</f>
        <v>0.30952380952380953</v>
      </c>
      <c r="P8" t="str">
        <f t="shared" si="5"/>
        <v>strongly disagree</v>
      </c>
    </row>
    <row r="9" spans="1:16" x14ac:dyDescent="0.2">
      <c r="A9" s="12" t="s">
        <v>115</v>
      </c>
      <c r="B9" s="3">
        <v>1</v>
      </c>
      <c r="C9" s="3">
        <v>2</v>
      </c>
      <c r="D9" s="3">
        <v>1</v>
      </c>
      <c r="E9" s="3">
        <v>6</v>
      </c>
      <c r="F9" s="13">
        <v>32</v>
      </c>
      <c r="G9">
        <f t="shared" si="6"/>
        <v>5</v>
      </c>
      <c r="I9" s="12" t="s">
        <v>115</v>
      </c>
      <c r="J9" s="53">
        <f t="shared" si="0"/>
        <v>2.3809523809523808E-2</v>
      </c>
      <c r="K9" s="53">
        <f t="shared" si="1"/>
        <v>4.7619047619047616E-2</v>
      </c>
      <c r="L9" s="53">
        <f t="shared" si="2"/>
        <v>2.3809523809523808E-2</v>
      </c>
      <c r="M9" s="53">
        <f t="shared" si="3"/>
        <v>0.14285714285714285</v>
      </c>
      <c r="N9" s="53">
        <f t="shared" si="4"/>
        <v>0.76190476190476186</v>
      </c>
      <c r="O9" s="59">
        <f>MAX(Table4[[#This Row],[fully agree]:[strongly disagree]])</f>
        <v>0.76190476190476186</v>
      </c>
      <c r="P9" t="str">
        <f t="shared" si="5"/>
        <v>strongly disagree</v>
      </c>
    </row>
    <row r="10" spans="1:16" x14ac:dyDescent="0.2">
      <c r="A10" s="12" t="s">
        <v>116</v>
      </c>
      <c r="B10" s="3">
        <v>37</v>
      </c>
      <c r="C10" s="3">
        <v>1</v>
      </c>
      <c r="D10" s="3">
        <v>4</v>
      </c>
      <c r="E10" s="3">
        <v>0</v>
      </c>
      <c r="F10" s="13">
        <v>0</v>
      </c>
      <c r="G10">
        <f t="shared" si="6"/>
        <v>1</v>
      </c>
      <c r="I10" s="12" t="s">
        <v>116</v>
      </c>
      <c r="J10" s="53">
        <f t="shared" si="0"/>
        <v>0.88095238095238093</v>
      </c>
      <c r="K10" s="53">
        <f t="shared" si="1"/>
        <v>2.3809523809523808E-2</v>
      </c>
      <c r="L10" s="53">
        <f t="shared" si="2"/>
        <v>9.5238095238095233E-2</v>
      </c>
      <c r="M10" s="53">
        <f t="shared" si="3"/>
        <v>0</v>
      </c>
      <c r="N10" s="53">
        <f t="shared" si="4"/>
        <v>0</v>
      </c>
      <c r="O10" s="59">
        <f>MAX(Table4[[#This Row],[fully agree]:[strongly disagree]])</f>
        <v>0.88095238095238093</v>
      </c>
      <c r="P10" t="str">
        <f t="shared" si="5"/>
        <v>fully agree</v>
      </c>
    </row>
    <row r="11" spans="1:16" x14ac:dyDescent="0.2">
      <c r="A11" s="12" t="s">
        <v>117</v>
      </c>
      <c r="B11" s="3">
        <v>28</v>
      </c>
      <c r="C11" s="3">
        <v>7</v>
      </c>
      <c r="D11" s="3">
        <v>5</v>
      </c>
      <c r="E11" s="3">
        <v>2</v>
      </c>
      <c r="F11" s="13">
        <v>0</v>
      </c>
      <c r="G11">
        <f t="shared" si="6"/>
        <v>1</v>
      </c>
      <c r="I11" s="12" t="s">
        <v>117</v>
      </c>
      <c r="J11" s="53">
        <f t="shared" si="0"/>
        <v>0.66666666666666663</v>
      </c>
      <c r="K11" s="53">
        <f t="shared" si="1"/>
        <v>0.16666666666666666</v>
      </c>
      <c r="L11" s="53">
        <f t="shared" si="2"/>
        <v>0.11904761904761904</v>
      </c>
      <c r="M11" s="53">
        <f t="shared" si="3"/>
        <v>4.7619047619047616E-2</v>
      </c>
      <c r="N11" s="53">
        <f t="shared" si="4"/>
        <v>0</v>
      </c>
      <c r="O11" s="59">
        <f>MAX(Table4[[#This Row],[fully agree]:[strongly disagree]])</f>
        <v>0.66666666666666663</v>
      </c>
      <c r="P11" t="str">
        <f t="shared" si="5"/>
        <v>fully agree</v>
      </c>
    </row>
    <row r="12" spans="1:16" x14ac:dyDescent="0.2">
      <c r="A12" s="12" t="s">
        <v>118</v>
      </c>
      <c r="B12" s="3">
        <v>4</v>
      </c>
      <c r="C12" s="3">
        <v>4</v>
      </c>
      <c r="D12" s="3">
        <v>11</v>
      </c>
      <c r="E12" s="3">
        <v>16</v>
      </c>
      <c r="F12" s="13">
        <v>7</v>
      </c>
      <c r="G12">
        <f t="shared" si="6"/>
        <v>4</v>
      </c>
      <c r="I12" s="12" t="s">
        <v>118</v>
      </c>
      <c r="J12" s="53">
        <f t="shared" si="0"/>
        <v>9.5238095238095233E-2</v>
      </c>
      <c r="K12" s="53">
        <f t="shared" si="1"/>
        <v>9.5238095238095233E-2</v>
      </c>
      <c r="L12" s="53">
        <f t="shared" si="2"/>
        <v>0.26190476190476192</v>
      </c>
      <c r="M12" s="53">
        <f t="shared" si="3"/>
        <v>0.38095238095238093</v>
      </c>
      <c r="N12" s="53">
        <f t="shared" si="4"/>
        <v>0.16666666666666666</v>
      </c>
      <c r="O12" s="59">
        <f>MAX(Table4[[#This Row],[fully agree]:[strongly disagree]])</f>
        <v>0.38095238095238093</v>
      </c>
      <c r="P12" t="str">
        <f t="shared" si="5"/>
        <v>disagree</v>
      </c>
    </row>
    <row r="13" spans="1:16" x14ac:dyDescent="0.2">
      <c r="A13" s="12" t="s">
        <v>119</v>
      </c>
      <c r="B13" s="3">
        <v>6</v>
      </c>
      <c r="C13" s="3">
        <v>0</v>
      </c>
      <c r="D13" s="3">
        <v>0</v>
      </c>
      <c r="E13" s="3">
        <v>6</v>
      </c>
      <c r="F13" s="13">
        <v>30</v>
      </c>
      <c r="G13">
        <f t="shared" si="6"/>
        <v>5</v>
      </c>
      <c r="I13" s="12" t="s">
        <v>119</v>
      </c>
      <c r="J13" s="53">
        <f t="shared" si="0"/>
        <v>0.14285714285714285</v>
      </c>
      <c r="K13" s="53">
        <f t="shared" si="1"/>
        <v>0</v>
      </c>
      <c r="L13" s="53">
        <f t="shared" si="2"/>
        <v>0</v>
      </c>
      <c r="M13" s="53">
        <f t="shared" si="3"/>
        <v>0.14285714285714285</v>
      </c>
      <c r="N13" s="53">
        <f t="shared" si="4"/>
        <v>0.7142857142857143</v>
      </c>
      <c r="O13" s="59">
        <f>MAX(Table4[[#This Row],[fully agree]:[strongly disagree]])</f>
        <v>0.7142857142857143</v>
      </c>
      <c r="P13" t="str">
        <f t="shared" si="5"/>
        <v>strongly disagree</v>
      </c>
    </row>
    <row r="14" spans="1:16" x14ac:dyDescent="0.2">
      <c r="A14" s="12" t="s">
        <v>120</v>
      </c>
      <c r="B14" s="3">
        <v>0</v>
      </c>
      <c r="C14" s="3">
        <v>0</v>
      </c>
      <c r="D14" s="3">
        <v>0</v>
      </c>
      <c r="E14" s="3">
        <v>0</v>
      </c>
      <c r="F14" s="13">
        <v>42</v>
      </c>
      <c r="G14">
        <f t="shared" si="6"/>
        <v>5</v>
      </c>
      <c r="I14" s="12" t="s">
        <v>120</v>
      </c>
      <c r="J14" s="53">
        <f t="shared" si="0"/>
        <v>0</v>
      </c>
      <c r="K14" s="53">
        <f t="shared" si="1"/>
        <v>0</v>
      </c>
      <c r="L14" s="53">
        <f t="shared" si="2"/>
        <v>0</v>
      </c>
      <c r="M14" s="53">
        <f t="shared" si="3"/>
        <v>0</v>
      </c>
      <c r="N14" s="53">
        <f t="shared" si="4"/>
        <v>1</v>
      </c>
      <c r="O14" s="59">
        <f>MAX(Table4[[#This Row],[fully agree]:[strongly disagree]])</f>
        <v>1</v>
      </c>
      <c r="P14" t="str">
        <f t="shared" si="5"/>
        <v>strongly disagree</v>
      </c>
    </row>
    <row r="15" spans="1:16" x14ac:dyDescent="0.2">
      <c r="A15" s="12" t="s">
        <v>121</v>
      </c>
      <c r="B15" s="3">
        <v>31</v>
      </c>
      <c r="C15" s="3">
        <v>5</v>
      </c>
      <c r="D15" s="3">
        <v>6</v>
      </c>
      <c r="E15" s="3">
        <v>0</v>
      </c>
      <c r="F15" s="13">
        <v>0</v>
      </c>
      <c r="G15">
        <f t="shared" si="6"/>
        <v>1</v>
      </c>
      <c r="I15" s="12" t="s">
        <v>121</v>
      </c>
      <c r="J15" s="53">
        <f t="shared" si="0"/>
        <v>0.73809523809523814</v>
      </c>
      <c r="K15" s="53">
        <f t="shared" si="1"/>
        <v>0.11904761904761904</v>
      </c>
      <c r="L15" s="53">
        <f t="shared" si="2"/>
        <v>0.14285714285714285</v>
      </c>
      <c r="M15" s="53">
        <f t="shared" si="3"/>
        <v>0</v>
      </c>
      <c r="N15" s="53">
        <f t="shared" si="4"/>
        <v>0</v>
      </c>
      <c r="O15" s="59">
        <f>MAX(Table4[[#This Row],[fully agree]:[strongly disagree]])</f>
        <v>0.73809523809523814</v>
      </c>
      <c r="P15" t="str">
        <f t="shared" si="5"/>
        <v>fully agree</v>
      </c>
    </row>
    <row r="16" spans="1:16" x14ac:dyDescent="0.2">
      <c r="A16" s="12" t="s">
        <v>122</v>
      </c>
      <c r="B16" s="3">
        <v>4</v>
      </c>
      <c r="C16" s="3">
        <v>10</v>
      </c>
      <c r="D16" s="3">
        <v>7</v>
      </c>
      <c r="E16" s="3">
        <v>13</v>
      </c>
      <c r="F16" s="13">
        <v>8</v>
      </c>
      <c r="G16">
        <f t="shared" si="6"/>
        <v>4</v>
      </c>
      <c r="I16" s="12" t="s">
        <v>122</v>
      </c>
      <c r="J16" s="53">
        <f t="shared" si="0"/>
        <v>9.5238095238095233E-2</v>
      </c>
      <c r="K16" s="53">
        <f t="shared" si="1"/>
        <v>0.23809523809523808</v>
      </c>
      <c r="L16" s="53">
        <f t="shared" si="2"/>
        <v>0.16666666666666666</v>
      </c>
      <c r="M16" s="53">
        <f t="shared" si="3"/>
        <v>0.30952380952380953</v>
      </c>
      <c r="N16" s="53">
        <f t="shared" si="4"/>
        <v>0.19047619047619047</v>
      </c>
      <c r="O16" s="59">
        <f>MAX(Table4[[#This Row],[fully agree]:[strongly disagree]])</f>
        <v>0.30952380952380953</v>
      </c>
      <c r="P16" t="str">
        <f t="shared" si="5"/>
        <v>disagree</v>
      </c>
    </row>
    <row r="17" spans="1:16" x14ac:dyDescent="0.2">
      <c r="A17" s="12" t="s">
        <v>123</v>
      </c>
      <c r="B17" s="3">
        <v>2</v>
      </c>
      <c r="C17" s="3">
        <v>0</v>
      </c>
      <c r="D17" s="3">
        <v>0</v>
      </c>
      <c r="E17" s="3">
        <v>0</v>
      </c>
      <c r="F17" s="13">
        <v>40</v>
      </c>
      <c r="G17">
        <f t="shared" si="6"/>
        <v>5</v>
      </c>
      <c r="I17" s="12" t="s">
        <v>123</v>
      </c>
      <c r="J17" s="53">
        <f t="shared" si="0"/>
        <v>4.7619047619047616E-2</v>
      </c>
      <c r="K17" s="53">
        <f t="shared" si="1"/>
        <v>0</v>
      </c>
      <c r="L17" s="53">
        <f t="shared" si="2"/>
        <v>0</v>
      </c>
      <c r="M17" s="53">
        <f t="shared" si="3"/>
        <v>0</v>
      </c>
      <c r="N17" s="53">
        <f t="shared" si="4"/>
        <v>0.95238095238095233</v>
      </c>
      <c r="O17" s="59">
        <f>MAX(Table4[[#This Row],[fully agree]:[strongly disagree]])</f>
        <v>0.95238095238095233</v>
      </c>
      <c r="P17" t="str">
        <f t="shared" si="5"/>
        <v>strongly disagree</v>
      </c>
    </row>
    <row r="18" spans="1:16" ht="16" thickBot="1" x14ac:dyDescent="0.25">
      <c r="A18" s="8" t="s">
        <v>124</v>
      </c>
      <c r="B18" s="9">
        <v>0</v>
      </c>
      <c r="C18" s="9">
        <v>0</v>
      </c>
      <c r="D18" s="9">
        <v>1</v>
      </c>
      <c r="E18" s="9">
        <v>22</v>
      </c>
      <c r="F18" s="10">
        <v>19</v>
      </c>
      <c r="G18">
        <f t="shared" si="6"/>
        <v>4</v>
      </c>
      <c r="I18" s="8" t="s">
        <v>124</v>
      </c>
      <c r="J18" s="53">
        <f t="shared" si="0"/>
        <v>0</v>
      </c>
      <c r="K18" s="53">
        <f t="shared" si="1"/>
        <v>0</v>
      </c>
      <c r="L18" s="53">
        <f t="shared" si="2"/>
        <v>2.3809523809523808E-2</v>
      </c>
      <c r="M18" s="53">
        <f t="shared" si="3"/>
        <v>0.52380952380952384</v>
      </c>
      <c r="N18" s="53">
        <f t="shared" si="4"/>
        <v>0.45238095238095238</v>
      </c>
      <c r="O18" s="59">
        <f>MAX(Table4[[#This Row],[fully agree]:[strongly disagree]])</f>
        <v>0.52380952380952384</v>
      </c>
      <c r="P18" t="str">
        <f t="shared" si="5"/>
        <v>disagree</v>
      </c>
    </row>
    <row r="19" spans="1:16" x14ac:dyDescent="0.2">
      <c r="J19" s="57"/>
      <c r="K19" s="57"/>
      <c r="L19" s="57"/>
      <c r="M19" s="57"/>
      <c r="N19" s="57"/>
      <c r="O19" s="57"/>
    </row>
    <row r="20" spans="1:16" x14ac:dyDescent="0.2">
      <c r="A20" s="62" t="s">
        <v>125</v>
      </c>
      <c r="B20" s="63"/>
      <c r="C20" s="63"/>
      <c r="D20" s="63"/>
    </row>
    <row r="21" spans="1:16" x14ac:dyDescent="0.2">
      <c r="A21" s="62" t="s">
        <v>126</v>
      </c>
      <c r="B21" s="63"/>
      <c r="C21" s="63"/>
      <c r="D21" s="63"/>
      <c r="E21" s="63"/>
      <c r="I21" t="s">
        <v>141</v>
      </c>
      <c r="J21" t="s">
        <v>142</v>
      </c>
    </row>
    <row r="22" spans="1:16" x14ac:dyDescent="0.2">
      <c r="A22" s="11"/>
      <c r="I22" t="s">
        <v>111</v>
      </c>
      <c r="J22" t="s">
        <v>134</v>
      </c>
    </row>
    <row r="23" spans="1:16" x14ac:dyDescent="0.2">
      <c r="A23" s="11" t="s">
        <v>127</v>
      </c>
      <c r="I23" t="s">
        <v>116</v>
      </c>
      <c r="J23" t="s">
        <v>134</v>
      </c>
    </row>
    <row r="24" spans="1:16" x14ac:dyDescent="0.2">
      <c r="I24" t="s">
        <v>117</v>
      </c>
      <c r="J24" t="s">
        <v>134</v>
      </c>
    </row>
    <row r="25" spans="1:16" ht="16" thickBot="1" x14ac:dyDescent="0.25">
      <c r="I25" s="60" t="s">
        <v>121</v>
      </c>
      <c r="J25" s="60" t="s">
        <v>134</v>
      </c>
    </row>
    <row r="26" spans="1:16" ht="16" thickTop="1" x14ac:dyDescent="0.2">
      <c r="I26" t="s">
        <v>118</v>
      </c>
      <c r="J26" t="s">
        <v>137</v>
      </c>
    </row>
    <row r="27" spans="1:16" x14ac:dyDescent="0.2">
      <c r="I27" t="s">
        <v>122</v>
      </c>
      <c r="J27" t="s">
        <v>137</v>
      </c>
    </row>
    <row r="28" spans="1:16" ht="16" thickBot="1" x14ac:dyDescent="0.25">
      <c r="I28" s="60" t="s">
        <v>124</v>
      </c>
      <c r="J28" s="60" t="s">
        <v>137</v>
      </c>
    </row>
    <row r="29" spans="1:16" ht="16" thickTop="1" x14ac:dyDescent="0.2">
      <c r="I29" t="s">
        <v>112</v>
      </c>
      <c r="J29" t="s">
        <v>138</v>
      </c>
    </row>
    <row r="30" spans="1:16" x14ac:dyDescent="0.2">
      <c r="I30" t="s">
        <v>113</v>
      </c>
      <c r="J30" t="s">
        <v>138</v>
      </c>
    </row>
    <row r="31" spans="1:16" x14ac:dyDescent="0.2">
      <c r="I31" t="s">
        <v>114</v>
      </c>
      <c r="J31" t="s">
        <v>138</v>
      </c>
    </row>
    <row r="32" spans="1:16" x14ac:dyDescent="0.2">
      <c r="I32" t="s">
        <v>115</v>
      </c>
      <c r="J32" t="s">
        <v>138</v>
      </c>
    </row>
    <row r="33" spans="9:14" x14ac:dyDescent="0.2">
      <c r="I33" t="s">
        <v>119</v>
      </c>
      <c r="J33" t="s">
        <v>138</v>
      </c>
    </row>
    <row r="34" spans="9:14" x14ac:dyDescent="0.2">
      <c r="I34" t="s">
        <v>120</v>
      </c>
      <c r="J34" t="s">
        <v>138</v>
      </c>
    </row>
    <row r="35" spans="9:14" x14ac:dyDescent="0.2">
      <c r="I35" t="s">
        <v>123</v>
      </c>
      <c r="J35" t="s">
        <v>138</v>
      </c>
    </row>
    <row r="40" spans="9:14" x14ac:dyDescent="0.2">
      <c r="I40" s="61" t="s">
        <v>132</v>
      </c>
      <c r="J40" s="61" t="s">
        <v>134</v>
      </c>
      <c r="K40" s="61" t="s">
        <v>135</v>
      </c>
      <c r="L40" s="61" t="s">
        <v>136</v>
      </c>
      <c r="M40" s="61" t="s">
        <v>137</v>
      </c>
      <c r="N40" s="61" t="s">
        <v>138</v>
      </c>
    </row>
    <row r="41" spans="9:14" x14ac:dyDescent="0.2">
      <c r="I41" s="61" t="s">
        <v>143</v>
      </c>
      <c r="J41" s="61">
        <v>0.69047619047619047</v>
      </c>
      <c r="K41" s="61">
        <v>0.11904761904761904</v>
      </c>
      <c r="L41" s="61">
        <v>0.14285714285714285</v>
      </c>
      <c r="M41" s="61">
        <v>4.7619047619047616E-2</v>
      </c>
      <c r="N41" s="61">
        <v>0</v>
      </c>
    </row>
    <row r="42" spans="9:14" x14ac:dyDescent="0.2">
      <c r="I42" s="61" t="s">
        <v>144</v>
      </c>
      <c r="J42" s="61">
        <v>0.2857142857142857</v>
      </c>
      <c r="K42" s="61">
        <v>0.19047619047619047</v>
      </c>
      <c r="L42" s="61">
        <v>7.1428571428571425E-2</v>
      </c>
      <c r="M42" s="61">
        <v>0.11904761904761904</v>
      </c>
      <c r="N42" s="61">
        <v>0.33333333333333331</v>
      </c>
    </row>
    <row r="43" spans="9:14" x14ac:dyDescent="0.2">
      <c r="I43" s="61" t="s">
        <v>145</v>
      </c>
      <c r="J43" s="61">
        <v>9.5238095238095233E-2</v>
      </c>
      <c r="K43" s="61">
        <v>0.14285714285714285</v>
      </c>
      <c r="L43" s="61">
        <v>2.3809523809523808E-2</v>
      </c>
      <c r="M43" s="61">
        <v>0.21428571428571427</v>
      </c>
      <c r="N43" s="61">
        <v>0.52380952380952384</v>
      </c>
    </row>
    <row r="44" spans="9:14" x14ac:dyDescent="0.2">
      <c r="I44" s="61" t="s">
        <v>146</v>
      </c>
      <c r="J44" s="61">
        <v>0.16666666666666666</v>
      </c>
      <c r="K44" s="61">
        <v>0.16666666666666666</v>
      </c>
      <c r="L44" s="61">
        <v>0.16666666666666666</v>
      </c>
      <c r="M44" s="61">
        <v>0.19047619047619047</v>
      </c>
      <c r="N44" s="61">
        <v>0.30952380952380953</v>
      </c>
    </row>
    <row r="45" spans="9:14" x14ac:dyDescent="0.2">
      <c r="I45" s="61" t="s">
        <v>147</v>
      </c>
      <c r="J45" s="61">
        <v>2.3809523809523808E-2</v>
      </c>
      <c r="K45" s="61">
        <v>4.7619047619047616E-2</v>
      </c>
      <c r="L45" s="61">
        <v>2.3809523809523808E-2</v>
      </c>
      <c r="M45" s="61">
        <v>0.14285714285714285</v>
      </c>
      <c r="N45" s="61">
        <v>0.76190476190476186</v>
      </c>
    </row>
    <row r="46" spans="9:14" x14ac:dyDescent="0.2">
      <c r="I46" s="61" t="s">
        <v>148</v>
      </c>
      <c r="J46" s="61">
        <v>0.88095238095238093</v>
      </c>
      <c r="K46" s="61">
        <v>2.3809523809523808E-2</v>
      </c>
      <c r="L46" s="61">
        <v>9.5238095238095233E-2</v>
      </c>
      <c r="M46" s="61">
        <v>0</v>
      </c>
      <c r="N46" s="61">
        <v>0</v>
      </c>
    </row>
    <row r="47" spans="9:14" x14ac:dyDescent="0.2">
      <c r="I47" s="61" t="s">
        <v>149</v>
      </c>
      <c r="J47" s="61">
        <v>0.66666666666666663</v>
      </c>
      <c r="K47" s="61">
        <v>0.16666666666666666</v>
      </c>
      <c r="L47" s="61">
        <v>0.11904761904761904</v>
      </c>
      <c r="M47" s="61">
        <v>4.7619047619047616E-2</v>
      </c>
      <c r="N47" s="61">
        <v>0</v>
      </c>
    </row>
    <row r="48" spans="9:14" x14ac:dyDescent="0.2">
      <c r="I48" s="61" t="s">
        <v>150</v>
      </c>
      <c r="J48" s="61">
        <v>9.5238095238095233E-2</v>
      </c>
      <c r="K48" s="61">
        <v>9.5238095238095233E-2</v>
      </c>
      <c r="L48" s="61">
        <v>0.26190476190476192</v>
      </c>
      <c r="M48" s="61">
        <v>0.38095238095238093</v>
      </c>
      <c r="N48" s="61">
        <v>0.16666666666666666</v>
      </c>
    </row>
    <row r="49" spans="9:14" x14ac:dyDescent="0.2">
      <c r="I49" s="61" t="s">
        <v>151</v>
      </c>
      <c r="J49" s="61">
        <v>0.14285714285714285</v>
      </c>
      <c r="K49" s="61">
        <v>0</v>
      </c>
      <c r="L49" s="61">
        <v>0</v>
      </c>
      <c r="M49" s="61">
        <v>0.14285714285714285</v>
      </c>
      <c r="N49" s="61">
        <v>0.7142857142857143</v>
      </c>
    </row>
    <row r="50" spans="9:14" x14ac:dyDescent="0.2">
      <c r="I50" s="61" t="s">
        <v>152</v>
      </c>
      <c r="J50" s="61">
        <v>0</v>
      </c>
      <c r="K50" s="61">
        <v>0</v>
      </c>
      <c r="L50" s="61">
        <v>0</v>
      </c>
      <c r="M50" s="61">
        <v>0</v>
      </c>
      <c r="N50" s="61">
        <v>1</v>
      </c>
    </row>
    <row r="51" spans="9:14" x14ac:dyDescent="0.2">
      <c r="I51" s="61" t="s">
        <v>121</v>
      </c>
      <c r="J51" s="61">
        <v>0.73809523809523814</v>
      </c>
      <c r="K51" s="61">
        <v>0.11904761904761904</v>
      </c>
      <c r="L51" s="61">
        <v>0.14285714285714285</v>
      </c>
      <c r="M51" s="61">
        <v>0</v>
      </c>
      <c r="N51" s="61">
        <v>0</v>
      </c>
    </row>
    <row r="52" spans="9:14" x14ac:dyDescent="0.2">
      <c r="I52" s="61" t="s">
        <v>153</v>
      </c>
      <c r="J52" s="61">
        <v>9.5238095238095233E-2</v>
      </c>
      <c r="K52" s="61">
        <v>0.23809523809523808</v>
      </c>
      <c r="L52" s="61">
        <v>0.16666666666666666</v>
      </c>
      <c r="M52" s="61">
        <v>0.30952380952380953</v>
      </c>
      <c r="N52" s="61">
        <v>0.19047619047619047</v>
      </c>
    </row>
    <row r="53" spans="9:14" x14ac:dyDescent="0.2">
      <c r="I53" s="61" t="s">
        <v>154</v>
      </c>
      <c r="J53" s="61">
        <v>4.7619047619047616E-2</v>
      </c>
      <c r="K53" s="61">
        <v>0</v>
      </c>
      <c r="L53" s="61">
        <v>0</v>
      </c>
      <c r="M53" s="61">
        <v>0</v>
      </c>
      <c r="N53" s="61">
        <v>0.95238095238095233</v>
      </c>
    </row>
    <row r="54" spans="9:14" x14ac:dyDescent="0.2">
      <c r="I54" s="61" t="s">
        <v>155</v>
      </c>
      <c r="J54" s="61">
        <v>0</v>
      </c>
      <c r="K54" s="61">
        <v>0</v>
      </c>
      <c r="L54" s="61">
        <v>2.3809523809523808E-2</v>
      </c>
      <c r="M54" s="61">
        <v>0.52380952380952384</v>
      </c>
      <c r="N54" s="61">
        <v>0.45238095238095238</v>
      </c>
    </row>
  </sheetData>
  <mergeCells count="2">
    <mergeCell ref="A20:D20"/>
    <mergeCell ref="A21:E21"/>
  </mergeCells>
  <conditionalFormatting sqref="P5:P18">
    <cfRule type="containsText" dxfId="1" priority="5" stopIfTrue="1" operator="containsText" text=" agree">
      <formula>NOT(ISERROR(SEARCH(" agree",P5)))</formula>
    </cfRule>
    <cfRule type="containsText" dxfId="0" priority="6" stopIfTrue="1" operator="containsText" text="disagree">
      <formula>NOT(ISERROR(SEARCH("disagree",P5)))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8842A1A0A75045B80361404AB797A1" ma:contentTypeVersion="2" ma:contentTypeDescription="Create a new document." ma:contentTypeScope="" ma:versionID="39366a025f7cf07e186d2d116ef884db">
  <xsd:schema xmlns:xsd="http://www.w3.org/2001/XMLSchema" xmlns:xs="http://www.w3.org/2001/XMLSchema" xmlns:p="http://schemas.microsoft.com/office/2006/metadata/properties" xmlns:ns2="c8579fef-9ad1-4f29-b484-e4e6120d899d" targetNamespace="http://schemas.microsoft.com/office/2006/metadata/properties" ma:root="true" ma:fieldsID="ef9df976286d31a5422ccdac62bf03f9" ns2:_="">
    <xsd:import namespace="c8579fef-9ad1-4f29-b484-e4e6120d8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79fef-9ad1-4f29-b484-e4e6120d89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984198-0EA3-4C4D-93D0-3D820510CD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0623B-E84D-4EC5-95A4-5EE33A89B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79fef-9ad1-4f29-b484-e4e6120d8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61CBF6-A8E9-4A0E-A9AD-C5349813C3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Absence data</vt:lpstr>
      <vt:lpstr>Feedback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Viki Grant</dc:creator>
  <cp:keywords/>
  <dc:description/>
  <cp:lastModifiedBy>Islambb</cp:lastModifiedBy>
  <cp:revision/>
  <dcterms:created xsi:type="dcterms:W3CDTF">2022-07-18T14:34:48Z</dcterms:created>
  <dcterms:modified xsi:type="dcterms:W3CDTF">2023-04-09T14:52:00Z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0x010100BB8842A1A0A75045B80361404AB797A1</vt:lpwstr>
  </property>
  <property fmtid="{D5CDD505-2E9C-101B-9397-08002B2CF9AE}" pid="3" name="MSIP_Label_084814fa-f907-4bd7-b6bf-0a4e04300d59_Enabled">
    <vt:lpwstr>true</vt:lpwstr>
  </property>
  <property fmtid="{D5CDD505-2E9C-101B-9397-08002B2CF9AE}" pid="4" name="MSIP_Label_084814fa-f907-4bd7-b6bf-0a4e04300d59_SetDate">
    <vt:lpwstr>2022-07-30T09:36:11Z</vt:lpwstr>
  </property>
  <property fmtid="{D5CDD505-2E9C-101B-9397-08002B2CF9AE}" pid="5" name="MSIP_Label_084814fa-f907-4bd7-b6bf-0a4e04300d59_Method">
    <vt:lpwstr>Standard</vt:lpwstr>
  </property>
  <property fmtid="{D5CDD505-2E9C-101B-9397-08002B2CF9AE}" pid="6" name="MSIP_Label_084814fa-f907-4bd7-b6bf-0a4e04300d59_Name">
    <vt:lpwstr>AVADO Internal</vt:lpwstr>
  </property>
  <property fmtid="{D5CDD505-2E9C-101B-9397-08002B2CF9AE}" pid="7" name="MSIP_Label_084814fa-f907-4bd7-b6bf-0a4e04300d59_SiteId">
    <vt:lpwstr>0d1f8d9c-a66b-4161-b75b-11b19ddddc12</vt:lpwstr>
  </property>
  <property fmtid="{D5CDD505-2E9C-101B-9397-08002B2CF9AE}" pid="8" name="MSIP_Label_084814fa-f907-4bd7-b6bf-0a4e04300d59_ActionId">
    <vt:lpwstr>085d0a49-50dc-4823-bdcf-5fd87c21206d</vt:lpwstr>
  </property>
  <property fmtid="{D5CDD505-2E9C-101B-9397-08002B2CF9AE}" pid="9" name="MSIP_Label_084814fa-f907-4bd7-b6bf-0a4e04300d59_ContentBits">
    <vt:lpwstr>0</vt:lpwstr>
  </property>
</Properties>
</file>