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mc:AlternateContent xmlns:mc="http://schemas.openxmlformats.org/markup-compatibility/2006">
    <mc:Choice Requires="x15">
      <x15ac:absPath xmlns:x15ac="http://schemas.microsoft.com/office/spreadsheetml/2010/11/ac" url="C:\Users\Home\Documents\"/>
    </mc:Choice>
  </mc:AlternateContent>
  <xr:revisionPtr revIDLastSave="0" documentId="13_ncr:1_{D1DE15DF-2DE1-4A9D-905C-FEB347A4CED1}" xr6:coauthVersionLast="47" xr6:coauthVersionMax="47" xr10:uidLastSave="{00000000-0000-0000-0000-000000000000}"/>
  <bookViews>
    <workbookView xWindow="-120" yWindow="-120" windowWidth="20730" windowHeight="11040" activeTab="3" xr2:uid="{0A0D8D68-EFC2-4074-BDCA-85DAF874A3F1}"/>
  </bookViews>
  <sheets>
    <sheet name="Analysis" sheetId="3" r:id="rId1"/>
    <sheet name="Input Data" sheetId="2" r:id="rId2"/>
    <sheet name="Master Data" sheetId="1" r:id="rId3"/>
    <sheet name="Dashboard Sheet" sheetId="7" r:id="rId4"/>
    <sheet name="Sheet1" sheetId="8" r:id="rId5"/>
  </sheets>
  <definedNames>
    <definedName name="_xlchart.v1.0" hidden="1">Analysis!$AB$4:$AB$8</definedName>
    <definedName name="_xlchart.v1.1" hidden="1">Analysis!$X$4:$X$8</definedName>
    <definedName name="_xlchart.v1.2" hidden="1">Analysis!$Z$4:$AA$8</definedName>
    <definedName name="_xlchart.v1.3" hidden="1">Analysis!$AB$4:$AB$8</definedName>
    <definedName name="_xlchart.v1.4" hidden="1">Analysis!$X$4:$X$8</definedName>
    <definedName name="_xlchart.v1.5" hidden="1">Analysis!$Z$4:$AA$8</definedName>
    <definedName name="Category">OFFSET(Analysis!$AA$3:$AA$8,1,0,COUNT(Analysis!$AB$4:$AB$8))</definedName>
    <definedName name="CATEGORY_WISE">Analysis!$W$3</definedName>
    <definedName name="CategoryRange">OFFSET(Analysis!$AA$3,1,1,COUNT(Analysis!XFB1048576:XFB5))</definedName>
    <definedName name="DAILY">Analysis!$A$3</definedName>
    <definedName name="DAY">Analysis!$A$3</definedName>
    <definedName name="MONTHLY">Analysis!$G$3</definedName>
    <definedName name="PAYMENT_MODE">Analysis!$AH$3</definedName>
    <definedName name="PRODUCT_WISE">Analysis!$K$3</definedName>
    <definedName name="SALES_TYPE">Analysis!$AE$3</definedName>
    <definedName name="Slicer_MONTH">#N/A</definedName>
    <definedName name="Slicer_PAYMENT_MODE">#N/A</definedName>
    <definedName name="Slicer_SALE_TYPE">#N/A</definedName>
    <definedName name="Slicer_YEAR">#N/A</definedName>
    <definedName name="TOTAL_SALES">Analysis!$D$3</definedName>
  </definedNames>
  <calcPr calcId="191029" iterate="1"/>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4" i="3" l="1" a="1"/>
  <c r="AA4" i="3" s="1"/>
  <c r="AB4" i="3" a="1"/>
  <c r="AB4" i="3" s="1"/>
  <c r="Z4" i="3" s="1" a="1"/>
  <c r="Z4" i="3" s="1"/>
  <c r="P3" i="3" a="1"/>
  <c r="P3" i="3" s="1"/>
  <c r="U1" i="3"/>
  <c r="V1" i="3" s="1"/>
  <c r="T3" i="3" s="1" a="1"/>
  <c r="T3" i="3" s="1"/>
  <c r="R3" i="3" a="1"/>
  <c r="R3" i="3" s="1"/>
  <c r="Q3" i="3" a="1"/>
  <c r="Q3" i="3" s="1"/>
  <c r="O3" i="3" s="1" a="1"/>
  <c r="O3" i="3" s="1"/>
  <c r="AL4" i="3"/>
  <c r="AM4" i="3" s="1"/>
  <c r="AN4" i="3" s="1"/>
  <c r="AL5" i="3"/>
  <c r="AM5" i="3" s="1"/>
  <c r="AN5" i="3" s="1"/>
  <c r="AL6" i="3"/>
  <c r="AM6" i="3" s="1"/>
  <c r="AN6" i="3" s="1"/>
  <c r="AL7" i="3"/>
  <c r="AM7" i="3" s="1"/>
  <c r="AN7" i="3" s="1"/>
  <c r="AL8" i="3"/>
  <c r="AM8" i="3" s="1"/>
  <c r="AN8" i="3" s="1"/>
  <c r="AL9" i="3"/>
  <c r="AM9" i="3" s="1"/>
  <c r="AN9" i="3" s="1"/>
  <c r="AL10" i="3"/>
  <c r="AM10" i="3" s="1"/>
  <c r="AN10" i="3" s="1"/>
  <c r="AL11" i="3"/>
  <c r="AM11" i="3" s="1"/>
  <c r="AN11" i="3" s="1"/>
  <c r="AL12" i="3"/>
  <c r="AM12" i="3" s="1"/>
  <c r="AN12" i="3" s="1"/>
  <c r="AL13" i="3"/>
  <c r="AM13" i="3" s="1"/>
  <c r="AN13" i="3" s="1"/>
  <c r="AL14" i="3"/>
  <c r="AM14" i="3" s="1"/>
  <c r="AN14" i="3" s="1"/>
  <c r="AL15" i="3"/>
  <c r="AM15" i="3" s="1"/>
  <c r="AN15" i="3" s="1"/>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3" i="2"/>
  <c r="O2"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E7" i="3"/>
  <c r="E6" i="3"/>
  <c r="AA2" i="3" l="1"/>
  <c r="AB2" i="3"/>
  <c r="U3" i="3" a="1"/>
  <c r="U3" i="3" s="1"/>
  <c r="P2" i="3"/>
  <c r="R2" i="3"/>
  <c r="Q2" i="3"/>
  <c r="E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<sst xmlns="http://schemas.openxmlformats.org/spreadsheetml/2006/main" count="1824" uniqueCount="142">
  <si>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</si>
  <si>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</si>
  <si>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</si>
  <si>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</si>
  <si>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</si>
  <si>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</si>
  <si>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</si>
  <si>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</si>
  <si>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</si>
  <si>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</si>
  <si>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</si>
  <si>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</si>
  <si>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</si>
  <si>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</si>
  <si>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</si>
  <si>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</si>
  <si>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</si>
  <si>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</si>
  <si>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</si>
  <si>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</si>
  <si>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</si>
  <si>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</si>
  <si>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</si>
  <si>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</si>
  <si>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</si>
  <si>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</si>
  <si>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</si>
  <si>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</si>
  <si>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</si>
  <si>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</si>
  <si>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</si>
  <si>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</si>
  <si>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</si>
  <si>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</si>
  <si>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</si>
  <si>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</si>
  <si>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</si>
  <si>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</si>
  <si>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</si>
  <si>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</si>
  <si>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</si>
  <si>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</si>
  <si>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</si>
  <si>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</si>
  <si>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</si>
  <si>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</si>
  <si>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</si>
  <si>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</si>
  <si>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</si>
  <si>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</si>
  <si>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</si>
  <si>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</si>
  <si>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</si>
  <si>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</si>
  <si>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</si>
  <si>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</si>
  <si>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</si>
  <si>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</si>
  <si>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</si>
  <si>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</si>
  <si>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</si>
  <si>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</si>
  <si>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</si>
  <si>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</si>
  <si>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</si>
  <si>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</si>
  <si>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</si>
  <si>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</si>
  <si>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</si>
  <si>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</si>
  <si>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</si>
  <si>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</si>
  <si>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</si>
  <si>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</si>
  <si>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</si>
  <si>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</si>
  <si>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</si>
  <si>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</si>
  <si>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</si>
  <si>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</si>
  <si>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</si>
  <si>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</si>
  <si>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</si>
  <si>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</si>
  <si>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</si>
  <si>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</si>
  <si>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</si>
  <si>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</si>
  <si>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</si>
  <si>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</si>
  <si>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</si>
  <si>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</si>
  <si>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</si>
  <si>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</si>
  <si>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</si>
  <si>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</si>
  <si>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</si>
  <si>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</si>
  <si>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</si>
  <si>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</si>
  <si>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</si>
  <si>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</si>
  <si>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</si>
  <si>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</si>
  <si>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</si>
  <si>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</si>
  <si>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</si>
  <si>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</si>
  <si>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</si>
  <si>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</si>
  <si>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</si>
  <si>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</si>
  <si>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</si>
  <si>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</si>
  <si>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</si>
  <si>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</si>
  <si>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</si>
  <si>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</si>
  <si>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</si>
  <si>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</si>
  <si>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</si>
  <si>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</si>
  <si>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</si>
  <si>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</si>
  <si>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</si>
  <si>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</si>
  <si>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</si>
  <si>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</si>
  <si>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</si>
  <si>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</si>
  <si>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</si>
  <si>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</si>
  <si>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</si>
  <si>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</si>
  <si>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</si>
  <si>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</si>
  <si>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</si>
  <si>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</si>
  <si>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Month</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</si>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</sst>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0.0%"/>
    <numFmt numFmtId="165" formatCode="&quot;$&quot;#,##0.00"/>
    <numFmt numFmtId="166" formatCode="&quot;$&quot;#,##0"/>
  </numFmts>
  <fonts count="5" x14ac:knownFonts="1">
    <font>
      <sz val="11"/>
      <color theme="1"/>
      <name val="Calibri"/>
      <family val="2"/>
      <scheme val="minor"/>
    </font>
    <font>
      <b/>
      <sz val="11"/>
      <color rgb="FF7030A0"/>
      <name val="Calibri"/>
      <family val="2"/>
      <scheme val="minor"/>
    </font>
    <font>
      <sz val="11"/>
      <color theme="1"/>
      <name val="Calibri"/>
      <family val="2"/>
      <scheme val="minor"/>
    </font>
    <font>
      <sz val="8"/>
      <name val="Calibri"/>
      <family val="2"/>
      <scheme val="minor"/>
    </font>
    <font>
      <sz val="8"/>
      <color rgb="FF000000"/>
      <name val="Segoe U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2">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1" fontId="0" fillId="0" borderId="0" xfId="0" applyNumberFormat="1"/>
    <xf numFmtId="0" fontId="1" fillId="4" borderId="1" xfId="0" applyNumberFormat="1" applyFont="1" applyFill="1" applyBorder="1" applyAlignment="1">
      <alignment horizontal="center" vertical="center"/>
    </xf>
    <xf numFmtId="0" fontId="0" fillId="0" borderId="0" xfId="0" pivotButton="1"/>
    <xf numFmtId="0" fontId="0" fillId="0" borderId="0" xfId="0" applyAlignment="1">
      <alignment horizontal="left"/>
    </xf>
    <xf numFmtId="9" fontId="0" fillId="0" borderId="0" xfId="2" applyFont="1"/>
    <xf numFmtId="166" fontId="0" fillId="0" borderId="0" xfId="0" applyNumberFormat="1"/>
    <xf numFmtId="165" fontId="0" fillId="0" borderId="0" xfId="1" applyNumberFormat="1" applyFont="1"/>
    <xf numFmtId="166" fontId="0" fillId="0" borderId="0" xfId="2" applyNumberFormat="1" applyFont="1"/>
  </cellXfs>
  <cellStyles count="3">
    <cellStyle name="Currency" xfId="1" builtinId="4"/>
    <cellStyle name="Normal" xfId="0" builtinId="0"/>
    <cellStyle name="Percent" xfId="2" builtinId="5"/>
  </cellStyles>
  <dxfs count="73">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6" formatCode="&quot;$&quot;#,##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6" formatCode="&quot;$&quot;#,##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6" formatCode="&quot;$&quot;#,##0"/>
    </dxf>
    <dxf>
      <numFmt numFmtId="165" formatCode="&quot;$&quot;#,##0.00"/>
    </dxf>
    <dxf>
      <numFmt numFmtId="165" formatCode="&quot;$&quot;#,##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0.00"/>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66" formatCode="&quot;$&quot;#,##0"/>
    </dxf>
    <dxf>
      <numFmt numFmtId="166" formatCode="&quot;$&quot;#,##0"/>
    </dxf>
    <dxf>
      <numFmt numFmtId="166" formatCode="&quot;$&quot;#,##0"/>
    </dxf>
    <dxf>
      <font>
        <b/>
        <i val="0"/>
        <sz val="10"/>
        <color theme="0"/>
        <name val="Poppins"/>
      </font>
      <fill>
        <patternFill>
          <bgColor theme="3"/>
        </patternFill>
      </fill>
      <border diagonalUp="0" diagonalDown="0">
        <left/>
        <right/>
        <top/>
        <bottom/>
        <vertical/>
        <horizontal/>
      </border>
    </dxf>
    <dxf>
      <font>
        <sz val="9"/>
        <color theme="0"/>
        <name val="Poppins"/>
      </font>
      <fill>
        <patternFill>
          <bgColor theme="3"/>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3" tint="-0.499984740745262"/>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72"/>
      <tableStyleElement type="headerRow" dxfId="71"/>
    </tableStyle>
    <tableStyle name="SLICER " pivot="0" table="0" count="10" xr9:uid="{50253D8C-C8A3-4C55-A4D3-283CEFE797E7}">
      <tableStyleElement type="wholeTable" dxfId="70"/>
      <tableStyleElement type="headerRow" dxfId="69"/>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dashboard.xlsx]Analysis!PivotTable1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chemeClr val="accent1"/>
            </a:solidFill>
            <a:ln>
              <a:noFill/>
            </a:ln>
            <a:effectLst/>
          </c:spPr>
          <c:cat>
            <c:strRef>
              <c:f>Analysis!$A$4:$A$5</c:f>
              <c:strCache>
                <c:ptCount val="2"/>
                <c:pt idx="0">
                  <c:v>6</c:v>
                </c:pt>
                <c:pt idx="1">
                  <c:v>9</c:v>
                </c:pt>
              </c:strCache>
            </c:strRef>
          </c:cat>
          <c:val>
            <c:numRef>
              <c:f>Analysis!$B$4:$B$5</c:f>
              <c:numCache>
                <c:formatCode>"$"#,##0.00</c:formatCode>
                <c:ptCount val="2"/>
                <c:pt idx="0">
                  <c:v>230.4</c:v>
                </c:pt>
                <c:pt idx="1">
                  <c:v>510.59999999999997</c:v>
                </c:pt>
              </c:numCache>
            </c:numRef>
          </c:val>
          <c:extLst>
            <c:ext xmlns:c16="http://schemas.microsoft.com/office/drawing/2014/chart" uri="{C3380CC4-5D6E-409C-BE32-E72D297353CC}">
              <c16:uniqueId val="{00000000-3C04-49A8-AF5F-E9F457EF52C6}"/>
            </c:ext>
          </c:extLst>
        </c:ser>
        <c:dLbls>
          <c:showLegendKey val="0"/>
          <c:showVal val="0"/>
          <c:showCatName val="0"/>
          <c:showSerName val="0"/>
          <c:showPercent val="0"/>
          <c:showBubbleSize val="0"/>
        </c:dLbls>
        <c:axId val="1920407471"/>
        <c:axId val="1920409135"/>
      </c:areaChart>
      <c:catAx>
        <c:axId val="19204074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409135"/>
        <c:crosses val="autoZero"/>
        <c:auto val="1"/>
        <c:lblAlgn val="ctr"/>
        <c:lblOffset val="100"/>
        <c:noMultiLvlLbl val="0"/>
      </c:catAx>
      <c:valAx>
        <c:axId val="1920409135"/>
        <c:scaling>
          <c:orientation val="minMax"/>
        </c:scaling>
        <c:delete val="0"/>
        <c:axPos val="l"/>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40747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Analysis!$AL$3</c:f>
              <c:strCache>
                <c:ptCount val="1"/>
                <c:pt idx="0">
                  <c:v>Sales</c:v>
                </c:pt>
              </c:strCache>
            </c:strRef>
          </c:tx>
          <c:spPr>
            <a:solidFill>
              <a:schemeClr val="accent1"/>
            </a:solidFill>
            <a:ln>
              <a:noFill/>
            </a:ln>
            <a:effectLst/>
          </c:spPr>
          <c:invertIfNegative val="0"/>
          <c:dLbls>
            <c:delete val="1"/>
          </c:dLbls>
          <c:cat>
            <c:strRef>
              <c:f>Analysis!$AK$4:$AK$15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Analysis!$AL$4:$AL$15</c:f>
              <c:numCache>
                <c:formatCode>"$"#,##0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50F0-4938-B917-A13138009A71}"/>
            </c:ext>
          </c:extLst>
        </c:ser>
        <c:ser>
          <c:idx val="1"/>
          <c:order val="1"/>
          <c:tx>
            <c:strRef>
              <c:f>Analysis!$AM$3</c:f>
              <c:strCache>
                <c:ptCount val="1"/>
                <c:pt idx="0">
                  <c:v>Profit</c:v>
                </c:pt>
              </c:strCache>
            </c:strRef>
          </c:tx>
          <c:spPr>
            <a:solidFill>
              <a:schemeClr val="accent2"/>
            </a:solidFill>
            <a:ln>
              <a:noFill/>
            </a:ln>
            <a:effectLst/>
          </c:spPr>
          <c:invertIfNegative val="0"/>
          <c:dLbls>
            <c:delete val="1"/>
          </c:dLbls>
          <c:cat>
            <c:strRef>
              <c:f>Analysis!$AK$4:$AK$15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Analysis!$AM$4:$AM$15</c:f>
              <c:numCache>
                <c:formatCode>"$"#,##0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1-50F0-4938-B917-A13138009A71}"/>
            </c:ext>
          </c:extLst>
        </c:ser>
        <c:ser>
          <c:idx val="2"/>
          <c:order val="2"/>
          <c:tx>
            <c:strRef>
              <c:f>Analysis!$AN$3</c:f>
              <c:strCache>
                <c:ptCount val="1"/>
                <c:pt idx="0">
                  <c:v>Profit%</c:v>
                </c:pt>
              </c:strCache>
            </c:strRef>
          </c:tx>
          <c:spPr>
            <a:solidFill>
              <a:schemeClr val="accent3"/>
            </a:solidFill>
            <a:ln>
              <a:noFill/>
            </a:ln>
            <a:effectLst/>
          </c:spPr>
          <c:invertIfNegative val="0"/>
          <c:dLbls>
            <c:dLbl>
              <c:idx val="0"/>
              <c:tx>
                <c:rich>
                  <a:bodyPr/>
                  <a:lstStyle/>
                  <a:p>
                    <a:fld id="{73826EE0-1FD1-4410-B9A3-907490BD5BA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0F0-4938-B917-A13138009A71}"/>
                </c:ext>
              </c:extLst>
            </c:dLbl>
            <c:dLbl>
              <c:idx val="1"/>
              <c:tx>
                <c:rich>
                  <a:bodyPr/>
                  <a:lstStyle/>
                  <a:p>
                    <a:fld id="{75C23F55-B6DB-4B06-84B0-09E5AE4111D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0F0-4938-B917-A13138009A71}"/>
                </c:ext>
              </c:extLst>
            </c:dLbl>
            <c:dLbl>
              <c:idx val="2"/>
              <c:tx>
                <c:rich>
                  <a:bodyPr/>
                  <a:lstStyle/>
                  <a:p>
                    <a:fld id="{5D95A4DA-E55C-452A-A3E0-D4554D69F1E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0F0-4938-B917-A13138009A71}"/>
                </c:ext>
              </c:extLst>
            </c:dLbl>
            <c:dLbl>
              <c:idx val="3"/>
              <c:tx>
                <c:rich>
                  <a:bodyPr/>
                  <a:lstStyle/>
                  <a:p>
                    <a:fld id="{3FB9F6E7-BF40-446A-A883-218B76C551C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0F0-4938-B917-A13138009A71}"/>
                </c:ext>
              </c:extLst>
            </c:dLbl>
            <c:dLbl>
              <c:idx val="4"/>
              <c:tx>
                <c:rich>
                  <a:bodyPr/>
                  <a:lstStyle/>
                  <a:p>
                    <a:fld id="{F76BE272-F46E-4DB4-A55D-A6586D37BAD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0F0-4938-B917-A13138009A71}"/>
                </c:ext>
              </c:extLst>
            </c:dLbl>
            <c:dLbl>
              <c:idx val="5"/>
              <c:tx>
                <c:rich>
                  <a:bodyPr/>
                  <a:lstStyle/>
                  <a:p>
                    <a:fld id="{4EE3AE87-FB6E-48C4-8827-30480C37C88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0F0-4938-B917-A13138009A71}"/>
                </c:ext>
              </c:extLst>
            </c:dLbl>
            <c:dLbl>
              <c:idx val="6"/>
              <c:tx>
                <c:rich>
                  <a:bodyPr/>
                  <a:lstStyle/>
                  <a:p>
                    <a:fld id="{C6F76F1C-9F6C-4588-9FF8-0198ECC98E3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0F0-4938-B917-A13138009A71}"/>
                </c:ext>
              </c:extLst>
            </c:dLbl>
            <c:dLbl>
              <c:idx val="7"/>
              <c:tx>
                <c:rich>
                  <a:bodyPr/>
                  <a:lstStyle/>
                  <a:p>
                    <a:fld id="{F7037058-A4F4-4DB6-9F07-E8B13214AFD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0F0-4938-B917-A13138009A71}"/>
                </c:ext>
              </c:extLst>
            </c:dLbl>
            <c:dLbl>
              <c:idx val="8"/>
              <c:tx>
                <c:rich>
                  <a:bodyPr/>
                  <a:lstStyle/>
                  <a:p>
                    <a:fld id="{D312C076-647E-4BB9-8FC7-FFE5B62D83B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0F0-4938-B917-A13138009A71}"/>
                </c:ext>
              </c:extLst>
            </c:dLbl>
            <c:dLbl>
              <c:idx val="9"/>
              <c:tx>
                <c:rich>
                  <a:bodyPr/>
                  <a:lstStyle/>
                  <a:p>
                    <a:fld id="{3B7D904C-D961-4602-A196-9531CC9494B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0F0-4938-B917-A13138009A71}"/>
                </c:ext>
              </c:extLst>
            </c:dLbl>
            <c:dLbl>
              <c:idx val="10"/>
              <c:tx>
                <c:rich>
                  <a:bodyPr/>
                  <a:lstStyle/>
                  <a:p>
                    <a:fld id="{EEC74D78-F9B5-4C7D-BFE8-B080F64C877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50F0-4938-B917-A13138009A71}"/>
                </c:ext>
              </c:extLst>
            </c:dLbl>
            <c:dLbl>
              <c:idx val="11"/>
              <c:tx>
                <c:rich>
                  <a:bodyPr/>
                  <a:lstStyle/>
                  <a:p>
                    <a:fld id="{19FA1942-1A8A-4A82-A67E-9DF3CCBE54E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50F0-4938-B917-A13138009A7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Analysis!$AK$4:$AK$15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Analysis!$AN$4:$AN$15</c:f>
              <c:numCache>
                <c:formatCode>"$"#,##0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5="http://schemas.microsoft.com/office/drawing/2012/chart" uri="{02D57815-91ED-43cb-92C2-25804820EDAC}">
              <c15:datalabelsRange>
                <c15:f>Analysis!$AN$4:$AN$15</c15:f>
                <c15:dlblRangeCache>
                  <c:ptCount val="12"/>
                  <c:pt idx="0">
                    <c:v> </c:v>
                  </c:pt>
                  <c:pt idx="1">
                    <c:v> </c:v>
                  </c:pt>
                  <c:pt idx="2">
                    <c:v> </c:v>
                  </c:pt>
                  <c:pt idx="3">
                    <c:v> </c:v>
                  </c:pt>
                  <c:pt idx="4">
                    <c:v> </c:v>
                  </c:pt>
                  <c:pt idx="5">
                    <c:v> </c:v>
                  </c:pt>
                  <c:pt idx="6">
                    <c:v> </c:v>
                  </c:pt>
                  <c:pt idx="7">
                    <c:v> </c:v>
                  </c:pt>
                  <c:pt idx="8">
                    <c:v> </c:v>
                  </c:pt>
                  <c:pt idx="9">
                    <c:v> </c:v>
                  </c:pt>
                  <c:pt idx="10">
                    <c:v> </c:v>
                  </c:pt>
                  <c:pt idx="11">
                    <c:v> </c:v>
                  </c:pt>
                </c15:dlblRangeCache>
              </c15:datalabelsRange>
            </c:ext>
            <c:ext xmlns:c16="http://schemas.microsoft.com/office/drawing/2014/chart" uri="{C3380CC4-5D6E-409C-BE32-E72D297353CC}">
              <c16:uniqueId val="{00000002-50F0-4938-B917-A13138009A71}"/>
            </c:ext>
          </c:extLst>
        </c:ser>
        <c:dLbls>
          <c:showLegendKey val="0"/>
          <c:showVal val="1"/>
          <c:showCatName val="0"/>
          <c:showSerName val="0"/>
          <c:showPercent val="0"/>
          <c:showBubbleSize val="0"/>
        </c:dLbls>
        <c:gapWidth val="50"/>
        <c:overlap val="100"/>
        <c:axId val="1928235647"/>
        <c:axId val="1928253535"/>
      </c:barChart>
      <c:catAx>
        <c:axId val="192823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253535"/>
        <c:crosses val="autoZero"/>
        <c:auto val="1"/>
        <c:lblAlgn val="ctr"/>
        <c:lblOffset val="100"/>
        <c:noMultiLvlLbl val="0"/>
      </c:catAx>
      <c:valAx>
        <c:axId val="1928253535"/>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235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Analysis!$T$3:$T$12</c:f>
              <c:numCache>
                <c:formatCode>0</c:formatCode>
                <c:ptCount val="10"/>
                <c:pt idx="0">
                  <c:v>0</c:v>
                </c:pt>
              </c:numCache>
            </c:numRef>
          </c:cat>
          <c:val>
            <c:numRef>
              <c:f>Analysis!$U$3:$U$12</c:f>
              <c:numCache>
                <c:formatCode>"$"#,##0</c:formatCode>
                <c:ptCount val="10"/>
                <c:pt idx="0">
                  <c:v>0</c:v>
                </c:pt>
              </c:numCache>
            </c:numRef>
          </c:val>
          <c:extLst>
            <c:ext xmlns:c16="http://schemas.microsoft.com/office/drawing/2014/chart" uri="{C3380CC4-5D6E-409C-BE32-E72D297353CC}">
              <c16:uniqueId val="{00000000-4277-4349-9CA6-B748AFDD096A}"/>
            </c:ext>
          </c:extLst>
        </c:ser>
        <c:dLbls>
          <c:dLblPos val="outEnd"/>
          <c:showLegendKey val="0"/>
          <c:showVal val="1"/>
          <c:showCatName val="0"/>
          <c:showSerName val="0"/>
          <c:showPercent val="0"/>
          <c:showBubbleSize val="0"/>
        </c:dLbls>
        <c:gapWidth val="50"/>
        <c:axId val="752391087"/>
        <c:axId val="752392335"/>
      </c:barChart>
      <c:catAx>
        <c:axId val="752391087"/>
        <c:scaling>
          <c:orientation val="minMax"/>
        </c:scaling>
        <c:delete val="0"/>
        <c:axPos val="l"/>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392335"/>
        <c:crosses val="autoZero"/>
        <c:auto val="1"/>
        <c:lblAlgn val="ctr"/>
        <c:lblOffset val="100"/>
        <c:noMultiLvlLbl val="0"/>
      </c:catAx>
      <c:valAx>
        <c:axId val="752392335"/>
        <c:scaling>
          <c:orientation val="minMax"/>
        </c:scaling>
        <c:delete val="0"/>
        <c:axPos val="b"/>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391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dashboard.xlsx]Analysis!PivotTable6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s>
    <c:plotArea>
      <c:layout/>
      <c:pieChart>
        <c:varyColors val="1"/>
        <c:ser>
          <c:idx val="0"/>
          <c:order val="0"/>
          <c:tx>
            <c:strRef>
              <c:f>Analysis!$AF$3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1CC-4222-8470-CDF03E3682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1CC-4222-8470-CDF03E3682A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1CC-4222-8470-CDF03E3682A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Analysis!$AE$4</c:f>
              <c:strCache>
                <c:ptCount val="1"/>
                <c:pt idx="0">
                  <c:v>Wholesaler</c:v>
                </c:pt>
              </c:strCache>
            </c:strRef>
          </c:cat>
          <c:val>
            <c:numRef>
              <c:f>Analysis!$AF$4</c:f>
              <c:numCache>
                <c:formatCode>"$"#,##0.00</c:formatCode>
                <c:ptCount val="1"/>
                <c:pt idx="0">
                  <c:v>741</c:v>
                </c:pt>
              </c:numCache>
            </c:numRef>
          </c:val>
          <c:extLst>
            <c:ext xmlns:c16="http://schemas.microsoft.com/office/drawing/2014/chart" uri="{C3380CC4-5D6E-409C-BE32-E72D297353CC}">
              <c16:uniqueId val="{00000000-AA6D-4F26-A00A-3CA46462EB3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dashboard.xlsx]Analysis!PivotTable7</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s>
    <c:plotArea>
      <c:layout/>
      <c:pieChart>
        <c:varyColors val="1"/>
        <c:ser>
          <c:idx val="0"/>
          <c:order val="0"/>
          <c:tx>
            <c:strRef>
              <c:f>Analysis!$AI$3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E7-49D8-B352-D5DDB8ECCB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E7-49D8-B352-D5DDB8ECCB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Analysis!$AH$4</c:f>
              <c:strCache>
                <c:ptCount val="1"/>
                <c:pt idx="0">
                  <c:v>Cash</c:v>
                </c:pt>
              </c:strCache>
            </c:strRef>
          </c:cat>
          <c:val>
            <c:numRef>
              <c:f>Analysis!$AI$4</c:f>
              <c:numCache>
                <c:formatCode>"$"#,##0.00</c:formatCode>
                <c:ptCount val="1"/>
                <c:pt idx="0">
                  <c:v>741</c:v>
                </c:pt>
              </c:numCache>
            </c:numRef>
          </c:val>
          <c:extLst>
            <c:ext xmlns:c16="http://schemas.microsoft.com/office/drawing/2014/chart" uri="{C3380CC4-5D6E-409C-BE32-E72D297353CC}">
              <c16:uniqueId val="{00000000-D483-4BB6-9612-3BB49E28A5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dashboard.xlsx]Analysis!PivotTable1</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chemeClr val="accent1"/>
            </a:solidFill>
            <a:ln>
              <a:noFill/>
            </a:ln>
            <a:effectLst/>
          </c:spPr>
          <c:cat>
            <c:strRef>
              <c:f>Analysis!$A$4:$A$5</c:f>
              <c:strCache>
                <c:ptCount val="2"/>
                <c:pt idx="0">
                  <c:v>6</c:v>
                </c:pt>
                <c:pt idx="1">
                  <c:v>9</c:v>
                </c:pt>
              </c:strCache>
            </c:strRef>
          </c:cat>
          <c:val>
            <c:numRef>
              <c:f>Analysis!$B$4:$B$5</c:f>
              <c:numCache>
                <c:formatCode>"$"#,##0.00</c:formatCode>
                <c:ptCount val="2"/>
                <c:pt idx="0">
                  <c:v>230.4</c:v>
                </c:pt>
                <c:pt idx="1">
                  <c:v>510.59999999999997</c:v>
                </c:pt>
              </c:numCache>
            </c:numRef>
          </c:val>
          <c:extLst>
            <c:ext xmlns:c16="http://schemas.microsoft.com/office/drawing/2014/chart" uri="{C3380CC4-5D6E-409C-BE32-E72D297353CC}">
              <c16:uniqueId val="{00000000-ED51-43BB-9799-B39CC9AA9B9B}"/>
            </c:ext>
          </c:extLst>
        </c:ser>
        <c:dLbls>
          <c:showLegendKey val="0"/>
          <c:showVal val="0"/>
          <c:showCatName val="0"/>
          <c:showSerName val="0"/>
          <c:showPercent val="0"/>
          <c:showBubbleSize val="0"/>
        </c:dLbls>
        <c:axId val="1920407471"/>
        <c:axId val="1920409135"/>
      </c:areaChart>
      <c:catAx>
        <c:axId val="19204074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20409135"/>
        <c:crosses val="autoZero"/>
        <c:auto val="1"/>
        <c:lblAlgn val="ctr"/>
        <c:lblOffset val="100"/>
        <c:noMultiLvlLbl val="0"/>
      </c:catAx>
      <c:valAx>
        <c:axId val="1920409135"/>
        <c:scaling>
          <c:orientation val="minMax"/>
        </c:scaling>
        <c:delete val="0"/>
        <c:axPos val="l"/>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2040747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Analysis!$AL$3</c:f>
              <c:strCache>
                <c:ptCount val="1"/>
                <c:pt idx="0">
                  <c:v>Sales</c:v>
                </c:pt>
              </c:strCache>
            </c:strRef>
          </c:tx>
          <c:spPr>
            <a:solidFill>
              <a:schemeClr val="accent1"/>
            </a:solidFill>
            <a:ln>
              <a:noFill/>
            </a:ln>
            <a:effectLst/>
          </c:spPr>
          <c:invertIfNegative val="0"/>
          <c:cat>
            <c:strRef>
              <c:f>Analysis!$AK$4:$AK$15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Analysis!$AL$4:$AL$15</c:f>
              <c:numCache>
                <c:formatCode>"$"#,##0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8DD5-4CF6-8D0A-762951E4CBE7}"/>
            </c:ext>
          </c:extLst>
        </c:ser>
        <c:ser>
          <c:idx val="1"/>
          <c:order val="1"/>
          <c:tx>
            <c:strRef>
              <c:f>Analysis!$AM$3</c:f>
              <c:strCache>
                <c:ptCount val="1"/>
                <c:pt idx="0">
                  <c:v>Profit</c:v>
                </c:pt>
              </c:strCache>
            </c:strRef>
          </c:tx>
          <c:spPr>
            <a:solidFill>
              <a:schemeClr val="accent2"/>
            </a:solidFill>
            <a:ln>
              <a:noFill/>
            </a:ln>
            <a:effectLst/>
          </c:spPr>
          <c:invertIfNegative val="0"/>
          <c:cat>
            <c:strRef>
              <c:f>Analysis!$AK$4:$AK$15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Analysis!$AM$4:$AM$15</c:f>
              <c:numCache>
                <c:formatCode>"$"#,##0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1-8DD5-4CF6-8D0A-762951E4CBE7}"/>
            </c:ext>
          </c:extLst>
        </c:ser>
        <c:ser>
          <c:idx val="2"/>
          <c:order val="2"/>
          <c:tx>
            <c:strRef>
              <c:f>Analysis!$AN$3</c:f>
              <c:strCache>
                <c:ptCount val="1"/>
                <c:pt idx="0">
                  <c:v>Profit%</c:v>
                </c:pt>
              </c:strCache>
            </c:strRef>
          </c:tx>
          <c:spPr>
            <a:solidFill>
              <a:schemeClr val="accent3"/>
            </a:solidFill>
            <a:ln>
              <a:noFill/>
            </a:ln>
            <a:effectLst/>
          </c:spPr>
          <c:invertIfNegative val="0"/>
          <c:cat>
            <c:strRef>
              <c:f>Analysis!$AK$4:$AK$15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Analysis!$AN$4:$AN$15</c:f>
              <c:numCache>
                <c:formatCode>"$"#,##0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E-8DD5-4CF6-8D0A-762951E4CBE7}"/>
            </c:ext>
          </c:extLst>
        </c:ser>
        <c:dLbls>
          <c:showLegendKey val="0"/>
          <c:showVal val="0"/>
          <c:showCatName val="0"/>
          <c:showSerName val="0"/>
          <c:showPercent val="0"/>
          <c:showBubbleSize val="0"/>
        </c:dLbls>
        <c:gapWidth val="50"/>
        <c:overlap val="100"/>
        <c:axId val="1928235647"/>
        <c:axId val="1928253535"/>
      </c:barChart>
      <c:catAx>
        <c:axId val="192823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Bookman Old Style" panose="02050604050505020204" pitchFamily="18" charset="0"/>
                <a:ea typeface="+mn-ea"/>
                <a:cs typeface="+mn-cs"/>
              </a:defRPr>
            </a:pPr>
            <a:endParaRPr lang="en-US"/>
          </a:p>
        </c:txPr>
        <c:crossAx val="1928253535"/>
        <c:crosses val="autoZero"/>
        <c:auto val="1"/>
        <c:lblAlgn val="ctr"/>
        <c:lblOffset val="100"/>
        <c:noMultiLvlLbl val="0"/>
      </c:catAx>
      <c:valAx>
        <c:axId val="1928253535"/>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Bookman Old Style" panose="02050604050505020204" pitchFamily="18" charset="0"/>
                <a:ea typeface="+mn-ea"/>
                <a:cs typeface="+mn-cs"/>
              </a:defRPr>
            </a:pPr>
            <a:endParaRPr lang="en-US"/>
          </a:p>
        </c:txPr>
        <c:crossAx val="1928235647"/>
        <c:crosses val="autoZero"/>
        <c:crossBetween val="between"/>
      </c:valAx>
      <c:spPr>
        <a:noFill/>
        <a:ln>
          <a:gradFill flip="none" rotWithShape="1">
            <a:gsLst>
              <a:gs pos="67000">
                <a:schemeClr val="accent1">
                  <a:lumMod val="5000"/>
                  <a:lumOff val="95000"/>
                </a:schemeClr>
              </a:gs>
              <a:gs pos="51356">
                <a:srgbClr val="F8D6AF"/>
              </a:gs>
              <a:gs pos="74000">
                <a:schemeClr val="accent1">
                  <a:lumMod val="45000"/>
                  <a:lumOff val="55000"/>
                </a:schemeClr>
              </a:gs>
              <a:gs pos="83000">
                <a:schemeClr val="accent1">
                  <a:lumMod val="45000"/>
                  <a:lumOff val="55000"/>
                </a:schemeClr>
              </a:gs>
              <a:gs pos="100000">
                <a:schemeClr val="accent1">
                  <a:lumMod val="30000"/>
                  <a:lumOff val="70000"/>
                </a:schemeClr>
              </a:gs>
            </a:gsLst>
            <a:lin ang="0" scaled="1"/>
            <a:tileRect/>
          </a:gra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solidFill>
            <a:schemeClr val="bg1"/>
          </a:solidFill>
          <a:latin typeface="Bookman Old Style" panose="02050604050505020204" pitchFamily="18"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Analysis!$T$3:$T$12</c:f>
              <c:numCache>
                <c:formatCode>0</c:formatCode>
                <c:ptCount val="10"/>
                <c:pt idx="0">
                  <c:v>0</c:v>
                </c:pt>
              </c:numCache>
            </c:numRef>
          </c:cat>
          <c:val>
            <c:numRef>
              <c:f>Analysis!$U$3:$U$12</c:f>
              <c:numCache>
                <c:formatCode>"$"#,##0</c:formatCode>
                <c:ptCount val="10"/>
                <c:pt idx="0">
                  <c:v>0</c:v>
                </c:pt>
              </c:numCache>
            </c:numRef>
          </c:val>
          <c:extLst>
            <c:ext xmlns:c16="http://schemas.microsoft.com/office/drawing/2014/chart" uri="{C3380CC4-5D6E-409C-BE32-E72D297353CC}">
              <c16:uniqueId val="{00000000-4BC6-4B32-9764-658D72A790DB}"/>
            </c:ext>
          </c:extLst>
        </c:ser>
        <c:dLbls>
          <c:dLblPos val="outEnd"/>
          <c:showLegendKey val="0"/>
          <c:showVal val="1"/>
          <c:showCatName val="0"/>
          <c:showSerName val="0"/>
          <c:showPercent val="0"/>
          <c:showBubbleSize val="0"/>
        </c:dLbls>
        <c:gapWidth val="50"/>
        <c:axId val="752391087"/>
        <c:axId val="752392335"/>
      </c:barChart>
      <c:catAx>
        <c:axId val="752391087"/>
        <c:scaling>
          <c:orientation val="minMax"/>
        </c:scaling>
        <c:delete val="0"/>
        <c:axPos val="l"/>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2392335"/>
        <c:crosses val="autoZero"/>
        <c:auto val="1"/>
        <c:lblAlgn val="ctr"/>
        <c:lblOffset val="100"/>
        <c:noMultiLvlLbl val="0"/>
      </c:catAx>
      <c:valAx>
        <c:axId val="752392335"/>
        <c:scaling>
          <c:orientation val="minMax"/>
        </c:scaling>
        <c:delete val="1"/>
        <c:axPos val="b"/>
        <c:numFmt formatCode="&quot;$&quot;#,##0" sourceLinked="1"/>
        <c:majorTickMark val="out"/>
        <c:minorTickMark val="none"/>
        <c:tickLblPos val="nextTo"/>
        <c:crossAx val="752391087"/>
        <c:crosses val="autoZero"/>
        <c:crossBetween val="between"/>
      </c:valAx>
      <c:spPr>
        <a:solidFill>
          <a:schemeClr val="tx2">
            <a:lumMod val="5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dashboard.xlsx]Analysis!PivotTable6</c:name>
    <c:fmtId val="1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3"/>
          </a:solidFill>
          <a:ln w="19050">
            <a:solidFill>
              <a:schemeClr val="lt1"/>
            </a:solidFill>
          </a:ln>
          <a:effectLst/>
        </c:spPr>
      </c:pivotFmt>
    </c:pivotFmts>
    <c:plotArea>
      <c:layout/>
      <c:pieChart>
        <c:varyColors val="1"/>
        <c:ser>
          <c:idx val="0"/>
          <c:order val="0"/>
          <c:tx>
            <c:strRef>
              <c:f>Analysis!$AF$3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FC-4909-A86E-B520EFD652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FC-4909-A86E-B520EFD652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3FC-4909-A86E-B520EFD6525C}"/>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Analysis!$AE$4</c:f>
              <c:strCache>
                <c:ptCount val="1"/>
                <c:pt idx="0">
                  <c:v>Wholesaler</c:v>
                </c:pt>
              </c:strCache>
            </c:strRef>
          </c:cat>
          <c:val>
            <c:numRef>
              <c:f>Analysis!$AF$4</c:f>
              <c:numCache>
                <c:formatCode>"$"#,##0.00</c:formatCode>
                <c:ptCount val="1"/>
                <c:pt idx="0">
                  <c:v>741</c:v>
                </c:pt>
              </c:numCache>
            </c:numRef>
          </c:val>
          <c:extLst>
            <c:ext xmlns:c16="http://schemas.microsoft.com/office/drawing/2014/chart" uri="{C3380CC4-5D6E-409C-BE32-E72D297353CC}">
              <c16:uniqueId val="{00000006-13FC-4909-A86E-B520EFD6525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
          <c:y val="0.74242265171399024"/>
          <c:w val="1"/>
          <c:h val="0.217173307881969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dashboard.xlsx]Analysis!PivotTable7</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pivotFmt>
    </c:pivotFmts>
    <c:plotArea>
      <c:layout/>
      <c:pieChart>
        <c:varyColors val="1"/>
        <c:ser>
          <c:idx val="0"/>
          <c:order val="0"/>
          <c:tx>
            <c:strRef>
              <c:f>Analysis!$AI$3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C6-4E32-9C1F-9D55C9D6F4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C6-4E32-9C1F-9D55C9D6F4FC}"/>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Analysis!$AH$4</c:f>
              <c:strCache>
                <c:ptCount val="1"/>
                <c:pt idx="0">
                  <c:v>Cash</c:v>
                </c:pt>
              </c:strCache>
            </c:strRef>
          </c:cat>
          <c:val>
            <c:numRef>
              <c:f>Analysis!$AI$4</c:f>
              <c:numCache>
                <c:formatCode>"$"#,##0.00</c:formatCode>
                <c:ptCount val="1"/>
                <c:pt idx="0">
                  <c:v>741</c:v>
                </c:pt>
              </c:numCache>
            </c:numRef>
          </c:val>
          <c:extLst>
            <c:ext xmlns:c16="http://schemas.microsoft.com/office/drawing/2014/chart" uri="{C3380CC4-5D6E-409C-BE32-E72D297353CC}">
              <c16:uniqueId val="{00000004-F5C6-4E32-9C1F-9D55C9D6F4F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_xlchart.v1.1</cx:f>
      </cx:numDim>
    </cx:data>
  </cx:chartData>
  <cx:chart>
    <cx:plotArea>
      <cx:plotAreaRegion>
        <cx:series layoutId="treemap" uniqueId="{DBCA8CF7-B074-4727-9F99-64E4EBB9A43A}" formatIdx="0">
          <cx:tx>
            <cx:txData>
              <cx:f>_xlchart.v1.0</cx:f>
              <cx:v>$741</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_xlchart.v1.4</cx:f>
      </cx:numDim>
    </cx:data>
  </cx:chartData>
  <cx:chart>
    <cx:plotArea>
      <cx:plotAreaRegion>
        <cx:plotSurface>
          <cx:spPr>
            <a:solidFill>
              <a:schemeClr val="tx2">
                <a:lumMod val="50000"/>
              </a:schemeClr>
            </a:solidFill>
          </cx:spPr>
        </cx:plotSurface>
        <cx:series layoutId="treemap" uniqueId="{DBCA8CF7-B074-4727-9F99-64E4EBB9A43A}" formatIdx="0">
          <cx:tx>
            <cx:txData>
              <cx:f>_xlchart.v1.3</cx:f>
              <cx:v>$741</cx:v>
            </cx:txData>
          </cx:tx>
          <cx:dataLabels pos="inEnd">
            <cx:txPr>
              <a:bodyPr vertOverflow="overflow" horzOverflow="overflow" wrap="square" lIns="0" tIns="0" rIns="0" bIns="0"/>
              <a:lstStyle/>
              <a:p>
                <a:pPr algn="ctr" rtl="0">
                  <a:defRPr sz="900" b="0" i="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solidFill>
                    <a:schemeClr val="bg1"/>
                  </a:solidFill>
                </a:endParaRPr>
              </a:p>
            </cx:txPr>
            <cx:visibility seriesName="0" categoryName="1" value="0"/>
          </cx:dataLabels>
          <cx:dataId val="0"/>
          <cx:layoutPr>
            <cx:parentLabelLayout val="overlapping"/>
          </cx:layoutPr>
        </cx:series>
      </cx:plotAreaRegion>
    </cx:plotArea>
  </cx:chart>
  <cx:spPr>
    <a:solidFill>
      <a:schemeClr val="tx2">
        <a:lumMod val="50000"/>
      </a:schemeClr>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AP$2" lockText="1" noThreeD="1"/>
</file>

<file path=xl/ctrlProps/ctrlProp2.xml><?xml version="1.0" encoding="utf-8"?>
<formControlPr xmlns="http://schemas.microsoft.com/office/spreadsheetml/2009/9/main" objectType="CheckBox" checked="Checked" fmlaLink="Analysis!$AQ$2" lockText="1" noThreeD="1"/>
</file>

<file path=xl/ctrlProps/ctrlProp3.xml><?xml version="1.0" encoding="utf-8"?>
<formControlPr xmlns="http://schemas.microsoft.com/office/spreadsheetml/2009/9/main" objectType="CheckBox" fmlaLink="Analysis!$AR$2" lockText="1" noThreeD="1"/>
</file>

<file path=xl/ctrlProps/ctrlProp4.xml><?xml version="1.0" encoding="utf-8"?>
<formControlPr xmlns="http://schemas.microsoft.com/office/spreadsheetml/2009/9/main" objectType="Spin" dx="22" fmlaLink="Analysis!$T$1" max="30000" page="10" val="14"/>
</file>

<file path=xl/ctrlProps/ctrlProp5.xml><?xml version="1.0" encoding="utf-8"?>
<formControlPr xmlns="http://schemas.microsoft.com/office/spreadsheetml/2009/9/main" objectType="CheckBox" checked="Checked" fmlaLink="Analysis!$AP$2" lockText="1" noThreeD="1"/>
</file>

<file path=xl/ctrlProps/ctrlProp6.xml><?xml version="1.0" encoding="utf-8"?>
<formControlPr xmlns="http://schemas.microsoft.com/office/spreadsheetml/2009/9/main" objectType="CheckBox" checked="Checked" fmlaLink="Analysis!$AQ$2" lockText="1" noThreeD="1"/>
</file>

<file path=xl/ctrlProps/ctrlProp7.xml><?xml version="1.0" encoding="utf-8"?>
<formControlPr xmlns="http://schemas.microsoft.com/office/spreadsheetml/2009/9/main" objectType="CheckBox" fmlaLink="Analysis!$AR$2" lockText="1" noThreeD="1"/>
</file>

<file path=xl/ctrlProps/ctrlProp8.xml><?xml version="1.0" encoding="utf-8"?>
<formControlPr xmlns="http://schemas.microsoft.com/office/spreadsheetml/2009/9/main" objectType="Spin" dx="22" fmlaLink="Analysis!$T$1" max="30000" page="10" val="14"/>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7.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9.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6.xml"/><Relationship Id="rId30"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2</xdr:col>
      <xdr:colOff>280708</xdr:colOff>
      <xdr:row>15</xdr:row>
      <xdr:rowOff>159125</xdr:rowOff>
    </xdr:from>
    <xdr:to>
      <xdr:col>3</xdr:col>
      <xdr:colOff>941295</xdr:colOff>
      <xdr:row>21</xdr:row>
      <xdr:rowOff>145677</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176007" y="2931326"/>
              <a:ext cx="1271892" cy="10954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1137957</xdr:colOff>
      <xdr:row>15</xdr:row>
      <xdr:rowOff>187138</xdr:rowOff>
    </xdr:from>
    <xdr:to>
      <xdr:col>3</xdr:col>
      <xdr:colOff>2304565</xdr:colOff>
      <xdr:row>21</xdr:row>
      <xdr:rowOff>134471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5644561" y="2959339"/>
              <a:ext cx="1166608" cy="10562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717737</xdr:colOff>
      <xdr:row>15</xdr:row>
      <xdr:rowOff>181536</xdr:rowOff>
    </xdr:from>
    <xdr:to>
      <xdr:col>4</xdr:col>
      <xdr:colOff>1957184</xdr:colOff>
      <xdr:row>35</xdr:row>
      <xdr:rowOff>56029</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868595" y="2953737"/>
              <a:ext cx="1239447" cy="35707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387163</xdr:colOff>
      <xdr:row>16</xdr:row>
      <xdr:rowOff>7843</xdr:rowOff>
    </xdr:from>
    <xdr:to>
      <xdr:col>6</xdr:col>
      <xdr:colOff>971064</xdr:colOff>
      <xdr:row>21</xdr:row>
      <xdr:rowOff>33618</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111193" y="2964858"/>
              <a:ext cx="1195207" cy="9498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140073</xdr:colOff>
      <xdr:row>35</xdr:row>
      <xdr:rowOff>1121</xdr:rowOff>
    </xdr:from>
    <xdr:to>
      <xdr:col>3</xdr:col>
      <xdr:colOff>1109382</xdr:colOff>
      <xdr:row>45</xdr:row>
      <xdr:rowOff>78441</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857249</xdr:colOff>
      <xdr:row>20</xdr:row>
      <xdr:rowOff>45943</xdr:rowOff>
    </xdr:from>
    <xdr:to>
      <xdr:col>40</xdr:col>
      <xdr:colOff>571499</xdr:colOff>
      <xdr:row>35</xdr:row>
      <xdr:rowOff>100853</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35</xdr:col>
          <xdr:colOff>352425</xdr:colOff>
          <xdr:row>18</xdr:row>
          <xdr:rowOff>152400</xdr:rowOff>
        </xdr:from>
        <xdr:to>
          <xdr:col>35</xdr:col>
          <xdr:colOff>1171575</xdr:colOff>
          <xdr:row>19</xdr:row>
          <xdr:rowOff>171450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0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37</xdr:col>
          <xdr:colOff>304800</xdr:colOff>
          <xdr:row>18</xdr:row>
          <xdr:rowOff>85725</xdr:rowOff>
        </xdr:from>
        <xdr:to>
          <xdr:col>38</xdr:col>
          <xdr:colOff>238125</xdr:colOff>
          <xdr:row>19</xdr:row>
          <xdr:rowOff>104775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39</xdr:col>
          <xdr:colOff>352425</xdr:colOff>
          <xdr:row>18</xdr:row>
          <xdr:rowOff>152400</xdr:rowOff>
        </xdr:from>
        <xdr:to>
          <xdr:col>40</xdr:col>
          <xdr:colOff>561975</xdr:colOff>
          <xdr:row>19</xdr:row>
          <xdr:rowOff>171450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0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Profit %</a:t>
              </a:r>
            </a:p>
          </xdr:txBody>
        </xdr:sp>
        <xdr:clientData/>
      </xdr:twoCellAnchor>
    </mc:Choice>
    <mc:Fallback/>
  </mc:AlternateContent>
  <xdr:twoCellAnchor>
    <xdr:from>
      <xdr:col>21</xdr:col>
      <xdr:colOff>722780</xdr:colOff>
      <xdr:row>9</xdr:row>
      <xdr:rowOff>169208</xdr:rowOff>
    </xdr:from>
    <xdr:to>
      <xdr:col>26</xdr:col>
      <xdr:colOff>369794</xdr:colOff>
      <xdr:row>24</xdr:row>
      <xdr:rowOff>54908</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xdr:from>
          <xdr:col>21</xdr:col>
          <xdr:colOff>314325</xdr:colOff>
          <xdr:row>10</xdr:row>
          <xdr:rowOff>0</xdr:rowOff>
        </xdr:from>
        <xdr:to>
          <xdr:col>21</xdr:col>
          <xdr:colOff>533400</xdr:colOff>
          <xdr:row>23</xdr:row>
          <xdr:rowOff>171450</xdr:rowOff>
        </xdr:to>
        <xdr:sp macro="" textlink="">
          <xdr:nvSpPr>
            <xdr:cNvPr id="3081" name="Spinner 9" hidden="1">
              <a:extLst>
                <a:ext uri="{63B3BB69-23CF-44E3-9099-C40C66FF867C}">
                  <a14:compatExt spid="_x0000_s3081"/>
                </a:ext>
                <a:ext uri="{FF2B5EF4-FFF2-40B4-BE49-F238E27FC236}">
                  <a16:creationId xmlns:a16="http://schemas.microsoft.com/office/drawing/2014/main" id="{00000000-0008-0000-00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26</xdr:col>
      <xdr:colOff>621926</xdr:colOff>
      <xdr:row>10</xdr:row>
      <xdr:rowOff>1119</xdr:rowOff>
    </xdr:from>
    <xdr:to>
      <xdr:col>30</xdr:col>
      <xdr:colOff>134471</xdr:colOff>
      <xdr:row>24</xdr:row>
      <xdr:rowOff>77319</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7836101" y="1906119"/>
              <a:ext cx="229384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30</xdr:col>
      <xdr:colOff>274543</xdr:colOff>
      <xdr:row>9</xdr:row>
      <xdr:rowOff>180414</xdr:rowOff>
    </xdr:from>
    <xdr:to>
      <xdr:col>32</xdr:col>
      <xdr:colOff>1535206</xdr:colOff>
      <xdr:row>24</xdr:row>
      <xdr:rowOff>66114</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31</xdr:col>
      <xdr:colOff>521992</xdr:colOff>
      <xdr:row>23</xdr:row>
      <xdr:rowOff>101972</xdr:rowOff>
    </xdr:from>
    <xdr:to>
      <xdr:col>33</xdr:col>
      <xdr:colOff>695769</xdr:colOff>
      <xdr:row>37</xdr:row>
      <xdr:rowOff>178172</xdr:rowOff>
    </xdr:to>
    <xdr:graphicFrame macro="">
      <xdr:nvGraphicFramePr>
        <xdr:cNvPr id="12" name="Chart 11">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171450</xdr:rowOff>
    </xdr:from>
    <xdr:to>
      <xdr:col>20</xdr:col>
      <xdr:colOff>296461</xdr:colOff>
      <xdr:row>36</xdr:row>
      <xdr:rowOff>10311</xdr:rowOff>
    </xdr:to>
    <xdr:grpSp>
      <xdr:nvGrpSpPr>
        <xdr:cNvPr id="62" name="Group 61">
          <a:extLst>
            <a:ext uri="{FF2B5EF4-FFF2-40B4-BE49-F238E27FC236}">
              <a16:creationId xmlns:a16="http://schemas.microsoft.com/office/drawing/2014/main" id="{00000000-0008-0000-0300-00003E000000}"/>
            </a:ext>
          </a:extLst>
        </xdr:cNvPr>
        <xdr:cNvGrpSpPr/>
      </xdr:nvGrpSpPr>
      <xdr:grpSpPr>
        <a:xfrm>
          <a:off x="606136" y="171450"/>
          <a:ext cx="11813052" cy="6696861"/>
          <a:chOff x="609600" y="190500"/>
          <a:chExt cx="11878861" cy="6696861"/>
        </a:xfrm>
        <a:solidFill>
          <a:schemeClr val="tx2">
            <a:lumMod val="50000"/>
          </a:schemeClr>
        </a:solidFill>
      </xdr:grpSpPr>
      <xdr:sp macro="" textlink="">
        <xdr:nvSpPr>
          <xdr:cNvPr id="42" name="Rectangle: Rounded Corners 41">
            <a:extLst>
              <a:ext uri="{FF2B5EF4-FFF2-40B4-BE49-F238E27FC236}">
                <a16:creationId xmlns:a16="http://schemas.microsoft.com/office/drawing/2014/main" id="{00000000-0008-0000-0300-00002A000000}"/>
              </a:ext>
            </a:extLst>
          </xdr:cNvPr>
          <xdr:cNvSpPr/>
        </xdr:nvSpPr>
        <xdr:spPr>
          <a:xfrm>
            <a:off x="609600" y="200586"/>
            <a:ext cx="4846320" cy="744560"/>
          </a:xfrm>
          <a:prstGeom prst="roundRect">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43" name="Rectangle: Rounded Corners 42">
            <a:extLst>
              <a:ext uri="{FF2B5EF4-FFF2-40B4-BE49-F238E27FC236}">
                <a16:creationId xmlns:a16="http://schemas.microsoft.com/office/drawing/2014/main" id="{00000000-0008-0000-0300-00002B000000}"/>
              </a:ext>
            </a:extLst>
          </xdr:cNvPr>
          <xdr:cNvSpPr/>
        </xdr:nvSpPr>
        <xdr:spPr>
          <a:xfrm>
            <a:off x="5618853" y="190500"/>
            <a:ext cx="6869608" cy="744560"/>
          </a:xfrm>
          <a:prstGeom prst="roundRect">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44" name="Rectangle: Rounded Corners 43">
            <a:extLst>
              <a:ext uri="{FF2B5EF4-FFF2-40B4-BE49-F238E27FC236}">
                <a16:creationId xmlns:a16="http://schemas.microsoft.com/office/drawing/2014/main" id="{00000000-0008-0000-0300-00002C000000}"/>
              </a:ext>
            </a:extLst>
          </xdr:cNvPr>
          <xdr:cNvSpPr/>
        </xdr:nvSpPr>
        <xdr:spPr>
          <a:xfrm>
            <a:off x="609600" y="1191002"/>
            <a:ext cx="1399177" cy="1180364"/>
          </a:xfrm>
          <a:prstGeom prst="roundRect">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45" name="Rectangle: Rounded Corners 44">
            <a:extLst>
              <a:ext uri="{FF2B5EF4-FFF2-40B4-BE49-F238E27FC236}">
                <a16:creationId xmlns:a16="http://schemas.microsoft.com/office/drawing/2014/main" id="{00000000-0008-0000-0300-00002D000000}"/>
              </a:ext>
            </a:extLst>
          </xdr:cNvPr>
          <xdr:cNvSpPr/>
        </xdr:nvSpPr>
        <xdr:spPr>
          <a:xfrm>
            <a:off x="609600" y="2569367"/>
            <a:ext cx="1399177" cy="2894034"/>
          </a:xfrm>
          <a:prstGeom prst="roundRect">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46" name="Rectangle: Rounded Corners 45">
            <a:extLst>
              <a:ext uri="{FF2B5EF4-FFF2-40B4-BE49-F238E27FC236}">
                <a16:creationId xmlns:a16="http://schemas.microsoft.com/office/drawing/2014/main" id="{00000000-0008-0000-0300-00002E000000}"/>
              </a:ext>
            </a:extLst>
          </xdr:cNvPr>
          <xdr:cNvSpPr/>
        </xdr:nvSpPr>
        <xdr:spPr>
          <a:xfrm>
            <a:off x="609600" y="5651244"/>
            <a:ext cx="1399177" cy="1180364"/>
          </a:xfrm>
          <a:prstGeom prst="roundRect">
            <a:avLst>
              <a:gd name="adj" fmla="val 47956"/>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47" name="Rectangle: Rounded Corners 46">
            <a:extLst>
              <a:ext uri="{FF2B5EF4-FFF2-40B4-BE49-F238E27FC236}">
                <a16:creationId xmlns:a16="http://schemas.microsoft.com/office/drawing/2014/main" id="{00000000-0008-0000-0300-00002F000000}"/>
              </a:ext>
            </a:extLst>
          </xdr:cNvPr>
          <xdr:cNvSpPr/>
        </xdr:nvSpPr>
        <xdr:spPr>
          <a:xfrm>
            <a:off x="2209800" y="1077346"/>
            <a:ext cx="2643778" cy="899678"/>
          </a:xfrm>
          <a:prstGeom prst="roundRect">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48" name="Rectangle: Rounded Corners 47">
            <a:extLst>
              <a:ext uri="{FF2B5EF4-FFF2-40B4-BE49-F238E27FC236}">
                <a16:creationId xmlns:a16="http://schemas.microsoft.com/office/drawing/2014/main" id="{00000000-0008-0000-0300-000030000000}"/>
              </a:ext>
            </a:extLst>
          </xdr:cNvPr>
          <xdr:cNvSpPr/>
        </xdr:nvSpPr>
        <xdr:spPr>
          <a:xfrm>
            <a:off x="4967518" y="1062801"/>
            <a:ext cx="2642616" cy="902778"/>
          </a:xfrm>
          <a:prstGeom prst="roundRect">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49" name="Rectangle: Rounded Corners 48">
            <a:extLst>
              <a:ext uri="{FF2B5EF4-FFF2-40B4-BE49-F238E27FC236}">
                <a16:creationId xmlns:a16="http://schemas.microsoft.com/office/drawing/2014/main" id="{00000000-0008-0000-0300-000031000000}"/>
              </a:ext>
            </a:extLst>
          </xdr:cNvPr>
          <xdr:cNvSpPr/>
        </xdr:nvSpPr>
        <xdr:spPr>
          <a:xfrm>
            <a:off x="7724074" y="1062801"/>
            <a:ext cx="2642616" cy="902778"/>
          </a:xfrm>
          <a:prstGeom prst="roundRect">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50" name="Rectangle: Rounded Corners 49">
            <a:extLst>
              <a:ext uri="{FF2B5EF4-FFF2-40B4-BE49-F238E27FC236}">
                <a16:creationId xmlns:a16="http://schemas.microsoft.com/office/drawing/2014/main" id="{00000000-0008-0000-0300-000032000000}"/>
              </a:ext>
            </a:extLst>
          </xdr:cNvPr>
          <xdr:cNvSpPr/>
        </xdr:nvSpPr>
        <xdr:spPr>
          <a:xfrm>
            <a:off x="2173513" y="2067578"/>
            <a:ext cx="3392719" cy="2184930"/>
          </a:xfrm>
          <a:prstGeom prst="roundRect">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51" name="Rectangle: Rounded Corners 50">
            <a:extLst>
              <a:ext uri="{FF2B5EF4-FFF2-40B4-BE49-F238E27FC236}">
                <a16:creationId xmlns:a16="http://schemas.microsoft.com/office/drawing/2014/main" id="{00000000-0008-0000-0300-000033000000}"/>
              </a:ext>
            </a:extLst>
          </xdr:cNvPr>
          <xdr:cNvSpPr/>
        </xdr:nvSpPr>
        <xdr:spPr>
          <a:xfrm>
            <a:off x="5711012" y="2067695"/>
            <a:ext cx="2772229" cy="2171634"/>
          </a:xfrm>
          <a:prstGeom prst="roundRect">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52" name="Rectangle: Rounded Corners 51">
            <a:extLst>
              <a:ext uri="{FF2B5EF4-FFF2-40B4-BE49-F238E27FC236}">
                <a16:creationId xmlns:a16="http://schemas.microsoft.com/office/drawing/2014/main" id="{00000000-0008-0000-0300-000034000000}"/>
              </a:ext>
            </a:extLst>
          </xdr:cNvPr>
          <xdr:cNvSpPr/>
        </xdr:nvSpPr>
        <xdr:spPr>
          <a:xfrm>
            <a:off x="8628022" y="2040259"/>
            <a:ext cx="1857829" cy="2171634"/>
          </a:xfrm>
          <a:prstGeom prst="roundRect">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53" name="Rectangle: Rounded Corners 52">
            <a:extLst>
              <a:ext uri="{FF2B5EF4-FFF2-40B4-BE49-F238E27FC236}">
                <a16:creationId xmlns:a16="http://schemas.microsoft.com/office/drawing/2014/main" id="{00000000-0008-0000-0300-000035000000}"/>
              </a:ext>
            </a:extLst>
          </xdr:cNvPr>
          <xdr:cNvSpPr/>
        </xdr:nvSpPr>
        <xdr:spPr>
          <a:xfrm>
            <a:off x="8642535" y="4271925"/>
            <a:ext cx="1857829" cy="2574936"/>
          </a:xfrm>
          <a:prstGeom prst="roundRect">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54" name="Rectangle: Rounded Corners 53">
            <a:extLst>
              <a:ext uri="{FF2B5EF4-FFF2-40B4-BE49-F238E27FC236}">
                <a16:creationId xmlns:a16="http://schemas.microsoft.com/office/drawing/2014/main" id="{00000000-0008-0000-0300-000036000000}"/>
              </a:ext>
            </a:extLst>
          </xdr:cNvPr>
          <xdr:cNvSpPr/>
        </xdr:nvSpPr>
        <xdr:spPr>
          <a:xfrm>
            <a:off x="2166258" y="4312425"/>
            <a:ext cx="6316983" cy="2574936"/>
          </a:xfrm>
          <a:prstGeom prst="roundRect">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55" name="Flowchart: Off-page Connector 54">
            <a:extLst>
              <a:ext uri="{FF2B5EF4-FFF2-40B4-BE49-F238E27FC236}">
                <a16:creationId xmlns:a16="http://schemas.microsoft.com/office/drawing/2014/main" id="{00000000-0008-0000-0300-000037000000}"/>
              </a:ext>
            </a:extLst>
          </xdr:cNvPr>
          <xdr:cNvSpPr/>
        </xdr:nvSpPr>
        <xdr:spPr>
          <a:xfrm>
            <a:off x="10572576" y="1050995"/>
            <a:ext cx="842192" cy="1513426"/>
          </a:xfrm>
          <a:prstGeom prst="flowChartOffpageConnector">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56" name="Flowchart: Off-page Connector 55">
            <a:extLst>
              <a:ext uri="{FF2B5EF4-FFF2-40B4-BE49-F238E27FC236}">
                <a16:creationId xmlns:a16="http://schemas.microsoft.com/office/drawing/2014/main" id="{00000000-0008-0000-0300-000038000000}"/>
              </a:ext>
            </a:extLst>
          </xdr:cNvPr>
          <xdr:cNvSpPr/>
        </xdr:nvSpPr>
        <xdr:spPr>
          <a:xfrm>
            <a:off x="11617234" y="1057382"/>
            <a:ext cx="818605" cy="1521622"/>
          </a:xfrm>
          <a:prstGeom prst="flowChartOffpageConnector">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57" name="Flowchart: Manual Operation 56">
            <a:extLst>
              <a:ext uri="{FF2B5EF4-FFF2-40B4-BE49-F238E27FC236}">
                <a16:creationId xmlns:a16="http://schemas.microsoft.com/office/drawing/2014/main" id="{00000000-0008-0000-0300-000039000000}"/>
              </a:ext>
            </a:extLst>
          </xdr:cNvPr>
          <xdr:cNvSpPr/>
        </xdr:nvSpPr>
        <xdr:spPr>
          <a:xfrm>
            <a:off x="10480630" y="1067175"/>
            <a:ext cx="1005186" cy="237846"/>
          </a:xfrm>
          <a:prstGeom prst="flowChartManualOperation">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58" name="Flowchart: Manual Operation 57">
            <a:extLst>
              <a:ext uri="{FF2B5EF4-FFF2-40B4-BE49-F238E27FC236}">
                <a16:creationId xmlns:a16="http://schemas.microsoft.com/office/drawing/2014/main" id="{00000000-0008-0000-0300-00003A000000}"/>
              </a:ext>
            </a:extLst>
          </xdr:cNvPr>
          <xdr:cNvSpPr/>
        </xdr:nvSpPr>
        <xdr:spPr>
          <a:xfrm>
            <a:off x="11570728" y="1075298"/>
            <a:ext cx="888706" cy="229652"/>
          </a:xfrm>
          <a:prstGeom prst="flowChartManualOperation">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59" name="Rectangle: Rounded Corners 58">
            <a:extLst>
              <a:ext uri="{FF2B5EF4-FFF2-40B4-BE49-F238E27FC236}">
                <a16:creationId xmlns:a16="http://schemas.microsoft.com/office/drawing/2014/main" id="{00000000-0008-0000-0300-00003B000000}"/>
              </a:ext>
            </a:extLst>
          </xdr:cNvPr>
          <xdr:cNvSpPr/>
        </xdr:nvSpPr>
        <xdr:spPr>
          <a:xfrm>
            <a:off x="10630632" y="2671235"/>
            <a:ext cx="1857829" cy="4180844"/>
          </a:xfrm>
          <a:prstGeom prst="roundRect">
            <a:avLst/>
          </a:prstGeom>
          <a:grp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sp macro="" textlink="">
        <xdr:nvSpPr>
          <xdr:cNvPr id="60" name="Flowchart: Off-page Connector 59">
            <a:extLst>
              <a:ext uri="{FF2B5EF4-FFF2-40B4-BE49-F238E27FC236}">
                <a16:creationId xmlns:a16="http://schemas.microsoft.com/office/drawing/2014/main" id="{00000000-0008-0000-0300-00003C000000}"/>
              </a:ext>
            </a:extLst>
          </xdr:cNvPr>
          <xdr:cNvSpPr/>
        </xdr:nvSpPr>
        <xdr:spPr>
          <a:xfrm>
            <a:off x="10688317" y="1372231"/>
            <a:ext cx="560254" cy="1061370"/>
          </a:xfrm>
          <a:prstGeom prst="flowChartOffpageConnector">
            <a:avLst/>
          </a:prstGeom>
          <a:grpFill/>
          <a:ln>
            <a:noFill/>
            <a:prstDash val="lgDashDot"/>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accent5">
                  <a:lumMod val="20000"/>
                  <a:lumOff val="80000"/>
                </a:schemeClr>
              </a:solidFill>
              <a:latin typeface="Bookman Old Style" panose="02050604050505020204" pitchFamily="18" charset="0"/>
            </a:endParaRPr>
          </a:p>
        </xdr:txBody>
      </xdr:sp>
      <xdr:sp macro="" textlink="">
        <xdr:nvSpPr>
          <xdr:cNvPr id="61" name="Flowchart: Off-page Connector 60">
            <a:extLst>
              <a:ext uri="{FF2B5EF4-FFF2-40B4-BE49-F238E27FC236}">
                <a16:creationId xmlns:a16="http://schemas.microsoft.com/office/drawing/2014/main" id="{00000000-0008-0000-0300-00003D000000}"/>
              </a:ext>
            </a:extLst>
          </xdr:cNvPr>
          <xdr:cNvSpPr/>
        </xdr:nvSpPr>
        <xdr:spPr>
          <a:xfrm>
            <a:off x="11746409" y="1397961"/>
            <a:ext cx="560254" cy="1061370"/>
          </a:xfrm>
          <a:prstGeom prst="flowChartOffpageConnector">
            <a:avLst/>
          </a:prstGeom>
          <a:grpFill/>
          <a:ln>
            <a:noFill/>
            <a:prstDash val="lgDashDot"/>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atin typeface="Bookman Old Style" panose="02050604050505020204" pitchFamily="18" charset="0"/>
            </a:endParaRPr>
          </a:p>
        </xdr:txBody>
      </xdr:sp>
    </xdr:grpSp>
    <xdr:clientData/>
  </xdr:twoCellAnchor>
  <xdr:twoCellAnchor editAs="oneCell">
    <xdr:from>
      <xdr:col>14</xdr:col>
      <xdr:colOff>200026</xdr:colOff>
      <xdr:row>10</xdr:row>
      <xdr:rowOff>180976</xdr:rowOff>
    </xdr:from>
    <xdr:to>
      <xdr:col>14</xdr:col>
      <xdr:colOff>597976</xdr:colOff>
      <xdr:row>13</xdr:row>
      <xdr:rowOff>7426</xdr:rowOff>
    </xdr:to>
    <xdr:pic>
      <xdr:nvPicPr>
        <xdr:cNvPr id="64" name="Graphic 63" descr="Factory with solid fill">
          <a:extLst>
            <a:ext uri="{FF2B5EF4-FFF2-40B4-BE49-F238E27FC236}">
              <a16:creationId xmlns:a16="http://schemas.microsoft.com/office/drawing/2014/main" id="{00000000-0008-0000-0300-00004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34426" y="2085976"/>
          <a:ext cx="397950" cy="397950"/>
        </a:xfrm>
        <a:prstGeom prst="rect">
          <a:avLst/>
        </a:prstGeom>
      </xdr:spPr>
    </xdr:pic>
    <xdr:clientData/>
  </xdr:twoCellAnchor>
  <xdr:twoCellAnchor editAs="oneCell">
    <xdr:from>
      <xdr:col>9</xdr:col>
      <xdr:colOff>288076</xdr:colOff>
      <xdr:row>10</xdr:row>
      <xdr:rowOff>164251</xdr:rowOff>
    </xdr:from>
    <xdr:to>
      <xdr:col>10</xdr:col>
      <xdr:colOff>76426</xdr:colOff>
      <xdr:row>12</xdr:row>
      <xdr:rowOff>181201</xdr:rowOff>
    </xdr:to>
    <xdr:pic>
      <xdr:nvPicPr>
        <xdr:cNvPr id="70" name="Graphic 69" descr="Arrow circle with solid fill">
          <a:extLst>
            <a:ext uri="{FF2B5EF4-FFF2-40B4-BE49-F238E27FC236}">
              <a16:creationId xmlns:a16="http://schemas.microsoft.com/office/drawing/2014/main" id="{00000000-0008-0000-0300-00004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774476" y="2069251"/>
          <a:ext cx="397950" cy="397950"/>
        </a:xfrm>
        <a:prstGeom prst="rect">
          <a:avLst/>
        </a:prstGeom>
      </xdr:spPr>
    </xdr:pic>
    <xdr:clientData/>
  </xdr:twoCellAnchor>
  <xdr:twoCellAnchor editAs="oneCell">
    <xdr:from>
      <xdr:col>14</xdr:col>
      <xdr:colOff>204676</xdr:colOff>
      <xdr:row>22</xdr:row>
      <xdr:rowOff>147526</xdr:rowOff>
    </xdr:from>
    <xdr:to>
      <xdr:col>14</xdr:col>
      <xdr:colOff>602626</xdr:colOff>
      <xdr:row>24</xdr:row>
      <xdr:rowOff>164476</xdr:rowOff>
    </xdr:to>
    <xdr:pic>
      <xdr:nvPicPr>
        <xdr:cNvPr id="76" name="Graphic 75" descr="Coins with solid fill">
          <a:extLst>
            <a:ext uri="{FF2B5EF4-FFF2-40B4-BE49-F238E27FC236}">
              <a16:creationId xmlns:a16="http://schemas.microsoft.com/office/drawing/2014/main" id="{00000000-0008-0000-0300-00004C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739076" y="4338526"/>
          <a:ext cx="397950" cy="397950"/>
        </a:xfrm>
        <a:prstGeom prst="rect">
          <a:avLst/>
        </a:prstGeom>
      </xdr:spPr>
    </xdr:pic>
    <xdr:clientData/>
  </xdr:twoCellAnchor>
  <xdr:twoCellAnchor editAs="oneCell">
    <xdr:from>
      <xdr:col>3</xdr:col>
      <xdr:colOff>497551</xdr:colOff>
      <xdr:row>22</xdr:row>
      <xdr:rowOff>154651</xdr:rowOff>
    </xdr:from>
    <xdr:to>
      <xdr:col>4</xdr:col>
      <xdr:colOff>285901</xdr:colOff>
      <xdr:row>24</xdr:row>
      <xdr:rowOff>171601</xdr:rowOff>
    </xdr:to>
    <xdr:pic>
      <xdr:nvPicPr>
        <xdr:cNvPr id="78" name="Graphic 77" descr="Daily calendar with solid fill">
          <a:extLst>
            <a:ext uri="{FF2B5EF4-FFF2-40B4-BE49-F238E27FC236}">
              <a16:creationId xmlns:a16="http://schemas.microsoft.com/office/drawing/2014/main" id="{00000000-0008-0000-0300-00004E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326351" y="4345651"/>
          <a:ext cx="397950" cy="397950"/>
        </a:xfrm>
        <a:prstGeom prst="rect">
          <a:avLst/>
        </a:prstGeom>
      </xdr:spPr>
    </xdr:pic>
    <xdr:clientData/>
  </xdr:twoCellAnchor>
  <xdr:twoCellAnchor editAs="oneCell">
    <xdr:from>
      <xdr:col>3</xdr:col>
      <xdr:colOff>495151</xdr:colOff>
      <xdr:row>11</xdr:row>
      <xdr:rowOff>9376</xdr:rowOff>
    </xdr:from>
    <xdr:to>
      <xdr:col>4</xdr:col>
      <xdr:colOff>283501</xdr:colOff>
      <xdr:row>13</xdr:row>
      <xdr:rowOff>26326</xdr:rowOff>
    </xdr:to>
    <xdr:pic>
      <xdr:nvPicPr>
        <xdr:cNvPr id="80" name="Graphic 79" descr="Laptop with solid fill">
          <a:extLst>
            <a:ext uri="{FF2B5EF4-FFF2-40B4-BE49-F238E27FC236}">
              <a16:creationId xmlns:a16="http://schemas.microsoft.com/office/drawing/2014/main" id="{00000000-0008-0000-0300-000050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323951" y="2104876"/>
          <a:ext cx="397950" cy="397950"/>
        </a:xfrm>
        <a:prstGeom prst="rect">
          <a:avLst/>
        </a:prstGeom>
      </xdr:spPr>
    </xdr:pic>
    <xdr:clientData/>
  </xdr:twoCellAnchor>
  <xdr:twoCellAnchor editAs="oneCell">
    <xdr:from>
      <xdr:col>7</xdr:col>
      <xdr:colOff>16501</xdr:colOff>
      <xdr:row>8</xdr:row>
      <xdr:rowOff>35551</xdr:rowOff>
    </xdr:from>
    <xdr:to>
      <xdr:col>7</xdr:col>
      <xdr:colOff>414451</xdr:colOff>
      <xdr:row>10</xdr:row>
      <xdr:rowOff>52501</xdr:rowOff>
    </xdr:to>
    <xdr:pic>
      <xdr:nvPicPr>
        <xdr:cNvPr id="82" name="Graphic 81" descr="Money with solid fill">
          <a:extLst>
            <a:ext uri="{FF2B5EF4-FFF2-40B4-BE49-F238E27FC236}">
              <a16:creationId xmlns:a16="http://schemas.microsoft.com/office/drawing/2014/main" id="{00000000-0008-0000-0300-000052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283701" y="1559551"/>
          <a:ext cx="397950" cy="397950"/>
        </a:xfrm>
        <a:prstGeom prst="rect">
          <a:avLst/>
        </a:prstGeom>
      </xdr:spPr>
    </xdr:pic>
    <xdr:clientData/>
  </xdr:twoCellAnchor>
  <xdr:twoCellAnchor editAs="oneCell">
    <xdr:from>
      <xdr:col>17</xdr:col>
      <xdr:colOff>366526</xdr:colOff>
      <xdr:row>14</xdr:row>
      <xdr:rowOff>23626</xdr:rowOff>
    </xdr:from>
    <xdr:to>
      <xdr:col>18</xdr:col>
      <xdr:colOff>154876</xdr:colOff>
      <xdr:row>16</xdr:row>
      <xdr:rowOff>40576</xdr:rowOff>
    </xdr:to>
    <xdr:pic>
      <xdr:nvPicPr>
        <xdr:cNvPr id="84" name="Graphic 83" descr="Mountains with solid fill">
          <a:extLst>
            <a:ext uri="{FF2B5EF4-FFF2-40B4-BE49-F238E27FC236}">
              <a16:creationId xmlns:a16="http://schemas.microsoft.com/office/drawing/2014/main" id="{00000000-0008-0000-0300-000054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0729726" y="2690626"/>
          <a:ext cx="397950" cy="397950"/>
        </a:xfrm>
        <a:prstGeom prst="rect">
          <a:avLst/>
        </a:prstGeom>
      </xdr:spPr>
    </xdr:pic>
    <xdr:clientData/>
  </xdr:twoCellAnchor>
  <xdr:twoCellAnchor editAs="oneCell">
    <xdr:from>
      <xdr:col>16</xdr:col>
      <xdr:colOff>202201</xdr:colOff>
      <xdr:row>8</xdr:row>
      <xdr:rowOff>30751</xdr:rowOff>
    </xdr:from>
    <xdr:to>
      <xdr:col>16</xdr:col>
      <xdr:colOff>600151</xdr:colOff>
      <xdr:row>10</xdr:row>
      <xdr:rowOff>47701</xdr:rowOff>
    </xdr:to>
    <xdr:pic>
      <xdr:nvPicPr>
        <xdr:cNvPr id="86" name="Graphic 85" descr="Piggy Bank with solid fill">
          <a:extLst>
            <a:ext uri="{FF2B5EF4-FFF2-40B4-BE49-F238E27FC236}">
              <a16:creationId xmlns:a16="http://schemas.microsoft.com/office/drawing/2014/main" id="{00000000-0008-0000-0300-000056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955801" y="1554751"/>
          <a:ext cx="397950" cy="397950"/>
        </a:xfrm>
        <a:prstGeom prst="rect">
          <a:avLst/>
        </a:prstGeom>
      </xdr:spPr>
    </xdr:pic>
    <xdr:clientData/>
  </xdr:twoCellAnchor>
  <xdr:twoCellAnchor editAs="oneCell">
    <xdr:from>
      <xdr:col>0</xdr:col>
      <xdr:colOff>609376</xdr:colOff>
      <xdr:row>1</xdr:row>
      <xdr:rowOff>76200</xdr:rowOff>
    </xdr:from>
    <xdr:to>
      <xdr:col>1</xdr:col>
      <xdr:colOff>568952</xdr:colOff>
      <xdr:row>4</xdr:row>
      <xdr:rowOff>73876</xdr:rowOff>
    </xdr:to>
    <xdr:pic>
      <xdr:nvPicPr>
        <xdr:cNvPr id="88" name="Graphic 87" descr="Presentation with bar chart with solid fill">
          <a:extLst>
            <a:ext uri="{FF2B5EF4-FFF2-40B4-BE49-F238E27FC236}">
              <a16:creationId xmlns:a16="http://schemas.microsoft.com/office/drawing/2014/main" id="{00000000-0008-0000-0300-000058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609376" y="266700"/>
          <a:ext cx="569176" cy="569176"/>
        </a:xfrm>
        <a:prstGeom prst="rect">
          <a:avLst/>
        </a:prstGeom>
      </xdr:spPr>
    </xdr:pic>
    <xdr:clientData/>
  </xdr:twoCellAnchor>
  <xdr:twoCellAnchor editAs="oneCell">
    <xdr:from>
      <xdr:col>19</xdr:col>
      <xdr:colOff>304897</xdr:colOff>
      <xdr:row>10</xdr:row>
      <xdr:rowOff>185154</xdr:rowOff>
    </xdr:from>
    <xdr:to>
      <xdr:col>19</xdr:col>
      <xdr:colOff>598715</xdr:colOff>
      <xdr:row>12</xdr:row>
      <xdr:rowOff>97972</xdr:rowOff>
    </xdr:to>
    <xdr:pic>
      <xdr:nvPicPr>
        <xdr:cNvPr id="90" name="Graphic 89" descr="Ribbon with solid fill">
          <a:extLst>
            <a:ext uri="{FF2B5EF4-FFF2-40B4-BE49-F238E27FC236}">
              <a16:creationId xmlns:a16="http://schemas.microsoft.com/office/drawing/2014/main" id="{00000000-0008-0000-0300-00005A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1939004" y="2090154"/>
          <a:ext cx="293818" cy="293818"/>
        </a:xfrm>
        <a:prstGeom prst="rect">
          <a:avLst/>
        </a:prstGeom>
      </xdr:spPr>
    </xdr:pic>
    <xdr:clientData/>
  </xdr:twoCellAnchor>
  <xdr:twoCellAnchor editAs="oneCell">
    <xdr:from>
      <xdr:col>1</xdr:col>
      <xdr:colOff>385501</xdr:colOff>
      <xdr:row>31</xdr:row>
      <xdr:rowOff>33076</xdr:rowOff>
    </xdr:from>
    <xdr:to>
      <xdr:col>2</xdr:col>
      <xdr:colOff>371475</xdr:colOff>
      <xdr:row>34</xdr:row>
      <xdr:rowOff>57150</xdr:rowOff>
    </xdr:to>
    <xdr:pic>
      <xdr:nvPicPr>
        <xdr:cNvPr id="92" name="Graphic 91" descr="Shopping cart with solid fill">
          <a:extLst>
            <a:ext uri="{FF2B5EF4-FFF2-40B4-BE49-F238E27FC236}">
              <a16:creationId xmlns:a16="http://schemas.microsoft.com/office/drawing/2014/main" id="{00000000-0008-0000-0300-00005C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95101" y="5938576"/>
          <a:ext cx="595574" cy="595574"/>
        </a:xfrm>
        <a:prstGeom prst="rect">
          <a:avLst/>
        </a:prstGeom>
      </xdr:spPr>
    </xdr:pic>
    <xdr:clientData/>
  </xdr:twoCellAnchor>
  <xdr:twoCellAnchor editAs="oneCell">
    <xdr:from>
      <xdr:col>17</xdr:col>
      <xdr:colOff>471547</xdr:colOff>
      <xdr:row>11</xdr:row>
      <xdr:rowOff>42921</xdr:rowOff>
    </xdr:from>
    <xdr:to>
      <xdr:col>18</xdr:col>
      <xdr:colOff>108856</xdr:colOff>
      <xdr:row>12</xdr:row>
      <xdr:rowOff>100178</xdr:rowOff>
    </xdr:to>
    <xdr:pic>
      <xdr:nvPicPr>
        <xdr:cNvPr id="94" name="Graphic 93" descr="Trophy with solid fill">
          <a:extLst>
            <a:ext uri="{FF2B5EF4-FFF2-40B4-BE49-F238E27FC236}">
              <a16:creationId xmlns:a16="http://schemas.microsoft.com/office/drawing/2014/main" id="{00000000-0008-0000-0300-00005E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0881011" y="2138421"/>
          <a:ext cx="249631" cy="247757"/>
        </a:xfrm>
        <a:prstGeom prst="rect">
          <a:avLst/>
        </a:prstGeom>
      </xdr:spPr>
    </xdr:pic>
    <xdr:clientData/>
  </xdr:twoCellAnchor>
  <xdr:twoCellAnchor editAs="oneCell">
    <xdr:from>
      <xdr:col>11</xdr:col>
      <xdr:colOff>485775</xdr:colOff>
      <xdr:row>8</xdr:row>
      <xdr:rowOff>47625</xdr:rowOff>
    </xdr:from>
    <xdr:to>
      <xdr:col>12</xdr:col>
      <xdr:colOff>247650</xdr:colOff>
      <xdr:row>10</xdr:row>
      <xdr:rowOff>38100</xdr:rowOff>
    </xdr:to>
    <xdr:pic>
      <xdr:nvPicPr>
        <xdr:cNvPr id="96" name="Graphic 95" descr="Bar graph with upward trend with solid fill">
          <a:extLst>
            <a:ext uri="{FF2B5EF4-FFF2-40B4-BE49-F238E27FC236}">
              <a16:creationId xmlns:a16="http://schemas.microsoft.com/office/drawing/2014/main" id="{00000000-0008-0000-0300-000060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7191375" y="1571625"/>
          <a:ext cx="371475" cy="371475"/>
        </a:xfrm>
        <a:prstGeom prst="rect">
          <a:avLst/>
        </a:prstGeom>
      </xdr:spPr>
    </xdr:pic>
    <xdr:clientData/>
  </xdr:twoCellAnchor>
  <xdr:oneCellAnchor>
    <xdr:from>
      <xdr:col>3</xdr:col>
      <xdr:colOff>419100</xdr:colOff>
      <xdr:row>7</xdr:row>
      <xdr:rowOff>104775</xdr:rowOff>
    </xdr:from>
    <xdr:ext cx="902811" cy="576761"/>
    <xdr:sp macro="" textlink="Analysis!E6">
      <xdr:nvSpPr>
        <xdr:cNvPr id="97" name="TextBox 96">
          <a:extLst>
            <a:ext uri="{FF2B5EF4-FFF2-40B4-BE49-F238E27FC236}">
              <a16:creationId xmlns:a16="http://schemas.microsoft.com/office/drawing/2014/main" id="{00000000-0008-0000-0300-000061000000}"/>
            </a:ext>
          </a:extLst>
        </xdr:cNvPr>
        <xdr:cNvSpPr txBox="1"/>
      </xdr:nvSpPr>
      <xdr:spPr>
        <a:xfrm>
          <a:off x="2237509" y="1438275"/>
          <a:ext cx="902811" cy="5767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2F12378-5DD7-4C93-85D0-56B26C28FCA2}" type="TxLink">
            <a:rPr lang="en-US" sz="2800" b="0" i="0" u="none" strike="noStrike">
              <a:solidFill>
                <a:schemeClr val="bg1"/>
              </a:solidFill>
              <a:latin typeface="Palatino Linotype" panose="02040502050505030304" pitchFamily="18" charset="0"/>
              <a:cs typeface="Calibri"/>
            </a:rPr>
            <a:pPr/>
            <a:t>$741</a:t>
          </a:fld>
          <a:endParaRPr lang="en-US" sz="1100">
            <a:solidFill>
              <a:schemeClr val="bg1"/>
            </a:solidFill>
            <a:latin typeface="Palatino Linotype" panose="02040502050505030304" pitchFamily="18" charset="0"/>
          </a:endParaRPr>
        </a:p>
      </xdr:txBody>
    </xdr:sp>
    <xdr:clientData/>
  </xdr:oneCellAnchor>
  <xdr:oneCellAnchor>
    <xdr:from>
      <xdr:col>2</xdr:col>
      <xdr:colOff>9525</xdr:colOff>
      <xdr:row>3</xdr:row>
      <xdr:rowOff>142875</xdr:rowOff>
    </xdr:from>
    <xdr:ext cx="1463478" cy="227819"/>
    <xdr:sp macro="" textlink="">
      <xdr:nvSpPr>
        <xdr:cNvPr id="158" name="TextBox 157">
          <a:extLst>
            <a:ext uri="{FF2B5EF4-FFF2-40B4-BE49-F238E27FC236}">
              <a16:creationId xmlns:a16="http://schemas.microsoft.com/office/drawing/2014/main" id="{00000000-0008-0000-0300-00009E000000}"/>
            </a:ext>
          </a:extLst>
        </xdr:cNvPr>
        <xdr:cNvSpPr txBox="1"/>
      </xdr:nvSpPr>
      <xdr:spPr>
        <a:xfrm>
          <a:off x="1234168" y="714375"/>
          <a:ext cx="1463478" cy="2278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solidFill>
                <a:schemeClr val="accent2"/>
              </a:solidFill>
              <a:latin typeface="Bookman Old Style" panose="02050604050505020204" pitchFamily="18" charset="0"/>
            </a:rPr>
            <a:t>SUPERMARKET</a:t>
          </a:r>
          <a:r>
            <a:rPr lang="en-US" sz="900" baseline="0">
              <a:solidFill>
                <a:schemeClr val="accent2"/>
              </a:solidFill>
              <a:latin typeface="Bookman Old Style" panose="02050604050505020204" pitchFamily="18" charset="0"/>
            </a:rPr>
            <a:t> SHOP</a:t>
          </a:r>
          <a:endParaRPr lang="en-US" sz="900">
            <a:solidFill>
              <a:schemeClr val="accent2"/>
            </a:solidFill>
            <a:latin typeface="Bookman Old Style" panose="02050604050505020204" pitchFamily="18" charset="0"/>
          </a:endParaRPr>
        </a:p>
      </xdr:txBody>
    </xdr:sp>
    <xdr:clientData/>
  </xdr:oneCellAnchor>
  <xdr:oneCellAnchor>
    <xdr:from>
      <xdr:col>12</xdr:col>
      <xdr:colOff>476250</xdr:colOff>
      <xdr:row>7</xdr:row>
      <xdr:rowOff>104775</xdr:rowOff>
    </xdr:from>
    <xdr:ext cx="845296" cy="576761"/>
    <xdr:sp macro="" textlink="Analysis!E8">
      <xdr:nvSpPr>
        <xdr:cNvPr id="159" name="TextBox 158">
          <a:extLst>
            <a:ext uri="{FF2B5EF4-FFF2-40B4-BE49-F238E27FC236}">
              <a16:creationId xmlns:a16="http://schemas.microsoft.com/office/drawing/2014/main" id="{00000000-0008-0000-0300-00009F000000}"/>
            </a:ext>
          </a:extLst>
        </xdr:cNvPr>
        <xdr:cNvSpPr txBox="1"/>
      </xdr:nvSpPr>
      <xdr:spPr>
        <a:xfrm>
          <a:off x="7791450" y="1438275"/>
          <a:ext cx="845296" cy="5767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DBC1BCFC-B47E-4C07-B82F-601331A3223B}" type="TxLink">
            <a:rPr lang="en-US" sz="2800" b="0" i="0" u="none" strike="noStrike">
              <a:solidFill>
                <a:schemeClr val="bg1"/>
              </a:solidFill>
              <a:latin typeface="Palatino Linotype" panose="02040502050505030304" pitchFamily="18" charset="0"/>
              <a:cs typeface="Calibri"/>
            </a:rPr>
            <a:pPr/>
            <a:t>19%</a:t>
          </a:fld>
          <a:endParaRPr lang="en-US" sz="2800">
            <a:solidFill>
              <a:schemeClr val="bg1"/>
            </a:solidFill>
            <a:latin typeface="Palatino Linotype" panose="02040502050505030304" pitchFamily="18" charset="0"/>
          </a:endParaRPr>
        </a:p>
      </xdr:txBody>
    </xdr:sp>
    <xdr:clientData/>
  </xdr:oneCellAnchor>
  <xdr:oneCellAnchor>
    <xdr:from>
      <xdr:col>8</xdr:col>
      <xdr:colOff>161925</xdr:colOff>
      <xdr:row>7</xdr:row>
      <xdr:rowOff>104775</xdr:rowOff>
    </xdr:from>
    <xdr:ext cx="902811" cy="576761"/>
    <xdr:sp macro="" textlink="Analysis!E7">
      <xdr:nvSpPr>
        <xdr:cNvPr id="160" name="TextBox 159">
          <a:extLst>
            <a:ext uri="{FF2B5EF4-FFF2-40B4-BE49-F238E27FC236}">
              <a16:creationId xmlns:a16="http://schemas.microsoft.com/office/drawing/2014/main" id="{00000000-0008-0000-0300-0000A0000000}"/>
            </a:ext>
          </a:extLst>
        </xdr:cNvPr>
        <xdr:cNvSpPr txBox="1"/>
      </xdr:nvSpPr>
      <xdr:spPr>
        <a:xfrm>
          <a:off x="5011016" y="1438275"/>
          <a:ext cx="902811" cy="5767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85279742-F742-43B2-823D-7ED870DE03F6}" type="TxLink">
            <a:rPr lang="en-US" sz="2800" b="0" i="0" u="none" strike="noStrike">
              <a:solidFill>
                <a:schemeClr val="bg1"/>
              </a:solidFill>
              <a:latin typeface="Palatino Linotype" panose="02040502050505030304" pitchFamily="18" charset="0"/>
              <a:cs typeface="Calibri"/>
            </a:rPr>
            <a:pPr/>
            <a:t>$117</a:t>
          </a:fld>
          <a:endParaRPr lang="en-US" sz="2800">
            <a:solidFill>
              <a:schemeClr val="bg1"/>
            </a:solidFill>
            <a:latin typeface="Palatino Linotype" panose="02040502050505030304" pitchFamily="18" charset="0"/>
          </a:endParaRPr>
        </a:p>
      </xdr:txBody>
    </xdr:sp>
    <xdr:clientData/>
  </xdr:oneCellAnchor>
  <xdr:oneCellAnchor>
    <xdr:from>
      <xdr:col>4</xdr:col>
      <xdr:colOff>257175</xdr:colOff>
      <xdr:row>11</xdr:row>
      <xdr:rowOff>76200</xdr:rowOff>
    </xdr:from>
    <xdr:ext cx="906851" cy="257891"/>
    <xdr:sp macro="" textlink="">
      <xdr:nvSpPr>
        <xdr:cNvPr id="161" name="TextBox 160">
          <a:extLst>
            <a:ext uri="{FF2B5EF4-FFF2-40B4-BE49-F238E27FC236}">
              <a16:creationId xmlns:a16="http://schemas.microsoft.com/office/drawing/2014/main" id="{00000000-0008-0000-0300-0000A1000000}"/>
            </a:ext>
          </a:extLst>
        </xdr:cNvPr>
        <xdr:cNvSpPr txBox="1"/>
      </xdr:nvSpPr>
      <xdr:spPr>
        <a:xfrm>
          <a:off x="2706461" y="2171700"/>
          <a:ext cx="906851" cy="257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accent1">
                  <a:lumMod val="75000"/>
                </a:schemeClr>
              </a:solidFill>
              <a:latin typeface="Bookman Old Style" panose="02050604050505020204" pitchFamily="18" charset="0"/>
            </a:rPr>
            <a:t>MONTHLY</a:t>
          </a:r>
        </a:p>
      </xdr:txBody>
    </xdr:sp>
    <xdr:clientData/>
  </xdr:oneCellAnchor>
  <xdr:oneCellAnchor>
    <xdr:from>
      <xdr:col>14</xdr:col>
      <xdr:colOff>523875</xdr:colOff>
      <xdr:row>11</xdr:row>
      <xdr:rowOff>95250</xdr:rowOff>
    </xdr:from>
    <xdr:ext cx="1019766" cy="257891"/>
    <xdr:sp macro="" textlink="">
      <xdr:nvSpPr>
        <xdr:cNvPr id="162" name="TextBox 161">
          <a:extLst>
            <a:ext uri="{FF2B5EF4-FFF2-40B4-BE49-F238E27FC236}">
              <a16:creationId xmlns:a16="http://schemas.microsoft.com/office/drawing/2014/main" id="{00000000-0008-0000-0300-0000A2000000}"/>
            </a:ext>
          </a:extLst>
        </xdr:cNvPr>
        <xdr:cNvSpPr txBox="1"/>
      </xdr:nvSpPr>
      <xdr:spPr>
        <a:xfrm>
          <a:off x="9096375" y="2190750"/>
          <a:ext cx="1019766" cy="257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accent1">
                  <a:lumMod val="75000"/>
                </a:schemeClr>
              </a:solidFill>
              <a:latin typeface="Bookman Old Style" panose="02050604050505020204" pitchFamily="18" charset="0"/>
            </a:rPr>
            <a:t>SALESTYPE</a:t>
          </a:r>
        </a:p>
      </xdr:txBody>
    </xdr:sp>
    <xdr:clientData/>
  </xdr:oneCellAnchor>
  <xdr:oneCellAnchor>
    <xdr:from>
      <xdr:col>10</xdr:col>
      <xdr:colOff>66675</xdr:colOff>
      <xdr:row>11</xdr:row>
      <xdr:rowOff>55789</xdr:rowOff>
    </xdr:from>
    <xdr:ext cx="901209" cy="257891"/>
    <xdr:sp macro="" textlink="">
      <xdr:nvSpPr>
        <xdr:cNvPr id="163" name="TextBox 162">
          <a:extLst>
            <a:ext uri="{FF2B5EF4-FFF2-40B4-BE49-F238E27FC236}">
              <a16:creationId xmlns:a16="http://schemas.microsoft.com/office/drawing/2014/main" id="{00000000-0008-0000-0300-0000A3000000}"/>
            </a:ext>
          </a:extLst>
        </xdr:cNvPr>
        <xdr:cNvSpPr txBox="1"/>
      </xdr:nvSpPr>
      <xdr:spPr>
        <a:xfrm>
          <a:off x="6189889" y="2151289"/>
          <a:ext cx="901209" cy="257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accent1">
                  <a:lumMod val="75000"/>
                </a:schemeClr>
              </a:solidFill>
              <a:latin typeface="Bookman Old Style" panose="02050604050505020204" pitchFamily="18" charset="0"/>
            </a:rPr>
            <a:t>PRODUCT</a:t>
          </a:r>
        </a:p>
      </xdr:txBody>
    </xdr:sp>
    <xdr:clientData/>
  </xdr:oneCellAnchor>
  <xdr:oneCellAnchor>
    <xdr:from>
      <xdr:col>4</xdr:col>
      <xdr:colOff>285750</xdr:colOff>
      <xdr:row>23</xdr:row>
      <xdr:rowOff>19050</xdr:rowOff>
    </xdr:from>
    <xdr:ext cx="616323" cy="257891"/>
    <xdr:sp macro="" textlink="">
      <xdr:nvSpPr>
        <xdr:cNvPr id="164" name="TextBox 163">
          <a:extLst>
            <a:ext uri="{FF2B5EF4-FFF2-40B4-BE49-F238E27FC236}">
              <a16:creationId xmlns:a16="http://schemas.microsoft.com/office/drawing/2014/main" id="{00000000-0008-0000-0300-0000A4000000}"/>
            </a:ext>
          </a:extLst>
        </xdr:cNvPr>
        <xdr:cNvSpPr txBox="1"/>
      </xdr:nvSpPr>
      <xdr:spPr>
        <a:xfrm>
          <a:off x="2735036" y="4400550"/>
          <a:ext cx="616323" cy="257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accent1">
                  <a:lumMod val="75000"/>
                </a:schemeClr>
              </a:solidFill>
              <a:latin typeface="Bookman Old Style" panose="02050604050505020204" pitchFamily="18" charset="0"/>
            </a:rPr>
            <a:t>DAILY</a:t>
          </a:r>
        </a:p>
      </xdr:txBody>
    </xdr:sp>
    <xdr:clientData/>
  </xdr:oneCellAnchor>
  <xdr:oneCellAnchor>
    <xdr:from>
      <xdr:col>14</xdr:col>
      <xdr:colOff>533400</xdr:colOff>
      <xdr:row>22</xdr:row>
      <xdr:rowOff>180975</xdr:rowOff>
    </xdr:from>
    <xdr:ext cx="1383649" cy="257891"/>
    <xdr:sp macro="" textlink="">
      <xdr:nvSpPr>
        <xdr:cNvPr id="165" name="TextBox 164">
          <a:extLst>
            <a:ext uri="{FF2B5EF4-FFF2-40B4-BE49-F238E27FC236}">
              <a16:creationId xmlns:a16="http://schemas.microsoft.com/office/drawing/2014/main" id="{00000000-0008-0000-0300-0000A5000000}"/>
            </a:ext>
          </a:extLst>
        </xdr:cNvPr>
        <xdr:cNvSpPr txBox="1"/>
      </xdr:nvSpPr>
      <xdr:spPr>
        <a:xfrm>
          <a:off x="9105900" y="4371975"/>
          <a:ext cx="1383649" cy="257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accent1">
                  <a:lumMod val="75000"/>
                </a:schemeClr>
              </a:solidFill>
              <a:latin typeface="Bookman Old Style" panose="02050604050505020204" pitchFamily="18" charset="0"/>
            </a:rPr>
            <a:t>PAYMENT</a:t>
          </a:r>
          <a:r>
            <a:rPr lang="en-US" sz="1100" baseline="0">
              <a:solidFill>
                <a:schemeClr val="accent1">
                  <a:lumMod val="75000"/>
                </a:schemeClr>
              </a:solidFill>
              <a:latin typeface="Bookman Old Style" panose="02050604050505020204" pitchFamily="18" charset="0"/>
            </a:rPr>
            <a:t> MODE</a:t>
          </a:r>
          <a:endParaRPr lang="en-US" sz="1100">
            <a:solidFill>
              <a:schemeClr val="accent1">
                <a:lumMod val="75000"/>
              </a:schemeClr>
            </a:solidFill>
            <a:latin typeface="Bookman Old Style" panose="02050604050505020204" pitchFamily="18" charset="0"/>
          </a:endParaRPr>
        </a:p>
      </xdr:txBody>
    </xdr:sp>
    <xdr:clientData/>
  </xdr:oneCellAnchor>
  <xdr:oneCellAnchor>
    <xdr:from>
      <xdr:col>18</xdr:col>
      <xdr:colOff>95249</xdr:colOff>
      <xdr:row>14</xdr:row>
      <xdr:rowOff>85725</xdr:rowOff>
    </xdr:from>
    <xdr:ext cx="1156608" cy="257891"/>
    <xdr:sp macro="" textlink="">
      <xdr:nvSpPr>
        <xdr:cNvPr id="166" name="TextBox 165">
          <a:extLst>
            <a:ext uri="{FF2B5EF4-FFF2-40B4-BE49-F238E27FC236}">
              <a16:creationId xmlns:a16="http://schemas.microsoft.com/office/drawing/2014/main" id="{00000000-0008-0000-0300-0000A6000000}"/>
            </a:ext>
          </a:extLst>
        </xdr:cNvPr>
        <xdr:cNvSpPr txBox="1"/>
      </xdr:nvSpPr>
      <xdr:spPr>
        <a:xfrm>
          <a:off x="11117035" y="2752725"/>
          <a:ext cx="1156608" cy="257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accent1">
                  <a:lumMod val="75000"/>
                </a:schemeClr>
              </a:solidFill>
              <a:latin typeface="Bookman Old Style" panose="02050604050505020204" pitchFamily="18" charset="0"/>
            </a:rPr>
            <a:t>CATEGORY</a:t>
          </a:r>
        </a:p>
      </xdr:txBody>
    </xdr:sp>
    <xdr:clientData/>
  </xdr:oneCellAnchor>
  <xdr:oneCellAnchor>
    <xdr:from>
      <xdr:col>17</xdr:col>
      <xdr:colOff>253177</xdr:colOff>
      <xdr:row>7</xdr:row>
      <xdr:rowOff>38100</xdr:rowOff>
    </xdr:from>
    <xdr:ext cx="705835" cy="333168"/>
    <xdr:sp macro="" textlink="">
      <xdr:nvSpPr>
        <xdr:cNvPr id="168" name="TextBox 167">
          <a:extLst>
            <a:ext uri="{FF2B5EF4-FFF2-40B4-BE49-F238E27FC236}">
              <a16:creationId xmlns:a16="http://schemas.microsoft.com/office/drawing/2014/main" id="{00000000-0008-0000-0300-0000A8000000}"/>
            </a:ext>
          </a:extLst>
        </xdr:cNvPr>
        <xdr:cNvSpPr txBox="1"/>
      </xdr:nvSpPr>
      <xdr:spPr>
        <a:xfrm>
          <a:off x="10662641" y="1371600"/>
          <a:ext cx="705835" cy="3331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800">
              <a:solidFill>
                <a:schemeClr val="accent2"/>
              </a:solidFill>
              <a:latin typeface="Bookman Old Style" panose="02050604050505020204" pitchFamily="18" charset="0"/>
            </a:rPr>
            <a:t>TOP</a:t>
          </a:r>
        </a:p>
        <a:p>
          <a:pPr algn="ctr"/>
          <a:r>
            <a:rPr lang="en-US" sz="800" baseline="0">
              <a:solidFill>
                <a:schemeClr val="accent2"/>
              </a:solidFill>
              <a:latin typeface="Bookman Old Style" panose="02050604050505020204" pitchFamily="18" charset="0"/>
            </a:rPr>
            <a:t>PRODUCT</a:t>
          </a:r>
          <a:endParaRPr lang="en-US" sz="800">
            <a:solidFill>
              <a:schemeClr val="accent2"/>
            </a:solidFill>
            <a:latin typeface="Bookman Old Style" panose="02050604050505020204" pitchFamily="18" charset="0"/>
          </a:endParaRPr>
        </a:p>
      </xdr:txBody>
    </xdr:sp>
    <xdr:clientData/>
  </xdr:oneCellAnchor>
  <xdr:oneCellAnchor>
    <xdr:from>
      <xdr:col>19</xdr:col>
      <xdr:colOff>95250</xdr:colOff>
      <xdr:row>7</xdr:row>
      <xdr:rowOff>47625</xdr:rowOff>
    </xdr:from>
    <xdr:ext cx="698140" cy="303032"/>
    <xdr:sp macro="" textlink="">
      <xdr:nvSpPr>
        <xdr:cNvPr id="169" name="TextBox 168">
          <a:extLst>
            <a:ext uri="{FF2B5EF4-FFF2-40B4-BE49-F238E27FC236}">
              <a16:creationId xmlns:a16="http://schemas.microsoft.com/office/drawing/2014/main" id="{00000000-0008-0000-0300-0000A9000000}"/>
            </a:ext>
          </a:extLst>
        </xdr:cNvPr>
        <xdr:cNvSpPr txBox="1"/>
      </xdr:nvSpPr>
      <xdr:spPr>
        <a:xfrm>
          <a:off x="11677650" y="1381125"/>
          <a:ext cx="698140" cy="3030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700">
              <a:solidFill>
                <a:schemeClr val="accent2"/>
              </a:solidFill>
              <a:latin typeface="Bookman Old Style" panose="02050604050505020204" pitchFamily="18" charset="0"/>
            </a:rPr>
            <a:t>TOP</a:t>
          </a:r>
          <a:endParaRPr lang="en-US" sz="700" baseline="0">
            <a:solidFill>
              <a:schemeClr val="accent2"/>
            </a:solidFill>
            <a:latin typeface="Bookman Old Style" panose="02050604050505020204" pitchFamily="18" charset="0"/>
          </a:endParaRPr>
        </a:p>
        <a:p>
          <a:pPr algn="ctr"/>
          <a:r>
            <a:rPr lang="en-US" sz="700" baseline="0">
              <a:solidFill>
                <a:schemeClr val="accent2"/>
              </a:solidFill>
              <a:latin typeface="Bookman Old Style" panose="02050604050505020204" pitchFamily="18" charset="0"/>
            </a:rPr>
            <a:t>CATEGORY</a:t>
          </a:r>
          <a:endParaRPr lang="en-US" sz="700">
            <a:solidFill>
              <a:schemeClr val="accent2"/>
            </a:solidFill>
            <a:latin typeface="Bookman Old Style" panose="02050604050505020204" pitchFamily="18" charset="0"/>
          </a:endParaRPr>
        </a:p>
      </xdr:txBody>
    </xdr:sp>
    <xdr:clientData/>
  </xdr:oneCellAnchor>
  <xdr:oneCellAnchor>
    <xdr:from>
      <xdr:col>3</xdr:col>
      <xdr:colOff>438150</xdr:colOff>
      <xdr:row>5</xdr:row>
      <xdr:rowOff>142875</xdr:rowOff>
    </xdr:from>
    <xdr:ext cx="1166473" cy="257891"/>
    <xdr:sp macro="" textlink="">
      <xdr:nvSpPr>
        <xdr:cNvPr id="170" name="TextBox 169">
          <a:extLst>
            <a:ext uri="{FF2B5EF4-FFF2-40B4-BE49-F238E27FC236}">
              <a16:creationId xmlns:a16="http://schemas.microsoft.com/office/drawing/2014/main" id="{00000000-0008-0000-0300-0000AA000000}"/>
            </a:ext>
          </a:extLst>
        </xdr:cNvPr>
        <xdr:cNvSpPr txBox="1"/>
      </xdr:nvSpPr>
      <xdr:spPr>
        <a:xfrm>
          <a:off x="2275114" y="1095375"/>
          <a:ext cx="1166473" cy="257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accent2"/>
              </a:solidFill>
              <a:latin typeface="Bookman Old Style" panose="02050604050505020204" pitchFamily="18" charset="0"/>
            </a:rPr>
            <a:t>TOTAL</a:t>
          </a:r>
          <a:r>
            <a:rPr lang="en-US" sz="1100" baseline="0">
              <a:solidFill>
                <a:schemeClr val="accent2"/>
              </a:solidFill>
              <a:latin typeface="Bookman Old Style" panose="02050604050505020204" pitchFamily="18" charset="0"/>
            </a:rPr>
            <a:t> SALES</a:t>
          </a:r>
          <a:endParaRPr lang="en-US" sz="1100">
            <a:solidFill>
              <a:schemeClr val="accent2"/>
            </a:solidFill>
            <a:latin typeface="Bookman Old Style" panose="02050604050505020204" pitchFamily="18" charset="0"/>
          </a:endParaRPr>
        </a:p>
      </xdr:txBody>
    </xdr:sp>
    <xdr:clientData/>
  </xdr:oneCellAnchor>
  <xdr:oneCellAnchor>
    <xdr:from>
      <xdr:col>8</xdr:col>
      <xdr:colOff>152400</xdr:colOff>
      <xdr:row>5</xdr:row>
      <xdr:rowOff>114300</xdr:rowOff>
    </xdr:from>
    <xdr:ext cx="1178400" cy="250390"/>
    <xdr:sp macro="" textlink="">
      <xdr:nvSpPr>
        <xdr:cNvPr id="171" name="TextBox 170">
          <a:extLst>
            <a:ext uri="{FF2B5EF4-FFF2-40B4-BE49-F238E27FC236}">
              <a16:creationId xmlns:a16="http://schemas.microsoft.com/office/drawing/2014/main" id="{00000000-0008-0000-0300-0000AB000000}"/>
            </a:ext>
          </a:extLst>
        </xdr:cNvPr>
        <xdr:cNvSpPr txBox="1"/>
      </xdr:nvSpPr>
      <xdr:spPr>
        <a:xfrm>
          <a:off x="5001491" y="1066800"/>
          <a:ext cx="1178400" cy="2503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50">
              <a:solidFill>
                <a:schemeClr val="accent2"/>
              </a:solidFill>
              <a:latin typeface="Bookman Old Style" panose="02050604050505020204" pitchFamily="18" charset="0"/>
            </a:rPr>
            <a:t>TOTAL</a:t>
          </a:r>
          <a:r>
            <a:rPr lang="en-US" sz="1050" baseline="0">
              <a:solidFill>
                <a:schemeClr val="accent2"/>
              </a:solidFill>
              <a:latin typeface="Bookman Old Style" panose="02050604050505020204" pitchFamily="18" charset="0"/>
            </a:rPr>
            <a:t> PROFIT</a:t>
          </a:r>
          <a:endParaRPr lang="en-US" sz="1050">
            <a:solidFill>
              <a:schemeClr val="accent2"/>
            </a:solidFill>
            <a:latin typeface="Bookman Old Style" panose="02050604050505020204" pitchFamily="18" charset="0"/>
          </a:endParaRPr>
        </a:p>
      </xdr:txBody>
    </xdr:sp>
    <xdr:clientData/>
  </xdr:oneCellAnchor>
  <xdr:oneCellAnchor>
    <xdr:from>
      <xdr:col>12</xdr:col>
      <xdr:colOff>466725</xdr:colOff>
      <xdr:row>5</xdr:row>
      <xdr:rowOff>123825</xdr:rowOff>
    </xdr:from>
    <xdr:ext cx="884345" cy="257891"/>
    <xdr:sp macro="" textlink="">
      <xdr:nvSpPr>
        <xdr:cNvPr id="172" name="TextBox 171">
          <a:extLst>
            <a:ext uri="{FF2B5EF4-FFF2-40B4-BE49-F238E27FC236}">
              <a16:creationId xmlns:a16="http://schemas.microsoft.com/office/drawing/2014/main" id="{00000000-0008-0000-0300-0000AC000000}"/>
            </a:ext>
          </a:extLst>
        </xdr:cNvPr>
        <xdr:cNvSpPr txBox="1"/>
      </xdr:nvSpPr>
      <xdr:spPr>
        <a:xfrm>
          <a:off x="7814582" y="1076325"/>
          <a:ext cx="884345" cy="2578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accent2"/>
              </a:solidFill>
              <a:latin typeface="Bookman Old Style" panose="02050604050505020204" pitchFamily="18" charset="0"/>
            </a:rPr>
            <a:t>PROFIT</a:t>
          </a:r>
          <a:r>
            <a:rPr lang="en-US" sz="1100" baseline="0">
              <a:solidFill>
                <a:schemeClr val="accent2"/>
              </a:solidFill>
              <a:latin typeface="Bookman Old Style" panose="02050604050505020204" pitchFamily="18" charset="0"/>
            </a:rPr>
            <a:t> %</a:t>
          </a:r>
          <a:endParaRPr lang="en-US" sz="1100">
            <a:solidFill>
              <a:schemeClr val="accent2"/>
            </a:solidFill>
            <a:latin typeface="Bookman Old Style" panose="02050604050505020204" pitchFamily="18" charset="0"/>
          </a:endParaRPr>
        </a:p>
      </xdr:txBody>
    </xdr:sp>
    <xdr:clientData/>
  </xdr:oneCellAnchor>
  <xdr:oneCellAnchor>
    <xdr:from>
      <xdr:col>1</xdr:col>
      <xdr:colOff>600075</xdr:colOff>
      <xdr:row>1</xdr:row>
      <xdr:rowOff>28575</xdr:rowOff>
    </xdr:from>
    <xdr:ext cx="4000500" cy="576761"/>
    <xdr:sp macro="" textlink="">
      <xdr:nvSpPr>
        <xdr:cNvPr id="173" name="TextBox 172">
          <a:extLst>
            <a:ext uri="{FF2B5EF4-FFF2-40B4-BE49-F238E27FC236}">
              <a16:creationId xmlns:a16="http://schemas.microsoft.com/office/drawing/2014/main" id="{00000000-0008-0000-0300-0000AD000000}"/>
            </a:ext>
          </a:extLst>
        </xdr:cNvPr>
        <xdr:cNvSpPr txBox="1"/>
      </xdr:nvSpPr>
      <xdr:spPr>
        <a:xfrm>
          <a:off x="1209675" y="219075"/>
          <a:ext cx="4000500" cy="5767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b="1">
              <a:solidFill>
                <a:schemeClr val="bg1"/>
              </a:solidFill>
              <a:latin typeface="Palatino Linotype" panose="02040502050505030304" pitchFamily="18" charset="0"/>
            </a:rPr>
            <a:t>SALES DASHBOARD</a:t>
          </a:r>
        </a:p>
      </xdr:txBody>
    </xdr:sp>
    <xdr:clientData/>
  </xdr:oneCellAnchor>
  <xdr:oneCellAnchor>
    <xdr:from>
      <xdr:col>17</xdr:col>
      <xdr:colOff>217715</xdr:colOff>
      <xdr:row>8</xdr:row>
      <xdr:rowOff>151039</xdr:rowOff>
    </xdr:from>
    <xdr:ext cx="839076" cy="250390"/>
    <xdr:sp macro="" textlink="Analysis!P2">
      <xdr:nvSpPr>
        <xdr:cNvPr id="184" name="TextBox 183">
          <a:extLst>
            <a:ext uri="{FF2B5EF4-FFF2-40B4-BE49-F238E27FC236}">
              <a16:creationId xmlns:a16="http://schemas.microsoft.com/office/drawing/2014/main" id="{00000000-0008-0000-0300-0000B8000000}"/>
            </a:ext>
          </a:extLst>
        </xdr:cNvPr>
        <xdr:cNvSpPr txBox="1"/>
      </xdr:nvSpPr>
      <xdr:spPr>
        <a:xfrm>
          <a:off x="10627179" y="1675039"/>
          <a:ext cx="839076" cy="25039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DBD8D943-0FDC-4871-9C7B-BFA2DDC9BBC8}" type="TxLink">
            <a:rPr lang="en-US" sz="1000" b="0" i="1" u="none" strike="noStrike">
              <a:solidFill>
                <a:srgbClr val="000000"/>
              </a:solidFill>
              <a:latin typeface="Bookman Old Style" panose="02050604050505020204" pitchFamily="18" charset="0"/>
              <a:cs typeface="Calibri"/>
            </a:rPr>
            <a:pPr/>
            <a:t>Product39</a:t>
          </a:fld>
          <a:endParaRPr lang="en-US" sz="1600" i="1">
            <a:latin typeface="Bookman Old Style" panose="02050604050505020204" pitchFamily="18" charset="0"/>
          </a:endParaRPr>
        </a:p>
      </xdr:txBody>
    </xdr:sp>
    <xdr:clientData/>
  </xdr:oneCellAnchor>
  <xdr:oneCellAnchor>
    <xdr:from>
      <xdr:col>19</xdr:col>
      <xdr:colOff>23133</xdr:colOff>
      <xdr:row>8</xdr:row>
      <xdr:rowOff>133350</xdr:rowOff>
    </xdr:from>
    <xdr:ext cx="826380" cy="227755"/>
    <xdr:sp macro="" textlink="Analysis!AA2">
      <xdr:nvSpPr>
        <xdr:cNvPr id="185" name="TextBox 184">
          <a:extLst>
            <a:ext uri="{FF2B5EF4-FFF2-40B4-BE49-F238E27FC236}">
              <a16:creationId xmlns:a16="http://schemas.microsoft.com/office/drawing/2014/main" id="{00000000-0008-0000-0300-0000B9000000}"/>
            </a:ext>
          </a:extLst>
        </xdr:cNvPr>
        <xdr:cNvSpPr txBox="1"/>
      </xdr:nvSpPr>
      <xdr:spPr>
        <a:xfrm>
          <a:off x="11657240" y="1657350"/>
          <a:ext cx="826380" cy="22775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C31C6EBD-E7F4-472D-AF52-D29A78CB42B6}" type="TxLink">
            <a:rPr lang="en-US" sz="900" b="0" i="1" u="none" strike="noStrike">
              <a:solidFill>
                <a:srgbClr val="000000"/>
              </a:solidFill>
              <a:latin typeface="Bookman Old Style" panose="02050604050505020204" pitchFamily="18" charset="0"/>
              <a:cs typeface="Calibri"/>
            </a:rPr>
            <a:pPr/>
            <a:t>Category05</a:t>
          </a:fld>
          <a:endParaRPr lang="en-US" sz="1400" i="1">
            <a:latin typeface="Bookman Old Style" panose="02050604050505020204" pitchFamily="18" charset="0"/>
          </a:endParaRPr>
        </a:p>
      </xdr:txBody>
    </xdr:sp>
    <xdr:clientData/>
  </xdr:oneCellAnchor>
  <xdr:oneCellAnchor>
    <xdr:from>
      <xdr:col>17</xdr:col>
      <xdr:colOff>292554</xdr:colOff>
      <xdr:row>9</xdr:row>
      <xdr:rowOff>144235</xdr:rowOff>
    </xdr:from>
    <xdr:ext cx="502702" cy="242887"/>
    <xdr:sp macro="" textlink="Analysis!Q2">
      <xdr:nvSpPr>
        <xdr:cNvPr id="186" name="TextBox 185">
          <a:extLst>
            <a:ext uri="{FF2B5EF4-FFF2-40B4-BE49-F238E27FC236}">
              <a16:creationId xmlns:a16="http://schemas.microsoft.com/office/drawing/2014/main" id="{00000000-0008-0000-0300-0000BA000000}"/>
            </a:ext>
          </a:extLst>
        </xdr:cNvPr>
        <xdr:cNvSpPr txBox="1"/>
      </xdr:nvSpPr>
      <xdr:spPr>
        <a:xfrm>
          <a:off x="10596872" y="1858735"/>
          <a:ext cx="502702" cy="24288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90EB66F8-15E0-440D-9413-F3445B38C6E6}" type="TxLink">
            <a:rPr lang="en-US" sz="1000" b="0" i="0" u="none" strike="noStrike">
              <a:solidFill>
                <a:srgbClr val="000000"/>
              </a:solidFill>
              <a:latin typeface="Bookman Old Style" panose="02050604050505020204" pitchFamily="18" charset="0"/>
              <a:cs typeface="Calibri"/>
            </a:rPr>
            <a:pPr/>
            <a:t>$511</a:t>
          </a:fld>
          <a:endParaRPr lang="en-US" sz="1600">
            <a:latin typeface="Bookman Old Style" panose="02050604050505020204" pitchFamily="18" charset="0"/>
          </a:endParaRPr>
        </a:p>
      </xdr:txBody>
    </xdr:sp>
    <xdr:clientData/>
  </xdr:oneCellAnchor>
  <xdr:oneCellAnchor>
    <xdr:from>
      <xdr:col>19</xdr:col>
      <xdr:colOff>85726</xdr:colOff>
      <xdr:row>9</xdr:row>
      <xdr:rowOff>127907</xdr:rowOff>
    </xdr:from>
    <xdr:ext cx="502702" cy="242887"/>
    <xdr:sp macro="" textlink="Analysis!AB2">
      <xdr:nvSpPr>
        <xdr:cNvPr id="187" name="TextBox 186">
          <a:extLst>
            <a:ext uri="{FF2B5EF4-FFF2-40B4-BE49-F238E27FC236}">
              <a16:creationId xmlns:a16="http://schemas.microsoft.com/office/drawing/2014/main" id="{00000000-0008-0000-0300-0000BB000000}"/>
            </a:ext>
          </a:extLst>
        </xdr:cNvPr>
        <xdr:cNvSpPr txBox="1"/>
      </xdr:nvSpPr>
      <xdr:spPr>
        <a:xfrm>
          <a:off x="11602317" y="1842407"/>
          <a:ext cx="502702" cy="24288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CE99AED-FD13-470C-8CC5-359112A18460}" type="TxLink">
            <a:rPr lang="en-US" sz="1000" b="0" i="0" u="none" strike="noStrike">
              <a:solidFill>
                <a:srgbClr val="000000"/>
              </a:solidFill>
              <a:latin typeface="Bookman Old Style" panose="02050604050505020204" pitchFamily="18" charset="0"/>
              <a:cs typeface="Calibri"/>
            </a:rPr>
            <a:pPr/>
            <a:t>$741</a:t>
          </a:fld>
          <a:endParaRPr lang="en-US" sz="1600">
            <a:latin typeface="Bookman Old Style" panose="02050604050505020204" pitchFamily="18" charset="0"/>
          </a:endParaRPr>
        </a:p>
      </xdr:txBody>
    </xdr:sp>
    <xdr:clientData/>
  </xdr:oneCellAnchor>
  <xdr:twoCellAnchor editAs="oneCell">
    <xdr:from>
      <xdr:col>9</xdr:col>
      <xdr:colOff>303269</xdr:colOff>
      <xdr:row>1</xdr:row>
      <xdr:rowOff>76486</xdr:rowOff>
    </xdr:from>
    <xdr:to>
      <xdr:col>14</xdr:col>
      <xdr:colOff>257174</xdr:colOff>
      <xdr:row>4</xdr:row>
      <xdr:rowOff>104775</xdr:rowOff>
    </xdr:to>
    <mc:AlternateContent xmlns:mc="http://schemas.openxmlformats.org/markup-compatibility/2006">
      <mc:Choice xmlns:a14="http://schemas.microsoft.com/office/drawing/2010/main" Requires="a14">
        <xdr:graphicFrame macro="">
          <xdr:nvGraphicFramePr>
            <xdr:cNvPr id="207" name="SALE TYPE 1">
              <a:extLst>
                <a:ext uri="{FF2B5EF4-FFF2-40B4-BE49-F238E27FC236}">
                  <a16:creationId xmlns:a16="http://schemas.microsoft.com/office/drawing/2014/main" id="{00000000-0008-0000-0300-0000CF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5758496" y="266986"/>
              <a:ext cx="2984587" cy="5997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25851</xdr:colOff>
      <xdr:row>1</xdr:row>
      <xdr:rowOff>76486</xdr:rowOff>
    </xdr:from>
    <xdr:to>
      <xdr:col>20</xdr:col>
      <xdr:colOff>136068</xdr:colOff>
      <xdr:row>4</xdr:row>
      <xdr:rowOff>95812</xdr:rowOff>
    </xdr:to>
    <mc:AlternateContent xmlns:mc="http://schemas.openxmlformats.org/markup-compatibility/2006" xmlns:a14="http://schemas.microsoft.com/office/drawing/2010/main">
      <mc:Choice Requires="a14">
        <xdr:graphicFrame macro="">
          <xdr:nvGraphicFramePr>
            <xdr:cNvPr id="208" name="PAYMENT MODE 1">
              <a:extLst>
                <a:ext uri="{FF2B5EF4-FFF2-40B4-BE49-F238E27FC236}">
                  <a16:creationId xmlns:a16="http://schemas.microsoft.com/office/drawing/2014/main" id="{00000000-0008-0000-0300-0000D0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9117896" y="266986"/>
              <a:ext cx="3140899" cy="5908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80374</xdr:colOff>
      <xdr:row>14</xdr:row>
      <xdr:rowOff>32222</xdr:rowOff>
    </xdr:from>
    <xdr:to>
      <xdr:col>3</xdr:col>
      <xdr:colOff>100621</xdr:colOff>
      <xdr:row>28</xdr:row>
      <xdr:rowOff>0</xdr:rowOff>
    </xdr:to>
    <mc:AlternateContent xmlns:mc="http://schemas.openxmlformats.org/markup-compatibility/2006" xmlns:a14="http://schemas.microsoft.com/office/drawing/2010/main">
      <mc:Choice Requires="a14">
        <xdr:graphicFrame macro="">
          <xdr:nvGraphicFramePr>
            <xdr:cNvPr id="209" name="MONTH 1">
              <a:extLst>
                <a:ext uri="{FF2B5EF4-FFF2-40B4-BE49-F238E27FC236}">
                  <a16:creationId xmlns:a16="http://schemas.microsoft.com/office/drawing/2014/main" id="{00000000-0008-0000-0300-0000D1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86510" y="2699222"/>
              <a:ext cx="1232520" cy="26347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97818</xdr:colOff>
      <xdr:row>6</xdr:row>
      <xdr:rowOff>167168</xdr:rowOff>
    </xdr:from>
    <xdr:to>
      <xdr:col>3</xdr:col>
      <xdr:colOff>73825</xdr:colOff>
      <xdr:row>11</xdr:row>
      <xdr:rowOff>164510</xdr:rowOff>
    </xdr:to>
    <mc:AlternateContent xmlns:mc="http://schemas.openxmlformats.org/markup-compatibility/2006" xmlns:a14="http://schemas.microsoft.com/office/drawing/2010/main">
      <mc:Choice Requires="a14">
        <xdr:graphicFrame macro="">
          <xdr:nvGraphicFramePr>
            <xdr:cNvPr id="210" name="YEAR 1">
              <a:extLst>
                <a:ext uri="{FF2B5EF4-FFF2-40B4-BE49-F238E27FC236}">
                  <a16:creationId xmlns:a16="http://schemas.microsoft.com/office/drawing/2014/main" id="{00000000-0008-0000-0300-0000D2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703954" y="1310168"/>
              <a:ext cx="1188280" cy="9498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247650</xdr:colOff>
      <xdr:row>24</xdr:row>
      <xdr:rowOff>128601</xdr:rowOff>
    </xdr:from>
    <xdr:to>
      <xdr:col>13</xdr:col>
      <xdr:colOff>180975</xdr:colOff>
      <xdr:row>34</xdr:row>
      <xdr:rowOff>149055</xdr:rowOff>
    </xdr:to>
    <xdr:graphicFrame macro="">
      <xdr:nvGraphicFramePr>
        <xdr:cNvPr id="211" name="Chart 210">
          <a:extLst>
            <a:ext uri="{FF2B5EF4-FFF2-40B4-BE49-F238E27FC236}">
              <a16:creationId xmlns:a16="http://schemas.microsoft.com/office/drawing/2014/main" id="{00000000-0008-0000-0300-0000D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3</xdr:col>
      <xdr:colOff>448272</xdr:colOff>
      <xdr:row>13</xdr:row>
      <xdr:rowOff>14288</xdr:rowOff>
    </xdr:from>
    <xdr:to>
      <xdr:col>8</xdr:col>
      <xdr:colOff>590550</xdr:colOff>
      <xdr:row>21</xdr:row>
      <xdr:rowOff>133350</xdr:rowOff>
    </xdr:to>
    <xdr:graphicFrame macro="">
      <xdr:nvGraphicFramePr>
        <xdr:cNvPr id="212" name="Chart 211">
          <a:extLst>
            <a:ext uri="{FF2B5EF4-FFF2-40B4-BE49-F238E27FC236}">
              <a16:creationId xmlns:a16="http://schemas.microsoft.com/office/drawing/2014/main" id="{00000000-0008-0000-0300-0000D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438150</xdr:colOff>
          <xdr:row>11</xdr:row>
          <xdr:rowOff>66675</xdr:rowOff>
        </xdr:from>
        <xdr:to>
          <xdr:col>8</xdr:col>
          <xdr:colOff>38100</xdr:colOff>
          <xdr:row>12</xdr:row>
          <xdr:rowOff>85725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12700">
                  <a:solidFill>
                    <a:srgbClr val="FFFFCC" mc:Ignorable="a14" a14:legacySpreadsheetColorIndex="26"/>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590550</xdr:colOff>
          <xdr:row>11</xdr:row>
          <xdr:rowOff>66675</xdr:rowOff>
        </xdr:from>
        <xdr:to>
          <xdr:col>7</xdr:col>
          <xdr:colOff>190500</xdr:colOff>
          <xdr:row>12</xdr:row>
          <xdr:rowOff>85725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12700">
                  <a:solidFill>
                    <a:srgbClr val="FFFFCC" mc:Ignorable="a14" a14:legacySpreadsheetColorIndex="26"/>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342900</xdr:colOff>
          <xdr:row>11</xdr:row>
          <xdr:rowOff>66675</xdr:rowOff>
        </xdr:from>
        <xdr:to>
          <xdr:col>8</xdr:col>
          <xdr:colOff>552450</xdr:colOff>
          <xdr:row>12</xdr:row>
          <xdr:rowOff>85725</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12700">
                  <a:solidFill>
                    <a:srgbClr val="FFFFCC" mc:Ignorable="a14" a14:legacySpreadsheetColorIndex="26"/>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Profit %</a:t>
              </a:r>
            </a:p>
          </xdr:txBody>
        </xdr:sp>
        <xdr:clientData/>
      </xdr:twoCellAnchor>
    </mc:Choice>
    <mc:Fallback/>
  </mc:AlternateContent>
  <xdr:twoCellAnchor>
    <xdr:from>
      <xdr:col>9</xdr:col>
      <xdr:colOff>462084</xdr:colOff>
      <xdr:row>12</xdr:row>
      <xdr:rowOff>152401</xdr:rowOff>
    </xdr:from>
    <xdr:to>
      <xdr:col>13</xdr:col>
      <xdr:colOff>434068</xdr:colOff>
      <xdr:row>21</xdr:row>
      <xdr:rowOff>133350</xdr:rowOff>
    </xdr:to>
    <xdr:graphicFrame macro="">
      <xdr:nvGraphicFramePr>
        <xdr:cNvPr id="263" name="Chart 262">
          <a:extLst>
            <a:ext uri="{FF2B5EF4-FFF2-40B4-BE49-F238E27FC236}">
              <a16:creationId xmlns:a16="http://schemas.microsoft.com/office/drawing/2014/main" id="{00000000-0008-0000-0300-00000701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mc:AlternateContent xmlns:mc="http://schemas.openxmlformats.org/markup-compatibility/2006">
    <mc:Choice xmlns:a14="http://schemas.microsoft.com/office/drawing/2010/main" Requires="a14">
      <xdr:twoCellAnchor>
        <xdr:from>
          <xdr:col>9</xdr:col>
          <xdr:colOff>323850</xdr:colOff>
          <xdr:row>13</xdr:row>
          <xdr:rowOff>9525</xdr:rowOff>
        </xdr:from>
        <xdr:to>
          <xdr:col>9</xdr:col>
          <xdr:colOff>504825</xdr:colOff>
          <xdr:row>21</xdr:row>
          <xdr:rowOff>95250</xdr:rowOff>
        </xdr:to>
        <xdr:sp macro="" textlink="">
          <xdr:nvSpPr>
            <xdr:cNvPr id="4113" name="Spinner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17</xdr:col>
      <xdr:colOff>299357</xdr:colOff>
      <xdr:row>16</xdr:row>
      <xdr:rowOff>120481</xdr:rowOff>
    </xdr:from>
    <xdr:to>
      <xdr:col>20</xdr:col>
      <xdr:colOff>272142</xdr:colOff>
      <xdr:row>34</xdr:row>
      <xdr:rowOff>136071</xdr:rowOff>
    </xdr:to>
    <mc:AlternateContent xmlns:mc="http://schemas.openxmlformats.org/markup-compatibility/2006">
      <mc:Choice xmlns:cx1="http://schemas.microsoft.com/office/drawing/2015/9/8/chartex" Requires="cx1">
        <xdr:graphicFrame macro="">
          <xdr:nvGraphicFramePr>
            <xdr:cNvPr id="265" name="Chart 264">
              <a:extLst>
                <a:ext uri="{FF2B5EF4-FFF2-40B4-BE49-F238E27FC236}">
                  <a16:creationId xmlns:a16="http://schemas.microsoft.com/office/drawing/2014/main" id="{00000000-0008-0000-0300-00000901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0662557" y="3168481"/>
              <a:ext cx="1801585" cy="34445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142875</xdr:colOff>
      <xdr:row>24</xdr:row>
      <xdr:rowOff>168105</xdr:rowOff>
    </xdr:from>
    <xdr:to>
      <xdr:col>17</xdr:col>
      <xdr:colOff>85724</xdr:colOff>
      <xdr:row>34</xdr:row>
      <xdr:rowOff>149055</xdr:rowOff>
    </xdr:to>
    <xdr:graphicFrame macro="">
      <xdr:nvGraphicFramePr>
        <xdr:cNvPr id="266" name="Chart 265">
          <a:extLst>
            <a:ext uri="{FF2B5EF4-FFF2-40B4-BE49-F238E27FC236}">
              <a16:creationId xmlns:a16="http://schemas.microsoft.com/office/drawing/2014/main" id="{00000000-0008-0000-0300-00000A01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14</xdr:col>
      <xdr:colOff>190499</xdr:colOff>
      <xdr:row>13</xdr:row>
      <xdr:rowOff>76200</xdr:rowOff>
    </xdr:from>
    <xdr:to>
      <xdr:col>17</xdr:col>
      <xdr:colOff>9524</xdr:colOff>
      <xdr:row>21</xdr:row>
      <xdr:rowOff>133350</xdr:rowOff>
    </xdr:to>
    <xdr:graphicFrame macro="">
      <xdr:nvGraphicFramePr>
        <xdr:cNvPr id="267" name="Chart 266">
          <a:extLst>
            <a:ext uri="{FF2B5EF4-FFF2-40B4-BE49-F238E27FC236}">
              <a16:creationId xmlns:a16="http://schemas.microsoft.com/office/drawing/2014/main" id="{00000000-0008-0000-0300-00000B01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lamiyah Nasir" refreshedDate="44843.464704166669" createdVersion="8" refreshedVersion="8" minRefreshableVersion="3" recordCount="527" xr:uid="{ED8528C4-40C2-49B6-9484-AE83A6EB91D5}">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773110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2D1ED0-172A-4FA5-83AA-47B3BFF94231}"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3:I4" firstHeaderRow="0" firstDataRow="1" firstDataCol="1"/>
  <pivotFields count="16">
    <pivotField numFmtId="14" showAll="0"/>
    <pivotField showAll="0"/>
    <pivotField showAll="0"/>
    <pivotField showAll="0">
      <items count="4">
        <item h="1" x="2"/>
        <item h="1" x="1"/>
        <item x="0"/>
        <item t="default"/>
      </items>
    </pivotField>
    <pivotField showAll="0">
      <items count="3">
        <item x="1"/>
        <item h="1"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3">
        <item h="1" x="0"/>
        <item h="1" x="1"/>
        <item h="1" x="2"/>
        <item x="3"/>
        <item h="1" x="4"/>
        <item h="1" x="5"/>
        <item h="1" x="6"/>
        <item h="1" x="7"/>
        <item h="1" x="8"/>
        <item h="1" x="9"/>
        <item h="1" x="10"/>
        <item h="1" x="11"/>
        <item t="default"/>
      </items>
    </pivotField>
    <pivotField showAll="0">
      <items count="3">
        <item x="0"/>
        <item x="1"/>
        <item t="default"/>
      </items>
    </pivotField>
  </pivotFields>
  <rowFields count="1">
    <field x="14"/>
  </rowFields>
  <rowItems count="1">
    <i>
      <x v="3"/>
    </i>
  </rowItems>
  <colFields count="1">
    <field x="-2"/>
  </colFields>
  <colItems count="2">
    <i>
      <x/>
    </i>
    <i i="1">
      <x v="1"/>
    </i>
  </colItems>
  <dataFields count="2">
    <dataField name="Sum of TOTAL SELLING VALUE" fld="12" baseField="0" baseItem="0"/>
    <dataField name="Sum of TOTAL BUYING VALUE" fld="11" baseField="0" baseItem="0"/>
  </dataFields>
  <formats count="2">
    <format dxfId="0">
      <pivotArea outline="0" collapsedLevelsAreSubtotals="1" fieldPosition="0"/>
    </format>
    <format dxfId="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9F64F2-141F-49B4-BB87-9720EFFCC08A}"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K3:M5" firstHeaderRow="0" firstDataRow="1" firstDataCol="1"/>
  <pivotFields count="16">
    <pivotField numFmtId="14" showAll="0"/>
    <pivotField showAll="0"/>
    <pivotField dataField="1" showAll="0"/>
    <pivotField showAll="0">
      <items count="4">
        <item h="1" x="2"/>
        <item h="1" x="1"/>
        <item x="0"/>
        <item t="default"/>
      </items>
    </pivotField>
    <pivotField showAll="0">
      <items count="3">
        <item x="1"/>
        <item h="1" x="0"/>
        <item t="default"/>
      </items>
    </pivotField>
    <pivotField numFmtId="164" showAll="0"/>
    <pivotField axis="axisRow" showAll="0">
      <items count="45">
        <item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 t="default"/>
      </items>
    </pivotField>
    <pivotField showAll="0"/>
    <pivotField showAll="0">
      <items count="5">
        <item x="0"/>
        <item x="1"/>
        <item x="2"/>
        <item x="3"/>
        <item t="default"/>
      </items>
    </pivotField>
    <pivotField numFmtId="165" showAll="0"/>
    <pivotField numFmtId="165" showAll="0"/>
    <pivotField numFmtId="165" showAll="0"/>
    <pivotField dataField="1" numFmtId="165" showAll="0"/>
    <pivotField showAll="0"/>
    <pivotField showAll="0">
      <items count="13">
        <item h="1" x="0"/>
        <item h="1" x="1"/>
        <item h="1" x="2"/>
        <item x="3"/>
        <item h="1" x="4"/>
        <item h="1" x="5"/>
        <item h="1" x="6"/>
        <item h="1" x="7"/>
        <item h="1" x="8"/>
        <item h="1" x="9"/>
        <item h="1" x="10"/>
        <item h="1" x="11"/>
        <item t="default"/>
      </items>
    </pivotField>
    <pivotField showAll="0">
      <items count="3">
        <item x="0"/>
        <item x="1"/>
        <item t="default"/>
      </items>
    </pivotField>
  </pivotFields>
  <rowFields count="1">
    <field x="6"/>
  </rowFields>
  <rowItems count="2">
    <i>
      <x v="38"/>
    </i>
    <i>
      <x v="39"/>
    </i>
  </rowItems>
  <colFields count="1">
    <field x="-2"/>
  </colFields>
  <colItems count="2">
    <i>
      <x/>
    </i>
    <i i="1">
      <x v="1"/>
    </i>
  </colItems>
  <dataFields count="2">
    <dataField name="Sum of TOTAL SELLING VALUE" fld="12" baseField="0" baseItem="0" numFmtId="165"/>
    <dataField name="Sum of QUANTITY" fld="2" baseField="0" baseItem="0"/>
  </dataFields>
  <formats count="2">
    <format dxfId="8">
      <pivotArea outline="0" collapsedLevelsAreSubtotals="1" fieldPosition="0">
        <references count="1">
          <reference field="4294967294" count="1" selected="0">
            <x v="0"/>
          </reference>
        </references>
      </pivotArea>
    </format>
    <format dxfId="9">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9421BF-1E2F-481B-BAB4-4DAE84DA1D6D}"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W3:X4" firstHeaderRow="1" firstDataRow="1" firstDataCol="1"/>
  <pivotFields count="16">
    <pivotField numFmtId="14" showAll="0"/>
    <pivotField showAll="0"/>
    <pivotField showAll="0"/>
    <pivotField showAll="0">
      <items count="4">
        <item h="1" x="2"/>
        <item h="1" x="1"/>
        <item x="0"/>
        <item t="default"/>
      </items>
    </pivotField>
    <pivotField showAll="0">
      <items count="3">
        <item x="1"/>
        <item h="1"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13">
        <item h="1" x="0"/>
        <item h="1" x="1"/>
        <item h="1" x="2"/>
        <item x="3"/>
        <item h="1" x="4"/>
        <item h="1" x="5"/>
        <item h="1" x="6"/>
        <item h="1" x="7"/>
        <item h="1" x="8"/>
        <item h="1" x="9"/>
        <item h="1" x="10"/>
        <item h="1" x="11"/>
        <item t="default"/>
      </items>
    </pivotField>
    <pivotField showAll="0">
      <items count="3">
        <item x="0"/>
        <item x="1"/>
        <item t="default"/>
      </items>
    </pivotField>
  </pivotFields>
  <rowFields count="1">
    <field x="7"/>
  </rowFields>
  <rowItems count="1">
    <i>
      <x v="4"/>
    </i>
  </rowItems>
  <colItems count="1">
    <i/>
  </colItems>
  <dataFields count="1">
    <dataField name="Sum of TOTAL SELLING VALUE" fld="12" baseField="0" baseItem="0" numFmtId="165"/>
  </dataFields>
  <formats count="2">
    <format dxfId="6">
      <pivotArea outline="0" collapsedLevelsAreSubtotals="1" fieldPosition="0"/>
    </format>
    <format dxfId="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40960C-6031-42E6-9B10-C875E1C47978}"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4">
  <location ref="AE3:AF4" firstHeaderRow="1" firstDataRow="1" firstDataCol="1"/>
  <pivotFields count="16">
    <pivotField numFmtId="14" showAll="0"/>
    <pivotField showAll="0"/>
    <pivotField showAll="0"/>
    <pivotField axis="axisRow" showAll="0">
      <items count="4">
        <item h="1" x="2"/>
        <item h="1" x="1"/>
        <item x="0"/>
        <item t="default"/>
      </items>
    </pivotField>
    <pivotField showAll="0">
      <items count="3">
        <item x="1"/>
        <item h="1"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h="1" x="0"/>
        <item h="1" x="1"/>
        <item h="1" x="2"/>
        <item x="3"/>
        <item h="1" x="4"/>
        <item h="1" x="5"/>
        <item h="1" x="6"/>
        <item h="1" x="7"/>
        <item h="1" x="8"/>
        <item h="1" x="9"/>
        <item h="1" x="10"/>
        <item h="1" x="11"/>
        <item t="default"/>
      </items>
    </pivotField>
    <pivotField showAll="0">
      <items count="3">
        <item x="0"/>
        <item x="1"/>
        <item t="default"/>
      </items>
    </pivotField>
  </pivotFields>
  <rowFields count="1">
    <field x="3"/>
  </rowFields>
  <rowItems count="1">
    <i>
      <x v="2"/>
    </i>
  </rowItems>
  <colItems count="1">
    <i/>
  </colItems>
  <dataFields count="1">
    <dataField name="Sum of TOTAL SELLING VALUE" fld="12" baseField="0" baseItem="0" numFmtId="165"/>
  </dataFields>
  <formats count="2">
    <format dxfId="4">
      <pivotArea outline="0" collapsedLevelsAreSubtotals="1" fieldPosition="0"/>
    </format>
    <format dxfId="5">
      <pivotArea dataOnly="0" labelOnly="1" outline="0" axis="axisValues" fieldPosition="0"/>
    </format>
  </formats>
  <chartFormats count="16">
    <chartFormat chart="0" format="0"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7" format="6">
      <pivotArea type="data" outline="0" fieldPosition="0">
        <references count="2">
          <reference field="4294967294" count="1" selected="0">
            <x v="0"/>
          </reference>
          <reference field="3" count="1" selected="0">
            <x v="0"/>
          </reference>
        </references>
      </pivotArea>
    </chartFormat>
    <chartFormat chart="17" format="7">
      <pivotArea type="data" outline="0" fieldPosition="0">
        <references count="2">
          <reference field="4294967294" count="1" selected="0">
            <x v="0"/>
          </reference>
          <reference field="3" count="1" selected="0">
            <x v="1"/>
          </reference>
        </references>
      </pivotArea>
    </chartFormat>
    <chartFormat chart="17" format="8">
      <pivotArea type="data" outline="0" fieldPosition="0">
        <references count="2">
          <reference field="4294967294" count="1" selected="0">
            <x v="0"/>
          </reference>
          <reference field="3" count="1" selected="0">
            <x v="2"/>
          </reference>
        </references>
      </pivotArea>
    </chartFormat>
    <chartFormat chart="22" format="9" series="1">
      <pivotArea type="data" outline="0" fieldPosition="0">
        <references count="1">
          <reference field="4294967294" count="1" selected="0">
            <x v="0"/>
          </reference>
        </references>
      </pivotArea>
    </chartFormat>
    <chartFormat chart="22" format="10">
      <pivotArea type="data" outline="0" fieldPosition="0">
        <references count="2">
          <reference field="4294967294" count="1" selected="0">
            <x v="0"/>
          </reference>
          <reference field="3" count="1" selected="0">
            <x v="0"/>
          </reference>
        </references>
      </pivotArea>
    </chartFormat>
    <chartFormat chart="22" format="11">
      <pivotArea type="data" outline="0" fieldPosition="0">
        <references count="2">
          <reference field="4294967294" count="1" selected="0">
            <x v="0"/>
          </reference>
          <reference field="3" count="1" selected="0">
            <x v="1"/>
          </reference>
        </references>
      </pivotArea>
    </chartFormat>
    <chartFormat chart="22" format="12">
      <pivotArea type="data" outline="0" fieldPosition="0">
        <references count="2">
          <reference field="4294967294" count="1" selected="0">
            <x v="0"/>
          </reference>
          <reference field="3" count="1" selected="0">
            <x v="2"/>
          </reference>
        </references>
      </pivotArea>
    </chartFormat>
    <chartFormat chart="23" format="13" series="1">
      <pivotArea type="data" outline="0" fieldPosition="0">
        <references count="1">
          <reference field="4294967294" count="1" selected="0">
            <x v="0"/>
          </reference>
        </references>
      </pivotArea>
    </chartFormat>
    <chartFormat chart="23" format="14">
      <pivotArea type="data" outline="0" fieldPosition="0">
        <references count="2">
          <reference field="4294967294" count="1" selected="0">
            <x v="0"/>
          </reference>
          <reference field="3" count="1" selected="0">
            <x v="0"/>
          </reference>
        </references>
      </pivotArea>
    </chartFormat>
    <chartFormat chart="23" format="15">
      <pivotArea type="data" outline="0" fieldPosition="0">
        <references count="2">
          <reference field="4294967294" count="1" selected="0">
            <x v="0"/>
          </reference>
          <reference field="3" count="1" selected="0">
            <x v="1"/>
          </reference>
        </references>
      </pivotArea>
    </chartFormat>
    <chartFormat chart="23" format="16">
      <pivotArea type="data" outline="0" fieldPosition="0">
        <references count="2">
          <reference field="4294967294" count="1" selected="0">
            <x v="0"/>
          </reference>
          <reference field="3" count="1" selected="0">
            <x v="2"/>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890898-80AF-4764-AA79-E75B3BA76A66}"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1">
  <location ref="A3:B5" firstHeaderRow="1" firstDataRow="1" firstDataCol="1"/>
  <pivotFields count="16">
    <pivotField numFmtId="14" showAll="0"/>
    <pivotField showAll="0"/>
    <pivotField showAll="0"/>
    <pivotField showAll="0">
      <items count="4">
        <item h="1" x="2"/>
        <item h="1" x="1"/>
        <item x="0"/>
        <item t="default"/>
      </items>
    </pivotField>
    <pivotField showAll="0">
      <items count="3">
        <item x="1"/>
        <item h="1"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h="1" x="2"/>
        <item x="3"/>
        <item h="1" x="4"/>
        <item h="1" x="5"/>
        <item h="1" x="6"/>
        <item h="1" x="7"/>
        <item h="1" x="8"/>
        <item h="1" x="9"/>
        <item h="1" x="10"/>
        <item h="1" x="11"/>
        <item t="default"/>
      </items>
    </pivotField>
    <pivotField showAll="0">
      <items count="3">
        <item x="0"/>
        <item x="1"/>
        <item t="default"/>
      </items>
    </pivotField>
  </pivotFields>
  <rowFields count="1">
    <field x="13"/>
  </rowFields>
  <rowItems count="2">
    <i>
      <x v="5"/>
    </i>
    <i>
      <x v="8"/>
    </i>
  </rowItems>
  <colItems count="1">
    <i/>
  </colItems>
  <dataFields count="1">
    <dataField name="Sum of TOTAL SELLING VALUE" fld="12" baseField="0" baseItem="0" numFmtId="165"/>
  </dataFields>
  <formats count="2">
    <format dxfId="11">
      <pivotArea outline="0" collapsedLevelsAreSubtotals="1" fieldPosition="0"/>
    </format>
    <format dxfId="12">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9" format="3"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C13FE8-FD6F-42EE-ADCE-29B44E05FAE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4" firstHeaderRow="0" firstDataRow="1" firstDataCol="0"/>
  <pivotFields count="16">
    <pivotField numFmtId="14" showAll="0"/>
    <pivotField showAll="0"/>
    <pivotField showAll="0"/>
    <pivotField showAll="0">
      <items count="4">
        <item h="1" x="2"/>
        <item h="1" x="1"/>
        <item x="0"/>
        <item t="default"/>
      </items>
    </pivotField>
    <pivotField showAll="0">
      <items count="3">
        <item x="1"/>
        <item h="1"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h="1" x="0"/>
        <item h="1" x="1"/>
        <item h="1" x="2"/>
        <item x="3"/>
        <item h="1" x="4"/>
        <item h="1" x="5"/>
        <item h="1" x="6"/>
        <item h="1" x="7"/>
        <item h="1" x="8"/>
        <item h="1" x="9"/>
        <item h="1" x="10"/>
        <item h="1"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3487F0-BB44-49F1-B38B-399FF744BA1C}"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7">
  <location ref="AH3:AI4" firstHeaderRow="1" firstDataRow="1" firstDataCol="1"/>
  <pivotFields count="16">
    <pivotField numFmtId="14" showAll="0"/>
    <pivotField showAll="0"/>
    <pivotField showAll="0"/>
    <pivotField showAll="0">
      <items count="4">
        <item h="1" x="2"/>
        <item h="1" x="1"/>
        <item x="0"/>
        <item t="default"/>
      </items>
    </pivotField>
    <pivotField axis="axisRow" showAll="0">
      <items count="3">
        <item x="1"/>
        <item h="1"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h="1" x="0"/>
        <item h="1" x="1"/>
        <item h="1" x="2"/>
        <item x="3"/>
        <item h="1" x="4"/>
        <item h="1" x="5"/>
        <item h="1" x="6"/>
        <item h="1" x="7"/>
        <item h="1" x="8"/>
        <item h="1" x="9"/>
        <item h="1" x="10"/>
        <item h="1" x="11"/>
        <item t="default"/>
      </items>
    </pivotField>
    <pivotField showAll="0">
      <items count="3">
        <item x="0"/>
        <item x="1"/>
        <item t="default"/>
      </items>
    </pivotField>
  </pivotFields>
  <rowFields count="1">
    <field x="4"/>
  </rowFields>
  <rowItems count="1">
    <i>
      <x/>
    </i>
  </rowItems>
  <colItems count="1">
    <i/>
  </colItems>
  <dataFields count="1">
    <dataField name="Sum of TOTAL SELLING VALUE" fld="12" baseField="0" baseItem="0" numFmtId="165"/>
  </dataFields>
  <formats count="2">
    <format dxfId="2">
      <pivotArea outline="0" collapsedLevelsAreSubtotals="1" fieldPosition="0"/>
    </format>
    <format dxfId="3">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 chart="20" format="5">
      <pivotArea type="data" outline="0" fieldPosition="0">
        <references count="2">
          <reference field="4294967294" count="1" selected="0">
            <x v="0"/>
          </reference>
          <reference field="4" count="1" selected="0">
            <x v="0"/>
          </reference>
        </references>
      </pivotArea>
    </chartFormat>
    <chartFormat chart="20" format="6">
      <pivotArea type="data" outline="0" fieldPosition="0">
        <references count="2">
          <reference field="4294967294" count="1" selected="0">
            <x v="0"/>
          </reference>
          <reference field="4" count="1" selected="0">
            <x v="1"/>
          </reference>
        </references>
      </pivotArea>
    </chartFormat>
    <chartFormat chart="25" format="7" series="1">
      <pivotArea type="data" outline="0" fieldPosition="0">
        <references count="1">
          <reference field="4294967294" count="1" selected="0">
            <x v="0"/>
          </reference>
        </references>
      </pivotArea>
    </chartFormat>
    <chartFormat chart="25" format="8">
      <pivotArea type="data" outline="0" fieldPosition="0">
        <references count="2">
          <reference field="4294967294" count="1" selected="0">
            <x v="0"/>
          </reference>
          <reference field="4" count="1" selected="0">
            <x v="0"/>
          </reference>
        </references>
      </pivotArea>
    </chartFormat>
    <chartFormat chart="25" format="9">
      <pivotArea type="data" outline="0" fieldPosition="0">
        <references count="2">
          <reference field="4294967294" count="1" selected="0">
            <x v="0"/>
          </reference>
          <reference field="4" count="1" selected="0">
            <x v="1"/>
          </reference>
        </references>
      </pivotArea>
    </chartFormat>
    <chartFormat chart="26" format="10" series="1">
      <pivotArea type="data" outline="0" fieldPosition="0">
        <references count="1">
          <reference field="4294967294" count="1" selected="0">
            <x v="0"/>
          </reference>
        </references>
      </pivotArea>
    </chartFormat>
    <chartFormat chart="26" format="11">
      <pivotArea type="data" outline="0" fieldPosition="0">
        <references count="2">
          <reference field="4294967294" count="1" selected="0">
            <x v="0"/>
          </reference>
          <reference field="4" count="1" selected="0">
            <x v="0"/>
          </reference>
        </references>
      </pivotArea>
    </chartFormat>
    <chartFormat chart="26" format="12">
      <pivotArea type="data" outline="0" fieldPosition="0">
        <references count="2">
          <reference field="4294967294" count="1" selected="0">
            <x v="0"/>
          </reference>
          <reference field="4" count="1" selected="0">
            <x v="1"/>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6100C17-FFC6-4578-AA20-9492FD13E23F}" sourceName="SALE TYPE">
  <pivotTables>
    <pivotTable tabId="3" name="PivotTable1"/>
    <pivotTable tabId="3" name="PivotTable2"/>
    <pivotTable tabId="3" name="PivotTable4"/>
    <pivotTable tabId="3" name="PivotTable5"/>
    <pivotTable tabId="3" name="PivotTable6"/>
    <pivotTable tabId="3" name="PivotTable7"/>
    <pivotTable tabId="3" name="PivotTable3"/>
  </pivotTables>
  <data>
    <tabular pivotCacheId="77311005">
      <items count="3">
        <i x="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048ECD17-3764-425F-A0DE-9FAD41D7C612}" sourceName="PAYMENT MODE">
  <pivotTables>
    <pivotTable tabId="3" name="PivotTable1"/>
    <pivotTable tabId="3" name="PivotTable2"/>
    <pivotTable tabId="3" name="PivotTable4"/>
    <pivotTable tabId="3" name="PivotTable5"/>
    <pivotTable tabId="3" name="PivotTable6"/>
    <pivotTable tabId="3" name="PivotTable7"/>
    <pivotTable tabId="3" name="PivotTable3"/>
  </pivotTables>
  <data>
    <tabular pivotCacheId="77311005">
      <items count="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5280F40-3515-4B0F-A88C-A6D609C3F39F}" sourceName="MONTH">
  <pivotTables>
    <pivotTable tabId="3" name="PivotTable1"/>
    <pivotTable tabId="3" name="PivotTable2"/>
    <pivotTable tabId="3" name="PivotTable4"/>
    <pivotTable tabId="3" name="PivotTable5"/>
    <pivotTable tabId="3" name="PivotTable6"/>
    <pivotTable tabId="3" name="PivotTable7"/>
    <pivotTable tabId="3" name="PivotTable3"/>
  </pivotTables>
  <data>
    <tabular pivotCacheId="77311005">
      <items count="12">
        <i x="0"/>
        <i x="1"/>
        <i x="2"/>
        <i x="3" s="1"/>
        <i x="4"/>
        <i x="5"/>
        <i x="6"/>
        <i x="7"/>
        <i x="8"/>
        <i x="9"/>
        <i x="10"/>
        <i x="1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F8FDCC7-D625-4EAA-944A-162C6DA92CD4}" sourceName="YEAR">
  <pivotTables>
    <pivotTable tabId="3" name="PivotTable1"/>
    <pivotTable tabId="3" name="PivotTable2"/>
    <pivotTable tabId="3" name="PivotTable3"/>
    <pivotTable tabId="3" name="PivotTable4"/>
    <pivotTable tabId="3" name="PivotTable5"/>
    <pivotTable tabId="3" name="PivotTable6"/>
    <pivotTable tabId="3" name="PivotTable7"/>
  </pivotTables>
  <data>
    <tabular pivotCacheId="77311005">
      <items count="2">
        <i x="1" s="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7769E698-86DA-49C3-B42D-814D6EF2E7FE}" cache="Slicer_SALE_TYPE" caption="SALE TYPE" style="SlicerStyleLight1" rowHeight="241300"/>
  <slicer name="PAYMENT MODE" xr10:uid="{A2662527-5289-4985-8A63-09894B22341E}" cache="Slicer_PAYMENT_MODE" caption="PAYMENT MODE" style="SlicerStyleLight1" rowHeight="241300"/>
  <slicer name="MONTH" xr10:uid="{95E9554E-6C12-44B4-A9ED-768FDF26A86D}" cache="Slicer_MONTH" caption="MONTH" style="SlicerStyleLight1" rowHeight="241300"/>
  <slicer name="YEAR" xr10:uid="{D615F148-F26C-45B5-A921-7AB153CB06F9}" cache="Slicer_YEAR" caption="YEAR" style="SlicerStyleLight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BBA64EBA-2EE3-4D0A-9797-E2B3331C71D0}" cache="Slicer_SALE_TYPE" caption="SALE TYPE" columnCount="3" rowHeight="241300"/>
  <slicer name="PAYMENT MODE 1" xr10:uid="{A5D1B2EF-9CD8-4961-9A00-B1ED4E9FDBBB}" cache="Slicer_PAYMENT_MODE" caption="PAYMENT MODE" columnCount="2" rowHeight="241300"/>
  <slicer name="MONTH 1" xr10:uid="{3C4B5526-A84E-4A3A-96DC-92DCBDDC75FC}" cache="Slicer_MONTH" caption="MONTH" rowHeight="241300"/>
  <slicer name="YEAR 1" xr10:uid="{CDE0A4CE-CCF3-4AD5-B509-86751504B6EA}"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574346-C1D5-4EB4-BBD5-1063AA835F86}" name="Table4" displayName="Table4" ref="AK3:AN15" totalsRowShown="0">
  <autoFilter ref="AK3:AN15" xr:uid="{BA574346-C1D5-4EB4-BBD5-1063AA835F86}"/>
  <tableColumns count="4">
    <tableColumn id="1" xr3:uid="{5445DCB7-F2EE-4E22-9676-68DF4A711EA2}" name="Month"/>
    <tableColumn id="3" xr3:uid="{CEA39E02-3A41-4B99-AD51-962E8DB944AE}" name="Sales" dataDxfId="68">
      <calculatedColumnFormula>IF($AP$2=TRUE,(VLOOKUP(AK4,G4:I15,2,0))," ")</calculatedColumnFormula>
    </tableColumn>
    <tableColumn id="4" xr3:uid="{A5799851-6CC8-4961-BA2C-F3BB3842B6D1}" name="Profit" dataDxfId="67">
      <calculatedColumnFormula>IF($AQ$2=TRUE,SUM(Table4[[#This Row],[Sales]]-(VLOOKUP(Table4[[#This Row],[Month]],G4:I15,3,0)))," ")</calculatedColumnFormula>
    </tableColumn>
    <tableColumn id="5" xr3:uid="{18D1DD39-2109-4CD6-B77B-7A056C6AF847}" name="Profit%" dataDxfId="66" dataCellStyle="Percent">
      <calculatedColumnFormula>IF($AR$2,Table4[[#This Row],[Profit]]/VLOOKUP(AK4,G4:I15,3,0)*100," ")</calculatedColumnFormula>
    </tableColumn>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65" headerRowBorderDxfId="64">
  <autoFilter ref="A1:P528" xr:uid="{60351B27-4213-4B50-AF1E-6DD234ED1CD8}"/>
  <sortState xmlns:xlrd2="http://schemas.microsoft.com/office/spreadsheetml/2017/richdata2" ref="A2:E527">
    <sortCondition ref="A1:A527"/>
  </sortState>
  <tableColumns count="16">
    <tableColumn id="1" xr3:uid="{7E2D9722-C99A-4D79-AD8A-A4AF24D31B15}" name="DATE" dataDxfId="63"/>
    <tableColumn id="3" xr3:uid="{1B687DA1-746A-409E-8132-464ADA2D65F7}" name="PRODUCT ID" dataDxfId="62"/>
    <tableColumn id="2" xr3:uid="{3D21C161-3520-4EEB-95C2-BC89A67F811B}" name="QUANTITY" dataDxfId="61"/>
    <tableColumn id="4" xr3:uid="{51AFA112-3989-4C7A-B537-003512753602}" name="SALE TYPE" dataDxfId="60"/>
    <tableColumn id="5" xr3:uid="{057B8FDA-60FB-4816-999C-2030B688B9CF}" name="PAYMENT MODE" dataDxfId="59"/>
    <tableColumn id="6" xr3:uid="{A77A9445-20AF-4122-92EB-C3706E536AB4}" name="DISCOUNT %" dataDxfId="58"/>
    <tableColumn id="8" xr3:uid="{358D0CDE-1F2A-4A7E-9B78-5AF46FD706A0}" name="PRODUCT" dataDxfId="57">
      <calculatedColumnFormula>VLOOKUP(InputData[[#This Row],[PRODUCT ID]],MasterData[],2,0)</calculatedColumnFormula>
    </tableColumn>
    <tableColumn id="9" xr3:uid="{FAF13AAE-A2CA-47F2-A34A-E0E538923A40}" name="CATEGORY" dataDxfId="56">
      <calculatedColumnFormula>VLOOKUP(InputData[[#This Row],[PRODUCT ID]],MasterData[],3,0)</calculatedColumnFormula>
    </tableColumn>
    <tableColumn id="10" xr3:uid="{16B1ED02-0F00-4665-AF61-888D2E4CEA8E}" name="UOM" dataDxfId="55">
      <calculatedColumnFormula>VLOOKUP(InputData[[#This Row],[PRODUCT ID]],MasterData[],4,0)</calculatedColumnFormula>
    </tableColumn>
    <tableColumn id="11" xr3:uid="{C78FEA0B-A039-45C6-9435-45C568255212}" name="BUYING PRIZE" dataDxfId="54">
      <calculatedColumnFormula>VLOOKUP(InputData[[#This Row],[PRODUCT ID]],MasterData[],5,0)</calculatedColumnFormula>
    </tableColumn>
    <tableColumn id="12" xr3:uid="{0338730E-0858-4CF9-BE83-42DBED5F7E7B}" name="SELLING PRICE" dataDxfId="53">
      <calculatedColumnFormula>VLOOKUP(InputData[[#This Row],[PRODUCT ID]],MasterData[],6,0)</calculatedColumnFormula>
    </tableColumn>
    <tableColumn id="13" xr3:uid="{C516CAC3-509E-4D27-B4C2-1D6CDBB12CCA}" name="TOTAL BUYING VALUE" dataDxfId="52">
      <calculatedColumnFormula>InputData[[#This Row],[BUYING PRIZE]]*InputData[[#This Row],[QUANTITY]]</calculatedColumnFormula>
    </tableColumn>
    <tableColumn id="14" xr3:uid="{C076FD79-A193-4D99-A9E2-7C75E323B102}" name="TOTAL SELLING VALUE" dataDxfId="51">
      <calculatedColumnFormula>InputData[[#This Row],[SELLING PRICE]]*InputData[[#This Row],[QUANTITY]]*1-InputData[[#This Row],[DISCOUNT %]]</calculatedColumnFormula>
    </tableColumn>
    <tableColumn id="15" xr3:uid="{7A8EF335-3C88-42E7-8A7D-1EAF40941234}" name="DAY" dataDxfId="50">
      <calculatedColumnFormula>DAY(InputData[[#This Row],[DATE]])</calculatedColumnFormula>
    </tableColumn>
    <tableColumn id="16" xr3:uid="{06987C76-5B49-41AD-A270-DC9811564C41}" name="MONTH" dataDxfId="49">
      <calculatedColumnFormula>TEXT(InputData[[#This Row],[DATE]],"MMM")</calculatedColumnFormula>
    </tableColumn>
    <tableColumn id="17" xr3:uid="{689FC047-E908-432D-8FBD-5864E9C6AF5D}" name="YEAR" dataDxfId="48">
      <calculatedColumnFormula>YEAR(InputData[[#This Row],[DATE]])</calculatedColumnFormula>
    </tableColum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47" dataDxfId="45" headerRowBorderDxfId="46">
  <autoFilter ref="A1:F46" xr:uid="{DE6FA1E2-6EE8-430A-AF62-020400F3E926}"/>
  <tableColumns count="6">
    <tableColumn id="1" xr3:uid="{106E50BA-9FFB-484D-AC75-176578AFED44}" name="PRODUCT ID" dataDxfId="44"/>
    <tableColumn id="2" xr3:uid="{C6063C4C-22AC-43C3-B630-5C0916CFA263}" name="PRODUCT" dataDxfId="43"/>
    <tableColumn id="3" xr3:uid="{FEA9A0A4-A0D7-45FA-BD75-4D9EBBD09441}" name="CATEGORY" dataDxfId="42"/>
    <tableColumn id="4" xr3:uid="{3BDFD3DA-79CD-4B0E-9F98-1F406523093B}" name="UOM" dataDxfId="41"/>
    <tableColumn id="5" xr3:uid="{C286276F-25D5-4D9D-9759-32EF67A133BE}" name="BUYING PRIZE" dataDxfId="40"/>
    <tableColumn id="6" xr3:uid="{BFC92544-6510-4B40-ABEE-FD6A4B0302D7}" name="SELLING PRICE" dataDxfId="39"/>
  </tableColumns>
  <tableStyleInfo name="TableStyleLight14" showFirstColumn="0" showLastColumn="0" showRowStripes="1" showColumnStripes="0"/>
</table>
</file>

<file path=xl/theme/theme1.xml><?xml version="1.0" encoding="utf-8"?>
<a:theme xmlns:a="http://schemas.openxmlformats.org/drawingml/2006/main" name="Retrospect">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openxmlformats.org/officeDocument/2006/relationships/table" Target="../tables/table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FC633-34E7-49FF-A437-8BF0648777C9}">
  <dimension ref="A1:AR91"/>
  <sheetViews>
    <sheetView topLeftCell="V1" zoomScale="67" zoomScaleNormal="130" workbookViewId="0">
      <selection activeCell="X26" sqref="X26"/>
    </sheetView>
  </sheetViews>
  <sheetFormatPr defaultRowHeight="15" x14ac:dyDescent="0.25"/>
  <cols>
    <col min="1" max="1" width="18.7109375" bestFit="1" customWidth="1"/>
    <col min="2" max="2" width="39.5703125" style="20" bestFit="1" customWidth="1"/>
    <col min="4" max="4" width="39.5703125" bestFit="1" customWidth="1"/>
    <col min="5" max="5" width="38.5703125" bestFit="1" customWidth="1"/>
    <col min="7" max="7" width="18.7109375" bestFit="1" customWidth="1"/>
    <col min="8" max="8" width="39.5703125" style="20" bestFit="1" customWidth="1"/>
    <col min="9" max="9" width="38.5703125" style="20" bestFit="1" customWidth="1"/>
    <col min="11" max="11" width="18.7109375" bestFit="1" customWidth="1"/>
    <col min="12" max="12" width="39.5703125" style="20" bestFit="1" customWidth="1"/>
    <col min="13" max="13" width="23.42578125" bestFit="1" customWidth="1"/>
    <col min="14" max="16" width="17" customWidth="1"/>
    <col min="17" max="17" width="17" style="19" customWidth="1"/>
    <col min="18" max="19" width="17" style="14" customWidth="1"/>
    <col min="20" max="20" width="9.85546875" style="14" bestFit="1" customWidth="1"/>
    <col min="21" max="21" width="7.7109375" style="19" bestFit="1" customWidth="1"/>
    <col min="22" max="22" width="17" customWidth="1"/>
    <col min="23" max="23" width="18.7109375" bestFit="1" customWidth="1"/>
    <col min="24" max="24" width="39.5703125" bestFit="1" customWidth="1"/>
    <col min="25" max="27" width="10.42578125" customWidth="1"/>
    <col min="28" max="28" width="10.42578125" style="19" customWidth="1"/>
    <col min="29" max="30" width="10.42578125" customWidth="1"/>
    <col min="31" max="31" width="18.7109375" bestFit="1" customWidth="1"/>
    <col min="32" max="32" width="39.5703125" bestFit="1" customWidth="1"/>
    <col min="33" max="33" width="27.5703125" style="20" bestFit="1" customWidth="1"/>
    <col min="34" max="34" width="18.7109375" bestFit="1" customWidth="1"/>
    <col min="35" max="35" width="39.5703125" bestFit="1" customWidth="1"/>
    <col min="36" max="36" width="27.5703125" style="20" bestFit="1" customWidth="1"/>
    <col min="37" max="37" width="11" customWidth="1"/>
    <col min="38" max="38" width="13.28515625" bestFit="1" customWidth="1"/>
    <col min="39" max="39" width="27.5703125" style="20" bestFit="1" customWidth="1"/>
    <col min="42" max="42" width="10.28515625" style="19" bestFit="1" customWidth="1"/>
    <col min="43" max="43" width="9.28515625" style="19" bestFit="1" customWidth="1"/>
    <col min="44" max="44" width="9.5703125" style="18" customWidth="1"/>
  </cols>
  <sheetData>
    <row r="1" spans="1:44" x14ac:dyDescent="0.25">
      <c r="T1" s="14">
        <v>14</v>
      </c>
      <c r="U1" s="14">
        <f>COUNT(M4:M47)-9</f>
        <v>-7</v>
      </c>
      <c r="V1" s="14">
        <f>MIN(T1:U1)</f>
        <v>-7</v>
      </c>
    </row>
    <row r="2" spans="1:44" x14ac:dyDescent="0.25">
      <c r="P2" t="str">
        <f ca="1">VLOOKUP(1,O:R,2,0)</f>
        <v>Product39</v>
      </c>
      <c r="Q2" s="19">
        <f ca="1">VLOOKUP(1,O:R,3,0)</f>
        <v>510.59999999999997</v>
      </c>
      <c r="R2" s="14">
        <f ca="1">VLOOKUP(1,O:R,4,0)</f>
        <v>12</v>
      </c>
      <c r="AA2" t="str">
        <f ca="1">VLOOKUP(1,Z:AB,2,0)</f>
        <v>Category05</v>
      </c>
      <c r="AB2" s="19">
        <f ca="1">VLOOKUP(1,Z:AB,3,0)</f>
        <v>741</v>
      </c>
      <c r="AP2" s="19" t="b">
        <v>1</v>
      </c>
      <c r="AQ2" s="19" t="b">
        <v>1</v>
      </c>
      <c r="AR2" s="18" t="b">
        <v>0</v>
      </c>
    </row>
    <row r="3" spans="1:44" x14ac:dyDescent="0.25">
      <c r="A3" s="16" t="s">
        <v>119</v>
      </c>
      <c r="B3" s="13" t="s">
        <v>120</v>
      </c>
      <c r="D3" t="s">
        <v>120</v>
      </c>
      <c r="E3" t="s">
        <v>121</v>
      </c>
      <c r="G3" s="16" t="s">
        <v>119</v>
      </c>
      <c r="H3" s="13" t="s">
        <v>120</v>
      </c>
      <c r="I3" s="13" t="s">
        <v>121</v>
      </c>
      <c r="K3" s="16" t="s">
        <v>119</v>
      </c>
      <c r="L3" s="13" t="s">
        <v>120</v>
      </c>
      <c r="M3" t="s">
        <v>134</v>
      </c>
      <c r="O3" cm="1">
        <f t="array" aca="1" ref="O3:O4" ca="1">RANK(_xlfn.ANCHORARRAY(Q3),_xlfn.ANCHORARRAY(Q3))</f>
        <v>1</v>
      </c>
      <c r="P3" t="str" cm="1">
        <f t="array" aca="1" ref="P3:P4" ca="1">OFFSET(K3:K47,1,0,COUNT(L3:L47))</f>
        <v>Product39</v>
      </c>
      <c r="Q3" s="19" cm="1">
        <f t="array" aca="1" ref="Q3:Q4" ca="1">OFFSET(K3:K47,1,1,COUNT(L3:L47))</f>
        <v>510.59999999999997</v>
      </c>
      <c r="R3" s="14" cm="1">
        <f t="array" aca="1" ref="R3:R4" ca="1">OFFSET(K3:K47,1,2,COUNT(L3:L47))</f>
        <v>12</v>
      </c>
      <c r="T3" s="14" t="e" cm="1">
        <f t="array" aca="1" ref="T3" ca="1">OFFSET(K3:K47,$V$1,0,10)</f>
        <v>#REF!</v>
      </c>
      <c r="U3" s="19" t="e" cm="1">
        <f t="array" aca="1" ref="U3" ca="1">OFFSET(K3:K47,$V$1,1,10)</f>
        <v>#REF!</v>
      </c>
      <c r="W3" s="16" t="s">
        <v>119</v>
      </c>
      <c r="X3" s="13" t="s">
        <v>120</v>
      </c>
      <c r="AE3" s="16" t="s">
        <v>119</v>
      </c>
      <c r="AF3" s="13" t="s">
        <v>120</v>
      </c>
      <c r="AG3"/>
      <c r="AH3" s="16" t="s">
        <v>119</v>
      </c>
      <c r="AI3" s="13" t="s">
        <v>120</v>
      </c>
      <c r="AJ3"/>
      <c r="AK3" t="s">
        <v>138</v>
      </c>
      <c r="AL3" s="19" t="s">
        <v>139</v>
      </c>
      <c r="AM3" s="19" t="s">
        <v>140</v>
      </c>
      <c r="AN3" s="18" t="s">
        <v>141</v>
      </c>
      <c r="AP3"/>
      <c r="AQ3"/>
      <c r="AR3"/>
    </row>
    <row r="4" spans="1:44" x14ac:dyDescent="0.25">
      <c r="A4" s="17">
        <v>6</v>
      </c>
      <c r="B4" s="13">
        <v>230.4</v>
      </c>
      <c r="D4" s="19">
        <v>741</v>
      </c>
      <c r="E4" s="19">
        <v>624</v>
      </c>
      <c r="G4" s="17" t="s">
        <v>125</v>
      </c>
      <c r="H4" s="13">
        <v>741</v>
      </c>
      <c r="I4" s="13">
        <v>624</v>
      </c>
      <c r="K4" s="17" t="s">
        <v>89</v>
      </c>
      <c r="L4" s="13">
        <v>510.59999999999997</v>
      </c>
      <c r="M4" s="11">
        <v>12</v>
      </c>
      <c r="N4" s="11"/>
      <c r="O4" s="11">
        <f ca="1"/>
        <v>2</v>
      </c>
      <c r="P4" s="11" t="str">
        <f ca="1"/>
        <v>Product40</v>
      </c>
      <c r="Q4" s="19">
        <f ca="1"/>
        <v>230.4</v>
      </c>
      <c r="R4" s="14">
        <f ca="1"/>
        <v>2</v>
      </c>
      <c r="V4" s="11"/>
      <c r="W4" s="17" t="s">
        <v>85</v>
      </c>
      <c r="X4" s="13">
        <v>741</v>
      </c>
      <c r="Z4" cm="1">
        <f t="array" aca="1" ref="Z4" ca="1">RANK(_xlfn.ANCHORARRAY(AB4),_xlfn.ANCHORARRAY(AB4))</f>
        <v>1</v>
      </c>
      <c r="AA4" t="str" cm="1">
        <f t="array" aca="1" ref="AA4" ca="1">OFFSET(W3:W8,1,0,COUNT(X3:X8))</f>
        <v>Category05</v>
      </c>
      <c r="AB4" s="19" cm="1">
        <f t="array" aca="1" ref="AB4" ca="1">OFFSET(W3:W8,1,1,COUNT(X3:X8))</f>
        <v>741</v>
      </c>
      <c r="AE4" s="17" t="s">
        <v>105</v>
      </c>
      <c r="AF4" s="13">
        <v>741</v>
      </c>
      <c r="AG4"/>
      <c r="AH4" s="17" t="s">
        <v>107</v>
      </c>
      <c r="AI4" s="13">
        <v>741</v>
      </c>
      <c r="AJ4"/>
      <c r="AK4" t="s">
        <v>122</v>
      </c>
      <c r="AL4" s="19" t="e">
        <f t="shared" ref="AL4:AL15" si="0">IF($AP$2=TRUE,(VLOOKUP(AK4,G4:I15,2,0))," ")</f>
        <v>#N/A</v>
      </c>
      <c r="AM4" s="19" t="e">
        <f>IF($AQ$2=TRUE,SUM(Table4[[#This Row],[Sales]]-(VLOOKUP(Table4[[#This Row],[Month]],G4:I15,3,0)))," ")</f>
        <v>#N/A</v>
      </c>
      <c r="AN4" s="21" t="str">
        <f>IF($AR$2,Table4[[#This Row],[Profit]]/VLOOKUP(AK4,G4:I15,3,0)*100," ")</f>
        <v xml:space="preserve"> </v>
      </c>
      <c r="AP4"/>
      <c r="AQ4"/>
      <c r="AR4"/>
    </row>
    <row r="5" spans="1:44" x14ac:dyDescent="0.25">
      <c r="A5" s="17">
        <v>9</v>
      </c>
      <c r="B5" s="13">
        <v>510.59999999999997</v>
      </c>
      <c r="H5"/>
      <c r="I5"/>
      <c r="K5" s="17" t="s">
        <v>91</v>
      </c>
      <c r="L5" s="13">
        <v>230.4</v>
      </c>
      <c r="M5" s="11">
        <v>2</v>
      </c>
      <c r="N5" s="11"/>
      <c r="O5" s="11"/>
      <c r="P5" s="11"/>
      <c r="V5" s="11"/>
      <c r="AG5"/>
      <c r="AJ5"/>
      <c r="AK5" t="s">
        <v>123</v>
      </c>
      <c r="AL5" s="19" t="e">
        <f t="shared" si="0"/>
        <v>#N/A</v>
      </c>
      <c r="AM5" s="19" t="e">
        <f>IF($AQ$2=TRUE,SUM(Table4[[#This Row],[Sales]]-(VLOOKUP(Table4[[#This Row],[Month]],G5:I16,3,0)))," ")</f>
        <v>#N/A</v>
      </c>
      <c r="AN5" s="21" t="str">
        <f>IF($AR$2,Table4[[#This Row],[Profit]]/VLOOKUP(AK5,G5:I16,3,0)*100," ")</f>
        <v xml:space="preserve"> </v>
      </c>
      <c r="AP5"/>
      <c r="AQ5"/>
      <c r="AR5"/>
    </row>
    <row r="6" spans="1:44" x14ac:dyDescent="0.25">
      <c r="B6"/>
      <c r="D6" t="s">
        <v>135</v>
      </c>
      <c r="E6" s="19">
        <f>GETPIVOTDATA("Sum of TOTAL SELLING VALUE",$D$3)</f>
        <v>741</v>
      </c>
      <c r="H6"/>
      <c r="I6"/>
      <c r="L6"/>
      <c r="N6" s="11"/>
      <c r="O6" s="11"/>
      <c r="P6" s="11"/>
      <c r="V6" s="11"/>
      <c r="AG6"/>
      <c r="AI6" s="20"/>
      <c r="AJ6"/>
      <c r="AK6" t="s">
        <v>124</v>
      </c>
      <c r="AL6" s="19" t="e">
        <f t="shared" si="0"/>
        <v>#N/A</v>
      </c>
      <c r="AM6" s="19" t="e">
        <f>IF($AQ$2=TRUE,SUM(Table4[[#This Row],[Sales]]-(VLOOKUP(Table4[[#This Row],[Month]],G6:I17,3,0)))," ")</f>
        <v>#N/A</v>
      </c>
      <c r="AN6" s="21" t="str">
        <f>IF($AR$2,Table4[[#This Row],[Profit]]/VLOOKUP(AK6,G6:I17,3,0)*100," ")</f>
        <v xml:space="preserve"> </v>
      </c>
      <c r="AP6"/>
      <c r="AQ6"/>
      <c r="AR6"/>
    </row>
    <row r="7" spans="1:44" x14ac:dyDescent="0.25">
      <c r="B7"/>
      <c r="D7" t="s">
        <v>136</v>
      </c>
      <c r="E7" s="19">
        <f>GETPIVOTDATA("Sum of TOTAL SELLING VALUE",$D$3)-GETPIVOTDATA("Sum of TOTAL BUYING VALUE",$D$3)</f>
        <v>117</v>
      </c>
      <c r="H7"/>
      <c r="I7"/>
      <c r="L7"/>
      <c r="N7" s="11"/>
      <c r="O7" s="11"/>
      <c r="P7" s="11"/>
      <c r="V7" s="11"/>
      <c r="AF7" s="20"/>
      <c r="AG7"/>
      <c r="AI7" s="20"/>
      <c r="AJ7"/>
      <c r="AK7" t="s">
        <v>125</v>
      </c>
      <c r="AL7" s="19" t="e">
        <f t="shared" si="0"/>
        <v>#N/A</v>
      </c>
      <c r="AM7" s="19" t="e">
        <f>IF($AQ$2=TRUE,SUM(Table4[[#This Row],[Sales]]-(VLOOKUP(Table4[[#This Row],[Month]],G7:I18,3,0)))," ")</f>
        <v>#N/A</v>
      </c>
      <c r="AN7" s="21" t="str">
        <f>IF($AR$2,Table4[[#This Row],[Profit]]/VLOOKUP(AK7,G7:I18,3,0)*100," ")</f>
        <v xml:space="preserve"> </v>
      </c>
      <c r="AP7"/>
      <c r="AQ7"/>
      <c r="AR7"/>
    </row>
    <row r="8" spans="1:44" x14ac:dyDescent="0.25">
      <c r="B8"/>
      <c r="D8" t="s">
        <v>137</v>
      </c>
      <c r="E8" s="18">
        <f>SUM(E7/GETPIVOTDATA("Sum of TOTAL BUYING VALUE",$D$3))</f>
        <v>0.1875</v>
      </c>
      <c r="H8"/>
      <c r="I8"/>
      <c r="L8"/>
      <c r="N8" s="11"/>
      <c r="O8" s="11"/>
      <c r="P8" s="11"/>
      <c r="V8" s="11"/>
      <c r="AF8" s="20"/>
      <c r="AG8"/>
      <c r="AI8" s="20"/>
      <c r="AJ8"/>
      <c r="AK8" t="s">
        <v>126</v>
      </c>
      <c r="AL8" s="19" t="e">
        <f t="shared" si="0"/>
        <v>#N/A</v>
      </c>
      <c r="AM8" s="19" t="e">
        <f>IF($AQ$2=TRUE,SUM(Table4[[#This Row],[Sales]]-(VLOOKUP(Table4[[#This Row],[Month]],G8:I19,3,0)))," ")</f>
        <v>#N/A</v>
      </c>
      <c r="AN8" s="21" t="str">
        <f>IF($AR$2,Table4[[#This Row],[Profit]]/VLOOKUP(AK8,G8:I19,3,0)*100," ")</f>
        <v xml:space="preserve"> </v>
      </c>
      <c r="AP8"/>
      <c r="AQ8"/>
      <c r="AR8"/>
    </row>
    <row r="9" spans="1:44" x14ac:dyDescent="0.25">
      <c r="B9"/>
      <c r="H9"/>
      <c r="I9"/>
      <c r="L9"/>
      <c r="N9" s="11"/>
      <c r="O9" s="11"/>
      <c r="P9" s="11"/>
      <c r="V9" s="11"/>
      <c r="X9" s="20"/>
      <c r="AF9" s="20"/>
      <c r="AG9"/>
      <c r="AI9" s="20"/>
      <c r="AJ9"/>
      <c r="AK9" t="s">
        <v>127</v>
      </c>
      <c r="AL9" s="19" t="e">
        <f t="shared" si="0"/>
        <v>#N/A</v>
      </c>
      <c r="AM9" s="19" t="e">
        <f>IF($AQ$2=TRUE,SUM(Table4[[#This Row],[Sales]]-(VLOOKUP(Table4[[#This Row],[Month]],G9:I20,3,0)))," ")</f>
        <v>#N/A</v>
      </c>
      <c r="AN9" s="21" t="str">
        <f>IF($AR$2,Table4[[#This Row],[Profit]]/VLOOKUP(AK9,G9:I20,3,0)*100," ")</f>
        <v xml:space="preserve"> </v>
      </c>
      <c r="AP9"/>
      <c r="AQ9"/>
      <c r="AR9"/>
    </row>
    <row r="10" spans="1:44" x14ac:dyDescent="0.25">
      <c r="B10"/>
      <c r="H10"/>
      <c r="I10"/>
      <c r="L10"/>
      <c r="N10" s="11"/>
      <c r="O10" s="11"/>
      <c r="P10" s="11"/>
      <c r="V10" s="11"/>
      <c r="X10" s="20"/>
      <c r="AF10" s="20"/>
      <c r="AG10"/>
      <c r="AI10" s="20"/>
      <c r="AJ10"/>
      <c r="AK10" t="s">
        <v>128</v>
      </c>
      <c r="AL10" s="19" t="e">
        <f t="shared" si="0"/>
        <v>#N/A</v>
      </c>
      <c r="AM10" s="19" t="e">
        <f>IF($AQ$2=TRUE,SUM(Table4[[#This Row],[Sales]]-(VLOOKUP(Table4[[#This Row],[Month]],G10:I21,3,0)))," ")</f>
        <v>#N/A</v>
      </c>
      <c r="AN10" s="21" t="str">
        <f>IF($AR$2,Table4[[#This Row],[Profit]]/VLOOKUP(AK10,G10:I21,3,0)*100," ")</f>
        <v xml:space="preserve"> </v>
      </c>
      <c r="AP10"/>
      <c r="AQ10"/>
      <c r="AR10"/>
    </row>
    <row r="11" spans="1:44" x14ac:dyDescent="0.25">
      <c r="B11"/>
      <c r="H11"/>
      <c r="I11"/>
      <c r="L11"/>
      <c r="N11" s="11"/>
      <c r="O11" s="11"/>
      <c r="P11" s="11"/>
      <c r="V11" s="11"/>
      <c r="X11" s="20"/>
      <c r="AF11" s="20"/>
      <c r="AG11"/>
      <c r="AI11" s="20"/>
      <c r="AJ11"/>
      <c r="AK11" t="s">
        <v>129</v>
      </c>
      <c r="AL11" s="19" t="e">
        <f t="shared" si="0"/>
        <v>#N/A</v>
      </c>
      <c r="AM11" s="19" t="e">
        <f>IF($AQ$2=TRUE,SUM(Table4[[#This Row],[Sales]]-(VLOOKUP(Table4[[#This Row],[Month]],G11:I22,3,0)))," ")</f>
        <v>#N/A</v>
      </c>
      <c r="AN11" s="21" t="str">
        <f>IF($AR$2,Table4[[#This Row],[Profit]]/VLOOKUP(AK11,G11:I22,3,0)*100," ")</f>
        <v xml:space="preserve"> </v>
      </c>
      <c r="AP11"/>
      <c r="AQ11"/>
      <c r="AR11"/>
    </row>
    <row r="12" spans="1:44" x14ac:dyDescent="0.25">
      <c r="B12"/>
      <c r="H12"/>
      <c r="I12"/>
      <c r="L12"/>
      <c r="N12" s="11"/>
      <c r="O12" s="11"/>
      <c r="P12" s="11"/>
      <c r="V12" s="11"/>
      <c r="X12" s="20"/>
      <c r="AF12" s="20"/>
      <c r="AG12"/>
      <c r="AI12" s="20"/>
      <c r="AJ12"/>
      <c r="AK12" t="s">
        <v>130</v>
      </c>
      <c r="AL12" s="19" t="e">
        <f t="shared" si="0"/>
        <v>#N/A</v>
      </c>
      <c r="AM12" s="19" t="e">
        <f>IF($AQ$2=TRUE,SUM(Table4[[#This Row],[Sales]]-(VLOOKUP(Table4[[#This Row],[Month]],G12:I23,3,0)))," ")</f>
        <v>#N/A</v>
      </c>
      <c r="AN12" s="21" t="str">
        <f>IF($AR$2,Table4[[#This Row],[Profit]]/VLOOKUP(AK12,G12:I23,3,0)*100," ")</f>
        <v xml:space="preserve"> </v>
      </c>
      <c r="AP12"/>
      <c r="AQ12"/>
      <c r="AR12"/>
    </row>
    <row r="13" spans="1:44" x14ac:dyDescent="0.25">
      <c r="B13"/>
      <c r="H13"/>
      <c r="I13"/>
      <c r="L13"/>
      <c r="N13" s="11"/>
      <c r="O13" s="11"/>
      <c r="P13" s="11"/>
      <c r="V13" s="11"/>
      <c r="X13" s="20"/>
      <c r="AF13" s="20"/>
      <c r="AG13"/>
      <c r="AI13" s="20"/>
      <c r="AJ13"/>
      <c r="AK13" t="s">
        <v>131</v>
      </c>
      <c r="AL13" s="19" t="e">
        <f t="shared" si="0"/>
        <v>#N/A</v>
      </c>
      <c r="AM13" s="19" t="e">
        <f>IF($AQ$2=TRUE,SUM(Table4[[#This Row],[Sales]]-(VLOOKUP(Table4[[#This Row],[Month]],G13:I24,3,0)))," ")</f>
        <v>#N/A</v>
      </c>
      <c r="AN13" s="21" t="str">
        <f>IF($AR$2,Table4[[#This Row],[Profit]]/VLOOKUP(AK13,G13:I24,3,0)*100," ")</f>
        <v xml:space="preserve"> </v>
      </c>
      <c r="AP13"/>
      <c r="AQ13"/>
      <c r="AR13"/>
    </row>
    <row r="14" spans="1:44" x14ac:dyDescent="0.25">
      <c r="B14"/>
      <c r="H14"/>
      <c r="I14"/>
      <c r="L14"/>
      <c r="N14" s="11"/>
      <c r="O14" s="11"/>
      <c r="P14" s="11"/>
      <c r="V14" s="11"/>
      <c r="X14" s="20"/>
      <c r="AF14" s="20"/>
      <c r="AG14"/>
      <c r="AI14" s="20"/>
      <c r="AJ14"/>
      <c r="AK14" t="s">
        <v>132</v>
      </c>
      <c r="AL14" s="19" t="e">
        <f t="shared" si="0"/>
        <v>#N/A</v>
      </c>
      <c r="AM14" s="19" t="e">
        <f>IF($AQ$2=TRUE,SUM(Table4[[#This Row],[Sales]]-(VLOOKUP(Table4[[#This Row],[Month]],G14:I25,3,0)))," ")</f>
        <v>#N/A</v>
      </c>
      <c r="AN14" s="21" t="str">
        <f>IF($AR$2,Table4[[#This Row],[Profit]]/VLOOKUP(AK14,G14:I25,3,0)*100," ")</f>
        <v xml:space="preserve"> </v>
      </c>
      <c r="AP14"/>
      <c r="AQ14"/>
      <c r="AR14"/>
    </row>
    <row r="15" spans="1:44" x14ac:dyDescent="0.25">
      <c r="B15"/>
      <c r="H15"/>
      <c r="I15"/>
      <c r="L15"/>
      <c r="N15" s="11"/>
      <c r="O15" s="11"/>
      <c r="P15" s="11"/>
      <c r="V15" s="11"/>
      <c r="X15" s="20"/>
      <c r="AF15" s="20"/>
      <c r="AG15"/>
      <c r="AI15" s="20"/>
      <c r="AJ15"/>
      <c r="AK15" t="s">
        <v>133</v>
      </c>
      <c r="AL15" s="19" t="e">
        <f t="shared" si="0"/>
        <v>#N/A</v>
      </c>
      <c r="AM15" s="19" t="e">
        <f>IF($AQ$2=TRUE,SUM(Table4[[#This Row],[Sales]]-(VLOOKUP(Table4[[#This Row],[Month]],G15:I26,3,0)))," ")</f>
        <v>#N/A</v>
      </c>
      <c r="AN15" s="21" t="str">
        <f>IF($AR$2,Table4[[#This Row],[Profit]]/VLOOKUP(AK15,G15:I26,3,0)*100," ")</f>
        <v xml:space="preserve"> </v>
      </c>
      <c r="AP15"/>
      <c r="AQ15"/>
      <c r="AR15"/>
    </row>
    <row r="16" spans="1:44" x14ac:dyDescent="0.25">
      <c r="B16"/>
      <c r="L16"/>
      <c r="N16" s="11"/>
      <c r="O16" s="11"/>
      <c r="P16" s="11"/>
      <c r="V16" s="11"/>
      <c r="X16" s="20"/>
      <c r="AF16" s="20"/>
      <c r="AG16"/>
      <c r="AI16" s="20"/>
      <c r="AJ16"/>
      <c r="AL16" s="19"/>
      <c r="AM16" s="19"/>
      <c r="AN16" s="18"/>
      <c r="AP16"/>
      <c r="AQ16"/>
      <c r="AR16"/>
    </row>
    <row r="17" spans="2:44" x14ac:dyDescent="0.25">
      <c r="B17"/>
      <c r="L17"/>
      <c r="N17" s="11"/>
      <c r="O17" s="11"/>
      <c r="P17" s="11"/>
      <c r="V17" s="11"/>
      <c r="X17" s="20"/>
      <c r="AF17" s="20"/>
      <c r="AG17"/>
      <c r="AI17" s="20"/>
      <c r="AJ17"/>
      <c r="AL17" s="19"/>
      <c r="AM17" s="19"/>
      <c r="AN17" s="18"/>
      <c r="AP17"/>
      <c r="AQ17"/>
      <c r="AR17"/>
    </row>
    <row r="18" spans="2:44" x14ac:dyDescent="0.25">
      <c r="B18"/>
      <c r="L18"/>
      <c r="N18" s="11"/>
      <c r="O18" s="11"/>
      <c r="P18" s="11"/>
      <c r="V18" s="11"/>
      <c r="X18" s="20"/>
      <c r="AF18" s="20"/>
      <c r="AG18"/>
      <c r="AI18" s="20"/>
      <c r="AJ18"/>
      <c r="AL18" s="19"/>
      <c r="AM18" s="19"/>
      <c r="AN18" s="18"/>
      <c r="AP18"/>
      <c r="AQ18"/>
      <c r="AR18"/>
    </row>
    <row r="19" spans="2:44" x14ac:dyDescent="0.25">
      <c r="B19"/>
      <c r="L19"/>
      <c r="N19" s="11"/>
      <c r="O19" s="11"/>
      <c r="P19" s="11"/>
      <c r="V19" s="11"/>
      <c r="X19" s="20"/>
      <c r="AF19" s="20"/>
      <c r="AG19"/>
      <c r="AI19" s="20"/>
      <c r="AJ19"/>
      <c r="AL19" s="19"/>
      <c r="AM19" s="19"/>
      <c r="AN19" s="18"/>
      <c r="AP19"/>
      <c r="AQ19"/>
      <c r="AR19"/>
    </row>
    <row r="20" spans="2:44" x14ac:dyDescent="0.25">
      <c r="B20"/>
      <c r="L20"/>
      <c r="N20" s="11"/>
      <c r="O20" s="11"/>
      <c r="P20" s="11"/>
      <c r="V20" s="11"/>
      <c r="X20" s="20"/>
      <c r="AF20" s="20"/>
      <c r="AG20"/>
      <c r="AI20" s="20"/>
      <c r="AJ20"/>
      <c r="AL20" s="19"/>
      <c r="AM20" s="19"/>
      <c r="AN20" s="18"/>
      <c r="AP20"/>
      <c r="AQ20"/>
      <c r="AR20"/>
    </row>
    <row r="21" spans="2:44" x14ac:dyDescent="0.25">
      <c r="B21"/>
      <c r="L21"/>
      <c r="N21" s="11"/>
      <c r="O21" s="11"/>
      <c r="P21" s="11"/>
      <c r="V21" s="11"/>
      <c r="X21" s="20"/>
      <c r="AF21" s="20"/>
      <c r="AG21"/>
      <c r="AI21" s="20"/>
      <c r="AJ21"/>
      <c r="AL21" s="19"/>
      <c r="AM21" s="19"/>
      <c r="AN21" s="18"/>
      <c r="AP21"/>
      <c r="AQ21"/>
      <c r="AR21"/>
    </row>
    <row r="22" spans="2:44" x14ac:dyDescent="0.25">
      <c r="B22"/>
      <c r="L22"/>
      <c r="N22" s="11"/>
      <c r="O22" s="11"/>
      <c r="P22" s="11"/>
      <c r="V22" s="11"/>
      <c r="X22" s="20"/>
      <c r="AF22" s="20"/>
      <c r="AG22"/>
      <c r="AI22" s="20"/>
      <c r="AJ22"/>
      <c r="AL22" s="19"/>
      <c r="AM22" s="19"/>
      <c r="AN22" s="18"/>
      <c r="AP22"/>
      <c r="AQ22"/>
      <c r="AR22"/>
    </row>
    <row r="23" spans="2:44" x14ac:dyDescent="0.25">
      <c r="B23"/>
      <c r="L23"/>
      <c r="N23" s="11"/>
      <c r="O23" s="11"/>
      <c r="P23" s="11"/>
      <c r="V23" s="11"/>
      <c r="X23" s="20"/>
      <c r="AF23" s="20"/>
      <c r="AG23"/>
      <c r="AI23" s="20"/>
      <c r="AJ23"/>
      <c r="AL23" s="19"/>
      <c r="AM23" s="19"/>
      <c r="AN23" s="18"/>
      <c r="AP23"/>
      <c r="AQ23"/>
      <c r="AR23"/>
    </row>
    <row r="24" spans="2:44" x14ac:dyDescent="0.25">
      <c r="B24"/>
      <c r="L24"/>
      <c r="N24" s="11"/>
      <c r="O24" s="11"/>
      <c r="P24" s="11"/>
      <c r="V24" s="11"/>
      <c r="X24" s="20"/>
      <c r="AF24" s="20"/>
      <c r="AG24"/>
      <c r="AI24" s="20"/>
      <c r="AJ24"/>
      <c r="AL24" s="19"/>
      <c r="AM24" s="19"/>
      <c r="AN24" s="18"/>
      <c r="AP24"/>
      <c r="AQ24"/>
      <c r="AR24"/>
    </row>
    <row r="25" spans="2:44" x14ac:dyDescent="0.25">
      <c r="B25"/>
      <c r="L25"/>
      <c r="N25" s="11"/>
      <c r="O25" s="11"/>
      <c r="P25" s="11"/>
      <c r="V25" s="11"/>
      <c r="X25" s="20"/>
      <c r="AF25" s="20"/>
      <c r="AG25"/>
      <c r="AI25" s="20"/>
      <c r="AJ25"/>
      <c r="AL25" s="19"/>
      <c r="AM25" s="19"/>
      <c r="AN25" s="18"/>
      <c r="AP25"/>
      <c r="AQ25"/>
      <c r="AR25"/>
    </row>
    <row r="26" spans="2:44" x14ac:dyDescent="0.25">
      <c r="B26"/>
      <c r="L26"/>
      <c r="N26" s="11"/>
      <c r="O26" s="11"/>
      <c r="P26" s="11"/>
      <c r="V26" s="11"/>
      <c r="X26" s="20"/>
      <c r="AF26" s="20"/>
      <c r="AG26"/>
      <c r="AI26" s="20"/>
      <c r="AJ26"/>
      <c r="AL26" s="19"/>
      <c r="AM26" s="19"/>
      <c r="AN26" s="18"/>
      <c r="AP26"/>
      <c r="AQ26"/>
      <c r="AR26"/>
    </row>
    <row r="27" spans="2:44" x14ac:dyDescent="0.25">
      <c r="B27"/>
      <c r="L27"/>
      <c r="N27" s="11"/>
      <c r="O27" s="11"/>
      <c r="P27" s="11"/>
      <c r="V27" s="11"/>
      <c r="X27" s="20"/>
      <c r="AF27" s="20"/>
      <c r="AG27"/>
      <c r="AI27" s="20"/>
      <c r="AJ27"/>
      <c r="AL27" s="19"/>
      <c r="AM27" s="19"/>
      <c r="AN27" s="18"/>
      <c r="AP27"/>
      <c r="AQ27"/>
      <c r="AR27"/>
    </row>
    <row r="28" spans="2:44" x14ac:dyDescent="0.25">
      <c r="B28"/>
      <c r="L28"/>
      <c r="N28" s="11"/>
      <c r="O28" s="11"/>
      <c r="P28" s="11"/>
      <c r="V28" s="11"/>
      <c r="X28" s="20"/>
      <c r="AF28" s="20"/>
      <c r="AG28"/>
      <c r="AI28" s="20"/>
      <c r="AJ28"/>
      <c r="AL28" s="19"/>
      <c r="AM28" s="19"/>
      <c r="AN28" s="18"/>
      <c r="AP28"/>
      <c r="AQ28"/>
      <c r="AR28"/>
    </row>
    <row r="29" spans="2:44" x14ac:dyDescent="0.25">
      <c r="B29"/>
      <c r="L29"/>
      <c r="N29" s="11"/>
      <c r="O29" s="11"/>
      <c r="P29" s="11"/>
      <c r="V29" s="11"/>
      <c r="X29" s="20"/>
      <c r="AF29" s="20"/>
      <c r="AG29"/>
      <c r="AI29" s="20"/>
      <c r="AJ29"/>
      <c r="AL29" s="19"/>
      <c r="AM29" s="19"/>
      <c r="AN29" s="18"/>
      <c r="AP29"/>
      <c r="AQ29"/>
      <c r="AR29"/>
    </row>
    <row r="30" spans="2:44" x14ac:dyDescent="0.25">
      <c r="B30"/>
      <c r="L30"/>
      <c r="N30" s="11"/>
      <c r="O30" s="11"/>
      <c r="P30" s="11"/>
      <c r="V30" s="11"/>
      <c r="X30" s="20"/>
      <c r="AF30" s="20"/>
      <c r="AG30"/>
      <c r="AI30" s="20"/>
      <c r="AJ30"/>
      <c r="AL30" s="19"/>
      <c r="AM30" s="19"/>
      <c r="AN30" s="18"/>
      <c r="AP30"/>
      <c r="AQ30"/>
      <c r="AR30"/>
    </row>
    <row r="31" spans="2:44" x14ac:dyDescent="0.25">
      <c r="B31"/>
      <c r="L31"/>
      <c r="N31" s="11"/>
      <c r="O31" s="11"/>
      <c r="P31" s="11"/>
      <c r="V31" s="11"/>
      <c r="X31" s="20"/>
      <c r="AF31" s="20"/>
      <c r="AG31"/>
      <c r="AI31" s="20"/>
      <c r="AJ31"/>
      <c r="AL31" s="19"/>
      <c r="AM31" s="19"/>
      <c r="AN31" s="18"/>
      <c r="AP31"/>
      <c r="AQ31"/>
      <c r="AR31"/>
    </row>
    <row r="32" spans="2:44" x14ac:dyDescent="0.25">
      <c r="B32"/>
      <c r="L32"/>
      <c r="N32" s="11"/>
      <c r="O32" s="11"/>
      <c r="P32" s="11"/>
      <c r="V32" s="11"/>
      <c r="X32" s="20"/>
      <c r="AF32" s="20"/>
      <c r="AG32"/>
      <c r="AI32" s="20"/>
      <c r="AJ32"/>
      <c r="AL32" s="19"/>
      <c r="AM32" s="19"/>
      <c r="AN32" s="18"/>
      <c r="AP32"/>
      <c r="AQ32"/>
      <c r="AR32"/>
    </row>
    <row r="33" spans="2:44" x14ac:dyDescent="0.25">
      <c r="B33"/>
      <c r="L33"/>
      <c r="N33" s="11"/>
      <c r="O33" s="11"/>
      <c r="P33" s="11"/>
      <c r="V33" s="11"/>
      <c r="X33" s="20"/>
      <c r="AF33" s="20"/>
      <c r="AG33"/>
      <c r="AI33" s="20"/>
      <c r="AJ33"/>
      <c r="AL33" s="19"/>
      <c r="AM33" s="19"/>
      <c r="AN33" s="18"/>
      <c r="AP33"/>
      <c r="AQ33"/>
      <c r="AR33"/>
    </row>
    <row r="34" spans="2:44" x14ac:dyDescent="0.25">
      <c r="B34"/>
      <c r="L34"/>
      <c r="N34" s="11"/>
      <c r="O34" s="11"/>
      <c r="P34" s="11"/>
      <c r="V34" s="11"/>
      <c r="X34" s="20"/>
      <c r="AF34" s="20"/>
      <c r="AG34"/>
      <c r="AI34" s="20"/>
      <c r="AJ34"/>
      <c r="AL34" s="19"/>
      <c r="AM34" s="19"/>
      <c r="AN34" s="18"/>
      <c r="AP34"/>
      <c r="AQ34"/>
      <c r="AR34"/>
    </row>
    <row r="35" spans="2:44" x14ac:dyDescent="0.25">
      <c r="L35"/>
      <c r="N35" s="11"/>
      <c r="O35" s="11"/>
      <c r="P35" s="11"/>
      <c r="V35" s="11"/>
      <c r="X35" s="20"/>
      <c r="AF35" s="20"/>
      <c r="AG35"/>
      <c r="AI35" s="20"/>
      <c r="AJ35"/>
      <c r="AL35" s="19"/>
      <c r="AM35" s="19"/>
      <c r="AN35" s="18"/>
      <c r="AP35"/>
      <c r="AQ35"/>
      <c r="AR35"/>
    </row>
    <row r="36" spans="2:44" x14ac:dyDescent="0.25">
      <c r="L36"/>
      <c r="N36" s="11"/>
      <c r="O36" s="11"/>
      <c r="P36" s="11"/>
      <c r="V36" s="11"/>
      <c r="X36" s="20"/>
      <c r="AF36" s="20"/>
      <c r="AG36"/>
      <c r="AI36" s="20"/>
      <c r="AJ36"/>
      <c r="AL36" s="19"/>
      <c r="AM36" s="19"/>
      <c r="AN36" s="18"/>
      <c r="AP36"/>
      <c r="AQ36"/>
      <c r="AR36"/>
    </row>
    <row r="37" spans="2:44" x14ac:dyDescent="0.25">
      <c r="L37"/>
      <c r="N37" s="11"/>
      <c r="O37" s="11"/>
      <c r="P37" s="11"/>
      <c r="V37" s="11"/>
      <c r="X37" s="20"/>
      <c r="AF37" s="20"/>
      <c r="AG37"/>
      <c r="AI37" s="20"/>
      <c r="AJ37"/>
      <c r="AL37" s="19"/>
      <c r="AM37" s="19"/>
      <c r="AN37" s="18"/>
      <c r="AP37"/>
      <c r="AQ37"/>
      <c r="AR37"/>
    </row>
    <row r="38" spans="2:44" x14ac:dyDescent="0.25">
      <c r="L38"/>
      <c r="N38" s="11"/>
      <c r="O38" s="11"/>
      <c r="P38" s="11"/>
      <c r="V38" s="11"/>
      <c r="X38" s="20"/>
      <c r="AF38" s="20"/>
      <c r="AG38"/>
      <c r="AI38" s="20"/>
      <c r="AJ38"/>
      <c r="AL38" s="19"/>
      <c r="AM38" s="19"/>
      <c r="AN38" s="18"/>
      <c r="AP38"/>
      <c r="AQ38"/>
      <c r="AR38"/>
    </row>
    <row r="39" spans="2:44" x14ac:dyDescent="0.25">
      <c r="L39"/>
      <c r="N39" s="11"/>
      <c r="O39" s="11"/>
      <c r="P39" s="11"/>
      <c r="V39" s="11"/>
      <c r="X39" s="20"/>
      <c r="AF39" s="20"/>
      <c r="AG39"/>
      <c r="AI39" s="20"/>
      <c r="AJ39"/>
      <c r="AL39" s="19"/>
      <c r="AM39" s="19"/>
      <c r="AN39" s="18"/>
      <c r="AP39"/>
      <c r="AQ39"/>
      <c r="AR39"/>
    </row>
    <row r="40" spans="2:44" x14ac:dyDescent="0.25">
      <c r="L40"/>
      <c r="N40" s="11"/>
      <c r="O40" s="11"/>
      <c r="P40" s="11"/>
      <c r="V40" s="11"/>
      <c r="X40" s="20"/>
      <c r="AF40" s="20"/>
      <c r="AG40"/>
      <c r="AI40" s="20"/>
      <c r="AJ40"/>
      <c r="AL40" s="19"/>
      <c r="AM40" s="19"/>
      <c r="AN40" s="18"/>
      <c r="AP40"/>
      <c r="AQ40"/>
      <c r="AR40"/>
    </row>
    <row r="41" spans="2:44" x14ac:dyDescent="0.25">
      <c r="L41"/>
      <c r="N41" s="11"/>
      <c r="O41" s="11"/>
      <c r="P41" s="11"/>
      <c r="V41" s="11"/>
      <c r="X41" s="20"/>
      <c r="AF41" s="20"/>
      <c r="AG41"/>
      <c r="AI41" s="20"/>
      <c r="AJ41"/>
      <c r="AL41" s="19"/>
      <c r="AM41" s="19"/>
      <c r="AN41" s="18"/>
      <c r="AP41"/>
      <c r="AQ41"/>
      <c r="AR41"/>
    </row>
    <row r="42" spans="2:44" x14ac:dyDescent="0.25">
      <c r="L42"/>
      <c r="N42" s="11"/>
      <c r="O42" s="11"/>
      <c r="P42" s="11"/>
      <c r="V42" s="11"/>
      <c r="X42" s="20"/>
      <c r="AF42" s="20"/>
      <c r="AG42"/>
      <c r="AI42" s="20"/>
      <c r="AJ42"/>
      <c r="AL42" s="19"/>
      <c r="AM42" s="19"/>
      <c r="AN42" s="18"/>
      <c r="AP42"/>
      <c r="AQ42"/>
      <c r="AR42"/>
    </row>
    <row r="43" spans="2:44" x14ac:dyDescent="0.25">
      <c r="L43"/>
      <c r="N43" s="11"/>
      <c r="O43" s="11"/>
      <c r="P43" s="11"/>
      <c r="V43" s="11"/>
      <c r="X43" s="20"/>
      <c r="AF43" s="20"/>
      <c r="AG43"/>
      <c r="AI43" s="20"/>
      <c r="AJ43"/>
      <c r="AL43" s="19"/>
      <c r="AM43" s="19"/>
      <c r="AN43" s="18"/>
      <c r="AP43"/>
      <c r="AQ43"/>
      <c r="AR43"/>
    </row>
    <row r="44" spans="2:44" x14ac:dyDescent="0.25">
      <c r="L44"/>
      <c r="N44" s="11"/>
      <c r="O44" s="11"/>
      <c r="P44" s="11"/>
      <c r="V44" s="11"/>
      <c r="X44" s="20"/>
      <c r="AF44" s="20"/>
      <c r="AG44"/>
      <c r="AI44" s="20"/>
      <c r="AJ44"/>
      <c r="AL44" s="19"/>
      <c r="AM44" s="19"/>
      <c r="AN44" s="18"/>
      <c r="AP44"/>
      <c r="AQ44"/>
      <c r="AR44"/>
    </row>
    <row r="45" spans="2:44" x14ac:dyDescent="0.25">
      <c r="L45"/>
      <c r="N45" s="11"/>
      <c r="O45" s="11"/>
      <c r="P45" s="11"/>
      <c r="V45" s="11"/>
      <c r="X45" s="20"/>
      <c r="AF45" s="20"/>
      <c r="AG45"/>
      <c r="AI45" s="20"/>
      <c r="AJ45"/>
      <c r="AL45" s="19"/>
      <c r="AM45" s="19"/>
      <c r="AN45" s="18"/>
      <c r="AP45"/>
      <c r="AQ45"/>
      <c r="AR45"/>
    </row>
    <row r="46" spans="2:44" x14ac:dyDescent="0.25">
      <c r="L46"/>
      <c r="N46" s="11"/>
      <c r="O46" s="11"/>
      <c r="P46" s="11"/>
      <c r="V46" s="11"/>
      <c r="X46" s="20"/>
      <c r="AF46" s="20"/>
      <c r="AG46"/>
      <c r="AI46" s="20"/>
      <c r="AJ46"/>
      <c r="AL46" s="19"/>
      <c r="AM46" s="19"/>
      <c r="AN46" s="18"/>
      <c r="AP46"/>
      <c r="AQ46"/>
      <c r="AR46"/>
    </row>
    <row r="47" spans="2:44" x14ac:dyDescent="0.25">
      <c r="L47"/>
      <c r="N47" s="11"/>
      <c r="O47" s="11"/>
      <c r="P47" s="11"/>
      <c r="V47" s="11"/>
      <c r="X47" s="20"/>
      <c r="AF47" s="20"/>
      <c r="AG47"/>
      <c r="AI47" s="20"/>
      <c r="AJ47"/>
      <c r="AL47" s="19"/>
      <c r="AM47" s="19"/>
      <c r="AN47" s="18"/>
      <c r="AP47"/>
      <c r="AQ47"/>
      <c r="AR47"/>
    </row>
    <row r="48" spans="2:44" x14ac:dyDescent="0.25">
      <c r="L48"/>
      <c r="P48" s="11"/>
      <c r="V48" s="11"/>
      <c r="X48" s="20"/>
      <c r="AF48" s="20"/>
      <c r="AG48"/>
      <c r="AI48" s="20"/>
      <c r="AJ48"/>
      <c r="AL48" s="19"/>
      <c r="AM48" s="19"/>
      <c r="AN48" s="18"/>
      <c r="AP48"/>
      <c r="AQ48"/>
      <c r="AR48"/>
    </row>
    <row r="49" spans="12:44" x14ac:dyDescent="0.25">
      <c r="L49"/>
      <c r="P49" s="11"/>
      <c r="V49" s="11"/>
      <c r="X49" s="20"/>
      <c r="AF49" s="20"/>
      <c r="AG49"/>
      <c r="AI49" s="20"/>
      <c r="AJ49"/>
      <c r="AL49" s="19"/>
      <c r="AM49" s="19"/>
      <c r="AN49" s="18"/>
      <c r="AP49"/>
      <c r="AQ49"/>
      <c r="AR49"/>
    </row>
    <row r="50" spans="12:44" x14ac:dyDescent="0.25">
      <c r="L50"/>
      <c r="P50" s="11"/>
      <c r="V50" s="11"/>
      <c r="X50" s="20"/>
      <c r="AF50" s="20"/>
      <c r="AG50"/>
      <c r="AI50" s="20"/>
      <c r="AJ50"/>
      <c r="AL50" s="19"/>
      <c r="AM50" s="19"/>
      <c r="AN50" s="18"/>
      <c r="AP50"/>
      <c r="AQ50"/>
      <c r="AR50"/>
    </row>
    <row r="51" spans="12:44" x14ac:dyDescent="0.25">
      <c r="L51"/>
      <c r="P51" s="11"/>
      <c r="V51" s="11"/>
      <c r="X51" s="20"/>
      <c r="AF51" s="20"/>
      <c r="AG51"/>
      <c r="AI51" s="20"/>
      <c r="AJ51"/>
      <c r="AL51" s="19"/>
      <c r="AM51" s="19"/>
      <c r="AN51" s="18"/>
      <c r="AP51"/>
      <c r="AQ51"/>
      <c r="AR51"/>
    </row>
    <row r="52" spans="12:44" x14ac:dyDescent="0.25">
      <c r="L52"/>
      <c r="P52" s="11"/>
      <c r="V52" s="11"/>
      <c r="X52" s="20"/>
      <c r="AF52" s="20"/>
      <c r="AG52"/>
      <c r="AI52" s="20"/>
      <c r="AJ52"/>
      <c r="AL52" s="19"/>
      <c r="AM52" s="19"/>
      <c r="AN52" s="18"/>
      <c r="AP52"/>
      <c r="AQ52"/>
      <c r="AR52"/>
    </row>
    <row r="53" spans="12:44" x14ac:dyDescent="0.25">
      <c r="L53"/>
      <c r="P53" s="11"/>
      <c r="V53" s="11"/>
      <c r="X53" s="20"/>
      <c r="AF53" s="20"/>
      <c r="AG53"/>
      <c r="AI53" s="20"/>
      <c r="AJ53"/>
      <c r="AL53" s="19"/>
      <c r="AM53" s="19"/>
      <c r="AN53" s="18"/>
      <c r="AP53"/>
      <c r="AQ53"/>
      <c r="AR53"/>
    </row>
    <row r="54" spans="12:44" x14ac:dyDescent="0.25">
      <c r="L54"/>
      <c r="P54" s="11"/>
      <c r="V54" s="11"/>
      <c r="X54" s="20"/>
      <c r="AF54" s="20"/>
      <c r="AG54"/>
      <c r="AI54" s="20"/>
      <c r="AJ54"/>
      <c r="AL54" s="19"/>
      <c r="AM54" s="19"/>
      <c r="AN54" s="18"/>
      <c r="AP54"/>
      <c r="AQ54"/>
      <c r="AR54"/>
    </row>
    <row r="55" spans="12:44" x14ac:dyDescent="0.25">
      <c r="L55"/>
      <c r="P55" s="11"/>
      <c r="V55" s="11"/>
      <c r="X55" s="20"/>
      <c r="AF55" s="20"/>
      <c r="AG55"/>
      <c r="AI55" s="20"/>
      <c r="AJ55"/>
      <c r="AL55" s="19"/>
      <c r="AM55" s="19"/>
      <c r="AN55" s="18"/>
      <c r="AP55"/>
      <c r="AQ55"/>
      <c r="AR55"/>
    </row>
    <row r="56" spans="12:44" x14ac:dyDescent="0.25">
      <c r="L56"/>
      <c r="P56" s="11"/>
      <c r="V56" s="11"/>
      <c r="X56" s="20"/>
      <c r="AF56" s="20"/>
      <c r="AG56"/>
      <c r="AI56" s="20"/>
      <c r="AJ56"/>
      <c r="AL56" s="19"/>
      <c r="AM56" s="19"/>
      <c r="AN56" s="18"/>
      <c r="AP56"/>
      <c r="AQ56"/>
      <c r="AR56"/>
    </row>
    <row r="57" spans="12:44" x14ac:dyDescent="0.25">
      <c r="L57"/>
      <c r="P57" s="11"/>
      <c r="V57" s="11"/>
      <c r="X57" s="20"/>
      <c r="AF57" s="20"/>
      <c r="AG57"/>
      <c r="AI57" s="20"/>
      <c r="AJ57"/>
      <c r="AL57" s="19"/>
      <c r="AM57" s="19"/>
      <c r="AN57" s="18"/>
      <c r="AP57"/>
      <c r="AQ57"/>
      <c r="AR57"/>
    </row>
    <row r="58" spans="12:44" x14ac:dyDescent="0.25">
      <c r="L58"/>
      <c r="P58" s="11"/>
      <c r="V58" s="11"/>
      <c r="X58" s="20"/>
      <c r="AF58" s="20"/>
      <c r="AG58"/>
      <c r="AI58" s="20"/>
      <c r="AJ58"/>
      <c r="AL58" s="19"/>
      <c r="AM58" s="19"/>
      <c r="AN58" s="18"/>
      <c r="AP58"/>
      <c r="AQ58"/>
      <c r="AR58"/>
    </row>
    <row r="59" spans="12:44" x14ac:dyDescent="0.25">
      <c r="L59"/>
      <c r="P59" s="11"/>
      <c r="V59" s="11"/>
      <c r="X59" s="20"/>
      <c r="AF59" s="20"/>
      <c r="AG59"/>
      <c r="AI59" s="20"/>
      <c r="AJ59"/>
      <c r="AL59" s="19"/>
      <c r="AM59" s="19"/>
      <c r="AN59" s="18"/>
      <c r="AP59"/>
      <c r="AQ59"/>
      <c r="AR59"/>
    </row>
    <row r="60" spans="12:44" x14ac:dyDescent="0.25">
      <c r="L60"/>
      <c r="P60" s="11"/>
      <c r="V60" s="11"/>
      <c r="X60" s="20"/>
      <c r="AF60" s="20"/>
      <c r="AG60"/>
      <c r="AI60" s="20"/>
      <c r="AJ60"/>
      <c r="AL60" s="19"/>
      <c r="AM60" s="19"/>
      <c r="AN60" s="18"/>
      <c r="AP60"/>
      <c r="AQ60"/>
      <c r="AR60"/>
    </row>
    <row r="61" spans="12:44" x14ac:dyDescent="0.25">
      <c r="L61"/>
      <c r="P61" s="11"/>
      <c r="V61" s="11"/>
      <c r="X61" s="20"/>
      <c r="AF61" s="20"/>
      <c r="AG61"/>
      <c r="AI61" s="20"/>
      <c r="AJ61"/>
      <c r="AL61" s="19"/>
      <c r="AM61" s="19"/>
      <c r="AN61" s="18"/>
      <c r="AP61"/>
      <c r="AQ61"/>
      <c r="AR61"/>
    </row>
    <row r="62" spans="12:44" x14ac:dyDescent="0.25">
      <c r="L62"/>
      <c r="P62" s="11"/>
      <c r="V62" s="11"/>
      <c r="X62" s="20"/>
      <c r="AF62" s="20"/>
      <c r="AG62"/>
      <c r="AI62" s="20"/>
      <c r="AJ62"/>
      <c r="AL62" s="19"/>
      <c r="AM62" s="19"/>
      <c r="AN62" s="18"/>
      <c r="AP62"/>
      <c r="AQ62"/>
      <c r="AR62"/>
    </row>
    <row r="63" spans="12:44" x14ac:dyDescent="0.25">
      <c r="L63"/>
      <c r="P63" s="11"/>
      <c r="V63" s="11"/>
      <c r="X63" s="20"/>
      <c r="AF63" s="20"/>
      <c r="AG63"/>
      <c r="AI63" s="20"/>
      <c r="AJ63"/>
      <c r="AL63" s="19"/>
      <c r="AM63" s="19"/>
      <c r="AN63" s="18"/>
      <c r="AP63"/>
      <c r="AQ63"/>
      <c r="AR63"/>
    </row>
    <row r="64" spans="12:44" x14ac:dyDescent="0.25">
      <c r="L64"/>
      <c r="P64" s="11"/>
      <c r="V64" s="11"/>
      <c r="X64" s="20"/>
      <c r="AF64" s="20"/>
      <c r="AG64"/>
      <c r="AI64" s="20"/>
      <c r="AJ64"/>
      <c r="AL64" s="19"/>
      <c r="AM64" s="19"/>
      <c r="AN64" s="18"/>
      <c r="AP64"/>
      <c r="AQ64"/>
      <c r="AR64"/>
    </row>
    <row r="65" spans="12:44" x14ac:dyDescent="0.25">
      <c r="L65"/>
      <c r="P65" s="11"/>
      <c r="V65" s="11"/>
      <c r="X65" s="20"/>
      <c r="AF65" s="20"/>
      <c r="AG65"/>
      <c r="AI65" s="20"/>
      <c r="AJ65"/>
      <c r="AL65" s="19"/>
      <c r="AM65" s="19"/>
      <c r="AN65" s="18"/>
      <c r="AP65"/>
      <c r="AQ65"/>
      <c r="AR65"/>
    </row>
    <row r="66" spans="12:44" x14ac:dyDescent="0.25">
      <c r="L66"/>
      <c r="P66" s="11"/>
      <c r="V66" s="11"/>
      <c r="X66" s="20"/>
      <c r="AF66" s="20"/>
      <c r="AG66"/>
      <c r="AI66" s="20"/>
      <c r="AJ66"/>
      <c r="AL66" s="19"/>
      <c r="AM66" s="19"/>
      <c r="AN66" s="18"/>
      <c r="AP66"/>
      <c r="AQ66"/>
      <c r="AR66"/>
    </row>
    <row r="67" spans="12:44" x14ac:dyDescent="0.25">
      <c r="L67"/>
      <c r="P67" s="11"/>
      <c r="V67" s="11"/>
      <c r="X67" s="20"/>
      <c r="AF67" s="20"/>
      <c r="AG67"/>
      <c r="AI67" s="20"/>
      <c r="AJ67"/>
      <c r="AL67" s="19"/>
      <c r="AM67" s="19"/>
      <c r="AN67" s="18"/>
      <c r="AP67"/>
      <c r="AQ67"/>
      <c r="AR67"/>
    </row>
    <row r="68" spans="12:44" x14ac:dyDescent="0.25">
      <c r="L68"/>
      <c r="P68" s="11"/>
      <c r="V68" s="11"/>
      <c r="X68" s="20"/>
      <c r="AF68" s="20"/>
      <c r="AG68"/>
      <c r="AI68" s="20"/>
      <c r="AJ68"/>
      <c r="AL68" s="19"/>
      <c r="AM68" s="19"/>
      <c r="AN68" s="18"/>
      <c r="AP68"/>
      <c r="AQ68"/>
      <c r="AR68"/>
    </row>
    <row r="69" spans="12:44" x14ac:dyDescent="0.25">
      <c r="L69"/>
      <c r="P69" s="11"/>
      <c r="V69" s="11"/>
      <c r="X69" s="20"/>
      <c r="AF69" s="20"/>
      <c r="AG69"/>
      <c r="AI69" s="20"/>
      <c r="AJ69"/>
      <c r="AL69" s="19"/>
      <c r="AM69" s="19"/>
      <c r="AN69" s="18"/>
      <c r="AP69"/>
      <c r="AQ69"/>
      <c r="AR69"/>
    </row>
    <row r="70" spans="12:44" x14ac:dyDescent="0.25">
      <c r="L70"/>
      <c r="P70" s="11"/>
      <c r="V70" s="11"/>
      <c r="X70" s="20"/>
      <c r="AF70" s="20"/>
      <c r="AG70"/>
      <c r="AI70" s="20"/>
      <c r="AJ70"/>
      <c r="AL70" s="19"/>
      <c r="AM70" s="19"/>
      <c r="AN70" s="18"/>
      <c r="AP70"/>
      <c r="AQ70"/>
      <c r="AR70"/>
    </row>
    <row r="71" spans="12:44" x14ac:dyDescent="0.25">
      <c r="L71"/>
      <c r="P71" s="11"/>
      <c r="V71" s="11"/>
      <c r="X71" s="20"/>
      <c r="AF71" s="20"/>
      <c r="AG71"/>
      <c r="AI71" s="20"/>
      <c r="AJ71"/>
      <c r="AL71" s="19"/>
      <c r="AM71" s="19"/>
      <c r="AN71" s="18"/>
      <c r="AP71"/>
      <c r="AQ71"/>
      <c r="AR71"/>
    </row>
    <row r="72" spans="12:44" x14ac:dyDescent="0.25">
      <c r="L72"/>
      <c r="P72" s="11"/>
      <c r="V72" s="11"/>
      <c r="X72" s="20"/>
      <c r="AF72" s="20"/>
      <c r="AG72"/>
      <c r="AI72" s="20"/>
      <c r="AJ72"/>
      <c r="AL72" s="19"/>
      <c r="AM72" s="19"/>
      <c r="AN72" s="18"/>
      <c r="AP72"/>
      <c r="AQ72"/>
      <c r="AR72"/>
    </row>
    <row r="73" spans="12:44" x14ac:dyDescent="0.25">
      <c r="L73"/>
      <c r="P73" s="11"/>
      <c r="V73" s="11"/>
      <c r="X73" s="20"/>
      <c r="AF73" s="20"/>
      <c r="AG73"/>
      <c r="AI73" s="20"/>
      <c r="AJ73"/>
      <c r="AL73" s="19"/>
      <c r="AM73" s="19"/>
      <c r="AN73" s="18"/>
      <c r="AP73"/>
      <c r="AQ73"/>
      <c r="AR73"/>
    </row>
    <row r="74" spans="12:44" x14ac:dyDescent="0.25">
      <c r="L74"/>
      <c r="P74" s="11"/>
      <c r="V74" s="11"/>
      <c r="X74" s="20"/>
      <c r="AF74" s="20"/>
      <c r="AG74"/>
      <c r="AI74" s="20"/>
      <c r="AJ74"/>
      <c r="AL74" s="19"/>
      <c r="AM74" s="19"/>
      <c r="AN74" s="18"/>
      <c r="AP74"/>
      <c r="AQ74"/>
      <c r="AR74"/>
    </row>
    <row r="75" spans="12:44" x14ac:dyDescent="0.25">
      <c r="L75"/>
      <c r="P75" s="11"/>
      <c r="V75" s="11"/>
      <c r="X75" s="20"/>
      <c r="AF75" s="20"/>
      <c r="AG75"/>
      <c r="AI75" s="20"/>
      <c r="AJ75"/>
      <c r="AL75" s="19"/>
      <c r="AM75" s="19"/>
      <c r="AN75" s="18"/>
      <c r="AP75"/>
      <c r="AQ75"/>
      <c r="AR75"/>
    </row>
    <row r="76" spans="12:44" x14ac:dyDescent="0.25">
      <c r="L76"/>
      <c r="P76" s="11"/>
      <c r="V76" s="11"/>
      <c r="X76" s="20"/>
      <c r="AF76" s="20"/>
      <c r="AG76"/>
      <c r="AI76" s="20"/>
      <c r="AJ76"/>
      <c r="AL76" s="19"/>
      <c r="AM76" s="19"/>
      <c r="AN76" s="18"/>
      <c r="AP76"/>
      <c r="AQ76"/>
      <c r="AR76"/>
    </row>
    <row r="77" spans="12:44" x14ac:dyDescent="0.25">
      <c r="L77"/>
      <c r="P77" s="11"/>
      <c r="V77" s="11"/>
      <c r="X77" s="20"/>
      <c r="AF77" s="20"/>
      <c r="AG77"/>
      <c r="AI77" s="20"/>
      <c r="AJ77"/>
      <c r="AL77" s="19"/>
      <c r="AM77" s="19"/>
      <c r="AN77" s="18"/>
      <c r="AP77"/>
      <c r="AQ77"/>
      <c r="AR77"/>
    </row>
    <row r="78" spans="12:44" x14ac:dyDescent="0.25">
      <c r="L78"/>
      <c r="P78" s="11"/>
      <c r="V78" s="11"/>
      <c r="X78" s="20"/>
      <c r="AF78" s="20"/>
      <c r="AG78"/>
      <c r="AI78" s="20"/>
      <c r="AJ78"/>
      <c r="AL78" s="19"/>
      <c r="AM78" s="19"/>
      <c r="AN78" s="18"/>
      <c r="AP78"/>
      <c r="AQ78"/>
      <c r="AR78"/>
    </row>
    <row r="79" spans="12:44" x14ac:dyDescent="0.25">
      <c r="L79"/>
      <c r="P79" s="11"/>
      <c r="V79" s="11"/>
      <c r="X79" s="20"/>
      <c r="AF79" s="20"/>
      <c r="AG79"/>
      <c r="AI79" s="20"/>
      <c r="AJ79"/>
      <c r="AL79" s="19"/>
      <c r="AM79" s="19"/>
      <c r="AN79" s="18"/>
      <c r="AP79"/>
      <c r="AQ79"/>
      <c r="AR79"/>
    </row>
    <row r="80" spans="12:44" x14ac:dyDescent="0.25">
      <c r="L80"/>
      <c r="P80" s="11"/>
      <c r="V80" s="11"/>
      <c r="X80" s="20"/>
      <c r="AF80" s="20"/>
      <c r="AG80"/>
      <c r="AI80" s="20"/>
      <c r="AJ80"/>
      <c r="AL80" s="19"/>
      <c r="AM80" s="19"/>
      <c r="AN80" s="18"/>
      <c r="AP80"/>
      <c r="AQ80"/>
      <c r="AR80"/>
    </row>
    <row r="81" spans="12:44" x14ac:dyDescent="0.25">
      <c r="L81"/>
      <c r="P81" s="11"/>
      <c r="V81" s="11"/>
      <c r="X81" s="20"/>
      <c r="AF81" s="20"/>
      <c r="AG81"/>
      <c r="AI81" s="20"/>
      <c r="AJ81"/>
      <c r="AL81" s="19"/>
      <c r="AM81" s="19"/>
      <c r="AN81" s="18"/>
      <c r="AP81"/>
      <c r="AQ81"/>
      <c r="AR81"/>
    </row>
    <row r="82" spans="12:44" x14ac:dyDescent="0.25">
      <c r="L82"/>
      <c r="P82" s="11"/>
      <c r="V82" s="11"/>
      <c r="X82" s="20"/>
      <c r="AF82" s="20"/>
      <c r="AG82"/>
      <c r="AI82" s="20"/>
      <c r="AJ82"/>
      <c r="AL82" s="19"/>
      <c r="AM82" s="19"/>
      <c r="AN82" s="18"/>
      <c r="AP82"/>
      <c r="AQ82"/>
      <c r="AR82"/>
    </row>
    <row r="83" spans="12:44" x14ac:dyDescent="0.25">
      <c r="L83"/>
      <c r="P83" s="11"/>
      <c r="V83" s="11"/>
      <c r="X83" s="20"/>
      <c r="AF83" s="20"/>
      <c r="AG83"/>
      <c r="AI83" s="20"/>
      <c r="AJ83"/>
      <c r="AL83" s="19"/>
      <c r="AM83" s="19"/>
      <c r="AN83" s="18"/>
      <c r="AP83"/>
      <c r="AQ83"/>
      <c r="AR83"/>
    </row>
    <row r="84" spans="12:44" x14ac:dyDescent="0.25">
      <c r="L84"/>
      <c r="P84" s="11"/>
      <c r="V84" s="11"/>
      <c r="X84" s="20"/>
      <c r="AF84" s="20"/>
      <c r="AG84"/>
      <c r="AI84" s="20"/>
      <c r="AJ84"/>
      <c r="AL84" s="19"/>
      <c r="AM84" s="19"/>
      <c r="AN84" s="18"/>
      <c r="AP84"/>
      <c r="AQ84"/>
      <c r="AR84"/>
    </row>
    <row r="85" spans="12:44" x14ac:dyDescent="0.25">
      <c r="L85"/>
      <c r="P85" s="11"/>
      <c r="V85" s="11"/>
      <c r="X85" s="20"/>
      <c r="AF85" s="20"/>
      <c r="AG85"/>
      <c r="AI85" s="20"/>
      <c r="AJ85"/>
      <c r="AL85" s="19"/>
      <c r="AM85" s="19"/>
      <c r="AN85" s="18"/>
      <c r="AP85"/>
      <c r="AQ85"/>
      <c r="AR85"/>
    </row>
    <row r="86" spans="12:44" x14ac:dyDescent="0.25">
      <c r="L86"/>
      <c r="P86" s="11"/>
      <c r="V86" s="11"/>
      <c r="X86" s="20"/>
      <c r="AF86" s="20"/>
      <c r="AG86"/>
      <c r="AI86" s="20"/>
      <c r="AJ86"/>
      <c r="AL86" s="19"/>
      <c r="AM86" s="19"/>
      <c r="AN86" s="18"/>
      <c r="AP86"/>
      <c r="AQ86"/>
      <c r="AR86"/>
    </row>
    <row r="87" spans="12:44" x14ac:dyDescent="0.25">
      <c r="L87"/>
      <c r="P87" s="11"/>
      <c r="V87" s="11"/>
      <c r="X87" s="20"/>
      <c r="AF87" s="20"/>
      <c r="AG87"/>
      <c r="AI87" s="20"/>
      <c r="AJ87"/>
      <c r="AL87" s="19"/>
      <c r="AM87" s="19"/>
      <c r="AN87" s="18"/>
      <c r="AP87"/>
      <c r="AQ87"/>
      <c r="AR87"/>
    </row>
    <row r="88" spans="12:44" x14ac:dyDescent="0.25">
      <c r="L88"/>
      <c r="P88" s="11"/>
      <c r="V88" s="11"/>
      <c r="X88" s="20"/>
      <c r="AF88" s="20"/>
      <c r="AG88"/>
      <c r="AI88" s="20"/>
      <c r="AJ88"/>
      <c r="AL88" s="19"/>
      <c r="AM88" s="19"/>
      <c r="AN88" s="18"/>
      <c r="AP88"/>
      <c r="AQ88"/>
      <c r="AR88"/>
    </row>
    <row r="89" spans="12:44" x14ac:dyDescent="0.25">
      <c r="L89"/>
      <c r="P89" s="11"/>
      <c r="V89" s="11"/>
      <c r="X89" s="20"/>
      <c r="AF89" s="20"/>
      <c r="AG89"/>
      <c r="AI89" s="20"/>
      <c r="AJ89"/>
      <c r="AL89" s="19"/>
      <c r="AM89" s="19"/>
      <c r="AN89" s="18"/>
      <c r="AP89"/>
      <c r="AQ89"/>
      <c r="AR89"/>
    </row>
    <row r="90" spans="12:44" x14ac:dyDescent="0.25">
      <c r="L90"/>
      <c r="P90" s="11"/>
      <c r="V90" s="11"/>
      <c r="X90" s="20"/>
      <c r="AF90" s="20"/>
      <c r="AG90"/>
      <c r="AI90" s="20"/>
      <c r="AJ90"/>
      <c r="AL90" s="19"/>
      <c r="AM90" s="19"/>
      <c r="AN90" s="18"/>
      <c r="AP90"/>
      <c r="AQ90"/>
      <c r="AR90"/>
    </row>
    <row r="91" spans="12:44" x14ac:dyDescent="0.25">
      <c r="L91"/>
      <c r="P91" s="11"/>
      <c r="V91" s="11"/>
      <c r="X91" s="20"/>
      <c r="AF91" s="20"/>
      <c r="AG91"/>
      <c r="AI91" s="20"/>
      <c r="AJ91"/>
      <c r="AL91" s="19"/>
      <c r="AM91" s="19"/>
      <c r="AN91" s="18"/>
      <c r="AP91"/>
      <c r="AQ91"/>
      <c r="AR91"/>
    </row>
  </sheetData>
  <phoneticPr fontId="3" type="noConversion"/>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3077" r:id="rId11" name="Check Box 5">
              <controlPr defaultSize="0" autoFill="0" autoLine="0" autoPict="0">
                <anchor moveWithCells="1">
                  <from>
                    <xdr:col>35</xdr:col>
                    <xdr:colOff>352425</xdr:colOff>
                    <xdr:row>18</xdr:row>
                    <xdr:rowOff>152400</xdr:rowOff>
                  </from>
                  <to>
                    <xdr:col>35</xdr:col>
                    <xdr:colOff>1171575</xdr:colOff>
                    <xdr:row>19</xdr:row>
                    <xdr:rowOff>171450</xdr:rowOff>
                  </to>
                </anchor>
              </controlPr>
            </control>
          </mc:Choice>
        </mc:AlternateContent>
        <mc:AlternateContent xmlns:mc="http://schemas.openxmlformats.org/markup-compatibility/2006">
          <mc:Choice Requires="x14">
            <control shapeId="3078" r:id="rId12" name="Check Box 6">
              <controlPr defaultSize="0" autoFill="0" autoLine="0" autoPict="0">
                <anchor moveWithCells="1">
                  <from>
                    <xdr:col>37</xdr:col>
                    <xdr:colOff>304800</xdr:colOff>
                    <xdr:row>18</xdr:row>
                    <xdr:rowOff>85725</xdr:rowOff>
                  </from>
                  <to>
                    <xdr:col>38</xdr:col>
                    <xdr:colOff>238125</xdr:colOff>
                    <xdr:row>19</xdr:row>
                    <xdr:rowOff>104775</xdr:rowOff>
                  </to>
                </anchor>
              </controlPr>
            </control>
          </mc:Choice>
        </mc:AlternateContent>
        <mc:AlternateContent xmlns:mc="http://schemas.openxmlformats.org/markup-compatibility/2006">
          <mc:Choice Requires="x14">
            <control shapeId="3079" r:id="rId13" name="Check Box 7">
              <controlPr defaultSize="0" autoFill="0" autoLine="0" autoPict="0">
                <anchor moveWithCells="1">
                  <from>
                    <xdr:col>39</xdr:col>
                    <xdr:colOff>352425</xdr:colOff>
                    <xdr:row>18</xdr:row>
                    <xdr:rowOff>152400</xdr:rowOff>
                  </from>
                  <to>
                    <xdr:col>40</xdr:col>
                    <xdr:colOff>561975</xdr:colOff>
                    <xdr:row>19</xdr:row>
                    <xdr:rowOff>171450</xdr:rowOff>
                  </to>
                </anchor>
              </controlPr>
            </control>
          </mc:Choice>
        </mc:AlternateContent>
        <mc:AlternateContent xmlns:mc="http://schemas.openxmlformats.org/markup-compatibility/2006">
          <mc:Choice Requires="x14">
            <control shapeId="3081" r:id="rId14" name="Spinner 9">
              <controlPr defaultSize="0" autoPict="0">
                <anchor moveWithCells="1" sizeWithCells="1">
                  <from>
                    <xdr:col>21</xdr:col>
                    <xdr:colOff>314325</xdr:colOff>
                    <xdr:row>10</xdr:row>
                    <xdr:rowOff>0</xdr:rowOff>
                  </from>
                  <to>
                    <xdr:col>21</xdr:col>
                    <xdr:colOff>533400</xdr:colOff>
                    <xdr:row>23</xdr:row>
                    <xdr:rowOff>171450</xdr:rowOff>
                  </to>
                </anchor>
              </controlPr>
            </control>
          </mc:Choice>
        </mc:AlternateContent>
      </controls>
    </mc:Choice>
  </mc:AlternateContent>
  <tableParts count="1">
    <tablePart r:id="rId15"/>
  </tableParts>
  <extLst>
    <ext xmlns:x14="http://schemas.microsoft.com/office/spreadsheetml/2009/9/main" uri="{A8765BA9-456A-4dab-B4F3-ACF838C121DE}">
      <x14:slicerList>
        <x14:slicer r:id="rId1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A2" workbookViewId="0">
      <selection activeCell="A2" sqref="A2"/>
    </sheetView>
  </sheetViews>
  <sheetFormatPr defaultRowHeight="15" x14ac:dyDescent="0.25"/>
  <cols>
    <col min="1" max="1" width="10.28515625"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3.7109375" bestFit="1" customWidth="1"/>
    <col min="8" max="8" width="14.42578125" bestFit="1" customWidth="1"/>
    <col min="9" max="9" width="15.140625" bestFit="1" customWidth="1"/>
    <col min="10" max="10" width="17.28515625" style="13" bestFit="1" customWidth="1"/>
    <col min="11" max="11" width="17.7109375" style="13" bestFit="1" customWidth="1"/>
    <col min="12" max="12" width="24.28515625" style="13" bestFit="1" customWidth="1"/>
    <col min="13" max="13" width="24.5703125" style="13" bestFit="1" customWidth="1"/>
    <col min="14" max="14" width="9.7109375" style="11" bestFit="1" customWidth="1"/>
    <col min="15" max="15" width="11.5703125" style="11" bestFit="1" customWidth="1"/>
    <col min="16" max="16" width="9.7109375" style="11" bestFit="1" customWidth="1"/>
  </cols>
  <sheetData>
    <row r="1" spans="1:16" ht="15.75" thickBot="1" x14ac:dyDescent="0.3">
      <c r="A1" s="2" t="s">
        <v>100</v>
      </c>
      <c r="B1" s="2" t="s">
        <v>0</v>
      </c>
      <c r="C1" s="2" t="s">
        <v>101</v>
      </c>
      <c r="D1" s="2" t="s">
        <v>102</v>
      </c>
      <c r="E1" s="2" t="s">
        <v>103</v>
      </c>
      <c r="F1" s="2" t="s">
        <v>104</v>
      </c>
      <c r="G1" s="2" t="s">
        <v>1</v>
      </c>
      <c r="H1" s="2" t="s">
        <v>2</v>
      </c>
      <c r="I1" s="2" t="s">
        <v>3</v>
      </c>
      <c r="J1" s="12" t="s">
        <v>4</v>
      </c>
      <c r="K1" s="12" t="s">
        <v>5</v>
      </c>
      <c r="L1" s="12" t="s">
        <v>114</v>
      </c>
      <c r="M1" s="12" t="s">
        <v>115</v>
      </c>
      <c r="N1" s="15" t="s">
        <v>116</v>
      </c>
      <c r="O1" s="15" t="s">
        <v>117</v>
      </c>
      <c r="P1" s="15" t="s">
        <v>118</v>
      </c>
    </row>
    <row r="2" spans="1:16" x14ac:dyDescent="0.2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13">
        <f>VLOOKUP(InputData[[#This Row],[PRODUCT ID]],MasterData[],5,0)</f>
        <v>144</v>
      </c>
      <c r="K2" s="13">
        <f>VLOOKUP(InputData[[#This Row],[PRODUCT ID]],MasterData[],6,0)</f>
        <v>156.96</v>
      </c>
      <c r="L2" s="13">
        <f>InputData[[#This Row],[BUYING PRIZE]]*InputData[[#This Row],[QUANTITY]]</f>
        <v>1296</v>
      </c>
      <c r="M2" s="13">
        <f>InputData[[#This Row],[SELLING PRICE]]*InputData[[#This Row],[QUANTITY]]*1-InputData[[#This Row],[DISCOUNT %]]</f>
        <v>1412.64</v>
      </c>
      <c r="N2" s="11">
        <f>DAY(InputData[[#This Row],[DATE]])</f>
        <v>1</v>
      </c>
      <c r="O2" s="11" t="str">
        <f>TEXT(InputData[[#This Row],[DATE]],"MMM")</f>
        <v>Jan</v>
      </c>
      <c r="P2" s="11">
        <f>YEAR(InputData[[#This Row],[DATE]])</f>
        <v>2021</v>
      </c>
    </row>
    <row r="3" spans="1:16" x14ac:dyDescent="0.2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13">
        <f>VLOOKUP(InputData[[#This Row],[PRODUCT ID]],MasterData[],5,0)</f>
        <v>72</v>
      </c>
      <c r="K3" s="13">
        <f>VLOOKUP(InputData[[#This Row],[PRODUCT ID]],MasterData[],6,0)</f>
        <v>79.92</v>
      </c>
      <c r="L3" s="13">
        <f>InputData[[#This Row],[BUYING PRIZE]]*InputData[[#This Row],[QUANTITY]]</f>
        <v>1080</v>
      </c>
      <c r="M3" s="13">
        <f>InputData[[#This Row],[SELLING PRICE]]*InputData[[#This Row],[QUANTITY]]*1-InputData[[#This Row],[DISCOUNT %]]</f>
        <v>1198.8</v>
      </c>
      <c r="N3" s="11">
        <f>DAY(InputData[[#This Row],[DATE]])</f>
        <v>2</v>
      </c>
      <c r="O3" s="11" t="str">
        <f>TEXT(InputData[[#This Row],[DATE]],"MMM")</f>
        <v>Jan</v>
      </c>
      <c r="P3" s="11">
        <f>YEAR(InputData[[#This Row],[DATE]])</f>
        <v>2021</v>
      </c>
    </row>
    <row r="4" spans="1:16" x14ac:dyDescent="0.2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13">
        <f>VLOOKUP(InputData[[#This Row],[PRODUCT ID]],MasterData[],5,0)</f>
        <v>112</v>
      </c>
      <c r="K4" s="13">
        <f>VLOOKUP(InputData[[#This Row],[PRODUCT ID]],MasterData[],6,0)</f>
        <v>122.08</v>
      </c>
      <c r="L4" s="13">
        <f>InputData[[#This Row],[BUYING PRIZE]]*InputData[[#This Row],[QUANTITY]]</f>
        <v>672</v>
      </c>
      <c r="M4" s="13">
        <f>InputData[[#This Row],[SELLING PRICE]]*InputData[[#This Row],[QUANTITY]]*1-InputData[[#This Row],[DISCOUNT %]]</f>
        <v>732.48</v>
      </c>
      <c r="N4" s="11">
        <f>DAY(InputData[[#This Row],[DATE]])</f>
        <v>2</v>
      </c>
      <c r="O4" s="11" t="str">
        <f>TEXT(InputData[[#This Row],[DATE]],"MMM")</f>
        <v>Jan</v>
      </c>
      <c r="P4" s="11">
        <f>YEAR(InputData[[#This Row],[DATE]])</f>
        <v>2021</v>
      </c>
    </row>
    <row r="5" spans="1:16" x14ac:dyDescent="0.2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13">
        <f>VLOOKUP(InputData[[#This Row],[PRODUCT ID]],MasterData[],5,0)</f>
        <v>44</v>
      </c>
      <c r="K5" s="13">
        <f>VLOOKUP(InputData[[#This Row],[PRODUCT ID]],MasterData[],6,0)</f>
        <v>48.84</v>
      </c>
      <c r="L5" s="13">
        <f>InputData[[#This Row],[BUYING PRIZE]]*InputData[[#This Row],[QUANTITY]]</f>
        <v>220</v>
      </c>
      <c r="M5" s="13">
        <f>InputData[[#This Row],[SELLING PRICE]]*InputData[[#This Row],[QUANTITY]]*1-InputData[[#This Row],[DISCOUNT %]]</f>
        <v>244.20000000000002</v>
      </c>
      <c r="N5" s="11">
        <f>DAY(InputData[[#This Row],[DATE]])</f>
        <v>3</v>
      </c>
      <c r="O5" s="11" t="str">
        <f>TEXT(InputData[[#This Row],[DATE]],"MMM")</f>
        <v>Jan</v>
      </c>
      <c r="P5" s="11">
        <f>YEAR(InputData[[#This Row],[DATE]])</f>
        <v>2021</v>
      </c>
    </row>
    <row r="6" spans="1:16" x14ac:dyDescent="0.2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13">
        <f>VLOOKUP(InputData[[#This Row],[PRODUCT ID]],MasterData[],5,0)</f>
        <v>5</v>
      </c>
      <c r="K6" s="13">
        <f>VLOOKUP(InputData[[#This Row],[PRODUCT ID]],MasterData[],6,0)</f>
        <v>6.7</v>
      </c>
      <c r="L6" s="13">
        <f>InputData[[#This Row],[BUYING PRIZE]]*InputData[[#This Row],[QUANTITY]]</f>
        <v>60</v>
      </c>
      <c r="M6" s="13">
        <f>InputData[[#This Row],[SELLING PRICE]]*InputData[[#This Row],[QUANTITY]]*1-InputData[[#This Row],[DISCOUNT %]]</f>
        <v>80.400000000000006</v>
      </c>
      <c r="N6" s="11">
        <f>DAY(InputData[[#This Row],[DATE]])</f>
        <v>4</v>
      </c>
      <c r="O6" s="11" t="str">
        <f>TEXT(InputData[[#This Row],[DATE]],"MMM")</f>
        <v>Jan</v>
      </c>
      <c r="P6" s="11">
        <f>YEAR(InputData[[#This Row],[DATE]])</f>
        <v>2021</v>
      </c>
    </row>
    <row r="7" spans="1:16" x14ac:dyDescent="0.2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13">
        <f>VLOOKUP(InputData[[#This Row],[PRODUCT ID]],MasterData[],5,0)</f>
        <v>93</v>
      </c>
      <c r="K7" s="13">
        <f>VLOOKUP(InputData[[#This Row],[PRODUCT ID]],MasterData[],6,0)</f>
        <v>104.16</v>
      </c>
      <c r="L7" s="13">
        <f>InputData[[#This Row],[BUYING PRIZE]]*InputData[[#This Row],[QUANTITY]]</f>
        <v>93</v>
      </c>
      <c r="M7" s="13">
        <f>InputData[[#This Row],[SELLING PRICE]]*InputData[[#This Row],[QUANTITY]]*1-InputData[[#This Row],[DISCOUNT %]]</f>
        <v>104.16</v>
      </c>
      <c r="N7" s="11">
        <f>DAY(InputData[[#This Row],[DATE]])</f>
        <v>9</v>
      </c>
      <c r="O7" s="11" t="str">
        <f>TEXT(InputData[[#This Row],[DATE]],"MMM")</f>
        <v>Jan</v>
      </c>
      <c r="P7" s="11">
        <f>YEAR(InputData[[#This Row],[DATE]])</f>
        <v>2021</v>
      </c>
    </row>
    <row r="8" spans="1:16" x14ac:dyDescent="0.2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13">
        <f>VLOOKUP(InputData[[#This Row],[PRODUCT ID]],MasterData[],5,0)</f>
        <v>71</v>
      </c>
      <c r="K8" s="13">
        <f>VLOOKUP(InputData[[#This Row],[PRODUCT ID]],MasterData[],6,0)</f>
        <v>80.94</v>
      </c>
      <c r="L8" s="13">
        <f>InputData[[#This Row],[BUYING PRIZE]]*InputData[[#This Row],[QUANTITY]]</f>
        <v>568</v>
      </c>
      <c r="M8" s="13">
        <f>InputData[[#This Row],[SELLING PRICE]]*InputData[[#This Row],[QUANTITY]]*1-InputData[[#This Row],[DISCOUNT %]]</f>
        <v>647.52</v>
      </c>
      <c r="N8" s="11">
        <f>DAY(InputData[[#This Row],[DATE]])</f>
        <v>9</v>
      </c>
      <c r="O8" s="11" t="str">
        <f>TEXT(InputData[[#This Row],[DATE]],"MMM")</f>
        <v>Jan</v>
      </c>
      <c r="P8" s="11">
        <f>YEAR(InputData[[#This Row],[DATE]])</f>
        <v>2021</v>
      </c>
    </row>
    <row r="9" spans="1:16" x14ac:dyDescent="0.2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13">
        <f>VLOOKUP(InputData[[#This Row],[PRODUCT ID]],MasterData[],5,0)</f>
        <v>7</v>
      </c>
      <c r="K9" s="13">
        <f>VLOOKUP(InputData[[#This Row],[PRODUCT ID]],MasterData[],6,0)</f>
        <v>8.33</v>
      </c>
      <c r="L9" s="13">
        <f>InputData[[#This Row],[BUYING PRIZE]]*InputData[[#This Row],[QUANTITY]]</f>
        <v>28</v>
      </c>
      <c r="M9" s="13">
        <f>InputData[[#This Row],[SELLING PRICE]]*InputData[[#This Row],[QUANTITY]]*1-InputData[[#This Row],[DISCOUNT %]]</f>
        <v>33.32</v>
      </c>
      <c r="N9" s="11">
        <f>DAY(InputData[[#This Row],[DATE]])</f>
        <v>9</v>
      </c>
      <c r="O9" s="11" t="str">
        <f>TEXT(InputData[[#This Row],[DATE]],"MMM")</f>
        <v>Jan</v>
      </c>
      <c r="P9" s="11">
        <f>YEAR(InputData[[#This Row],[DATE]])</f>
        <v>2021</v>
      </c>
    </row>
    <row r="10" spans="1:16" x14ac:dyDescent="0.2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13">
        <f>VLOOKUP(InputData[[#This Row],[PRODUCT ID]],MasterData[],5,0)</f>
        <v>67</v>
      </c>
      <c r="K10" s="13">
        <f>VLOOKUP(InputData[[#This Row],[PRODUCT ID]],MasterData[],6,0)</f>
        <v>85.76</v>
      </c>
      <c r="L10" s="13">
        <f>InputData[[#This Row],[BUYING PRIZE]]*InputData[[#This Row],[QUANTITY]]</f>
        <v>201</v>
      </c>
      <c r="M10" s="13">
        <f>InputData[[#This Row],[SELLING PRICE]]*InputData[[#This Row],[QUANTITY]]*1-InputData[[#This Row],[DISCOUNT %]]</f>
        <v>257.28000000000003</v>
      </c>
      <c r="N10" s="11">
        <f>DAY(InputData[[#This Row],[DATE]])</f>
        <v>11</v>
      </c>
      <c r="O10" s="11" t="str">
        <f>TEXT(InputData[[#This Row],[DATE]],"MMM")</f>
        <v>Jan</v>
      </c>
      <c r="P10" s="11">
        <f>YEAR(InputData[[#This Row],[DATE]])</f>
        <v>2021</v>
      </c>
    </row>
    <row r="11" spans="1:16" x14ac:dyDescent="0.2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13">
        <f>VLOOKUP(InputData[[#This Row],[PRODUCT ID]],MasterData[],5,0)</f>
        <v>112</v>
      </c>
      <c r="K11" s="13">
        <f>VLOOKUP(InputData[[#This Row],[PRODUCT ID]],MasterData[],6,0)</f>
        <v>146.72</v>
      </c>
      <c r="L11" s="13">
        <f>InputData[[#This Row],[BUYING PRIZE]]*InputData[[#This Row],[QUANTITY]]</f>
        <v>448</v>
      </c>
      <c r="M11" s="13">
        <f>InputData[[#This Row],[SELLING PRICE]]*InputData[[#This Row],[QUANTITY]]*1-InputData[[#This Row],[DISCOUNT %]]</f>
        <v>586.88</v>
      </c>
      <c r="N11" s="11">
        <f>DAY(InputData[[#This Row],[DATE]])</f>
        <v>11</v>
      </c>
      <c r="O11" s="11" t="str">
        <f>TEXT(InputData[[#This Row],[DATE]],"MMM")</f>
        <v>Jan</v>
      </c>
      <c r="P11" s="11">
        <f>YEAR(InputData[[#This Row],[DATE]])</f>
        <v>2021</v>
      </c>
    </row>
    <row r="12" spans="1:16" x14ac:dyDescent="0.2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13">
        <f>VLOOKUP(InputData[[#This Row],[PRODUCT ID]],MasterData[],5,0)</f>
        <v>120</v>
      </c>
      <c r="K12" s="13">
        <f>VLOOKUP(InputData[[#This Row],[PRODUCT ID]],MasterData[],6,0)</f>
        <v>162</v>
      </c>
      <c r="L12" s="13">
        <f>InputData[[#This Row],[BUYING PRIZE]]*InputData[[#This Row],[QUANTITY]]</f>
        <v>480</v>
      </c>
      <c r="M12" s="13">
        <f>InputData[[#This Row],[SELLING PRICE]]*InputData[[#This Row],[QUANTITY]]*1-InputData[[#This Row],[DISCOUNT %]]</f>
        <v>648</v>
      </c>
      <c r="N12" s="11">
        <f>DAY(InputData[[#This Row],[DATE]])</f>
        <v>11</v>
      </c>
      <c r="O12" s="11" t="str">
        <f>TEXT(InputData[[#This Row],[DATE]],"MMM")</f>
        <v>Jan</v>
      </c>
      <c r="P12" s="11">
        <f>YEAR(InputData[[#This Row],[DATE]])</f>
        <v>2021</v>
      </c>
    </row>
    <row r="13" spans="1:16" x14ac:dyDescent="0.2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13">
        <f>VLOOKUP(InputData[[#This Row],[PRODUCT ID]],MasterData[],5,0)</f>
        <v>120</v>
      </c>
      <c r="K13" s="13">
        <f>VLOOKUP(InputData[[#This Row],[PRODUCT ID]],MasterData[],6,0)</f>
        <v>162</v>
      </c>
      <c r="L13" s="13">
        <f>InputData[[#This Row],[BUYING PRIZE]]*InputData[[#This Row],[QUANTITY]]</f>
        <v>1200</v>
      </c>
      <c r="M13" s="13">
        <f>InputData[[#This Row],[SELLING PRICE]]*InputData[[#This Row],[QUANTITY]]*1-InputData[[#This Row],[DISCOUNT %]]</f>
        <v>1620</v>
      </c>
      <c r="N13" s="11">
        <f>DAY(InputData[[#This Row],[DATE]])</f>
        <v>12</v>
      </c>
      <c r="O13" s="11" t="str">
        <f>TEXT(InputData[[#This Row],[DATE]],"MMM")</f>
        <v>Jan</v>
      </c>
      <c r="P13" s="11">
        <f>YEAR(InputData[[#This Row],[DATE]])</f>
        <v>2021</v>
      </c>
    </row>
    <row r="14" spans="1:16" x14ac:dyDescent="0.2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13">
        <f>VLOOKUP(InputData[[#This Row],[PRODUCT ID]],MasterData[],5,0)</f>
        <v>76</v>
      </c>
      <c r="K14" s="13">
        <f>VLOOKUP(InputData[[#This Row],[PRODUCT ID]],MasterData[],6,0)</f>
        <v>82.08</v>
      </c>
      <c r="L14" s="13">
        <f>InputData[[#This Row],[BUYING PRIZE]]*InputData[[#This Row],[QUANTITY]]</f>
        <v>988</v>
      </c>
      <c r="M14" s="13">
        <f>InputData[[#This Row],[SELLING PRICE]]*InputData[[#This Row],[QUANTITY]]*1-InputData[[#This Row],[DISCOUNT %]]</f>
        <v>1067.04</v>
      </c>
      <c r="N14" s="11">
        <f>DAY(InputData[[#This Row],[DATE]])</f>
        <v>18</v>
      </c>
      <c r="O14" s="11" t="str">
        <f>TEXT(InputData[[#This Row],[DATE]],"MMM")</f>
        <v>Jan</v>
      </c>
      <c r="P14" s="11">
        <f>YEAR(InputData[[#This Row],[DATE]])</f>
        <v>2021</v>
      </c>
    </row>
    <row r="15" spans="1:16" x14ac:dyDescent="0.2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13">
        <f>VLOOKUP(InputData[[#This Row],[PRODUCT ID]],MasterData[],5,0)</f>
        <v>141</v>
      </c>
      <c r="K15" s="13">
        <f>VLOOKUP(InputData[[#This Row],[PRODUCT ID]],MasterData[],6,0)</f>
        <v>149.46</v>
      </c>
      <c r="L15" s="13">
        <f>InputData[[#This Row],[BUYING PRIZE]]*InputData[[#This Row],[QUANTITY]]</f>
        <v>423</v>
      </c>
      <c r="M15" s="13">
        <f>InputData[[#This Row],[SELLING PRICE]]*InputData[[#This Row],[QUANTITY]]*1-InputData[[#This Row],[DISCOUNT %]]</f>
        <v>448.38</v>
      </c>
      <c r="N15" s="11">
        <f>DAY(InputData[[#This Row],[DATE]])</f>
        <v>18</v>
      </c>
      <c r="O15" s="11" t="str">
        <f>TEXT(InputData[[#This Row],[DATE]],"MMM")</f>
        <v>Jan</v>
      </c>
      <c r="P15" s="11">
        <f>YEAR(InputData[[#This Row],[DATE]])</f>
        <v>2021</v>
      </c>
    </row>
    <row r="16" spans="1:16" x14ac:dyDescent="0.2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13">
        <f>VLOOKUP(InputData[[#This Row],[PRODUCT ID]],MasterData[],5,0)</f>
        <v>5</v>
      </c>
      <c r="K16" s="13">
        <f>VLOOKUP(InputData[[#This Row],[PRODUCT ID]],MasterData[],6,0)</f>
        <v>6.7</v>
      </c>
      <c r="L16" s="13">
        <f>InputData[[#This Row],[BUYING PRIZE]]*InputData[[#This Row],[QUANTITY]]</f>
        <v>30</v>
      </c>
      <c r="M16" s="13">
        <f>InputData[[#This Row],[SELLING PRICE]]*InputData[[#This Row],[QUANTITY]]*1-InputData[[#This Row],[DISCOUNT %]]</f>
        <v>40.200000000000003</v>
      </c>
      <c r="N16" s="11">
        <f>DAY(InputData[[#This Row],[DATE]])</f>
        <v>19</v>
      </c>
      <c r="O16" s="11" t="str">
        <f>TEXT(InputData[[#This Row],[DATE]],"MMM")</f>
        <v>Jan</v>
      </c>
      <c r="P16" s="11">
        <f>YEAR(InputData[[#This Row],[DATE]])</f>
        <v>2021</v>
      </c>
    </row>
    <row r="17" spans="1:16" x14ac:dyDescent="0.2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13">
        <f>VLOOKUP(InputData[[#This Row],[PRODUCT ID]],MasterData[],5,0)</f>
        <v>55</v>
      </c>
      <c r="K17" s="13">
        <f>VLOOKUP(InputData[[#This Row],[PRODUCT ID]],MasterData[],6,0)</f>
        <v>58.3</v>
      </c>
      <c r="L17" s="13">
        <f>InputData[[#This Row],[BUYING PRIZE]]*InputData[[#This Row],[QUANTITY]]</f>
        <v>220</v>
      </c>
      <c r="M17" s="13">
        <f>InputData[[#This Row],[SELLING PRICE]]*InputData[[#This Row],[QUANTITY]]*1-InputData[[#This Row],[DISCOUNT %]]</f>
        <v>233.2</v>
      </c>
      <c r="N17" s="11">
        <f>DAY(InputData[[#This Row],[DATE]])</f>
        <v>20</v>
      </c>
      <c r="O17" s="11" t="str">
        <f>TEXT(InputData[[#This Row],[DATE]],"MMM")</f>
        <v>Jan</v>
      </c>
      <c r="P17" s="11">
        <f>YEAR(InputData[[#This Row],[DATE]])</f>
        <v>2021</v>
      </c>
    </row>
    <row r="18" spans="1:16" x14ac:dyDescent="0.2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13">
        <f>VLOOKUP(InputData[[#This Row],[PRODUCT ID]],MasterData[],5,0)</f>
        <v>61</v>
      </c>
      <c r="K18" s="13">
        <f>VLOOKUP(InputData[[#This Row],[PRODUCT ID]],MasterData[],6,0)</f>
        <v>76.25</v>
      </c>
      <c r="L18" s="13">
        <f>InputData[[#This Row],[BUYING PRIZE]]*InputData[[#This Row],[QUANTITY]]</f>
        <v>244</v>
      </c>
      <c r="M18" s="13">
        <f>InputData[[#This Row],[SELLING PRICE]]*InputData[[#This Row],[QUANTITY]]*1-InputData[[#This Row],[DISCOUNT %]]</f>
        <v>305</v>
      </c>
      <c r="N18" s="11">
        <f>DAY(InputData[[#This Row],[DATE]])</f>
        <v>20</v>
      </c>
      <c r="O18" s="11" t="str">
        <f>TEXT(InputData[[#This Row],[DATE]],"MMM")</f>
        <v>Jan</v>
      </c>
      <c r="P18" s="11">
        <f>YEAR(InputData[[#This Row],[DATE]])</f>
        <v>2021</v>
      </c>
    </row>
    <row r="19" spans="1:16" x14ac:dyDescent="0.2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13">
        <f>VLOOKUP(InputData[[#This Row],[PRODUCT ID]],MasterData[],5,0)</f>
        <v>44</v>
      </c>
      <c r="K19" s="13">
        <f>VLOOKUP(InputData[[#This Row],[PRODUCT ID]],MasterData[],6,0)</f>
        <v>48.84</v>
      </c>
      <c r="L19" s="13">
        <f>InputData[[#This Row],[BUYING PRIZE]]*InputData[[#This Row],[QUANTITY]]</f>
        <v>660</v>
      </c>
      <c r="M19" s="13">
        <f>InputData[[#This Row],[SELLING PRICE]]*InputData[[#This Row],[QUANTITY]]*1-InputData[[#This Row],[DISCOUNT %]]</f>
        <v>732.6</v>
      </c>
      <c r="N19" s="11">
        <f>DAY(InputData[[#This Row],[DATE]])</f>
        <v>21</v>
      </c>
      <c r="O19" s="11" t="str">
        <f>TEXT(InputData[[#This Row],[DATE]],"MMM")</f>
        <v>Jan</v>
      </c>
      <c r="P19" s="11">
        <f>YEAR(InputData[[#This Row],[DATE]])</f>
        <v>2021</v>
      </c>
    </row>
    <row r="20" spans="1:16" x14ac:dyDescent="0.2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13">
        <f>VLOOKUP(InputData[[#This Row],[PRODUCT ID]],MasterData[],5,0)</f>
        <v>71</v>
      </c>
      <c r="K20" s="13">
        <f>VLOOKUP(InputData[[#This Row],[PRODUCT ID]],MasterData[],6,0)</f>
        <v>80.94</v>
      </c>
      <c r="L20" s="13">
        <f>InputData[[#This Row],[BUYING PRIZE]]*InputData[[#This Row],[QUANTITY]]</f>
        <v>639</v>
      </c>
      <c r="M20" s="13">
        <f>InputData[[#This Row],[SELLING PRICE]]*InputData[[#This Row],[QUANTITY]]*1-InputData[[#This Row],[DISCOUNT %]]</f>
        <v>728.46</v>
      </c>
      <c r="N20" s="11">
        <f>DAY(InputData[[#This Row],[DATE]])</f>
        <v>21</v>
      </c>
      <c r="O20" s="11" t="str">
        <f>TEXT(InputData[[#This Row],[DATE]],"MMM")</f>
        <v>Jan</v>
      </c>
      <c r="P20" s="11">
        <f>YEAR(InputData[[#This Row],[DATE]])</f>
        <v>2021</v>
      </c>
    </row>
    <row r="21" spans="1:16" x14ac:dyDescent="0.2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13">
        <f>VLOOKUP(InputData[[#This Row],[PRODUCT ID]],MasterData[],5,0)</f>
        <v>120</v>
      </c>
      <c r="K21" s="13">
        <f>VLOOKUP(InputData[[#This Row],[PRODUCT ID]],MasterData[],6,0)</f>
        <v>162</v>
      </c>
      <c r="L21" s="13">
        <f>InputData[[#This Row],[BUYING PRIZE]]*InputData[[#This Row],[QUANTITY]]</f>
        <v>720</v>
      </c>
      <c r="M21" s="13">
        <f>InputData[[#This Row],[SELLING PRICE]]*InputData[[#This Row],[QUANTITY]]*1-InputData[[#This Row],[DISCOUNT %]]</f>
        <v>972</v>
      </c>
      <c r="N21" s="11">
        <f>DAY(InputData[[#This Row],[DATE]])</f>
        <v>21</v>
      </c>
      <c r="O21" s="11" t="str">
        <f>TEXT(InputData[[#This Row],[DATE]],"MMM")</f>
        <v>Jan</v>
      </c>
      <c r="P21" s="11">
        <f>YEAR(InputData[[#This Row],[DATE]])</f>
        <v>2021</v>
      </c>
    </row>
    <row r="22" spans="1:16" x14ac:dyDescent="0.2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13">
        <f>VLOOKUP(InputData[[#This Row],[PRODUCT ID]],MasterData[],5,0)</f>
        <v>55</v>
      </c>
      <c r="K22" s="13">
        <f>VLOOKUP(InputData[[#This Row],[PRODUCT ID]],MasterData[],6,0)</f>
        <v>58.3</v>
      </c>
      <c r="L22" s="13">
        <f>InputData[[#This Row],[BUYING PRIZE]]*InputData[[#This Row],[QUANTITY]]</f>
        <v>330</v>
      </c>
      <c r="M22" s="13">
        <f>InputData[[#This Row],[SELLING PRICE]]*InputData[[#This Row],[QUANTITY]]*1-InputData[[#This Row],[DISCOUNT %]]</f>
        <v>349.79999999999995</v>
      </c>
      <c r="N22" s="11">
        <f>DAY(InputData[[#This Row],[DATE]])</f>
        <v>25</v>
      </c>
      <c r="O22" s="11" t="str">
        <f>TEXT(InputData[[#This Row],[DATE]],"MMM")</f>
        <v>Jan</v>
      </c>
      <c r="P22" s="11">
        <f>YEAR(InputData[[#This Row],[DATE]])</f>
        <v>2021</v>
      </c>
    </row>
    <row r="23" spans="1:16" x14ac:dyDescent="0.2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13">
        <f>VLOOKUP(InputData[[#This Row],[PRODUCT ID]],MasterData[],5,0)</f>
        <v>5</v>
      </c>
      <c r="K23" s="13">
        <f>VLOOKUP(InputData[[#This Row],[PRODUCT ID]],MasterData[],6,0)</f>
        <v>6.7</v>
      </c>
      <c r="L23" s="13">
        <f>InputData[[#This Row],[BUYING PRIZE]]*InputData[[#This Row],[QUANTITY]]</f>
        <v>35</v>
      </c>
      <c r="M23" s="13">
        <f>InputData[[#This Row],[SELLING PRICE]]*InputData[[#This Row],[QUANTITY]]*1-InputData[[#This Row],[DISCOUNT %]]</f>
        <v>46.9</v>
      </c>
      <c r="N23" s="11">
        <f>DAY(InputData[[#This Row],[DATE]])</f>
        <v>25</v>
      </c>
      <c r="O23" s="11" t="str">
        <f>TEXT(InputData[[#This Row],[DATE]],"MMM")</f>
        <v>Jan</v>
      </c>
      <c r="P23" s="11">
        <f>YEAR(InputData[[#This Row],[DATE]])</f>
        <v>2021</v>
      </c>
    </row>
    <row r="24" spans="1:16" x14ac:dyDescent="0.2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13">
        <f>VLOOKUP(InputData[[#This Row],[PRODUCT ID]],MasterData[],5,0)</f>
        <v>93</v>
      </c>
      <c r="K24" s="13">
        <f>VLOOKUP(InputData[[#This Row],[PRODUCT ID]],MasterData[],6,0)</f>
        <v>104.16</v>
      </c>
      <c r="L24" s="13">
        <f>InputData[[#This Row],[BUYING PRIZE]]*InputData[[#This Row],[QUANTITY]]</f>
        <v>1302</v>
      </c>
      <c r="M24" s="13">
        <f>InputData[[#This Row],[SELLING PRICE]]*InputData[[#This Row],[QUANTITY]]*1-InputData[[#This Row],[DISCOUNT %]]</f>
        <v>1458.24</v>
      </c>
      <c r="N24" s="11">
        <f>DAY(InputData[[#This Row],[DATE]])</f>
        <v>25</v>
      </c>
      <c r="O24" s="11" t="str">
        <f>TEXT(InputData[[#This Row],[DATE]],"MMM")</f>
        <v>Jan</v>
      </c>
      <c r="P24" s="11">
        <f>YEAR(InputData[[#This Row],[DATE]])</f>
        <v>2021</v>
      </c>
    </row>
    <row r="25" spans="1:16" x14ac:dyDescent="0.2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13">
        <f>VLOOKUP(InputData[[#This Row],[PRODUCT ID]],MasterData[],5,0)</f>
        <v>76</v>
      </c>
      <c r="K25" s="13">
        <f>VLOOKUP(InputData[[#This Row],[PRODUCT ID]],MasterData[],6,0)</f>
        <v>82.08</v>
      </c>
      <c r="L25" s="13">
        <f>InputData[[#This Row],[BUYING PRIZE]]*InputData[[#This Row],[QUANTITY]]</f>
        <v>684</v>
      </c>
      <c r="M25" s="13">
        <f>InputData[[#This Row],[SELLING PRICE]]*InputData[[#This Row],[QUANTITY]]*1-InputData[[#This Row],[DISCOUNT %]]</f>
        <v>738.72</v>
      </c>
      <c r="N25" s="11">
        <f>DAY(InputData[[#This Row],[DATE]])</f>
        <v>26</v>
      </c>
      <c r="O25" s="11" t="str">
        <f>TEXT(InputData[[#This Row],[DATE]],"MMM")</f>
        <v>Jan</v>
      </c>
      <c r="P25" s="11">
        <f>YEAR(InputData[[#This Row],[DATE]])</f>
        <v>2021</v>
      </c>
    </row>
    <row r="26" spans="1:16" x14ac:dyDescent="0.2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13">
        <f>VLOOKUP(InputData[[#This Row],[PRODUCT ID]],MasterData[],5,0)</f>
        <v>75</v>
      </c>
      <c r="K26" s="13">
        <f>VLOOKUP(InputData[[#This Row],[PRODUCT ID]],MasterData[],6,0)</f>
        <v>85.5</v>
      </c>
      <c r="L26" s="13">
        <f>InputData[[#This Row],[BUYING PRIZE]]*InputData[[#This Row],[QUANTITY]]</f>
        <v>525</v>
      </c>
      <c r="M26" s="13">
        <f>InputData[[#This Row],[SELLING PRICE]]*InputData[[#This Row],[QUANTITY]]*1-InputData[[#This Row],[DISCOUNT %]]</f>
        <v>598.5</v>
      </c>
      <c r="N26" s="11">
        <f>DAY(InputData[[#This Row],[DATE]])</f>
        <v>26</v>
      </c>
      <c r="O26" s="11" t="str">
        <f>TEXT(InputData[[#This Row],[DATE]],"MMM")</f>
        <v>Jan</v>
      </c>
      <c r="P26" s="11">
        <f>YEAR(InputData[[#This Row],[DATE]])</f>
        <v>2021</v>
      </c>
    </row>
    <row r="27" spans="1:16" x14ac:dyDescent="0.2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13">
        <f>VLOOKUP(InputData[[#This Row],[PRODUCT ID]],MasterData[],5,0)</f>
        <v>98</v>
      </c>
      <c r="K27" s="13">
        <f>VLOOKUP(InputData[[#This Row],[PRODUCT ID]],MasterData[],6,0)</f>
        <v>103.88</v>
      </c>
      <c r="L27" s="13">
        <f>InputData[[#This Row],[BUYING PRIZE]]*InputData[[#This Row],[QUANTITY]]</f>
        <v>686</v>
      </c>
      <c r="M27" s="13">
        <f>InputData[[#This Row],[SELLING PRICE]]*InputData[[#This Row],[QUANTITY]]*1-InputData[[#This Row],[DISCOUNT %]]</f>
        <v>727.16</v>
      </c>
      <c r="N27" s="11">
        <f>DAY(InputData[[#This Row],[DATE]])</f>
        <v>26</v>
      </c>
      <c r="O27" s="11" t="str">
        <f>TEXT(InputData[[#This Row],[DATE]],"MMM")</f>
        <v>Jan</v>
      </c>
      <c r="P27" s="11">
        <f>YEAR(InputData[[#This Row],[DATE]])</f>
        <v>2021</v>
      </c>
    </row>
    <row r="28" spans="1:16" x14ac:dyDescent="0.2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13">
        <f>VLOOKUP(InputData[[#This Row],[PRODUCT ID]],MasterData[],5,0)</f>
        <v>90</v>
      </c>
      <c r="K28" s="13">
        <f>VLOOKUP(InputData[[#This Row],[PRODUCT ID]],MasterData[],6,0)</f>
        <v>115.2</v>
      </c>
      <c r="L28" s="13">
        <f>InputData[[#This Row],[BUYING PRIZE]]*InputData[[#This Row],[QUANTITY]]</f>
        <v>630</v>
      </c>
      <c r="M28" s="13">
        <f>InputData[[#This Row],[SELLING PRICE]]*InputData[[#This Row],[QUANTITY]]*1-InputData[[#This Row],[DISCOUNT %]]</f>
        <v>806.4</v>
      </c>
      <c r="N28" s="11">
        <f>DAY(InputData[[#This Row],[DATE]])</f>
        <v>27</v>
      </c>
      <c r="O28" s="11" t="str">
        <f>TEXT(InputData[[#This Row],[DATE]],"MMM")</f>
        <v>Jan</v>
      </c>
      <c r="P28" s="11">
        <f>YEAR(InputData[[#This Row],[DATE]])</f>
        <v>2021</v>
      </c>
    </row>
    <row r="29" spans="1:16" x14ac:dyDescent="0.2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13">
        <f>VLOOKUP(InputData[[#This Row],[PRODUCT ID]],MasterData[],5,0)</f>
        <v>89</v>
      </c>
      <c r="K29" s="13">
        <f>VLOOKUP(InputData[[#This Row],[PRODUCT ID]],MasterData[],6,0)</f>
        <v>117.48</v>
      </c>
      <c r="L29" s="13">
        <f>InputData[[#This Row],[BUYING PRIZE]]*InputData[[#This Row],[QUANTITY]]</f>
        <v>267</v>
      </c>
      <c r="M29" s="13">
        <f>InputData[[#This Row],[SELLING PRICE]]*InputData[[#This Row],[QUANTITY]]*1-InputData[[#This Row],[DISCOUNT %]]</f>
        <v>352.44</v>
      </c>
      <c r="N29" s="11">
        <f>DAY(InputData[[#This Row],[DATE]])</f>
        <v>27</v>
      </c>
      <c r="O29" s="11" t="str">
        <f>TEXT(InputData[[#This Row],[DATE]],"MMM")</f>
        <v>Jan</v>
      </c>
      <c r="P29" s="11">
        <f>YEAR(InputData[[#This Row],[DATE]])</f>
        <v>2021</v>
      </c>
    </row>
    <row r="30" spans="1:16" x14ac:dyDescent="0.2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13">
        <f>VLOOKUP(InputData[[#This Row],[PRODUCT ID]],MasterData[],5,0)</f>
        <v>44</v>
      </c>
      <c r="K30" s="13">
        <f>VLOOKUP(InputData[[#This Row],[PRODUCT ID]],MasterData[],6,0)</f>
        <v>48.84</v>
      </c>
      <c r="L30" s="13">
        <f>InputData[[#This Row],[BUYING PRIZE]]*InputData[[#This Row],[QUANTITY]]</f>
        <v>440</v>
      </c>
      <c r="M30" s="13">
        <f>InputData[[#This Row],[SELLING PRICE]]*InputData[[#This Row],[QUANTITY]]*1-InputData[[#This Row],[DISCOUNT %]]</f>
        <v>488.40000000000003</v>
      </c>
      <c r="N30" s="11">
        <f>DAY(InputData[[#This Row],[DATE]])</f>
        <v>28</v>
      </c>
      <c r="O30" s="11" t="str">
        <f>TEXT(InputData[[#This Row],[DATE]],"MMM")</f>
        <v>Jan</v>
      </c>
      <c r="P30" s="11">
        <f>YEAR(InputData[[#This Row],[DATE]])</f>
        <v>2021</v>
      </c>
    </row>
    <row r="31" spans="1:16" x14ac:dyDescent="0.2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13">
        <f>VLOOKUP(InputData[[#This Row],[PRODUCT ID]],MasterData[],5,0)</f>
        <v>47</v>
      </c>
      <c r="K31" s="13">
        <f>VLOOKUP(InputData[[#This Row],[PRODUCT ID]],MasterData[],6,0)</f>
        <v>53.11</v>
      </c>
      <c r="L31" s="13">
        <f>InputData[[#This Row],[BUYING PRIZE]]*InputData[[#This Row],[QUANTITY]]</f>
        <v>94</v>
      </c>
      <c r="M31" s="13">
        <f>InputData[[#This Row],[SELLING PRICE]]*InputData[[#This Row],[QUANTITY]]*1-InputData[[#This Row],[DISCOUNT %]]</f>
        <v>106.22</v>
      </c>
      <c r="N31" s="11">
        <f>DAY(InputData[[#This Row],[DATE]])</f>
        <v>28</v>
      </c>
      <c r="O31" s="11" t="str">
        <f>TEXT(InputData[[#This Row],[DATE]],"MMM")</f>
        <v>Jan</v>
      </c>
      <c r="P31" s="11">
        <f>YEAR(InputData[[#This Row],[DATE]])</f>
        <v>2021</v>
      </c>
    </row>
    <row r="32" spans="1:16" x14ac:dyDescent="0.2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13">
        <f>VLOOKUP(InputData[[#This Row],[PRODUCT ID]],MasterData[],5,0)</f>
        <v>148</v>
      </c>
      <c r="K32" s="13">
        <f>VLOOKUP(InputData[[#This Row],[PRODUCT ID]],MasterData[],6,0)</f>
        <v>164.28</v>
      </c>
      <c r="L32" s="13">
        <f>InputData[[#This Row],[BUYING PRIZE]]*InputData[[#This Row],[QUANTITY]]</f>
        <v>1036</v>
      </c>
      <c r="M32" s="13">
        <f>InputData[[#This Row],[SELLING PRICE]]*InputData[[#This Row],[QUANTITY]]*1-InputData[[#This Row],[DISCOUNT %]]</f>
        <v>1149.96</v>
      </c>
      <c r="N32" s="11">
        <f>DAY(InputData[[#This Row],[DATE]])</f>
        <v>2</v>
      </c>
      <c r="O32" s="11" t="str">
        <f>TEXT(InputData[[#This Row],[DATE]],"MMM")</f>
        <v>Feb</v>
      </c>
      <c r="P32" s="11">
        <f>YEAR(InputData[[#This Row],[DATE]])</f>
        <v>2021</v>
      </c>
    </row>
    <row r="33" spans="1:16" x14ac:dyDescent="0.2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13">
        <f>VLOOKUP(InputData[[#This Row],[PRODUCT ID]],MasterData[],5,0)</f>
        <v>13</v>
      </c>
      <c r="K33" s="13">
        <f>VLOOKUP(InputData[[#This Row],[PRODUCT ID]],MasterData[],6,0)</f>
        <v>16.64</v>
      </c>
      <c r="L33" s="13">
        <f>InputData[[#This Row],[BUYING PRIZE]]*InputData[[#This Row],[QUANTITY]]</f>
        <v>169</v>
      </c>
      <c r="M33" s="13">
        <f>InputData[[#This Row],[SELLING PRICE]]*InputData[[#This Row],[QUANTITY]]*1-InputData[[#This Row],[DISCOUNT %]]</f>
        <v>216.32</v>
      </c>
      <c r="N33" s="11">
        <f>DAY(InputData[[#This Row],[DATE]])</f>
        <v>3</v>
      </c>
      <c r="O33" s="11" t="str">
        <f>TEXT(InputData[[#This Row],[DATE]],"MMM")</f>
        <v>Feb</v>
      </c>
      <c r="P33" s="11">
        <f>YEAR(InputData[[#This Row],[DATE]])</f>
        <v>2021</v>
      </c>
    </row>
    <row r="34" spans="1:16" x14ac:dyDescent="0.2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13">
        <f>VLOOKUP(InputData[[#This Row],[PRODUCT ID]],MasterData[],5,0)</f>
        <v>121</v>
      </c>
      <c r="K34" s="13">
        <f>VLOOKUP(InputData[[#This Row],[PRODUCT ID]],MasterData[],6,0)</f>
        <v>141.57</v>
      </c>
      <c r="L34" s="13">
        <f>InputData[[#This Row],[BUYING PRIZE]]*InputData[[#This Row],[QUANTITY]]</f>
        <v>242</v>
      </c>
      <c r="M34" s="13">
        <f>InputData[[#This Row],[SELLING PRICE]]*InputData[[#This Row],[QUANTITY]]*1-InputData[[#This Row],[DISCOUNT %]]</f>
        <v>283.14</v>
      </c>
      <c r="N34" s="11">
        <f>DAY(InputData[[#This Row],[DATE]])</f>
        <v>3</v>
      </c>
      <c r="O34" s="11" t="str">
        <f>TEXT(InputData[[#This Row],[DATE]],"MMM")</f>
        <v>Feb</v>
      </c>
      <c r="P34" s="11">
        <f>YEAR(InputData[[#This Row],[DATE]])</f>
        <v>2021</v>
      </c>
    </row>
    <row r="35" spans="1:16" x14ac:dyDescent="0.2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13">
        <f>VLOOKUP(InputData[[#This Row],[PRODUCT ID]],MasterData[],5,0)</f>
        <v>67</v>
      </c>
      <c r="K35" s="13">
        <f>VLOOKUP(InputData[[#This Row],[PRODUCT ID]],MasterData[],6,0)</f>
        <v>85.76</v>
      </c>
      <c r="L35" s="13">
        <f>InputData[[#This Row],[BUYING PRIZE]]*InputData[[#This Row],[QUANTITY]]</f>
        <v>268</v>
      </c>
      <c r="M35" s="13">
        <f>InputData[[#This Row],[SELLING PRICE]]*InputData[[#This Row],[QUANTITY]]*1-InputData[[#This Row],[DISCOUNT %]]</f>
        <v>343.04</v>
      </c>
      <c r="N35" s="11">
        <f>DAY(InputData[[#This Row],[DATE]])</f>
        <v>4</v>
      </c>
      <c r="O35" s="11" t="str">
        <f>TEXT(InputData[[#This Row],[DATE]],"MMM")</f>
        <v>Feb</v>
      </c>
      <c r="P35" s="11">
        <f>YEAR(InputData[[#This Row],[DATE]])</f>
        <v>2021</v>
      </c>
    </row>
    <row r="36" spans="1:16" x14ac:dyDescent="0.2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13">
        <f>VLOOKUP(InputData[[#This Row],[PRODUCT ID]],MasterData[],5,0)</f>
        <v>67</v>
      </c>
      <c r="K36" s="13">
        <f>VLOOKUP(InputData[[#This Row],[PRODUCT ID]],MasterData[],6,0)</f>
        <v>83.08</v>
      </c>
      <c r="L36" s="13">
        <f>InputData[[#This Row],[BUYING PRIZE]]*InputData[[#This Row],[QUANTITY]]</f>
        <v>469</v>
      </c>
      <c r="M36" s="13">
        <f>InputData[[#This Row],[SELLING PRICE]]*InputData[[#This Row],[QUANTITY]]*1-InputData[[#This Row],[DISCOUNT %]]</f>
        <v>581.55999999999995</v>
      </c>
      <c r="N36" s="11">
        <f>DAY(InputData[[#This Row],[DATE]])</f>
        <v>5</v>
      </c>
      <c r="O36" s="11" t="str">
        <f>TEXT(InputData[[#This Row],[DATE]],"MMM")</f>
        <v>Feb</v>
      </c>
      <c r="P36" s="11">
        <f>YEAR(InputData[[#This Row],[DATE]])</f>
        <v>2021</v>
      </c>
    </row>
    <row r="37" spans="1:16" x14ac:dyDescent="0.2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13">
        <f>VLOOKUP(InputData[[#This Row],[PRODUCT ID]],MasterData[],5,0)</f>
        <v>133</v>
      </c>
      <c r="K37" s="13">
        <f>VLOOKUP(InputData[[#This Row],[PRODUCT ID]],MasterData[],6,0)</f>
        <v>155.61000000000001</v>
      </c>
      <c r="L37" s="13">
        <f>InputData[[#This Row],[BUYING PRIZE]]*InputData[[#This Row],[QUANTITY]]</f>
        <v>133</v>
      </c>
      <c r="M37" s="13">
        <f>InputData[[#This Row],[SELLING PRICE]]*InputData[[#This Row],[QUANTITY]]*1-InputData[[#This Row],[DISCOUNT %]]</f>
        <v>155.61000000000001</v>
      </c>
      <c r="N37" s="11">
        <f>DAY(InputData[[#This Row],[DATE]])</f>
        <v>5</v>
      </c>
      <c r="O37" s="11" t="str">
        <f>TEXT(InputData[[#This Row],[DATE]],"MMM")</f>
        <v>Feb</v>
      </c>
      <c r="P37" s="11">
        <f>YEAR(InputData[[#This Row],[DATE]])</f>
        <v>2021</v>
      </c>
    </row>
    <row r="38" spans="1:16" x14ac:dyDescent="0.2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13">
        <f>VLOOKUP(InputData[[#This Row],[PRODUCT ID]],MasterData[],5,0)</f>
        <v>67</v>
      </c>
      <c r="K38" s="13">
        <f>VLOOKUP(InputData[[#This Row],[PRODUCT ID]],MasterData[],6,0)</f>
        <v>83.08</v>
      </c>
      <c r="L38" s="13">
        <f>InputData[[#This Row],[BUYING PRIZE]]*InputData[[#This Row],[QUANTITY]]</f>
        <v>603</v>
      </c>
      <c r="M38" s="13">
        <f>InputData[[#This Row],[SELLING PRICE]]*InputData[[#This Row],[QUANTITY]]*1-InputData[[#This Row],[DISCOUNT %]]</f>
        <v>747.72</v>
      </c>
      <c r="N38" s="11">
        <f>DAY(InputData[[#This Row],[DATE]])</f>
        <v>5</v>
      </c>
      <c r="O38" s="11" t="str">
        <f>TEXT(InputData[[#This Row],[DATE]],"MMM")</f>
        <v>Feb</v>
      </c>
      <c r="P38" s="11">
        <f>YEAR(InputData[[#This Row],[DATE]])</f>
        <v>2021</v>
      </c>
    </row>
    <row r="39" spans="1:16" x14ac:dyDescent="0.2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13">
        <f>VLOOKUP(InputData[[#This Row],[PRODUCT ID]],MasterData[],5,0)</f>
        <v>5</v>
      </c>
      <c r="K39" s="13">
        <f>VLOOKUP(InputData[[#This Row],[PRODUCT ID]],MasterData[],6,0)</f>
        <v>6.7</v>
      </c>
      <c r="L39" s="13">
        <f>InputData[[#This Row],[BUYING PRIZE]]*InputData[[#This Row],[QUANTITY]]</f>
        <v>5</v>
      </c>
      <c r="M39" s="13">
        <f>InputData[[#This Row],[SELLING PRICE]]*InputData[[#This Row],[QUANTITY]]*1-InputData[[#This Row],[DISCOUNT %]]</f>
        <v>6.7</v>
      </c>
      <c r="N39" s="11">
        <f>DAY(InputData[[#This Row],[DATE]])</f>
        <v>6</v>
      </c>
      <c r="O39" s="11" t="str">
        <f>TEXT(InputData[[#This Row],[DATE]],"MMM")</f>
        <v>Feb</v>
      </c>
      <c r="P39" s="11">
        <f>YEAR(InputData[[#This Row],[DATE]])</f>
        <v>2021</v>
      </c>
    </row>
    <row r="40" spans="1:16" x14ac:dyDescent="0.2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13">
        <f>VLOOKUP(InputData[[#This Row],[PRODUCT ID]],MasterData[],5,0)</f>
        <v>55</v>
      </c>
      <c r="K40" s="13">
        <f>VLOOKUP(InputData[[#This Row],[PRODUCT ID]],MasterData[],6,0)</f>
        <v>58.3</v>
      </c>
      <c r="L40" s="13">
        <f>InputData[[#This Row],[BUYING PRIZE]]*InputData[[#This Row],[QUANTITY]]</f>
        <v>770</v>
      </c>
      <c r="M40" s="13">
        <f>InputData[[#This Row],[SELLING PRICE]]*InputData[[#This Row],[QUANTITY]]*1-InputData[[#This Row],[DISCOUNT %]]</f>
        <v>816.19999999999993</v>
      </c>
      <c r="N40" s="11">
        <f>DAY(InputData[[#This Row],[DATE]])</f>
        <v>9</v>
      </c>
      <c r="O40" s="11" t="str">
        <f>TEXT(InputData[[#This Row],[DATE]],"MMM")</f>
        <v>Feb</v>
      </c>
      <c r="P40" s="11">
        <f>YEAR(InputData[[#This Row],[DATE]])</f>
        <v>2021</v>
      </c>
    </row>
    <row r="41" spans="1:16" x14ac:dyDescent="0.2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13">
        <f>VLOOKUP(InputData[[#This Row],[PRODUCT ID]],MasterData[],5,0)</f>
        <v>83</v>
      </c>
      <c r="K41" s="13">
        <f>VLOOKUP(InputData[[#This Row],[PRODUCT ID]],MasterData[],6,0)</f>
        <v>94.62</v>
      </c>
      <c r="L41" s="13">
        <f>InputData[[#This Row],[BUYING PRIZE]]*InputData[[#This Row],[QUANTITY]]</f>
        <v>581</v>
      </c>
      <c r="M41" s="13">
        <f>InputData[[#This Row],[SELLING PRICE]]*InputData[[#This Row],[QUANTITY]]*1-InputData[[#This Row],[DISCOUNT %]]</f>
        <v>662.34</v>
      </c>
      <c r="N41" s="11">
        <f>DAY(InputData[[#This Row],[DATE]])</f>
        <v>12</v>
      </c>
      <c r="O41" s="11" t="str">
        <f>TEXT(InputData[[#This Row],[DATE]],"MMM")</f>
        <v>Feb</v>
      </c>
      <c r="P41" s="11">
        <f>YEAR(InputData[[#This Row],[DATE]])</f>
        <v>2021</v>
      </c>
    </row>
    <row r="42" spans="1:16" x14ac:dyDescent="0.2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13">
        <f>VLOOKUP(InputData[[#This Row],[PRODUCT ID]],MasterData[],5,0)</f>
        <v>141</v>
      </c>
      <c r="K42" s="13">
        <f>VLOOKUP(InputData[[#This Row],[PRODUCT ID]],MasterData[],6,0)</f>
        <v>149.46</v>
      </c>
      <c r="L42" s="13">
        <f>InputData[[#This Row],[BUYING PRIZE]]*InputData[[#This Row],[QUANTITY]]</f>
        <v>1269</v>
      </c>
      <c r="M42" s="13">
        <f>InputData[[#This Row],[SELLING PRICE]]*InputData[[#This Row],[QUANTITY]]*1-InputData[[#This Row],[DISCOUNT %]]</f>
        <v>1345.14</v>
      </c>
      <c r="N42" s="11">
        <f>DAY(InputData[[#This Row],[DATE]])</f>
        <v>12</v>
      </c>
      <c r="O42" s="11" t="str">
        <f>TEXT(InputData[[#This Row],[DATE]],"MMM")</f>
        <v>Feb</v>
      </c>
      <c r="P42" s="11">
        <f>YEAR(InputData[[#This Row],[DATE]])</f>
        <v>2021</v>
      </c>
    </row>
    <row r="43" spans="1:16" x14ac:dyDescent="0.2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13">
        <f>VLOOKUP(InputData[[#This Row],[PRODUCT ID]],MasterData[],5,0)</f>
        <v>48</v>
      </c>
      <c r="K43" s="13">
        <f>VLOOKUP(InputData[[#This Row],[PRODUCT ID]],MasterData[],6,0)</f>
        <v>57.120000000000005</v>
      </c>
      <c r="L43" s="13">
        <f>InputData[[#This Row],[BUYING PRIZE]]*InputData[[#This Row],[QUANTITY]]</f>
        <v>192</v>
      </c>
      <c r="M43" s="13">
        <f>InputData[[#This Row],[SELLING PRICE]]*InputData[[#This Row],[QUANTITY]]*1-InputData[[#This Row],[DISCOUNT %]]</f>
        <v>228.48000000000002</v>
      </c>
      <c r="N43" s="11">
        <f>DAY(InputData[[#This Row],[DATE]])</f>
        <v>15</v>
      </c>
      <c r="O43" s="11" t="str">
        <f>TEXT(InputData[[#This Row],[DATE]],"MMM")</f>
        <v>Feb</v>
      </c>
      <c r="P43" s="11">
        <f>YEAR(InputData[[#This Row],[DATE]])</f>
        <v>2021</v>
      </c>
    </row>
    <row r="44" spans="1:16" x14ac:dyDescent="0.2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13">
        <f>VLOOKUP(InputData[[#This Row],[PRODUCT ID]],MasterData[],5,0)</f>
        <v>12</v>
      </c>
      <c r="K44" s="13">
        <f>VLOOKUP(InputData[[#This Row],[PRODUCT ID]],MasterData[],6,0)</f>
        <v>15.719999999999999</v>
      </c>
      <c r="L44" s="13">
        <f>InputData[[#This Row],[BUYING PRIZE]]*InputData[[#This Row],[QUANTITY]]</f>
        <v>72</v>
      </c>
      <c r="M44" s="13">
        <f>InputData[[#This Row],[SELLING PRICE]]*InputData[[#This Row],[QUANTITY]]*1-InputData[[#This Row],[DISCOUNT %]]</f>
        <v>94.32</v>
      </c>
      <c r="N44" s="11">
        <f>DAY(InputData[[#This Row],[DATE]])</f>
        <v>18</v>
      </c>
      <c r="O44" s="11" t="str">
        <f>TEXT(InputData[[#This Row],[DATE]],"MMM")</f>
        <v>Feb</v>
      </c>
      <c r="P44" s="11">
        <f>YEAR(InputData[[#This Row],[DATE]])</f>
        <v>2021</v>
      </c>
    </row>
    <row r="45" spans="1:16" x14ac:dyDescent="0.2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13">
        <f>VLOOKUP(InputData[[#This Row],[PRODUCT ID]],MasterData[],5,0)</f>
        <v>148</v>
      </c>
      <c r="K45" s="13">
        <f>VLOOKUP(InputData[[#This Row],[PRODUCT ID]],MasterData[],6,0)</f>
        <v>201.28</v>
      </c>
      <c r="L45" s="13">
        <f>InputData[[#This Row],[BUYING PRIZE]]*InputData[[#This Row],[QUANTITY]]</f>
        <v>1628</v>
      </c>
      <c r="M45" s="13">
        <f>InputData[[#This Row],[SELLING PRICE]]*InputData[[#This Row],[QUANTITY]]*1-InputData[[#This Row],[DISCOUNT %]]</f>
        <v>2214.08</v>
      </c>
      <c r="N45" s="11">
        <f>DAY(InputData[[#This Row],[DATE]])</f>
        <v>20</v>
      </c>
      <c r="O45" s="11" t="str">
        <f>TEXT(InputData[[#This Row],[DATE]],"MMM")</f>
        <v>Feb</v>
      </c>
      <c r="P45" s="11">
        <f>YEAR(InputData[[#This Row],[DATE]])</f>
        <v>2021</v>
      </c>
    </row>
    <row r="46" spans="1:16" x14ac:dyDescent="0.2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13">
        <f>VLOOKUP(InputData[[#This Row],[PRODUCT ID]],MasterData[],5,0)</f>
        <v>112</v>
      </c>
      <c r="K46" s="13">
        <f>VLOOKUP(InputData[[#This Row],[PRODUCT ID]],MasterData[],6,0)</f>
        <v>122.08</v>
      </c>
      <c r="L46" s="13">
        <f>InputData[[#This Row],[BUYING PRIZE]]*InputData[[#This Row],[QUANTITY]]</f>
        <v>560</v>
      </c>
      <c r="M46" s="13">
        <f>InputData[[#This Row],[SELLING PRICE]]*InputData[[#This Row],[QUANTITY]]*1-InputData[[#This Row],[DISCOUNT %]]</f>
        <v>610.4</v>
      </c>
      <c r="N46" s="11">
        <f>DAY(InputData[[#This Row],[DATE]])</f>
        <v>22</v>
      </c>
      <c r="O46" s="11" t="str">
        <f>TEXT(InputData[[#This Row],[DATE]],"MMM")</f>
        <v>Feb</v>
      </c>
      <c r="P46" s="11">
        <f>YEAR(InputData[[#This Row],[DATE]])</f>
        <v>2021</v>
      </c>
    </row>
    <row r="47" spans="1:16" x14ac:dyDescent="0.2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13">
        <f>VLOOKUP(InputData[[#This Row],[PRODUCT ID]],MasterData[],5,0)</f>
        <v>7</v>
      </c>
      <c r="K47" s="13">
        <f>VLOOKUP(InputData[[#This Row],[PRODUCT ID]],MasterData[],6,0)</f>
        <v>8.33</v>
      </c>
      <c r="L47" s="13">
        <f>InputData[[#This Row],[BUYING PRIZE]]*InputData[[#This Row],[QUANTITY]]</f>
        <v>21</v>
      </c>
      <c r="M47" s="13">
        <f>InputData[[#This Row],[SELLING PRICE]]*InputData[[#This Row],[QUANTITY]]*1-InputData[[#This Row],[DISCOUNT %]]</f>
        <v>24.990000000000002</v>
      </c>
      <c r="N47" s="11">
        <f>DAY(InputData[[#This Row],[DATE]])</f>
        <v>23</v>
      </c>
      <c r="O47" s="11" t="str">
        <f>TEXT(InputData[[#This Row],[DATE]],"MMM")</f>
        <v>Feb</v>
      </c>
      <c r="P47" s="11">
        <f>YEAR(InputData[[#This Row],[DATE]])</f>
        <v>2021</v>
      </c>
    </row>
    <row r="48" spans="1:16" x14ac:dyDescent="0.2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13">
        <f>VLOOKUP(InputData[[#This Row],[PRODUCT ID]],MasterData[],5,0)</f>
        <v>133</v>
      </c>
      <c r="K48" s="13">
        <f>VLOOKUP(InputData[[#This Row],[PRODUCT ID]],MasterData[],6,0)</f>
        <v>155.61000000000001</v>
      </c>
      <c r="L48" s="13">
        <f>InputData[[#This Row],[BUYING PRIZE]]*InputData[[#This Row],[QUANTITY]]</f>
        <v>266</v>
      </c>
      <c r="M48" s="13">
        <f>InputData[[#This Row],[SELLING PRICE]]*InputData[[#This Row],[QUANTITY]]*1-InputData[[#This Row],[DISCOUNT %]]</f>
        <v>311.22000000000003</v>
      </c>
      <c r="N48" s="11">
        <f>DAY(InputData[[#This Row],[DATE]])</f>
        <v>23</v>
      </c>
      <c r="O48" s="11" t="str">
        <f>TEXT(InputData[[#This Row],[DATE]],"MMM")</f>
        <v>Feb</v>
      </c>
      <c r="P48" s="11">
        <f>YEAR(InputData[[#This Row],[DATE]])</f>
        <v>2021</v>
      </c>
    </row>
    <row r="49" spans="1:16" x14ac:dyDescent="0.2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13">
        <f>VLOOKUP(InputData[[#This Row],[PRODUCT ID]],MasterData[],5,0)</f>
        <v>105</v>
      </c>
      <c r="K49" s="13">
        <f>VLOOKUP(InputData[[#This Row],[PRODUCT ID]],MasterData[],6,0)</f>
        <v>142.80000000000001</v>
      </c>
      <c r="L49" s="13">
        <f>InputData[[#This Row],[BUYING PRIZE]]*InputData[[#This Row],[QUANTITY]]</f>
        <v>420</v>
      </c>
      <c r="M49" s="13">
        <f>InputData[[#This Row],[SELLING PRICE]]*InputData[[#This Row],[QUANTITY]]*1-InputData[[#This Row],[DISCOUNT %]]</f>
        <v>571.20000000000005</v>
      </c>
      <c r="N49" s="11">
        <f>DAY(InputData[[#This Row],[DATE]])</f>
        <v>25</v>
      </c>
      <c r="O49" s="11" t="str">
        <f>TEXT(InputData[[#This Row],[DATE]],"MMM")</f>
        <v>Feb</v>
      </c>
      <c r="P49" s="11">
        <f>YEAR(InputData[[#This Row],[DATE]])</f>
        <v>2021</v>
      </c>
    </row>
    <row r="50" spans="1:16" x14ac:dyDescent="0.2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13">
        <f>VLOOKUP(InputData[[#This Row],[PRODUCT ID]],MasterData[],5,0)</f>
        <v>89</v>
      </c>
      <c r="K50" s="13">
        <f>VLOOKUP(InputData[[#This Row],[PRODUCT ID]],MasterData[],6,0)</f>
        <v>117.48</v>
      </c>
      <c r="L50" s="13">
        <f>InputData[[#This Row],[BUYING PRIZE]]*InputData[[#This Row],[QUANTITY]]</f>
        <v>979</v>
      </c>
      <c r="M50" s="13">
        <f>InputData[[#This Row],[SELLING PRICE]]*InputData[[#This Row],[QUANTITY]]*1-InputData[[#This Row],[DISCOUNT %]]</f>
        <v>1292.28</v>
      </c>
      <c r="N50" s="11">
        <f>DAY(InputData[[#This Row],[DATE]])</f>
        <v>25</v>
      </c>
      <c r="O50" s="11" t="str">
        <f>TEXT(InputData[[#This Row],[DATE]],"MMM")</f>
        <v>Feb</v>
      </c>
      <c r="P50" s="11">
        <f>YEAR(InputData[[#This Row],[DATE]])</f>
        <v>2021</v>
      </c>
    </row>
    <row r="51" spans="1:16" x14ac:dyDescent="0.2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13">
        <f>VLOOKUP(InputData[[#This Row],[PRODUCT ID]],MasterData[],5,0)</f>
        <v>148</v>
      </c>
      <c r="K51" s="13">
        <f>VLOOKUP(InputData[[#This Row],[PRODUCT ID]],MasterData[],6,0)</f>
        <v>201.28</v>
      </c>
      <c r="L51" s="13">
        <f>InputData[[#This Row],[BUYING PRIZE]]*InputData[[#This Row],[QUANTITY]]</f>
        <v>296</v>
      </c>
      <c r="M51" s="13">
        <f>InputData[[#This Row],[SELLING PRICE]]*InputData[[#This Row],[QUANTITY]]*1-InputData[[#This Row],[DISCOUNT %]]</f>
        <v>402.56</v>
      </c>
      <c r="N51" s="11">
        <f>DAY(InputData[[#This Row],[DATE]])</f>
        <v>25</v>
      </c>
      <c r="O51" s="11" t="str">
        <f>TEXT(InputData[[#This Row],[DATE]],"MMM")</f>
        <v>Feb</v>
      </c>
      <c r="P51" s="11">
        <f>YEAR(InputData[[#This Row],[DATE]])</f>
        <v>2021</v>
      </c>
    </row>
    <row r="52" spans="1:16" x14ac:dyDescent="0.2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13">
        <f>VLOOKUP(InputData[[#This Row],[PRODUCT ID]],MasterData[],5,0)</f>
        <v>37</v>
      </c>
      <c r="K52" s="13">
        <f>VLOOKUP(InputData[[#This Row],[PRODUCT ID]],MasterData[],6,0)</f>
        <v>49.21</v>
      </c>
      <c r="L52" s="13">
        <f>InputData[[#This Row],[BUYING PRIZE]]*InputData[[#This Row],[QUANTITY]]</f>
        <v>407</v>
      </c>
      <c r="M52" s="13">
        <f>InputData[[#This Row],[SELLING PRICE]]*InputData[[#This Row],[QUANTITY]]*1-InputData[[#This Row],[DISCOUNT %]]</f>
        <v>541.31000000000006</v>
      </c>
      <c r="N52" s="11">
        <f>DAY(InputData[[#This Row],[DATE]])</f>
        <v>27</v>
      </c>
      <c r="O52" s="11" t="str">
        <f>TEXT(InputData[[#This Row],[DATE]],"MMM")</f>
        <v>Feb</v>
      </c>
      <c r="P52" s="11">
        <f>YEAR(InputData[[#This Row],[DATE]])</f>
        <v>2021</v>
      </c>
    </row>
    <row r="53" spans="1:16" x14ac:dyDescent="0.2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13">
        <f>VLOOKUP(InputData[[#This Row],[PRODUCT ID]],MasterData[],5,0)</f>
        <v>44</v>
      </c>
      <c r="K53" s="13">
        <f>VLOOKUP(InputData[[#This Row],[PRODUCT ID]],MasterData[],6,0)</f>
        <v>48.4</v>
      </c>
      <c r="L53" s="13">
        <f>InputData[[#This Row],[BUYING PRIZE]]*InputData[[#This Row],[QUANTITY]]</f>
        <v>44</v>
      </c>
      <c r="M53" s="13">
        <f>InputData[[#This Row],[SELLING PRICE]]*InputData[[#This Row],[QUANTITY]]*1-InputData[[#This Row],[DISCOUNT %]]</f>
        <v>48.4</v>
      </c>
      <c r="N53" s="11">
        <f>DAY(InputData[[#This Row],[DATE]])</f>
        <v>3</v>
      </c>
      <c r="O53" s="11" t="str">
        <f>TEXT(InputData[[#This Row],[DATE]],"MMM")</f>
        <v>Mar</v>
      </c>
      <c r="P53" s="11">
        <f>YEAR(InputData[[#This Row],[DATE]])</f>
        <v>2021</v>
      </c>
    </row>
    <row r="54" spans="1:16" x14ac:dyDescent="0.2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13">
        <f>VLOOKUP(InputData[[#This Row],[PRODUCT ID]],MasterData[],5,0)</f>
        <v>126</v>
      </c>
      <c r="K54" s="13">
        <f>VLOOKUP(InputData[[#This Row],[PRODUCT ID]],MasterData[],6,0)</f>
        <v>162.54</v>
      </c>
      <c r="L54" s="13">
        <f>InputData[[#This Row],[BUYING PRIZE]]*InputData[[#This Row],[QUANTITY]]</f>
        <v>1134</v>
      </c>
      <c r="M54" s="13">
        <f>InputData[[#This Row],[SELLING PRICE]]*InputData[[#This Row],[QUANTITY]]*1-InputData[[#This Row],[DISCOUNT %]]</f>
        <v>1462.86</v>
      </c>
      <c r="N54" s="11">
        <f>DAY(InputData[[#This Row],[DATE]])</f>
        <v>7</v>
      </c>
      <c r="O54" s="11" t="str">
        <f>TEXT(InputData[[#This Row],[DATE]],"MMM")</f>
        <v>Mar</v>
      </c>
      <c r="P54" s="11">
        <f>YEAR(InputData[[#This Row],[DATE]])</f>
        <v>2021</v>
      </c>
    </row>
    <row r="55" spans="1:16" x14ac:dyDescent="0.2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13">
        <f>VLOOKUP(InputData[[#This Row],[PRODUCT ID]],MasterData[],5,0)</f>
        <v>48</v>
      </c>
      <c r="K55" s="13">
        <f>VLOOKUP(InputData[[#This Row],[PRODUCT ID]],MasterData[],6,0)</f>
        <v>57.120000000000005</v>
      </c>
      <c r="L55" s="13">
        <f>InputData[[#This Row],[BUYING PRIZE]]*InputData[[#This Row],[QUANTITY]]</f>
        <v>288</v>
      </c>
      <c r="M55" s="13">
        <f>InputData[[#This Row],[SELLING PRICE]]*InputData[[#This Row],[QUANTITY]]*1-InputData[[#This Row],[DISCOUNT %]]</f>
        <v>342.72</v>
      </c>
      <c r="N55" s="11">
        <f>DAY(InputData[[#This Row],[DATE]])</f>
        <v>8</v>
      </c>
      <c r="O55" s="11" t="str">
        <f>TEXT(InputData[[#This Row],[DATE]],"MMM")</f>
        <v>Mar</v>
      </c>
      <c r="P55" s="11">
        <f>YEAR(InputData[[#This Row],[DATE]])</f>
        <v>2021</v>
      </c>
    </row>
    <row r="56" spans="1:16" x14ac:dyDescent="0.2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13">
        <f>VLOOKUP(InputData[[#This Row],[PRODUCT ID]],MasterData[],5,0)</f>
        <v>76</v>
      </c>
      <c r="K56" s="13">
        <f>VLOOKUP(InputData[[#This Row],[PRODUCT ID]],MasterData[],6,0)</f>
        <v>82.08</v>
      </c>
      <c r="L56" s="13">
        <f>InputData[[#This Row],[BUYING PRIZE]]*InputData[[#This Row],[QUANTITY]]</f>
        <v>684</v>
      </c>
      <c r="M56" s="13">
        <f>InputData[[#This Row],[SELLING PRICE]]*InputData[[#This Row],[QUANTITY]]*1-InputData[[#This Row],[DISCOUNT %]]</f>
        <v>738.72</v>
      </c>
      <c r="N56" s="11">
        <f>DAY(InputData[[#This Row],[DATE]])</f>
        <v>8</v>
      </c>
      <c r="O56" s="11" t="str">
        <f>TEXT(InputData[[#This Row],[DATE]],"MMM")</f>
        <v>Mar</v>
      </c>
      <c r="P56" s="11">
        <f>YEAR(InputData[[#This Row],[DATE]])</f>
        <v>2021</v>
      </c>
    </row>
    <row r="57" spans="1:16" x14ac:dyDescent="0.2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13">
        <f>VLOOKUP(InputData[[#This Row],[PRODUCT ID]],MasterData[],5,0)</f>
        <v>47</v>
      </c>
      <c r="K57" s="13">
        <f>VLOOKUP(InputData[[#This Row],[PRODUCT ID]],MasterData[],6,0)</f>
        <v>53.11</v>
      </c>
      <c r="L57" s="13">
        <f>InputData[[#This Row],[BUYING PRIZE]]*InputData[[#This Row],[QUANTITY]]</f>
        <v>282</v>
      </c>
      <c r="M57" s="13">
        <f>InputData[[#This Row],[SELLING PRICE]]*InputData[[#This Row],[QUANTITY]]*1-InputData[[#This Row],[DISCOUNT %]]</f>
        <v>318.65999999999997</v>
      </c>
      <c r="N57" s="11">
        <f>DAY(InputData[[#This Row],[DATE]])</f>
        <v>9</v>
      </c>
      <c r="O57" s="11" t="str">
        <f>TEXT(InputData[[#This Row],[DATE]],"MMM")</f>
        <v>Mar</v>
      </c>
      <c r="P57" s="11">
        <f>YEAR(InputData[[#This Row],[DATE]])</f>
        <v>2021</v>
      </c>
    </row>
    <row r="58" spans="1:16" x14ac:dyDescent="0.2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13">
        <f>VLOOKUP(InputData[[#This Row],[PRODUCT ID]],MasterData[],5,0)</f>
        <v>7</v>
      </c>
      <c r="K58" s="13">
        <f>VLOOKUP(InputData[[#This Row],[PRODUCT ID]],MasterData[],6,0)</f>
        <v>8.33</v>
      </c>
      <c r="L58" s="13">
        <f>InputData[[#This Row],[BUYING PRIZE]]*InputData[[#This Row],[QUANTITY]]</f>
        <v>77</v>
      </c>
      <c r="M58" s="13">
        <f>InputData[[#This Row],[SELLING PRICE]]*InputData[[#This Row],[QUANTITY]]*1-InputData[[#This Row],[DISCOUNT %]]</f>
        <v>91.63</v>
      </c>
      <c r="N58" s="11">
        <f>DAY(InputData[[#This Row],[DATE]])</f>
        <v>11</v>
      </c>
      <c r="O58" s="11" t="str">
        <f>TEXT(InputData[[#This Row],[DATE]],"MMM")</f>
        <v>Mar</v>
      </c>
      <c r="P58" s="11">
        <f>YEAR(InputData[[#This Row],[DATE]])</f>
        <v>2021</v>
      </c>
    </row>
    <row r="59" spans="1:16" x14ac:dyDescent="0.2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13">
        <f>VLOOKUP(InputData[[#This Row],[PRODUCT ID]],MasterData[],5,0)</f>
        <v>37</v>
      </c>
      <c r="K59" s="13">
        <f>VLOOKUP(InputData[[#This Row],[PRODUCT ID]],MasterData[],6,0)</f>
        <v>41.81</v>
      </c>
      <c r="L59" s="13">
        <f>InputData[[#This Row],[BUYING PRIZE]]*InputData[[#This Row],[QUANTITY]]</f>
        <v>370</v>
      </c>
      <c r="M59" s="13">
        <f>InputData[[#This Row],[SELLING PRICE]]*InputData[[#This Row],[QUANTITY]]*1-InputData[[#This Row],[DISCOUNT %]]</f>
        <v>418.1</v>
      </c>
      <c r="N59" s="11">
        <f>DAY(InputData[[#This Row],[DATE]])</f>
        <v>13</v>
      </c>
      <c r="O59" s="11" t="str">
        <f>TEXT(InputData[[#This Row],[DATE]],"MMM")</f>
        <v>Mar</v>
      </c>
      <c r="P59" s="11">
        <f>YEAR(InputData[[#This Row],[DATE]])</f>
        <v>2021</v>
      </c>
    </row>
    <row r="60" spans="1:16" x14ac:dyDescent="0.2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13">
        <f>VLOOKUP(InputData[[#This Row],[PRODUCT ID]],MasterData[],5,0)</f>
        <v>37</v>
      </c>
      <c r="K60" s="13">
        <f>VLOOKUP(InputData[[#This Row],[PRODUCT ID]],MasterData[],6,0)</f>
        <v>42.55</v>
      </c>
      <c r="L60" s="13">
        <f>InputData[[#This Row],[BUYING PRIZE]]*InputData[[#This Row],[QUANTITY]]</f>
        <v>407</v>
      </c>
      <c r="M60" s="13">
        <f>InputData[[#This Row],[SELLING PRICE]]*InputData[[#This Row],[QUANTITY]]*1-InputData[[#This Row],[DISCOUNT %]]</f>
        <v>468.04999999999995</v>
      </c>
      <c r="N60" s="11">
        <f>DAY(InputData[[#This Row],[DATE]])</f>
        <v>15</v>
      </c>
      <c r="O60" s="11" t="str">
        <f>TEXT(InputData[[#This Row],[DATE]],"MMM")</f>
        <v>Mar</v>
      </c>
      <c r="P60" s="11">
        <f>YEAR(InputData[[#This Row],[DATE]])</f>
        <v>2021</v>
      </c>
    </row>
    <row r="61" spans="1:16" x14ac:dyDescent="0.2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13">
        <f>VLOOKUP(InputData[[#This Row],[PRODUCT ID]],MasterData[],5,0)</f>
        <v>73</v>
      </c>
      <c r="K61" s="13">
        <f>VLOOKUP(InputData[[#This Row],[PRODUCT ID]],MasterData[],6,0)</f>
        <v>94.17</v>
      </c>
      <c r="L61" s="13">
        <f>InputData[[#This Row],[BUYING PRIZE]]*InputData[[#This Row],[QUANTITY]]</f>
        <v>1022</v>
      </c>
      <c r="M61" s="13">
        <f>InputData[[#This Row],[SELLING PRICE]]*InputData[[#This Row],[QUANTITY]]*1-InputData[[#This Row],[DISCOUNT %]]</f>
        <v>1318.38</v>
      </c>
      <c r="N61" s="11">
        <f>DAY(InputData[[#This Row],[DATE]])</f>
        <v>16</v>
      </c>
      <c r="O61" s="11" t="str">
        <f>TEXT(InputData[[#This Row],[DATE]],"MMM")</f>
        <v>Mar</v>
      </c>
      <c r="P61" s="11">
        <f>YEAR(InputData[[#This Row],[DATE]])</f>
        <v>2021</v>
      </c>
    </row>
    <row r="62" spans="1:16" x14ac:dyDescent="0.2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13">
        <f>VLOOKUP(InputData[[#This Row],[PRODUCT ID]],MasterData[],5,0)</f>
        <v>120</v>
      </c>
      <c r="K62" s="13">
        <f>VLOOKUP(InputData[[#This Row],[PRODUCT ID]],MasterData[],6,0)</f>
        <v>162</v>
      </c>
      <c r="L62" s="13">
        <f>InputData[[#This Row],[BUYING PRIZE]]*InputData[[#This Row],[QUANTITY]]</f>
        <v>960</v>
      </c>
      <c r="M62" s="13">
        <f>InputData[[#This Row],[SELLING PRICE]]*InputData[[#This Row],[QUANTITY]]*1-InputData[[#This Row],[DISCOUNT %]]</f>
        <v>1296</v>
      </c>
      <c r="N62" s="11">
        <f>DAY(InputData[[#This Row],[DATE]])</f>
        <v>18</v>
      </c>
      <c r="O62" s="11" t="str">
        <f>TEXT(InputData[[#This Row],[DATE]],"MMM")</f>
        <v>Mar</v>
      </c>
      <c r="P62" s="11">
        <f>YEAR(InputData[[#This Row],[DATE]])</f>
        <v>2021</v>
      </c>
    </row>
    <row r="63" spans="1:16" x14ac:dyDescent="0.2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13">
        <f>VLOOKUP(InputData[[#This Row],[PRODUCT ID]],MasterData[],5,0)</f>
        <v>37</v>
      </c>
      <c r="K63" s="13">
        <f>VLOOKUP(InputData[[#This Row],[PRODUCT ID]],MasterData[],6,0)</f>
        <v>41.81</v>
      </c>
      <c r="L63" s="13">
        <f>InputData[[#This Row],[BUYING PRIZE]]*InputData[[#This Row],[QUANTITY]]</f>
        <v>333</v>
      </c>
      <c r="M63" s="13">
        <f>InputData[[#This Row],[SELLING PRICE]]*InputData[[#This Row],[QUANTITY]]*1-InputData[[#This Row],[DISCOUNT %]]</f>
        <v>376.29</v>
      </c>
      <c r="N63" s="11">
        <f>DAY(InputData[[#This Row],[DATE]])</f>
        <v>19</v>
      </c>
      <c r="O63" s="11" t="str">
        <f>TEXT(InputData[[#This Row],[DATE]],"MMM")</f>
        <v>Mar</v>
      </c>
      <c r="P63" s="11">
        <f>YEAR(InputData[[#This Row],[DATE]])</f>
        <v>2021</v>
      </c>
    </row>
    <row r="64" spans="1:16" x14ac:dyDescent="0.2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13">
        <f>VLOOKUP(InputData[[#This Row],[PRODUCT ID]],MasterData[],5,0)</f>
        <v>61</v>
      </c>
      <c r="K64" s="13">
        <f>VLOOKUP(InputData[[#This Row],[PRODUCT ID]],MasterData[],6,0)</f>
        <v>76.25</v>
      </c>
      <c r="L64" s="13">
        <f>InputData[[#This Row],[BUYING PRIZE]]*InputData[[#This Row],[QUANTITY]]</f>
        <v>793</v>
      </c>
      <c r="M64" s="13">
        <f>InputData[[#This Row],[SELLING PRICE]]*InputData[[#This Row],[QUANTITY]]*1-InputData[[#This Row],[DISCOUNT %]]</f>
        <v>991.25</v>
      </c>
      <c r="N64" s="11">
        <f>DAY(InputData[[#This Row],[DATE]])</f>
        <v>21</v>
      </c>
      <c r="O64" s="11" t="str">
        <f>TEXT(InputData[[#This Row],[DATE]],"MMM")</f>
        <v>Mar</v>
      </c>
      <c r="P64" s="11">
        <f>YEAR(InputData[[#This Row],[DATE]])</f>
        <v>2021</v>
      </c>
    </row>
    <row r="65" spans="1:16" x14ac:dyDescent="0.2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13">
        <f>VLOOKUP(InputData[[#This Row],[PRODUCT ID]],MasterData[],5,0)</f>
        <v>37</v>
      </c>
      <c r="K65" s="13">
        <f>VLOOKUP(InputData[[#This Row],[PRODUCT ID]],MasterData[],6,0)</f>
        <v>42.55</v>
      </c>
      <c r="L65" s="13">
        <f>InputData[[#This Row],[BUYING PRIZE]]*InputData[[#This Row],[QUANTITY]]</f>
        <v>259</v>
      </c>
      <c r="M65" s="13">
        <f>InputData[[#This Row],[SELLING PRICE]]*InputData[[#This Row],[QUANTITY]]*1-InputData[[#This Row],[DISCOUNT %]]</f>
        <v>297.84999999999997</v>
      </c>
      <c r="N65" s="11">
        <f>DAY(InputData[[#This Row],[DATE]])</f>
        <v>21</v>
      </c>
      <c r="O65" s="11" t="str">
        <f>TEXT(InputData[[#This Row],[DATE]],"MMM")</f>
        <v>Mar</v>
      </c>
      <c r="P65" s="11">
        <f>YEAR(InputData[[#This Row],[DATE]])</f>
        <v>2021</v>
      </c>
    </row>
    <row r="66" spans="1:16" x14ac:dyDescent="0.2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13">
        <f>VLOOKUP(InputData[[#This Row],[PRODUCT ID]],MasterData[],5,0)</f>
        <v>105</v>
      </c>
      <c r="K66" s="13">
        <f>VLOOKUP(InputData[[#This Row],[PRODUCT ID]],MasterData[],6,0)</f>
        <v>142.80000000000001</v>
      </c>
      <c r="L66" s="13">
        <f>InputData[[#This Row],[BUYING PRIZE]]*InputData[[#This Row],[QUANTITY]]</f>
        <v>840</v>
      </c>
      <c r="M66" s="13">
        <f>InputData[[#This Row],[SELLING PRICE]]*InputData[[#This Row],[QUANTITY]]*1-InputData[[#This Row],[DISCOUNT %]]</f>
        <v>1142.4000000000001</v>
      </c>
      <c r="N66" s="11">
        <f>DAY(InputData[[#This Row],[DATE]])</f>
        <v>22</v>
      </c>
      <c r="O66" s="11" t="str">
        <f>TEXT(InputData[[#This Row],[DATE]],"MMM")</f>
        <v>Mar</v>
      </c>
      <c r="P66" s="11">
        <f>YEAR(InputData[[#This Row],[DATE]])</f>
        <v>2021</v>
      </c>
    </row>
    <row r="67" spans="1:16" x14ac:dyDescent="0.2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13">
        <f>VLOOKUP(InputData[[#This Row],[PRODUCT ID]],MasterData[],5,0)</f>
        <v>73</v>
      </c>
      <c r="K67" s="13">
        <f>VLOOKUP(InputData[[#This Row],[PRODUCT ID]],MasterData[],6,0)</f>
        <v>94.17</v>
      </c>
      <c r="L67" s="13">
        <f>InputData[[#This Row],[BUYING PRIZE]]*InputData[[#This Row],[QUANTITY]]</f>
        <v>292</v>
      </c>
      <c r="M67" s="13">
        <f>InputData[[#This Row],[SELLING PRICE]]*InputData[[#This Row],[QUANTITY]]*1-InputData[[#This Row],[DISCOUNT %]]</f>
        <v>376.68</v>
      </c>
      <c r="N67" s="11">
        <f>DAY(InputData[[#This Row],[DATE]])</f>
        <v>22</v>
      </c>
      <c r="O67" s="11" t="str">
        <f>TEXT(InputData[[#This Row],[DATE]],"MMM")</f>
        <v>Mar</v>
      </c>
      <c r="P67" s="11">
        <f>YEAR(InputData[[#This Row],[DATE]])</f>
        <v>2021</v>
      </c>
    </row>
    <row r="68" spans="1:16" x14ac:dyDescent="0.2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13">
        <f>VLOOKUP(InputData[[#This Row],[PRODUCT ID]],MasterData[],5,0)</f>
        <v>144</v>
      </c>
      <c r="K68" s="13">
        <f>VLOOKUP(InputData[[#This Row],[PRODUCT ID]],MasterData[],6,0)</f>
        <v>156.96</v>
      </c>
      <c r="L68" s="13">
        <f>InputData[[#This Row],[BUYING PRIZE]]*InputData[[#This Row],[QUANTITY]]</f>
        <v>2016</v>
      </c>
      <c r="M68" s="13">
        <f>InputData[[#This Row],[SELLING PRICE]]*InputData[[#This Row],[QUANTITY]]*1-InputData[[#This Row],[DISCOUNT %]]</f>
        <v>2197.44</v>
      </c>
      <c r="N68" s="11">
        <f>DAY(InputData[[#This Row],[DATE]])</f>
        <v>25</v>
      </c>
      <c r="O68" s="11" t="str">
        <f>TEXT(InputData[[#This Row],[DATE]],"MMM")</f>
        <v>Mar</v>
      </c>
      <c r="P68" s="11">
        <f>YEAR(InputData[[#This Row],[DATE]])</f>
        <v>2021</v>
      </c>
    </row>
    <row r="69" spans="1:16" x14ac:dyDescent="0.2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13">
        <f>VLOOKUP(InputData[[#This Row],[PRODUCT ID]],MasterData[],5,0)</f>
        <v>75</v>
      </c>
      <c r="K69" s="13">
        <f>VLOOKUP(InputData[[#This Row],[PRODUCT ID]],MasterData[],6,0)</f>
        <v>85.5</v>
      </c>
      <c r="L69" s="13">
        <f>InputData[[#This Row],[BUYING PRIZE]]*InputData[[#This Row],[QUANTITY]]</f>
        <v>300</v>
      </c>
      <c r="M69" s="13">
        <f>InputData[[#This Row],[SELLING PRICE]]*InputData[[#This Row],[QUANTITY]]*1-InputData[[#This Row],[DISCOUNT %]]</f>
        <v>342</v>
      </c>
      <c r="N69" s="11">
        <f>DAY(InputData[[#This Row],[DATE]])</f>
        <v>25</v>
      </c>
      <c r="O69" s="11" t="str">
        <f>TEXT(InputData[[#This Row],[DATE]],"MMM")</f>
        <v>Mar</v>
      </c>
      <c r="P69" s="11">
        <f>YEAR(InputData[[#This Row],[DATE]])</f>
        <v>2021</v>
      </c>
    </row>
    <row r="70" spans="1:16" x14ac:dyDescent="0.2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13">
        <f>VLOOKUP(InputData[[#This Row],[PRODUCT ID]],MasterData[],5,0)</f>
        <v>47</v>
      </c>
      <c r="K70" s="13">
        <f>VLOOKUP(InputData[[#This Row],[PRODUCT ID]],MasterData[],6,0)</f>
        <v>53.11</v>
      </c>
      <c r="L70" s="13">
        <f>InputData[[#This Row],[BUYING PRIZE]]*InputData[[#This Row],[QUANTITY]]</f>
        <v>376</v>
      </c>
      <c r="M70" s="13">
        <f>InputData[[#This Row],[SELLING PRICE]]*InputData[[#This Row],[QUANTITY]]*1-InputData[[#This Row],[DISCOUNT %]]</f>
        <v>424.88</v>
      </c>
      <c r="N70" s="11">
        <f>DAY(InputData[[#This Row],[DATE]])</f>
        <v>25</v>
      </c>
      <c r="O70" s="11" t="str">
        <f>TEXT(InputData[[#This Row],[DATE]],"MMM")</f>
        <v>Mar</v>
      </c>
      <c r="P70" s="11">
        <f>YEAR(InputData[[#This Row],[DATE]])</f>
        <v>2021</v>
      </c>
    </row>
    <row r="71" spans="1:16" x14ac:dyDescent="0.2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13">
        <f>VLOOKUP(InputData[[#This Row],[PRODUCT ID]],MasterData[],5,0)</f>
        <v>72</v>
      </c>
      <c r="K71" s="13">
        <f>VLOOKUP(InputData[[#This Row],[PRODUCT ID]],MasterData[],6,0)</f>
        <v>79.92</v>
      </c>
      <c r="L71" s="13">
        <f>InputData[[#This Row],[BUYING PRIZE]]*InputData[[#This Row],[QUANTITY]]</f>
        <v>144</v>
      </c>
      <c r="M71" s="13">
        <f>InputData[[#This Row],[SELLING PRICE]]*InputData[[#This Row],[QUANTITY]]*1-InputData[[#This Row],[DISCOUNT %]]</f>
        <v>159.84</v>
      </c>
      <c r="N71" s="11">
        <f>DAY(InputData[[#This Row],[DATE]])</f>
        <v>25</v>
      </c>
      <c r="O71" s="11" t="str">
        <f>TEXT(InputData[[#This Row],[DATE]],"MMM")</f>
        <v>Mar</v>
      </c>
      <c r="P71" s="11">
        <f>YEAR(InputData[[#This Row],[DATE]])</f>
        <v>2021</v>
      </c>
    </row>
    <row r="72" spans="1:16" x14ac:dyDescent="0.2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13">
        <f>VLOOKUP(InputData[[#This Row],[PRODUCT ID]],MasterData[],5,0)</f>
        <v>98</v>
      </c>
      <c r="K72" s="13">
        <f>VLOOKUP(InputData[[#This Row],[PRODUCT ID]],MasterData[],6,0)</f>
        <v>103.88</v>
      </c>
      <c r="L72" s="13">
        <f>InputData[[#This Row],[BUYING PRIZE]]*InputData[[#This Row],[QUANTITY]]</f>
        <v>392</v>
      </c>
      <c r="M72" s="13">
        <f>InputData[[#This Row],[SELLING PRICE]]*InputData[[#This Row],[QUANTITY]]*1-InputData[[#This Row],[DISCOUNT %]]</f>
        <v>415.52</v>
      </c>
      <c r="N72" s="11">
        <f>DAY(InputData[[#This Row],[DATE]])</f>
        <v>26</v>
      </c>
      <c r="O72" s="11" t="str">
        <f>TEXT(InputData[[#This Row],[DATE]],"MMM")</f>
        <v>Mar</v>
      </c>
      <c r="P72" s="11">
        <f>YEAR(InputData[[#This Row],[DATE]])</f>
        <v>2021</v>
      </c>
    </row>
    <row r="73" spans="1:16" x14ac:dyDescent="0.2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13">
        <f>VLOOKUP(InputData[[#This Row],[PRODUCT ID]],MasterData[],5,0)</f>
        <v>120</v>
      </c>
      <c r="K73" s="13">
        <f>VLOOKUP(InputData[[#This Row],[PRODUCT ID]],MasterData[],6,0)</f>
        <v>162</v>
      </c>
      <c r="L73" s="13">
        <f>InputData[[#This Row],[BUYING PRIZE]]*InputData[[#This Row],[QUANTITY]]</f>
        <v>120</v>
      </c>
      <c r="M73" s="13">
        <f>InputData[[#This Row],[SELLING PRICE]]*InputData[[#This Row],[QUANTITY]]*1-InputData[[#This Row],[DISCOUNT %]]</f>
        <v>162</v>
      </c>
      <c r="N73" s="11">
        <f>DAY(InputData[[#This Row],[DATE]])</f>
        <v>26</v>
      </c>
      <c r="O73" s="11" t="str">
        <f>TEXT(InputData[[#This Row],[DATE]],"MMM")</f>
        <v>Mar</v>
      </c>
      <c r="P73" s="11">
        <f>YEAR(InputData[[#This Row],[DATE]])</f>
        <v>2021</v>
      </c>
    </row>
    <row r="74" spans="1:16" x14ac:dyDescent="0.2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13">
        <f>VLOOKUP(InputData[[#This Row],[PRODUCT ID]],MasterData[],5,0)</f>
        <v>148</v>
      </c>
      <c r="K74" s="13">
        <f>VLOOKUP(InputData[[#This Row],[PRODUCT ID]],MasterData[],6,0)</f>
        <v>164.28</v>
      </c>
      <c r="L74" s="13">
        <f>InputData[[#This Row],[BUYING PRIZE]]*InputData[[#This Row],[QUANTITY]]</f>
        <v>1332</v>
      </c>
      <c r="M74" s="13">
        <f>InputData[[#This Row],[SELLING PRICE]]*InputData[[#This Row],[QUANTITY]]*1-InputData[[#This Row],[DISCOUNT %]]</f>
        <v>1478.52</v>
      </c>
      <c r="N74" s="11">
        <f>DAY(InputData[[#This Row],[DATE]])</f>
        <v>26</v>
      </c>
      <c r="O74" s="11" t="str">
        <f>TEXT(InputData[[#This Row],[DATE]],"MMM")</f>
        <v>Mar</v>
      </c>
      <c r="P74" s="11">
        <f>YEAR(InputData[[#This Row],[DATE]])</f>
        <v>2021</v>
      </c>
    </row>
    <row r="75" spans="1:16" x14ac:dyDescent="0.2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13">
        <f>VLOOKUP(InputData[[#This Row],[PRODUCT ID]],MasterData[],5,0)</f>
        <v>148</v>
      </c>
      <c r="K75" s="13">
        <f>VLOOKUP(InputData[[#This Row],[PRODUCT ID]],MasterData[],6,0)</f>
        <v>201.28</v>
      </c>
      <c r="L75" s="13">
        <f>InputData[[#This Row],[BUYING PRIZE]]*InputData[[#This Row],[QUANTITY]]</f>
        <v>444</v>
      </c>
      <c r="M75" s="13">
        <f>InputData[[#This Row],[SELLING PRICE]]*InputData[[#This Row],[QUANTITY]]*1-InputData[[#This Row],[DISCOUNT %]]</f>
        <v>603.84</v>
      </c>
      <c r="N75" s="11">
        <f>DAY(InputData[[#This Row],[DATE]])</f>
        <v>27</v>
      </c>
      <c r="O75" s="11" t="str">
        <f>TEXT(InputData[[#This Row],[DATE]],"MMM")</f>
        <v>Mar</v>
      </c>
      <c r="P75" s="11">
        <f>YEAR(InputData[[#This Row],[DATE]])</f>
        <v>2021</v>
      </c>
    </row>
    <row r="76" spans="1:16" x14ac:dyDescent="0.2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13">
        <f>VLOOKUP(InputData[[#This Row],[PRODUCT ID]],MasterData[],5,0)</f>
        <v>43</v>
      </c>
      <c r="K76" s="13">
        <f>VLOOKUP(InputData[[#This Row],[PRODUCT ID]],MasterData[],6,0)</f>
        <v>47.730000000000004</v>
      </c>
      <c r="L76" s="13">
        <f>InputData[[#This Row],[BUYING PRIZE]]*InputData[[#This Row],[QUANTITY]]</f>
        <v>344</v>
      </c>
      <c r="M76" s="13">
        <f>InputData[[#This Row],[SELLING PRICE]]*InputData[[#This Row],[QUANTITY]]*1-InputData[[#This Row],[DISCOUNT %]]</f>
        <v>381.84000000000003</v>
      </c>
      <c r="N76" s="11">
        <f>DAY(InputData[[#This Row],[DATE]])</f>
        <v>28</v>
      </c>
      <c r="O76" s="11" t="str">
        <f>TEXT(InputData[[#This Row],[DATE]],"MMM")</f>
        <v>Mar</v>
      </c>
      <c r="P76" s="11">
        <f>YEAR(InputData[[#This Row],[DATE]])</f>
        <v>2021</v>
      </c>
    </row>
    <row r="77" spans="1:16" x14ac:dyDescent="0.2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13">
        <f>VLOOKUP(InputData[[#This Row],[PRODUCT ID]],MasterData[],5,0)</f>
        <v>72</v>
      </c>
      <c r="K77" s="13">
        <f>VLOOKUP(InputData[[#This Row],[PRODUCT ID]],MasterData[],6,0)</f>
        <v>79.92</v>
      </c>
      <c r="L77" s="13">
        <f>InputData[[#This Row],[BUYING PRIZE]]*InputData[[#This Row],[QUANTITY]]</f>
        <v>72</v>
      </c>
      <c r="M77" s="13">
        <f>InputData[[#This Row],[SELLING PRICE]]*InputData[[#This Row],[QUANTITY]]*1-InputData[[#This Row],[DISCOUNT %]]</f>
        <v>79.92</v>
      </c>
      <c r="N77" s="11">
        <f>DAY(InputData[[#This Row],[DATE]])</f>
        <v>30</v>
      </c>
      <c r="O77" s="11" t="str">
        <f>TEXT(InputData[[#This Row],[DATE]],"MMM")</f>
        <v>Mar</v>
      </c>
      <c r="P77" s="11">
        <f>YEAR(InputData[[#This Row],[DATE]])</f>
        <v>2021</v>
      </c>
    </row>
    <row r="78" spans="1:16" x14ac:dyDescent="0.2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13">
        <f>VLOOKUP(InputData[[#This Row],[PRODUCT ID]],MasterData[],5,0)</f>
        <v>120</v>
      </c>
      <c r="K78" s="13">
        <f>VLOOKUP(InputData[[#This Row],[PRODUCT ID]],MasterData[],6,0)</f>
        <v>162</v>
      </c>
      <c r="L78" s="13">
        <f>InputData[[#This Row],[BUYING PRIZE]]*InputData[[#This Row],[QUANTITY]]</f>
        <v>360</v>
      </c>
      <c r="M78" s="13">
        <f>InputData[[#This Row],[SELLING PRICE]]*InputData[[#This Row],[QUANTITY]]*1-InputData[[#This Row],[DISCOUNT %]]</f>
        <v>486</v>
      </c>
      <c r="N78" s="11">
        <f>DAY(InputData[[#This Row],[DATE]])</f>
        <v>31</v>
      </c>
      <c r="O78" s="11" t="str">
        <f>TEXT(InputData[[#This Row],[DATE]],"MMM")</f>
        <v>Mar</v>
      </c>
      <c r="P78" s="11">
        <f>YEAR(InputData[[#This Row],[DATE]])</f>
        <v>2021</v>
      </c>
    </row>
    <row r="79" spans="1:16" x14ac:dyDescent="0.2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13">
        <f>VLOOKUP(InputData[[#This Row],[PRODUCT ID]],MasterData[],5,0)</f>
        <v>90</v>
      </c>
      <c r="K79" s="13">
        <f>VLOOKUP(InputData[[#This Row],[PRODUCT ID]],MasterData[],6,0)</f>
        <v>115.2</v>
      </c>
      <c r="L79" s="13">
        <f>InputData[[#This Row],[BUYING PRIZE]]*InputData[[#This Row],[QUANTITY]]</f>
        <v>360</v>
      </c>
      <c r="M79" s="13">
        <f>InputData[[#This Row],[SELLING PRICE]]*InputData[[#This Row],[QUANTITY]]*1-InputData[[#This Row],[DISCOUNT %]]</f>
        <v>460.8</v>
      </c>
      <c r="N79" s="11">
        <f>DAY(InputData[[#This Row],[DATE]])</f>
        <v>4</v>
      </c>
      <c r="O79" s="11" t="str">
        <f>TEXT(InputData[[#This Row],[DATE]],"MMM")</f>
        <v>Apr</v>
      </c>
      <c r="P79" s="11">
        <f>YEAR(InputData[[#This Row],[DATE]])</f>
        <v>2021</v>
      </c>
    </row>
    <row r="80" spans="1:16" x14ac:dyDescent="0.2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13">
        <f>VLOOKUP(InputData[[#This Row],[PRODUCT ID]],MasterData[],5,0)</f>
        <v>6</v>
      </c>
      <c r="K80" s="13">
        <f>VLOOKUP(InputData[[#This Row],[PRODUCT ID]],MasterData[],6,0)</f>
        <v>7.8599999999999994</v>
      </c>
      <c r="L80" s="13">
        <f>InputData[[#This Row],[BUYING PRIZE]]*InputData[[#This Row],[QUANTITY]]</f>
        <v>54</v>
      </c>
      <c r="M80" s="13">
        <f>InputData[[#This Row],[SELLING PRICE]]*InputData[[#This Row],[QUANTITY]]*1-InputData[[#This Row],[DISCOUNT %]]</f>
        <v>70.739999999999995</v>
      </c>
      <c r="N80" s="11">
        <f>DAY(InputData[[#This Row],[DATE]])</f>
        <v>4</v>
      </c>
      <c r="O80" s="11" t="str">
        <f>TEXT(InputData[[#This Row],[DATE]],"MMM")</f>
        <v>Apr</v>
      </c>
      <c r="P80" s="11">
        <f>YEAR(InputData[[#This Row],[DATE]])</f>
        <v>2021</v>
      </c>
    </row>
    <row r="81" spans="1:16" x14ac:dyDescent="0.2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13">
        <f>VLOOKUP(InputData[[#This Row],[PRODUCT ID]],MasterData[],5,0)</f>
        <v>93</v>
      </c>
      <c r="K81" s="13">
        <f>VLOOKUP(InputData[[#This Row],[PRODUCT ID]],MasterData[],6,0)</f>
        <v>104.16</v>
      </c>
      <c r="L81" s="13">
        <f>InputData[[#This Row],[BUYING PRIZE]]*InputData[[#This Row],[QUANTITY]]</f>
        <v>1395</v>
      </c>
      <c r="M81" s="13">
        <f>InputData[[#This Row],[SELLING PRICE]]*InputData[[#This Row],[QUANTITY]]*1-InputData[[#This Row],[DISCOUNT %]]</f>
        <v>1562.3999999999999</v>
      </c>
      <c r="N81" s="11">
        <f>DAY(InputData[[#This Row],[DATE]])</f>
        <v>5</v>
      </c>
      <c r="O81" s="11" t="str">
        <f>TEXT(InputData[[#This Row],[DATE]],"MMM")</f>
        <v>Apr</v>
      </c>
      <c r="P81" s="11">
        <f>YEAR(InputData[[#This Row],[DATE]])</f>
        <v>2021</v>
      </c>
    </row>
    <row r="82" spans="1:16" x14ac:dyDescent="0.2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13">
        <f>VLOOKUP(InputData[[#This Row],[PRODUCT ID]],MasterData[],5,0)</f>
        <v>133</v>
      </c>
      <c r="K82" s="13">
        <f>VLOOKUP(InputData[[#This Row],[PRODUCT ID]],MasterData[],6,0)</f>
        <v>155.61000000000001</v>
      </c>
      <c r="L82" s="13">
        <f>InputData[[#This Row],[BUYING PRIZE]]*InputData[[#This Row],[QUANTITY]]</f>
        <v>399</v>
      </c>
      <c r="M82" s="13">
        <f>InputData[[#This Row],[SELLING PRICE]]*InputData[[#This Row],[QUANTITY]]*1-InputData[[#This Row],[DISCOUNT %]]</f>
        <v>466.83000000000004</v>
      </c>
      <c r="N82" s="11">
        <f>DAY(InputData[[#This Row],[DATE]])</f>
        <v>9</v>
      </c>
      <c r="O82" s="11" t="str">
        <f>TEXT(InputData[[#This Row],[DATE]],"MMM")</f>
        <v>Apr</v>
      </c>
      <c r="P82" s="11">
        <f>YEAR(InputData[[#This Row],[DATE]])</f>
        <v>2021</v>
      </c>
    </row>
    <row r="83" spans="1:16" x14ac:dyDescent="0.2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13">
        <f>VLOOKUP(InputData[[#This Row],[PRODUCT ID]],MasterData[],5,0)</f>
        <v>121</v>
      </c>
      <c r="K83" s="13">
        <f>VLOOKUP(InputData[[#This Row],[PRODUCT ID]],MasterData[],6,0)</f>
        <v>141.57</v>
      </c>
      <c r="L83" s="13">
        <f>InputData[[#This Row],[BUYING PRIZE]]*InputData[[#This Row],[QUANTITY]]</f>
        <v>1694</v>
      </c>
      <c r="M83" s="13">
        <f>InputData[[#This Row],[SELLING PRICE]]*InputData[[#This Row],[QUANTITY]]*1-InputData[[#This Row],[DISCOUNT %]]</f>
        <v>1981.98</v>
      </c>
      <c r="N83" s="11">
        <f>DAY(InputData[[#This Row],[DATE]])</f>
        <v>10</v>
      </c>
      <c r="O83" s="11" t="str">
        <f>TEXT(InputData[[#This Row],[DATE]],"MMM")</f>
        <v>Apr</v>
      </c>
      <c r="P83" s="11">
        <f>YEAR(InputData[[#This Row],[DATE]])</f>
        <v>2021</v>
      </c>
    </row>
    <row r="84" spans="1:16" x14ac:dyDescent="0.2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13">
        <f>VLOOKUP(InputData[[#This Row],[PRODUCT ID]],MasterData[],5,0)</f>
        <v>67</v>
      </c>
      <c r="K84" s="13">
        <f>VLOOKUP(InputData[[#This Row],[PRODUCT ID]],MasterData[],6,0)</f>
        <v>85.76</v>
      </c>
      <c r="L84" s="13">
        <f>InputData[[#This Row],[BUYING PRIZE]]*InputData[[#This Row],[QUANTITY]]</f>
        <v>201</v>
      </c>
      <c r="M84" s="13">
        <f>InputData[[#This Row],[SELLING PRICE]]*InputData[[#This Row],[QUANTITY]]*1-InputData[[#This Row],[DISCOUNT %]]</f>
        <v>257.28000000000003</v>
      </c>
      <c r="N84" s="11">
        <f>DAY(InputData[[#This Row],[DATE]])</f>
        <v>12</v>
      </c>
      <c r="O84" s="11" t="str">
        <f>TEXT(InputData[[#This Row],[DATE]],"MMM")</f>
        <v>Apr</v>
      </c>
      <c r="P84" s="11">
        <f>YEAR(InputData[[#This Row],[DATE]])</f>
        <v>2021</v>
      </c>
    </row>
    <row r="85" spans="1:16" x14ac:dyDescent="0.2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13">
        <f>VLOOKUP(InputData[[#This Row],[PRODUCT ID]],MasterData[],5,0)</f>
        <v>47</v>
      </c>
      <c r="K85" s="13">
        <f>VLOOKUP(InputData[[#This Row],[PRODUCT ID]],MasterData[],6,0)</f>
        <v>53.11</v>
      </c>
      <c r="L85" s="13">
        <f>InputData[[#This Row],[BUYING PRIZE]]*InputData[[#This Row],[QUANTITY]]</f>
        <v>188</v>
      </c>
      <c r="M85" s="13">
        <f>InputData[[#This Row],[SELLING PRICE]]*InputData[[#This Row],[QUANTITY]]*1-InputData[[#This Row],[DISCOUNT %]]</f>
        <v>212.44</v>
      </c>
      <c r="N85" s="11">
        <f>DAY(InputData[[#This Row],[DATE]])</f>
        <v>12</v>
      </c>
      <c r="O85" s="11" t="str">
        <f>TEXT(InputData[[#This Row],[DATE]],"MMM")</f>
        <v>Apr</v>
      </c>
      <c r="P85" s="11">
        <f>YEAR(InputData[[#This Row],[DATE]])</f>
        <v>2021</v>
      </c>
    </row>
    <row r="86" spans="1:16" x14ac:dyDescent="0.2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13">
        <f>VLOOKUP(InputData[[#This Row],[PRODUCT ID]],MasterData[],5,0)</f>
        <v>48</v>
      </c>
      <c r="K86" s="13">
        <f>VLOOKUP(InputData[[#This Row],[PRODUCT ID]],MasterData[],6,0)</f>
        <v>57.120000000000005</v>
      </c>
      <c r="L86" s="13">
        <f>InputData[[#This Row],[BUYING PRIZE]]*InputData[[#This Row],[QUANTITY]]</f>
        <v>432</v>
      </c>
      <c r="M86" s="13">
        <f>InputData[[#This Row],[SELLING PRICE]]*InputData[[#This Row],[QUANTITY]]*1-InputData[[#This Row],[DISCOUNT %]]</f>
        <v>514.08000000000004</v>
      </c>
      <c r="N86" s="11">
        <f>DAY(InputData[[#This Row],[DATE]])</f>
        <v>12</v>
      </c>
      <c r="O86" s="11" t="str">
        <f>TEXT(InputData[[#This Row],[DATE]],"MMM")</f>
        <v>Apr</v>
      </c>
      <c r="P86" s="11">
        <f>YEAR(InputData[[#This Row],[DATE]])</f>
        <v>2021</v>
      </c>
    </row>
    <row r="87" spans="1:16" x14ac:dyDescent="0.2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13">
        <f>VLOOKUP(InputData[[#This Row],[PRODUCT ID]],MasterData[],5,0)</f>
        <v>95</v>
      </c>
      <c r="K87" s="13">
        <f>VLOOKUP(InputData[[#This Row],[PRODUCT ID]],MasterData[],6,0)</f>
        <v>119.7</v>
      </c>
      <c r="L87" s="13">
        <f>InputData[[#This Row],[BUYING PRIZE]]*InputData[[#This Row],[QUANTITY]]</f>
        <v>1235</v>
      </c>
      <c r="M87" s="13">
        <f>InputData[[#This Row],[SELLING PRICE]]*InputData[[#This Row],[QUANTITY]]*1-InputData[[#This Row],[DISCOUNT %]]</f>
        <v>1556.1000000000001</v>
      </c>
      <c r="N87" s="11">
        <f>DAY(InputData[[#This Row],[DATE]])</f>
        <v>12</v>
      </c>
      <c r="O87" s="11" t="str">
        <f>TEXT(InputData[[#This Row],[DATE]],"MMM")</f>
        <v>Apr</v>
      </c>
      <c r="P87" s="11">
        <f>YEAR(InputData[[#This Row],[DATE]])</f>
        <v>2021</v>
      </c>
    </row>
    <row r="88" spans="1:16" x14ac:dyDescent="0.2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13">
        <f>VLOOKUP(InputData[[#This Row],[PRODUCT ID]],MasterData[],5,0)</f>
        <v>134</v>
      </c>
      <c r="K88" s="13">
        <f>VLOOKUP(InputData[[#This Row],[PRODUCT ID]],MasterData[],6,0)</f>
        <v>156.78</v>
      </c>
      <c r="L88" s="13">
        <f>InputData[[#This Row],[BUYING PRIZE]]*InputData[[#This Row],[QUANTITY]]</f>
        <v>402</v>
      </c>
      <c r="M88" s="13">
        <f>InputData[[#This Row],[SELLING PRICE]]*InputData[[#This Row],[QUANTITY]]*1-InputData[[#This Row],[DISCOUNT %]]</f>
        <v>470.34000000000003</v>
      </c>
      <c r="N88" s="11">
        <f>DAY(InputData[[#This Row],[DATE]])</f>
        <v>15</v>
      </c>
      <c r="O88" s="11" t="str">
        <f>TEXT(InputData[[#This Row],[DATE]],"MMM")</f>
        <v>Apr</v>
      </c>
      <c r="P88" s="11">
        <f>YEAR(InputData[[#This Row],[DATE]])</f>
        <v>2021</v>
      </c>
    </row>
    <row r="89" spans="1:16" x14ac:dyDescent="0.2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13">
        <f>VLOOKUP(InputData[[#This Row],[PRODUCT ID]],MasterData[],5,0)</f>
        <v>37</v>
      </c>
      <c r="K89" s="13">
        <f>VLOOKUP(InputData[[#This Row],[PRODUCT ID]],MasterData[],6,0)</f>
        <v>49.21</v>
      </c>
      <c r="L89" s="13">
        <f>InputData[[#This Row],[BUYING PRIZE]]*InputData[[#This Row],[QUANTITY]]</f>
        <v>555</v>
      </c>
      <c r="M89" s="13">
        <f>InputData[[#This Row],[SELLING PRICE]]*InputData[[#This Row],[QUANTITY]]*1-InputData[[#This Row],[DISCOUNT %]]</f>
        <v>738.15</v>
      </c>
      <c r="N89" s="11">
        <f>DAY(InputData[[#This Row],[DATE]])</f>
        <v>16</v>
      </c>
      <c r="O89" s="11" t="str">
        <f>TEXT(InputData[[#This Row],[DATE]],"MMM")</f>
        <v>Apr</v>
      </c>
      <c r="P89" s="11">
        <f>YEAR(InputData[[#This Row],[DATE]])</f>
        <v>2021</v>
      </c>
    </row>
    <row r="90" spans="1:16" x14ac:dyDescent="0.2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13">
        <f>VLOOKUP(InputData[[#This Row],[PRODUCT ID]],MasterData[],5,0)</f>
        <v>72</v>
      </c>
      <c r="K90" s="13">
        <f>VLOOKUP(InputData[[#This Row],[PRODUCT ID]],MasterData[],6,0)</f>
        <v>79.92</v>
      </c>
      <c r="L90" s="13">
        <f>InputData[[#This Row],[BUYING PRIZE]]*InputData[[#This Row],[QUANTITY]]</f>
        <v>648</v>
      </c>
      <c r="M90" s="13">
        <f>InputData[[#This Row],[SELLING PRICE]]*InputData[[#This Row],[QUANTITY]]*1-InputData[[#This Row],[DISCOUNT %]]</f>
        <v>719.28</v>
      </c>
      <c r="N90" s="11">
        <f>DAY(InputData[[#This Row],[DATE]])</f>
        <v>18</v>
      </c>
      <c r="O90" s="11" t="str">
        <f>TEXT(InputData[[#This Row],[DATE]],"MMM")</f>
        <v>Apr</v>
      </c>
      <c r="P90" s="11">
        <f>YEAR(InputData[[#This Row],[DATE]])</f>
        <v>2021</v>
      </c>
    </row>
    <row r="91" spans="1:16" x14ac:dyDescent="0.2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13">
        <f>VLOOKUP(InputData[[#This Row],[PRODUCT ID]],MasterData[],5,0)</f>
        <v>150</v>
      </c>
      <c r="K91" s="13">
        <f>VLOOKUP(InputData[[#This Row],[PRODUCT ID]],MasterData[],6,0)</f>
        <v>210</v>
      </c>
      <c r="L91" s="13">
        <f>InputData[[#This Row],[BUYING PRIZE]]*InputData[[#This Row],[QUANTITY]]</f>
        <v>1950</v>
      </c>
      <c r="M91" s="13">
        <f>InputData[[#This Row],[SELLING PRICE]]*InputData[[#This Row],[QUANTITY]]*1-InputData[[#This Row],[DISCOUNT %]]</f>
        <v>2730</v>
      </c>
      <c r="N91" s="11">
        <f>DAY(InputData[[#This Row],[DATE]])</f>
        <v>18</v>
      </c>
      <c r="O91" s="11" t="str">
        <f>TEXT(InputData[[#This Row],[DATE]],"MMM")</f>
        <v>Apr</v>
      </c>
      <c r="P91" s="11">
        <f>YEAR(InputData[[#This Row],[DATE]])</f>
        <v>2021</v>
      </c>
    </row>
    <row r="92" spans="1:16" x14ac:dyDescent="0.2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13">
        <f>VLOOKUP(InputData[[#This Row],[PRODUCT ID]],MasterData[],5,0)</f>
        <v>120</v>
      </c>
      <c r="K92" s="13">
        <f>VLOOKUP(InputData[[#This Row],[PRODUCT ID]],MasterData[],6,0)</f>
        <v>162</v>
      </c>
      <c r="L92" s="13">
        <f>InputData[[#This Row],[BUYING PRIZE]]*InputData[[#This Row],[QUANTITY]]</f>
        <v>720</v>
      </c>
      <c r="M92" s="13">
        <f>InputData[[#This Row],[SELLING PRICE]]*InputData[[#This Row],[QUANTITY]]*1-InputData[[#This Row],[DISCOUNT %]]</f>
        <v>972</v>
      </c>
      <c r="N92" s="11">
        <f>DAY(InputData[[#This Row],[DATE]])</f>
        <v>23</v>
      </c>
      <c r="O92" s="11" t="str">
        <f>TEXT(InputData[[#This Row],[DATE]],"MMM")</f>
        <v>Apr</v>
      </c>
      <c r="P92" s="11">
        <f>YEAR(InputData[[#This Row],[DATE]])</f>
        <v>2021</v>
      </c>
    </row>
    <row r="93" spans="1:16" x14ac:dyDescent="0.2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13">
        <f>VLOOKUP(InputData[[#This Row],[PRODUCT ID]],MasterData[],5,0)</f>
        <v>37</v>
      </c>
      <c r="K93" s="13">
        <f>VLOOKUP(InputData[[#This Row],[PRODUCT ID]],MasterData[],6,0)</f>
        <v>41.81</v>
      </c>
      <c r="L93" s="13">
        <f>InputData[[#This Row],[BUYING PRIZE]]*InputData[[#This Row],[QUANTITY]]</f>
        <v>370</v>
      </c>
      <c r="M93" s="13">
        <f>InputData[[#This Row],[SELLING PRICE]]*InputData[[#This Row],[QUANTITY]]*1-InputData[[#This Row],[DISCOUNT %]]</f>
        <v>418.1</v>
      </c>
      <c r="N93" s="11">
        <f>DAY(InputData[[#This Row],[DATE]])</f>
        <v>23</v>
      </c>
      <c r="O93" s="11" t="str">
        <f>TEXT(InputData[[#This Row],[DATE]],"MMM")</f>
        <v>Apr</v>
      </c>
      <c r="P93" s="11">
        <f>YEAR(InputData[[#This Row],[DATE]])</f>
        <v>2021</v>
      </c>
    </row>
    <row r="94" spans="1:16" x14ac:dyDescent="0.2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13">
        <f>VLOOKUP(InputData[[#This Row],[PRODUCT ID]],MasterData[],5,0)</f>
        <v>148</v>
      </c>
      <c r="K94" s="13">
        <f>VLOOKUP(InputData[[#This Row],[PRODUCT ID]],MasterData[],6,0)</f>
        <v>201.28</v>
      </c>
      <c r="L94" s="13">
        <f>InputData[[#This Row],[BUYING PRIZE]]*InputData[[#This Row],[QUANTITY]]</f>
        <v>296</v>
      </c>
      <c r="M94" s="13">
        <f>InputData[[#This Row],[SELLING PRICE]]*InputData[[#This Row],[QUANTITY]]*1-InputData[[#This Row],[DISCOUNT %]]</f>
        <v>402.56</v>
      </c>
      <c r="N94" s="11">
        <f>DAY(InputData[[#This Row],[DATE]])</f>
        <v>24</v>
      </c>
      <c r="O94" s="11" t="str">
        <f>TEXT(InputData[[#This Row],[DATE]],"MMM")</f>
        <v>Apr</v>
      </c>
      <c r="P94" s="11">
        <f>YEAR(InputData[[#This Row],[DATE]])</f>
        <v>2021</v>
      </c>
    </row>
    <row r="95" spans="1:16" x14ac:dyDescent="0.2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13">
        <f>VLOOKUP(InputData[[#This Row],[PRODUCT ID]],MasterData[],5,0)</f>
        <v>67</v>
      </c>
      <c r="K95" s="13">
        <f>VLOOKUP(InputData[[#This Row],[PRODUCT ID]],MasterData[],6,0)</f>
        <v>85.76</v>
      </c>
      <c r="L95" s="13">
        <f>InputData[[#This Row],[BUYING PRIZE]]*InputData[[#This Row],[QUANTITY]]</f>
        <v>201</v>
      </c>
      <c r="M95" s="13">
        <f>InputData[[#This Row],[SELLING PRICE]]*InputData[[#This Row],[QUANTITY]]*1-InputData[[#This Row],[DISCOUNT %]]</f>
        <v>257.28000000000003</v>
      </c>
      <c r="N95" s="11">
        <f>DAY(InputData[[#This Row],[DATE]])</f>
        <v>26</v>
      </c>
      <c r="O95" s="11" t="str">
        <f>TEXT(InputData[[#This Row],[DATE]],"MMM")</f>
        <v>Apr</v>
      </c>
      <c r="P95" s="11">
        <f>YEAR(InputData[[#This Row],[DATE]])</f>
        <v>2021</v>
      </c>
    </row>
    <row r="96" spans="1:16" x14ac:dyDescent="0.2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13">
        <f>VLOOKUP(InputData[[#This Row],[PRODUCT ID]],MasterData[],5,0)</f>
        <v>148</v>
      </c>
      <c r="K96" s="13">
        <f>VLOOKUP(InputData[[#This Row],[PRODUCT ID]],MasterData[],6,0)</f>
        <v>201.28</v>
      </c>
      <c r="L96" s="13">
        <f>InputData[[#This Row],[BUYING PRIZE]]*InputData[[#This Row],[QUANTITY]]</f>
        <v>1036</v>
      </c>
      <c r="M96" s="13">
        <f>InputData[[#This Row],[SELLING PRICE]]*InputData[[#This Row],[QUANTITY]]*1-InputData[[#This Row],[DISCOUNT %]]</f>
        <v>1408.96</v>
      </c>
      <c r="N96" s="11">
        <f>DAY(InputData[[#This Row],[DATE]])</f>
        <v>29</v>
      </c>
      <c r="O96" s="11" t="str">
        <f>TEXT(InputData[[#This Row],[DATE]],"MMM")</f>
        <v>Apr</v>
      </c>
      <c r="P96" s="11">
        <f>YEAR(InputData[[#This Row],[DATE]])</f>
        <v>2021</v>
      </c>
    </row>
    <row r="97" spans="1:16" x14ac:dyDescent="0.2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13">
        <f>VLOOKUP(InputData[[#This Row],[PRODUCT ID]],MasterData[],5,0)</f>
        <v>47</v>
      </c>
      <c r="K97" s="13">
        <f>VLOOKUP(InputData[[#This Row],[PRODUCT ID]],MasterData[],6,0)</f>
        <v>53.11</v>
      </c>
      <c r="L97" s="13">
        <f>InputData[[#This Row],[BUYING PRIZE]]*InputData[[#This Row],[QUANTITY]]</f>
        <v>47</v>
      </c>
      <c r="M97" s="13">
        <f>InputData[[#This Row],[SELLING PRICE]]*InputData[[#This Row],[QUANTITY]]*1-InputData[[#This Row],[DISCOUNT %]]</f>
        <v>53.11</v>
      </c>
      <c r="N97" s="11">
        <f>DAY(InputData[[#This Row],[DATE]])</f>
        <v>30</v>
      </c>
      <c r="O97" s="11" t="str">
        <f>TEXT(InputData[[#This Row],[DATE]],"MMM")</f>
        <v>Apr</v>
      </c>
      <c r="P97" s="11">
        <f>YEAR(InputData[[#This Row],[DATE]])</f>
        <v>2021</v>
      </c>
    </row>
    <row r="98" spans="1:16" x14ac:dyDescent="0.2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13">
        <f>VLOOKUP(InputData[[#This Row],[PRODUCT ID]],MasterData[],5,0)</f>
        <v>37</v>
      </c>
      <c r="K98" s="13">
        <f>VLOOKUP(InputData[[#This Row],[PRODUCT ID]],MasterData[],6,0)</f>
        <v>49.21</v>
      </c>
      <c r="L98" s="13">
        <f>InputData[[#This Row],[BUYING PRIZE]]*InputData[[#This Row],[QUANTITY]]</f>
        <v>111</v>
      </c>
      <c r="M98" s="13">
        <f>InputData[[#This Row],[SELLING PRICE]]*InputData[[#This Row],[QUANTITY]]*1-InputData[[#This Row],[DISCOUNT %]]</f>
        <v>147.63</v>
      </c>
      <c r="N98" s="11">
        <f>DAY(InputData[[#This Row],[DATE]])</f>
        <v>1</v>
      </c>
      <c r="O98" s="11" t="str">
        <f>TEXT(InputData[[#This Row],[DATE]],"MMM")</f>
        <v>May</v>
      </c>
      <c r="P98" s="11">
        <f>YEAR(InputData[[#This Row],[DATE]])</f>
        <v>2021</v>
      </c>
    </row>
    <row r="99" spans="1:16" x14ac:dyDescent="0.2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13">
        <f>VLOOKUP(InputData[[#This Row],[PRODUCT ID]],MasterData[],5,0)</f>
        <v>120</v>
      </c>
      <c r="K99" s="13">
        <f>VLOOKUP(InputData[[#This Row],[PRODUCT ID]],MasterData[],6,0)</f>
        <v>162</v>
      </c>
      <c r="L99" s="13">
        <f>InputData[[#This Row],[BUYING PRIZE]]*InputData[[#This Row],[QUANTITY]]</f>
        <v>120</v>
      </c>
      <c r="M99" s="13">
        <f>InputData[[#This Row],[SELLING PRICE]]*InputData[[#This Row],[QUANTITY]]*1-InputData[[#This Row],[DISCOUNT %]]</f>
        <v>162</v>
      </c>
      <c r="N99" s="11">
        <f>DAY(InputData[[#This Row],[DATE]])</f>
        <v>1</v>
      </c>
      <c r="O99" s="11" t="str">
        <f>TEXT(InputData[[#This Row],[DATE]],"MMM")</f>
        <v>May</v>
      </c>
      <c r="P99" s="11">
        <f>YEAR(InputData[[#This Row],[DATE]])</f>
        <v>2021</v>
      </c>
    </row>
    <row r="100" spans="1:16" x14ac:dyDescent="0.2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13">
        <f>VLOOKUP(InputData[[#This Row],[PRODUCT ID]],MasterData[],5,0)</f>
        <v>55</v>
      </c>
      <c r="K100" s="13">
        <f>VLOOKUP(InputData[[#This Row],[PRODUCT ID]],MasterData[],6,0)</f>
        <v>58.3</v>
      </c>
      <c r="L100" s="13">
        <f>InputData[[#This Row],[BUYING PRIZE]]*InputData[[#This Row],[QUANTITY]]</f>
        <v>165</v>
      </c>
      <c r="M100" s="13">
        <f>InputData[[#This Row],[SELLING PRICE]]*InputData[[#This Row],[QUANTITY]]*1-InputData[[#This Row],[DISCOUNT %]]</f>
        <v>174.89999999999998</v>
      </c>
      <c r="N100" s="11">
        <f>DAY(InputData[[#This Row],[DATE]])</f>
        <v>3</v>
      </c>
      <c r="O100" s="11" t="str">
        <f>TEXT(InputData[[#This Row],[DATE]],"MMM")</f>
        <v>May</v>
      </c>
      <c r="P100" s="11">
        <f>YEAR(InputData[[#This Row],[DATE]])</f>
        <v>2021</v>
      </c>
    </row>
    <row r="101" spans="1:16" x14ac:dyDescent="0.2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13">
        <f>VLOOKUP(InputData[[#This Row],[PRODUCT ID]],MasterData[],5,0)</f>
        <v>12</v>
      </c>
      <c r="K101" s="13">
        <f>VLOOKUP(InputData[[#This Row],[PRODUCT ID]],MasterData[],6,0)</f>
        <v>15.719999999999999</v>
      </c>
      <c r="L101" s="13">
        <f>InputData[[#This Row],[BUYING PRIZE]]*InputData[[#This Row],[QUANTITY]]</f>
        <v>156</v>
      </c>
      <c r="M101" s="13">
        <f>InputData[[#This Row],[SELLING PRICE]]*InputData[[#This Row],[QUANTITY]]*1-InputData[[#This Row],[DISCOUNT %]]</f>
        <v>204.35999999999999</v>
      </c>
      <c r="N101" s="11">
        <f>DAY(InputData[[#This Row],[DATE]])</f>
        <v>4</v>
      </c>
      <c r="O101" s="11" t="str">
        <f>TEXT(InputData[[#This Row],[DATE]],"MMM")</f>
        <v>May</v>
      </c>
      <c r="P101" s="11">
        <f>YEAR(InputData[[#This Row],[DATE]])</f>
        <v>2021</v>
      </c>
    </row>
    <row r="102" spans="1:16" x14ac:dyDescent="0.2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13">
        <f>VLOOKUP(InputData[[#This Row],[PRODUCT ID]],MasterData[],5,0)</f>
        <v>112</v>
      </c>
      <c r="K102" s="13">
        <f>VLOOKUP(InputData[[#This Row],[PRODUCT ID]],MasterData[],6,0)</f>
        <v>146.72</v>
      </c>
      <c r="L102" s="13">
        <f>InputData[[#This Row],[BUYING PRIZE]]*InputData[[#This Row],[QUANTITY]]</f>
        <v>448</v>
      </c>
      <c r="M102" s="13">
        <f>InputData[[#This Row],[SELLING PRICE]]*InputData[[#This Row],[QUANTITY]]*1-InputData[[#This Row],[DISCOUNT %]]</f>
        <v>586.88</v>
      </c>
      <c r="N102" s="11">
        <f>DAY(InputData[[#This Row],[DATE]])</f>
        <v>4</v>
      </c>
      <c r="O102" s="11" t="str">
        <f>TEXT(InputData[[#This Row],[DATE]],"MMM")</f>
        <v>May</v>
      </c>
      <c r="P102" s="11">
        <f>YEAR(InputData[[#This Row],[DATE]])</f>
        <v>2021</v>
      </c>
    </row>
    <row r="103" spans="1:16" x14ac:dyDescent="0.2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13">
        <f>VLOOKUP(InputData[[#This Row],[PRODUCT ID]],MasterData[],5,0)</f>
        <v>6</v>
      </c>
      <c r="K103" s="13">
        <f>VLOOKUP(InputData[[#This Row],[PRODUCT ID]],MasterData[],6,0)</f>
        <v>7.8599999999999994</v>
      </c>
      <c r="L103" s="13">
        <f>InputData[[#This Row],[BUYING PRIZE]]*InputData[[#This Row],[QUANTITY]]</f>
        <v>78</v>
      </c>
      <c r="M103" s="13">
        <f>InputData[[#This Row],[SELLING PRICE]]*InputData[[#This Row],[QUANTITY]]*1-InputData[[#This Row],[DISCOUNT %]]</f>
        <v>102.17999999999999</v>
      </c>
      <c r="N103" s="11">
        <f>DAY(InputData[[#This Row],[DATE]])</f>
        <v>5</v>
      </c>
      <c r="O103" s="11" t="str">
        <f>TEXT(InputData[[#This Row],[DATE]],"MMM")</f>
        <v>May</v>
      </c>
      <c r="P103" s="11">
        <f>YEAR(InputData[[#This Row],[DATE]])</f>
        <v>2021</v>
      </c>
    </row>
    <row r="104" spans="1:16" x14ac:dyDescent="0.2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13">
        <f>VLOOKUP(InputData[[#This Row],[PRODUCT ID]],MasterData[],5,0)</f>
        <v>83</v>
      </c>
      <c r="K104" s="13">
        <f>VLOOKUP(InputData[[#This Row],[PRODUCT ID]],MasterData[],6,0)</f>
        <v>94.62</v>
      </c>
      <c r="L104" s="13">
        <f>InputData[[#This Row],[BUYING PRIZE]]*InputData[[#This Row],[QUANTITY]]</f>
        <v>1245</v>
      </c>
      <c r="M104" s="13">
        <f>InputData[[#This Row],[SELLING PRICE]]*InputData[[#This Row],[QUANTITY]]*1-InputData[[#This Row],[DISCOUNT %]]</f>
        <v>1419.3000000000002</v>
      </c>
      <c r="N104" s="11">
        <f>DAY(InputData[[#This Row],[DATE]])</f>
        <v>6</v>
      </c>
      <c r="O104" s="11" t="str">
        <f>TEXT(InputData[[#This Row],[DATE]],"MMM")</f>
        <v>May</v>
      </c>
      <c r="P104" s="11">
        <f>YEAR(InputData[[#This Row],[DATE]])</f>
        <v>2021</v>
      </c>
    </row>
    <row r="105" spans="1:16" x14ac:dyDescent="0.2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13">
        <f>VLOOKUP(InputData[[#This Row],[PRODUCT ID]],MasterData[],5,0)</f>
        <v>6</v>
      </c>
      <c r="K105" s="13">
        <f>VLOOKUP(InputData[[#This Row],[PRODUCT ID]],MasterData[],6,0)</f>
        <v>7.8599999999999994</v>
      </c>
      <c r="L105" s="13">
        <f>InputData[[#This Row],[BUYING PRIZE]]*InputData[[#This Row],[QUANTITY]]</f>
        <v>36</v>
      </c>
      <c r="M105" s="13">
        <f>InputData[[#This Row],[SELLING PRICE]]*InputData[[#This Row],[QUANTITY]]*1-InputData[[#This Row],[DISCOUNT %]]</f>
        <v>47.16</v>
      </c>
      <c r="N105" s="11">
        <f>DAY(InputData[[#This Row],[DATE]])</f>
        <v>6</v>
      </c>
      <c r="O105" s="11" t="str">
        <f>TEXT(InputData[[#This Row],[DATE]],"MMM")</f>
        <v>May</v>
      </c>
      <c r="P105" s="11">
        <f>YEAR(InputData[[#This Row],[DATE]])</f>
        <v>2021</v>
      </c>
    </row>
    <row r="106" spans="1:16" x14ac:dyDescent="0.2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13">
        <f>VLOOKUP(InputData[[#This Row],[PRODUCT ID]],MasterData[],5,0)</f>
        <v>37</v>
      </c>
      <c r="K106" s="13">
        <f>VLOOKUP(InputData[[#This Row],[PRODUCT ID]],MasterData[],6,0)</f>
        <v>49.21</v>
      </c>
      <c r="L106" s="13">
        <f>InputData[[#This Row],[BUYING PRIZE]]*InputData[[#This Row],[QUANTITY]]</f>
        <v>37</v>
      </c>
      <c r="M106" s="13">
        <f>InputData[[#This Row],[SELLING PRICE]]*InputData[[#This Row],[QUANTITY]]*1-InputData[[#This Row],[DISCOUNT %]]</f>
        <v>49.21</v>
      </c>
      <c r="N106" s="11">
        <f>DAY(InputData[[#This Row],[DATE]])</f>
        <v>7</v>
      </c>
      <c r="O106" s="11" t="str">
        <f>TEXT(InputData[[#This Row],[DATE]],"MMM")</f>
        <v>May</v>
      </c>
      <c r="P106" s="11">
        <f>YEAR(InputData[[#This Row],[DATE]])</f>
        <v>2021</v>
      </c>
    </row>
    <row r="107" spans="1:16" x14ac:dyDescent="0.2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13">
        <f>VLOOKUP(InputData[[#This Row],[PRODUCT ID]],MasterData[],5,0)</f>
        <v>13</v>
      </c>
      <c r="K107" s="13">
        <f>VLOOKUP(InputData[[#This Row],[PRODUCT ID]],MasterData[],6,0)</f>
        <v>16.64</v>
      </c>
      <c r="L107" s="13">
        <f>InputData[[#This Row],[BUYING PRIZE]]*InputData[[#This Row],[QUANTITY]]</f>
        <v>78</v>
      </c>
      <c r="M107" s="13">
        <f>InputData[[#This Row],[SELLING PRICE]]*InputData[[#This Row],[QUANTITY]]*1-InputData[[#This Row],[DISCOUNT %]]</f>
        <v>99.84</v>
      </c>
      <c r="N107" s="11">
        <f>DAY(InputData[[#This Row],[DATE]])</f>
        <v>9</v>
      </c>
      <c r="O107" s="11" t="str">
        <f>TEXT(InputData[[#This Row],[DATE]],"MMM")</f>
        <v>May</v>
      </c>
      <c r="P107" s="11">
        <f>YEAR(InputData[[#This Row],[DATE]])</f>
        <v>2021</v>
      </c>
    </row>
    <row r="108" spans="1:16" x14ac:dyDescent="0.2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13">
        <f>VLOOKUP(InputData[[#This Row],[PRODUCT ID]],MasterData[],5,0)</f>
        <v>37</v>
      </c>
      <c r="K108" s="13">
        <f>VLOOKUP(InputData[[#This Row],[PRODUCT ID]],MasterData[],6,0)</f>
        <v>41.81</v>
      </c>
      <c r="L108" s="13">
        <f>InputData[[#This Row],[BUYING PRIZE]]*InputData[[#This Row],[QUANTITY]]</f>
        <v>296</v>
      </c>
      <c r="M108" s="13">
        <f>InputData[[#This Row],[SELLING PRICE]]*InputData[[#This Row],[QUANTITY]]*1-InputData[[#This Row],[DISCOUNT %]]</f>
        <v>334.48</v>
      </c>
      <c r="N108" s="11">
        <f>DAY(InputData[[#This Row],[DATE]])</f>
        <v>9</v>
      </c>
      <c r="O108" s="11" t="str">
        <f>TEXT(InputData[[#This Row],[DATE]],"MMM")</f>
        <v>May</v>
      </c>
      <c r="P108" s="11">
        <f>YEAR(InputData[[#This Row],[DATE]])</f>
        <v>2021</v>
      </c>
    </row>
    <row r="109" spans="1:16" x14ac:dyDescent="0.2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13">
        <f>VLOOKUP(InputData[[#This Row],[PRODUCT ID]],MasterData[],5,0)</f>
        <v>13</v>
      </c>
      <c r="K109" s="13">
        <f>VLOOKUP(InputData[[#This Row],[PRODUCT ID]],MasterData[],6,0)</f>
        <v>16.64</v>
      </c>
      <c r="L109" s="13">
        <f>InputData[[#This Row],[BUYING PRIZE]]*InputData[[#This Row],[QUANTITY]]</f>
        <v>39</v>
      </c>
      <c r="M109" s="13">
        <f>InputData[[#This Row],[SELLING PRICE]]*InputData[[#This Row],[QUANTITY]]*1-InputData[[#This Row],[DISCOUNT %]]</f>
        <v>49.92</v>
      </c>
      <c r="N109" s="11">
        <f>DAY(InputData[[#This Row],[DATE]])</f>
        <v>12</v>
      </c>
      <c r="O109" s="11" t="str">
        <f>TEXT(InputData[[#This Row],[DATE]],"MMM")</f>
        <v>May</v>
      </c>
      <c r="P109" s="11">
        <f>YEAR(InputData[[#This Row],[DATE]])</f>
        <v>2021</v>
      </c>
    </row>
    <row r="110" spans="1:16" x14ac:dyDescent="0.2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13">
        <f>VLOOKUP(InputData[[#This Row],[PRODUCT ID]],MasterData[],5,0)</f>
        <v>5</v>
      </c>
      <c r="K110" s="13">
        <f>VLOOKUP(InputData[[#This Row],[PRODUCT ID]],MasterData[],6,0)</f>
        <v>6.7</v>
      </c>
      <c r="L110" s="13">
        <f>InputData[[#This Row],[BUYING PRIZE]]*InputData[[#This Row],[QUANTITY]]</f>
        <v>75</v>
      </c>
      <c r="M110" s="13">
        <f>InputData[[#This Row],[SELLING PRICE]]*InputData[[#This Row],[QUANTITY]]*1-InputData[[#This Row],[DISCOUNT %]]</f>
        <v>100.5</v>
      </c>
      <c r="N110" s="11">
        <f>DAY(InputData[[#This Row],[DATE]])</f>
        <v>12</v>
      </c>
      <c r="O110" s="11" t="str">
        <f>TEXT(InputData[[#This Row],[DATE]],"MMM")</f>
        <v>May</v>
      </c>
      <c r="P110" s="11">
        <f>YEAR(InputData[[#This Row],[DATE]])</f>
        <v>2021</v>
      </c>
    </row>
    <row r="111" spans="1:16" x14ac:dyDescent="0.2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13">
        <f>VLOOKUP(InputData[[#This Row],[PRODUCT ID]],MasterData[],5,0)</f>
        <v>47</v>
      </c>
      <c r="K111" s="13">
        <f>VLOOKUP(InputData[[#This Row],[PRODUCT ID]],MasterData[],6,0)</f>
        <v>53.11</v>
      </c>
      <c r="L111" s="13">
        <f>InputData[[#This Row],[BUYING PRIZE]]*InputData[[#This Row],[QUANTITY]]</f>
        <v>188</v>
      </c>
      <c r="M111" s="13">
        <f>InputData[[#This Row],[SELLING PRICE]]*InputData[[#This Row],[QUANTITY]]*1-InputData[[#This Row],[DISCOUNT %]]</f>
        <v>212.44</v>
      </c>
      <c r="N111" s="11">
        <f>DAY(InputData[[#This Row],[DATE]])</f>
        <v>13</v>
      </c>
      <c r="O111" s="11" t="str">
        <f>TEXT(InputData[[#This Row],[DATE]],"MMM")</f>
        <v>May</v>
      </c>
      <c r="P111" s="11">
        <f>YEAR(InputData[[#This Row],[DATE]])</f>
        <v>2021</v>
      </c>
    </row>
    <row r="112" spans="1:16" x14ac:dyDescent="0.2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13">
        <f>VLOOKUP(InputData[[#This Row],[PRODUCT ID]],MasterData[],5,0)</f>
        <v>120</v>
      </c>
      <c r="K112" s="13">
        <f>VLOOKUP(InputData[[#This Row],[PRODUCT ID]],MasterData[],6,0)</f>
        <v>162</v>
      </c>
      <c r="L112" s="13">
        <f>InputData[[#This Row],[BUYING PRIZE]]*InputData[[#This Row],[QUANTITY]]</f>
        <v>240</v>
      </c>
      <c r="M112" s="13">
        <f>InputData[[#This Row],[SELLING PRICE]]*InputData[[#This Row],[QUANTITY]]*1-InputData[[#This Row],[DISCOUNT %]]</f>
        <v>324</v>
      </c>
      <c r="N112" s="11">
        <f>DAY(InputData[[#This Row],[DATE]])</f>
        <v>20</v>
      </c>
      <c r="O112" s="11" t="str">
        <f>TEXT(InputData[[#This Row],[DATE]],"MMM")</f>
        <v>May</v>
      </c>
      <c r="P112" s="11">
        <f>YEAR(InputData[[#This Row],[DATE]])</f>
        <v>2021</v>
      </c>
    </row>
    <row r="113" spans="1:16" x14ac:dyDescent="0.2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13">
        <f>VLOOKUP(InputData[[#This Row],[PRODUCT ID]],MasterData[],5,0)</f>
        <v>90</v>
      </c>
      <c r="K113" s="13">
        <f>VLOOKUP(InputData[[#This Row],[PRODUCT ID]],MasterData[],6,0)</f>
        <v>115.2</v>
      </c>
      <c r="L113" s="13">
        <f>InputData[[#This Row],[BUYING PRIZE]]*InputData[[#This Row],[QUANTITY]]</f>
        <v>990</v>
      </c>
      <c r="M113" s="13">
        <f>InputData[[#This Row],[SELLING PRICE]]*InputData[[#This Row],[QUANTITY]]*1-InputData[[#This Row],[DISCOUNT %]]</f>
        <v>1267.2</v>
      </c>
      <c r="N113" s="11">
        <f>DAY(InputData[[#This Row],[DATE]])</f>
        <v>23</v>
      </c>
      <c r="O113" s="11" t="str">
        <f>TEXT(InputData[[#This Row],[DATE]],"MMM")</f>
        <v>May</v>
      </c>
      <c r="P113" s="11">
        <f>YEAR(InputData[[#This Row],[DATE]])</f>
        <v>2021</v>
      </c>
    </row>
    <row r="114" spans="1:16" x14ac:dyDescent="0.2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13">
        <f>VLOOKUP(InputData[[#This Row],[PRODUCT ID]],MasterData[],5,0)</f>
        <v>141</v>
      </c>
      <c r="K114" s="13">
        <f>VLOOKUP(InputData[[#This Row],[PRODUCT ID]],MasterData[],6,0)</f>
        <v>149.46</v>
      </c>
      <c r="L114" s="13">
        <f>InputData[[#This Row],[BUYING PRIZE]]*InputData[[#This Row],[QUANTITY]]</f>
        <v>1833</v>
      </c>
      <c r="M114" s="13">
        <f>InputData[[#This Row],[SELLING PRICE]]*InputData[[#This Row],[QUANTITY]]*1-InputData[[#This Row],[DISCOUNT %]]</f>
        <v>1942.98</v>
      </c>
      <c r="N114" s="11">
        <f>DAY(InputData[[#This Row],[DATE]])</f>
        <v>30</v>
      </c>
      <c r="O114" s="11" t="str">
        <f>TEXT(InputData[[#This Row],[DATE]],"MMM")</f>
        <v>May</v>
      </c>
      <c r="P114" s="11">
        <f>YEAR(InputData[[#This Row],[DATE]])</f>
        <v>2021</v>
      </c>
    </row>
    <row r="115" spans="1:16" x14ac:dyDescent="0.2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13">
        <f>VLOOKUP(InputData[[#This Row],[PRODUCT ID]],MasterData[],5,0)</f>
        <v>112</v>
      </c>
      <c r="K115" s="13">
        <f>VLOOKUP(InputData[[#This Row],[PRODUCT ID]],MasterData[],6,0)</f>
        <v>122.08</v>
      </c>
      <c r="L115" s="13">
        <f>InputData[[#This Row],[BUYING PRIZE]]*InputData[[#This Row],[QUANTITY]]</f>
        <v>672</v>
      </c>
      <c r="M115" s="13">
        <f>InputData[[#This Row],[SELLING PRICE]]*InputData[[#This Row],[QUANTITY]]*1-InputData[[#This Row],[DISCOUNT %]]</f>
        <v>732.48</v>
      </c>
      <c r="N115" s="11">
        <f>DAY(InputData[[#This Row],[DATE]])</f>
        <v>30</v>
      </c>
      <c r="O115" s="11" t="str">
        <f>TEXT(InputData[[#This Row],[DATE]],"MMM")</f>
        <v>May</v>
      </c>
      <c r="P115" s="11">
        <f>YEAR(InputData[[#This Row],[DATE]])</f>
        <v>2021</v>
      </c>
    </row>
    <row r="116" spans="1:16" x14ac:dyDescent="0.2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13">
        <f>VLOOKUP(InputData[[#This Row],[PRODUCT ID]],MasterData[],5,0)</f>
        <v>126</v>
      </c>
      <c r="K116" s="13">
        <f>VLOOKUP(InputData[[#This Row],[PRODUCT ID]],MasterData[],6,0)</f>
        <v>162.54</v>
      </c>
      <c r="L116" s="13">
        <f>InputData[[#This Row],[BUYING PRIZE]]*InputData[[#This Row],[QUANTITY]]</f>
        <v>1260</v>
      </c>
      <c r="M116" s="13">
        <f>InputData[[#This Row],[SELLING PRICE]]*InputData[[#This Row],[QUANTITY]]*1-InputData[[#This Row],[DISCOUNT %]]</f>
        <v>1625.3999999999999</v>
      </c>
      <c r="N116" s="11">
        <f>DAY(InputData[[#This Row],[DATE]])</f>
        <v>3</v>
      </c>
      <c r="O116" s="11" t="str">
        <f>TEXT(InputData[[#This Row],[DATE]],"MMM")</f>
        <v>Jun</v>
      </c>
      <c r="P116" s="11">
        <f>YEAR(InputData[[#This Row],[DATE]])</f>
        <v>2021</v>
      </c>
    </row>
    <row r="117" spans="1:16" x14ac:dyDescent="0.2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13">
        <f>VLOOKUP(InputData[[#This Row],[PRODUCT ID]],MasterData[],5,0)</f>
        <v>61</v>
      </c>
      <c r="K117" s="13">
        <f>VLOOKUP(InputData[[#This Row],[PRODUCT ID]],MasterData[],6,0)</f>
        <v>76.25</v>
      </c>
      <c r="L117" s="13">
        <f>InputData[[#This Row],[BUYING PRIZE]]*InputData[[#This Row],[QUANTITY]]</f>
        <v>488</v>
      </c>
      <c r="M117" s="13">
        <f>InputData[[#This Row],[SELLING PRICE]]*InputData[[#This Row],[QUANTITY]]*1-InputData[[#This Row],[DISCOUNT %]]</f>
        <v>610</v>
      </c>
      <c r="N117" s="11">
        <f>DAY(InputData[[#This Row],[DATE]])</f>
        <v>4</v>
      </c>
      <c r="O117" s="11" t="str">
        <f>TEXT(InputData[[#This Row],[DATE]],"MMM")</f>
        <v>Jun</v>
      </c>
      <c r="P117" s="11">
        <f>YEAR(InputData[[#This Row],[DATE]])</f>
        <v>2021</v>
      </c>
    </row>
    <row r="118" spans="1:16" x14ac:dyDescent="0.2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13">
        <f>VLOOKUP(InputData[[#This Row],[PRODUCT ID]],MasterData[],5,0)</f>
        <v>61</v>
      </c>
      <c r="K118" s="13">
        <f>VLOOKUP(InputData[[#This Row],[PRODUCT ID]],MasterData[],6,0)</f>
        <v>76.25</v>
      </c>
      <c r="L118" s="13">
        <f>InputData[[#This Row],[BUYING PRIZE]]*InputData[[#This Row],[QUANTITY]]</f>
        <v>732</v>
      </c>
      <c r="M118" s="13">
        <f>InputData[[#This Row],[SELLING PRICE]]*InputData[[#This Row],[QUANTITY]]*1-InputData[[#This Row],[DISCOUNT %]]</f>
        <v>915</v>
      </c>
      <c r="N118" s="11">
        <f>DAY(InputData[[#This Row],[DATE]])</f>
        <v>4</v>
      </c>
      <c r="O118" s="11" t="str">
        <f>TEXT(InputData[[#This Row],[DATE]],"MMM")</f>
        <v>Jun</v>
      </c>
      <c r="P118" s="11">
        <f>YEAR(InputData[[#This Row],[DATE]])</f>
        <v>2021</v>
      </c>
    </row>
    <row r="119" spans="1:16" x14ac:dyDescent="0.2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13">
        <f>VLOOKUP(InputData[[#This Row],[PRODUCT ID]],MasterData[],5,0)</f>
        <v>121</v>
      </c>
      <c r="K119" s="13">
        <f>VLOOKUP(InputData[[#This Row],[PRODUCT ID]],MasterData[],6,0)</f>
        <v>141.57</v>
      </c>
      <c r="L119" s="13">
        <f>InputData[[#This Row],[BUYING PRIZE]]*InputData[[#This Row],[QUANTITY]]</f>
        <v>1815</v>
      </c>
      <c r="M119" s="13">
        <f>InputData[[#This Row],[SELLING PRICE]]*InputData[[#This Row],[QUANTITY]]*1-InputData[[#This Row],[DISCOUNT %]]</f>
        <v>2123.5499999999997</v>
      </c>
      <c r="N119" s="11">
        <f>DAY(InputData[[#This Row],[DATE]])</f>
        <v>5</v>
      </c>
      <c r="O119" s="11" t="str">
        <f>TEXT(InputData[[#This Row],[DATE]],"MMM")</f>
        <v>Jun</v>
      </c>
      <c r="P119" s="11">
        <f>YEAR(InputData[[#This Row],[DATE]])</f>
        <v>2021</v>
      </c>
    </row>
    <row r="120" spans="1:16" x14ac:dyDescent="0.2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13">
        <f>VLOOKUP(InputData[[#This Row],[PRODUCT ID]],MasterData[],5,0)</f>
        <v>5</v>
      </c>
      <c r="K120" s="13">
        <f>VLOOKUP(InputData[[#This Row],[PRODUCT ID]],MasterData[],6,0)</f>
        <v>6.7</v>
      </c>
      <c r="L120" s="13">
        <f>InputData[[#This Row],[BUYING PRIZE]]*InputData[[#This Row],[QUANTITY]]</f>
        <v>50</v>
      </c>
      <c r="M120" s="13">
        <f>InputData[[#This Row],[SELLING PRICE]]*InputData[[#This Row],[QUANTITY]]*1-InputData[[#This Row],[DISCOUNT %]]</f>
        <v>67</v>
      </c>
      <c r="N120" s="11">
        <f>DAY(InputData[[#This Row],[DATE]])</f>
        <v>5</v>
      </c>
      <c r="O120" s="11" t="str">
        <f>TEXT(InputData[[#This Row],[DATE]],"MMM")</f>
        <v>Jun</v>
      </c>
      <c r="P120" s="11">
        <f>YEAR(InputData[[#This Row],[DATE]])</f>
        <v>2021</v>
      </c>
    </row>
    <row r="121" spans="1:16" x14ac:dyDescent="0.2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13">
        <f>VLOOKUP(InputData[[#This Row],[PRODUCT ID]],MasterData[],5,0)</f>
        <v>95</v>
      </c>
      <c r="K121" s="13">
        <f>VLOOKUP(InputData[[#This Row],[PRODUCT ID]],MasterData[],6,0)</f>
        <v>119.7</v>
      </c>
      <c r="L121" s="13">
        <f>InputData[[#This Row],[BUYING PRIZE]]*InputData[[#This Row],[QUANTITY]]</f>
        <v>570</v>
      </c>
      <c r="M121" s="13">
        <f>InputData[[#This Row],[SELLING PRICE]]*InputData[[#This Row],[QUANTITY]]*1-InputData[[#This Row],[DISCOUNT %]]</f>
        <v>718.2</v>
      </c>
      <c r="N121" s="11">
        <f>DAY(InputData[[#This Row],[DATE]])</f>
        <v>6</v>
      </c>
      <c r="O121" s="11" t="str">
        <f>TEXT(InputData[[#This Row],[DATE]],"MMM")</f>
        <v>Jun</v>
      </c>
      <c r="P121" s="11">
        <f>YEAR(InputData[[#This Row],[DATE]])</f>
        <v>2021</v>
      </c>
    </row>
    <row r="122" spans="1:16" x14ac:dyDescent="0.2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13">
        <f>VLOOKUP(InputData[[#This Row],[PRODUCT ID]],MasterData[],5,0)</f>
        <v>37</v>
      </c>
      <c r="K122" s="13">
        <f>VLOOKUP(InputData[[#This Row],[PRODUCT ID]],MasterData[],6,0)</f>
        <v>41.81</v>
      </c>
      <c r="L122" s="13">
        <f>InputData[[#This Row],[BUYING PRIZE]]*InputData[[#This Row],[QUANTITY]]</f>
        <v>407</v>
      </c>
      <c r="M122" s="13">
        <f>InputData[[#This Row],[SELLING PRICE]]*InputData[[#This Row],[QUANTITY]]*1-InputData[[#This Row],[DISCOUNT %]]</f>
        <v>459.91</v>
      </c>
      <c r="N122" s="11">
        <f>DAY(InputData[[#This Row],[DATE]])</f>
        <v>8</v>
      </c>
      <c r="O122" s="11" t="str">
        <f>TEXT(InputData[[#This Row],[DATE]],"MMM")</f>
        <v>Jun</v>
      </c>
      <c r="P122" s="11">
        <f>YEAR(InputData[[#This Row],[DATE]])</f>
        <v>2021</v>
      </c>
    </row>
    <row r="123" spans="1:16" x14ac:dyDescent="0.2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13">
        <f>VLOOKUP(InputData[[#This Row],[PRODUCT ID]],MasterData[],5,0)</f>
        <v>44</v>
      </c>
      <c r="K123" s="13">
        <f>VLOOKUP(InputData[[#This Row],[PRODUCT ID]],MasterData[],6,0)</f>
        <v>48.84</v>
      </c>
      <c r="L123" s="13">
        <f>InputData[[#This Row],[BUYING PRIZE]]*InputData[[#This Row],[QUANTITY]]</f>
        <v>484</v>
      </c>
      <c r="M123" s="13">
        <f>InputData[[#This Row],[SELLING PRICE]]*InputData[[#This Row],[QUANTITY]]*1-InputData[[#This Row],[DISCOUNT %]]</f>
        <v>537.24</v>
      </c>
      <c r="N123" s="11">
        <f>DAY(InputData[[#This Row],[DATE]])</f>
        <v>8</v>
      </c>
      <c r="O123" s="11" t="str">
        <f>TEXT(InputData[[#This Row],[DATE]],"MMM")</f>
        <v>Jun</v>
      </c>
      <c r="P123" s="11">
        <f>YEAR(InputData[[#This Row],[DATE]])</f>
        <v>2021</v>
      </c>
    </row>
    <row r="124" spans="1:16" x14ac:dyDescent="0.2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13">
        <f>VLOOKUP(InputData[[#This Row],[PRODUCT ID]],MasterData[],5,0)</f>
        <v>98</v>
      </c>
      <c r="K124" s="13">
        <f>VLOOKUP(InputData[[#This Row],[PRODUCT ID]],MasterData[],6,0)</f>
        <v>103.88</v>
      </c>
      <c r="L124" s="13">
        <f>InputData[[#This Row],[BUYING PRIZE]]*InputData[[#This Row],[QUANTITY]]</f>
        <v>686</v>
      </c>
      <c r="M124" s="13">
        <f>InputData[[#This Row],[SELLING PRICE]]*InputData[[#This Row],[QUANTITY]]*1-InputData[[#This Row],[DISCOUNT %]]</f>
        <v>727.16</v>
      </c>
      <c r="N124" s="11">
        <f>DAY(InputData[[#This Row],[DATE]])</f>
        <v>9</v>
      </c>
      <c r="O124" s="11" t="str">
        <f>TEXT(InputData[[#This Row],[DATE]],"MMM")</f>
        <v>Jun</v>
      </c>
      <c r="P124" s="11">
        <f>YEAR(InputData[[#This Row],[DATE]])</f>
        <v>2021</v>
      </c>
    </row>
    <row r="125" spans="1:16" x14ac:dyDescent="0.2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13">
        <f>VLOOKUP(InputData[[#This Row],[PRODUCT ID]],MasterData[],5,0)</f>
        <v>89</v>
      </c>
      <c r="K125" s="13">
        <f>VLOOKUP(InputData[[#This Row],[PRODUCT ID]],MasterData[],6,0)</f>
        <v>117.48</v>
      </c>
      <c r="L125" s="13">
        <f>InputData[[#This Row],[BUYING PRIZE]]*InputData[[#This Row],[QUANTITY]]</f>
        <v>1068</v>
      </c>
      <c r="M125" s="13">
        <f>InputData[[#This Row],[SELLING PRICE]]*InputData[[#This Row],[QUANTITY]]*1-InputData[[#This Row],[DISCOUNT %]]</f>
        <v>1409.76</v>
      </c>
      <c r="N125" s="11">
        <f>DAY(InputData[[#This Row],[DATE]])</f>
        <v>11</v>
      </c>
      <c r="O125" s="11" t="str">
        <f>TEXT(InputData[[#This Row],[DATE]],"MMM")</f>
        <v>Jun</v>
      </c>
      <c r="P125" s="11">
        <f>YEAR(InputData[[#This Row],[DATE]])</f>
        <v>2021</v>
      </c>
    </row>
    <row r="126" spans="1:16" x14ac:dyDescent="0.2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13">
        <f>VLOOKUP(InputData[[#This Row],[PRODUCT ID]],MasterData[],5,0)</f>
        <v>138</v>
      </c>
      <c r="K126" s="13">
        <f>VLOOKUP(InputData[[#This Row],[PRODUCT ID]],MasterData[],6,0)</f>
        <v>173.88</v>
      </c>
      <c r="L126" s="13">
        <f>InputData[[#This Row],[BUYING PRIZE]]*InputData[[#This Row],[QUANTITY]]</f>
        <v>828</v>
      </c>
      <c r="M126" s="13">
        <f>InputData[[#This Row],[SELLING PRICE]]*InputData[[#This Row],[QUANTITY]]*1-InputData[[#This Row],[DISCOUNT %]]</f>
        <v>1043.28</v>
      </c>
      <c r="N126" s="11">
        <f>DAY(InputData[[#This Row],[DATE]])</f>
        <v>12</v>
      </c>
      <c r="O126" s="11" t="str">
        <f>TEXT(InputData[[#This Row],[DATE]],"MMM")</f>
        <v>Jun</v>
      </c>
      <c r="P126" s="11">
        <f>YEAR(InputData[[#This Row],[DATE]])</f>
        <v>2021</v>
      </c>
    </row>
    <row r="127" spans="1:16" x14ac:dyDescent="0.2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13">
        <f>VLOOKUP(InputData[[#This Row],[PRODUCT ID]],MasterData[],5,0)</f>
        <v>7</v>
      </c>
      <c r="K127" s="13">
        <f>VLOOKUP(InputData[[#This Row],[PRODUCT ID]],MasterData[],6,0)</f>
        <v>8.33</v>
      </c>
      <c r="L127" s="13">
        <f>InputData[[#This Row],[BUYING PRIZE]]*InputData[[#This Row],[QUANTITY]]</f>
        <v>70</v>
      </c>
      <c r="M127" s="13">
        <f>InputData[[#This Row],[SELLING PRICE]]*InputData[[#This Row],[QUANTITY]]*1-InputData[[#This Row],[DISCOUNT %]]</f>
        <v>83.3</v>
      </c>
      <c r="N127" s="11">
        <f>DAY(InputData[[#This Row],[DATE]])</f>
        <v>14</v>
      </c>
      <c r="O127" s="11" t="str">
        <f>TEXT(InputData[[#This Row],[DATE]],"MMM")</f>
        <v>Jun</v>
      </c>
      <c r="P127" s="11">
        <f>YEAR(InputData[[#This Row],[DATE]])</f>
        <v>2021</v>
      </c>
    </row>
    <row r="128" spans="1:16" x14ac:dyDescent="0.2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13">
        <f>VLOOKUP(InputData[[#This Row],[PRODUCT ID]],MasterData[],5,0)</f>
        <v>150</v>
      </c>
      <c r="K128" s="13">
        <f>VLOOKUP(InputData[[#This Row],[PRODUCT ID]],MasterData[],6,0)</f>
        <v>210</v>
      </c>
      <c r="L128" s="13">
        <f>InputData[[#This Row],[BUYING PRIZE]]*InputData[[#This Row],[QUANTITY]]</f>
        <v>750</v>
      </c>
      <c r="M128" s="13">
        <f>InputData[[#This Row],[SELLING PRICE]]*InputData[[#This Row],[QUANTITY]]*1-InputData[[#This Row],[DISCOUNT %]]</f>
        <v>1050</v>
      </c>
      <c r="N128" s="11">
        <f>DAY(InputData[[#This Row],[DATE]])</f>
        <v>16</v>
      </c>
      <c r="O128" s="11" t="str">
        <f>TEXT(InputData[[#This Row],[DATE]],"MMM")</f>
        <v>Jun</v>
      </c>
      <c r="P128" s="11">
        <f>YEAR(InputData[[#This Row],[DATE]])</f>
        <v>2021</v>
      </c>
    </row>
    <row r="129" spans="1:16" x14ac:dyDescent="0.2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13">
        <f>VLOOKUP(InputData[[#This Row],[PRODUCT ID]],MasterData[],5,0)</f>
        <v>12</v>
      </c>
      <c r="K129" s="13">
        <f>VLOOKUP(InputData[[#This Row],[PRODUCT ID]],MasterData[],6,0)</f>
        <v>15.719999999999999</v>
      </c>
      <c r="L129" s="13">
        <f>InputData[[#This Row],[BUYING PRIZE]]*InputData[[#This Row],[QUANTITY]]</f>
        <v>144</v>
      </c>
      <c r="M129" s="13">
        <f>InputData[[#This Row],[SELLING PRICE]]*InputData[[#This Row],[QUANTITY]]*1-InputData[[#This Row],[DISCOUNT %]]</f>
        <v>188.64</v>
      </c>
      <c r="N129" s="11">
        <f>DAY(InputData[[#This Row],[DATE]])</f>
        <v>16</v>
      </c>
      <c r="O129" s="11" t="str">
        <f>TEXT(InputData[[#This Row],[DATE]],"MMM")</f>
        <v>Jun</v>
      </c>
      <c r="P129" s="11">
        <f>YEAR(InputData[[#This Row],[DATE]])</f>
        <v>2021</v>
      </c>
    </row>
    <row r="130" spans="1:16" x14ac:dyDescent="0.2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13">
        <f>VLOOKUP(InputData[[#This Row],[PRODUCT ID]],MasterData[],5,0)</f>
        <v>37</v>
      </c>
      <c r="K130" s="13">
        <f>VLOOKUP(InputData[[#This Row],[PRODUCT ID]],MasterData[],6,0)</f>
        <v>42.55</v>
      </c>
      <c r="L130" s="13">
        <f>InputData[[#This Row],[BUYING PRIZE]]*InputData[[#This Row],[QUANTITY]]</f>
        <v>407</v>
      </c>
      <c r="M130" s="13">
        <f>InputData[[#This Row],[SELLING PRICE]]*InputData[[#This Row],[QUANTITY]]*1-InputData[[#This Row],[DISCOUNT %]]</f>
        <v>468.04999999999995</v>
      </c>
      <c r="N130" s="11">
        <f>DAY(InputData[[#This Row],[DATE]])</f>
        <v>16</v>
      </c>
      <c r="O130" s="11" t="str">
        <f>TEXT(InputData[[#This Row],[DATE]],"MMM")</f>
        <v>Jun</v>
      </c>
      <c r="P130" s="11">
        <f>YEAR(InputData[[#This Row],[DATE]])</f>
        <v>2021</v>
      </c>
    </row>
    <row r="131" spans="1:16" x14ac:dyDescent="0.2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13">
        <f>VLOOKUP(InputData[[#This Row],[PRODUCT ID]],MasterData[],5,0)</f>
        <v>7</v>
      </c>
      <c r="K131" s="13">
        <f>VLOOKUP(InputData[[#This Row],[PRODUCT ID]],MasterData[],6,0)</f>
        <v>8.33</v>
      </c>
      <c r="L131" s="13">
        <f>InputData[[#This Row],[BUYING PRIZE]]*InputData[[#This Row],[QUANTITY]]</f>
        <v>91</v>
      </c>
      <c r="M131" s="13">
        <f>InputData[[#This Row],[SELLING PRICE]]*InputData[[#This Row],[QUANTITY]]*1-InputData[[#This Row],[DISCOUNT %]]</f>
        <v>108.29</v>
      </c>
      <c r="N131" s="11">
        <f>DAY(InputData[[#This Row],[DATE]])</f>
        <v>18</v>
      </c>
      <c r="O131" s="11" t="str">
        <f>TEXT(InputData[[#This Row],[DATE]],"MMM")</f>
        <v>Jun</v>
      </c>
      <c r="P131" s="11">
        <f>YEAR(InputData[[#This Row],[DATE]])</f>
        <v>2021</v>
      </c>
    </row>
    <row r="132" spans="1:16" x14ac:dyDescent="0.2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13">
        <f>VLOOKUP(InputData[[#This Row],[PRODUCT ID]],MasterData[],5,0)</f>
        <v>138</v>
      </c>
      <c r="K132" s="13">
        <f>VLOOKUP(InputData[[#This Row],[PRODUCT ID]],MasterData[],6,0)</f>
        <v>173.88</v>
      </c>
      <c r="L132" s="13">
        <f>InputData[[#This Row],[BUYING PRIZE]]*InputData[[#This Row],[QUANTITY]]</f>
        <v>690</v>
      </c>
      <c r="M132" s="13">
        <f>InputData[[#This Row],[SELLING PRICE]]*InputData[[#This Row],[QUANTITY]]*1-InputData[[#This Row],[DISCOUNT %]]</f>
        <v>869.4</v>
      </c>
      <c r="N132" s="11">
        <f>DAY(InputData[[#This Row],[DATE]])</f>
        <v>19</v>
      </c>
      <c r="O132" s="11" t="str">
        <f>TEXT(InputData[[#This Row],[DATE]],"MMM")</f>
        <v>Jun</v>
      </c>
      <c r="P132" s="11">
        <f>YEAR(InputData[[#This Row],[DATE]])</f>
        <v>2021</v>
      </c>
    </row>
    <row r="133" spans="1:16" x14ac:dyDescent="0.2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13">
        <f>VLOOKUP(InputData[[#This Row],[PRODUCT ID]],MasterData[],5,0)</f>
        <v>13</v>
      </c>
      <c r="K133" s="13">
        <f>VLOOKUP(InputData[[#This Row],[PRODUCT ID]],MasterData[],6,0)</f>
        <v>16.64</v>
      </c>
      <c r="L133" s="13">
        <f>InputData[[#This Row],[BUYING PRIZE]]*InputData[[#This Row],[QUANTITY]]</f>
        <v>13</v>
      </c>
      <c r="M133" s="13">
        <f>InputData[[#This Row],[SELLING PRICE]]*InputData[[#This Row],[QUANTITY]]*1-InputData[[#This Row],[DISCOUNT %]]</f>
        <v>16.64</v>
      </c>
      <c r="N133" s="11">
        <f>DAY(InputData[[#This Row],[DATE]])</f>
        <v>20</v>
      </c>
      <c r="O133" s="11" t="str">
        <f>TEXT(InputData[[#This Row],[DATE]],"MMM")</f>
        <v>Jun</v>
      </c>
      <c r="P133" s="11">
        <f>YEAR(InputData[[#This Row],[DATE]])</f>
        <v>2021</v>
      </c>
    </row>
    <row r="134" spans="1:16" x14ac:dyDescent="0.2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13">
        <f>VLOOKUP(InputData[[#This Row],[PRODUCT ID]],MasterData[],5,0)</f>
        <v>13</v>
      </c>
      <c r="K134" s="13">
        <f>VLOOKUP(InputData[[#This Row],[PRODUCT ID]],MasterData[],6,0)</f>
        <v>16.64</v>
      </c>
      <c r="L134" s="13">
        <f>InputData[[#This Row],[BUYING PRIZE]]*InputData[[#This Row],[QUANTITY]]</f>
        <v>52</v>
      </c>
      <c r="M134" s="13">
        <f>InputData[[#This Row],[SELLING PRICE]]*InputData[[#This Row],[QUANTITY]]*1-InputData[[#This Row],[DISCOUNT %]]</f>
        <v>66.56</v>
      </c>
      <c r="N134" s="11">
        <f>DAY(InputData[[#This Row],[DATE]])</f>
        <v>23</v>
      </c>
      <c r="O134" s="11" t="str">
        <f>TEXT(InputData[[#This Row],[DATE]],"MMM")</f>
        <v>Jun</v>
      </c>
      <c r="P134" s="11">
        <f>YEAR(InputData[[#This Row],[DATE]])</f>
        <v>2021</v>
      </c>
    </row>
    <row r="135" spans="1:16" x14ac:dyDescent="0.2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13">
        <f>VLOOKUP(InputData[[#This Row],[PRODUCT ID]],MasterData[],5,0)</f>
        <v>44</v>
      </c>
      <c r="K135" s="13">
        <f>VLOOKUP(InputData[[#This Row],[PRODUCT ID]],MasterData[],6,0)</f>
        <v>48.4</v>
      </c>
      <c r="L135" s="13">
        <f>InputData[[#This Row],[BUYING PRIZE]]*InputData[[#This Row],[QUANTITY]]</f>
        <v>572</v>
      </c>
      <c r="M135" s="13">
        <f>InputData[[#This Row],[SELLING PRICE]]*InputData[[#This Row],[QUANTITY]]*1-InputData[[#This Row],[DISCOUNT %]]</f>
        <v>629.19999999999993</v>
      </c>
      <c r="N135" s="11">
        <f>DAY(InputData[[#This Row],[DATE]])</f>
        <v>24</v>
      </c>
      <c r="O135" s="11" t="str">
        <f>TEXT(InputData[[#This Row],[DATE]],"MMM")</f>
        <v>Jun</v>
      </c>
      <c r="P135" s="11">
        <f>YEAR(InputData[[#This Row],[DATE]])</f>
        <v>2021</v>
      </c>
    </row>
    <row r="136" spans="1:16" x14ac:dyDescent="0.2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13">
        <f>VLOOKUP(InputData[[#This Row],[PRODUCT ID]],MasterData[],5,0)</f>
        <v>6</v>
      </c>
      <c r="K136" s="13">
        <f>VLOOKUP(InputData[[#This Row],[PRODUCT ID]],MasterData[],6,0)</f>
        <v>7.8599999999999994</v>
      </c>
      <c r="L136" s="13">
        <f>InputData[[#This Row],[BUYING PRIZE]]*InputData[[#This Row],[QUANTITY]]</f>
        <v>42</v>
      </c>
      <c r="M136" s="13">
        <f>InputData[[#This Row],[SELLING PRICE]]*InputData[[#This Row],[QUANTITY]]*1-InputData[[#This Row],[DISCOUNT %]]</f>
        <v>55.019999999999996</v>
      </c>
      <c r="N136" s="11">
        <f>DAY(InputData[[#This Row],[DATE]])</f>
        <v>26</v>
      </c>
      <c r="O136" s="11" t="str">
        <f>TEXT(InputData[[#This Row],[DATE]],"MMM")</f>
        <v>Jun</v>
      </c>
      <c r="P136" s="11">
        <f>YEAR(InputData[[#This Row],[DATE]])</f>
        <v>2021</v>
      </c>
    </row>
    <row r="137" spans="1:16" x14ac:dyDescent="0.2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13">
        <f>VLOOKUP(InputData[[#This Row],[PRODUCT ID]],MasterData[],5,0)</f>
        <v>133</v>
      </c>
      <c r="K137" s="13">
        <f>VLOOKUP(InputData[[#This Row],[PRODUCT ID]],MasterData[],6,0)</f>
        <v>155.61000000000001</v>
      </c>
      <c r="L137" s="13">
        <f>InputData[[#This Row],[BUYING PRIZE]]*InputData[[#This Row],[QUANTITY]]</f>
        <v>1463</v>
      </c>
      <c r="M137" s="13">
        <f>InputData[[#This Row],[SELLING PRICE]]*InputData[[#This Row],[QUANTITY]]*1-InputData[[#This Row],[DISCOUNT %]]</f>
        <v>1711.71</v>
      </c>
      <c r="N137" s="11">
        <f>DAY(InputData[[#This Row],[DATE]])</f>
        <v>27</v>
      </c>
      <c r="O137" s="11" t="str">
        <f>TEXT(InputData[[#This Row],[DATE]],"MMM")</f>
        <v>Jun</v>
      </c>
      <c r="P137" s="11">
        <f>YEAR(InputData[[#This Row],[DATE]])</f>
        <v>2021</v>
      </c>
    </row>
    <row r="138" spans="1:16" x14ac:dyDescent="0.2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13">
        <f>VLOOKUP(InputData[[#This Row],[PRODUCT ID]],MasterData[],5,0)</f>
        <v>126</v>
      </c>
      <c r="K138" s="13">
        <f>VLOOKUP(InputData[[#This Row],[PRODUCT ID]],MasterData[],6,0)</f>
        <v>162.54</v>
      </c>
      <c r="L138" s="13">
        <f>InputData[[#This Row],[BUYING PRIZE]]*InputData[[#This Row],[QUANTITY]]</f>
        <v>252</v>
      </c>
      <c r="M138" s="13">
        <f>InputData[[#This Row],[SELLING PRICE]]*InputData[[#This Row],[QUANTITY]]*1-InputData[[#This Row],[DISCOUNT %]]</f>
        <v>325.08</v>
      </c>
      <c r="N138" s="11">
        <f>DAY(InputData[[#This Row],[DATE]])</f>
        <v>28</v>
      </c>
      <c r="O138" s="11" t="str">
        <f>TEXT(InputData[[#This Row],[DATE]],"MMM")</f>
        <v>Jun</v>
      </c>
      <c r="P138" s="11">
        <f>YEAR(InputData[[#This Row],[DATE]])</f>
        <v>2021</v>
      </c>
    </row>
    <row r="139" spans="1:16" x14ac:dyDescent="0.2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13">
        <f>VLOOKUP(InputData[[#This Row],[PRODUCT ID]],MasterData[],5,0)</f>
        <v>5</v>
      </c>
      <c r="K139" s="13">
        <f>VLOOKUP(InputData[[#This Row],[PRODUCT ID]],MasterData[],6,0)</f>
        <v>6.7</v>
      </c>
      <c r="L139" s="13">
        <f>InputData[[#This Row],[BUYING PRIZE]]*InputData[[#This Row],[QUANTITY]]</f>
        <v>35</v>
      </c>
      <c r="M139" s="13">
        <f>InputData[[#This Row],[SELLING PRICE]]*InputData[[#This Row],[QUANTITY]]*1-InputData[[#This Row],[DISCOUNT %]]</f>
        <v>46.9</v>
      </c>
      <c r="N139" s="11">
        <f>DAY(InputData[[#This Row],[DATE]])</f>
        <v>28</v>
      </c>
      <c r="O139" s="11" t="str">
        <f>TEXT(InputData[[#This Row],[DATE]],"MMM")</f>
        <v>Jun</v>
      </c>
      <c r="P139" s="11">
        <f>YEAR(InputData[[#This Row],[DATE]])</f>
        <v>2021</v>
      </c>
    </row>
    <row r="140" spans="1:16" x14ac:dyDescent="0.2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13">
        <f>VLOOKUP(InputData[[#This Row],[PRODUCT ID]],MasterData[],5,0)</f>
        <v>112</v>
      </c>
      <c r="K140" s="13">
        <f>VLOOKUP(InputData[[#This Row],[PRODUCT ID]],MasterData[],6,0)</f>
        <v>146.72</v>
      </c>
      <c r="L140" s="13">
        <f>InputData[[#This Row],[BUYING PRIZE]]*InputData[[#This Row],[QUANTITY]]</f>
        <v>448</v>
      </c>
      <c r="M140" s="13">
        <f>InputData[[#This Row],[SELLING PRICE]]*InputData[[#This Row],[QUANTITY]]*1-InputData[[#This Row],[DISCOUNT %]]</f>
        <v>586.88</v>
      </c>
      <c r="N140" s="11">
        <f>DAY(InputData[[#This Row],[DATE]])</f>
        <v>29</v>
      </c>
      <c r="O140" s="11" t="str">
        <f>TEXT(InputData[[#This Row],[DATE]],"MMM")</f>
        <v>Jun</v>
      </c>
      <c r="P140" s="11">
        <f>YEAR(InputData[[#This Row],[DATE]])</f>
        <v>2021</v>
      </c>
    </row>
    <row r="141" spans="1:16" x14ac:dyDescent="0.2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13">
        <f>VLOOKUP(InputData[[#This Row],[PRODUCT ID]],MasterData[],5,0)</f>
        <v>133</v>
      </c>
      <c r="K141" s="13">
        <f>VLOOKUP(InputData[[#This Row],[PRODUCT ID]],MasterData[],6,0)</f>
        <v>155.61000000000001</v>
      </c>
      <c r="L141" s="13">
        <f>InputData[[#This Row],[BUYING PRIZE]]*InputData[[#This Row],[QUANTITY]]</f>
        <v>1463</v>
      </c>
      <c r="M141" s="13">
        <f>InputData[[#This Row],[SELLING PRICE]]*InputData[[#This Row],[QUANTITY]]*1-InputData[[#This Row],[DISCOUNT %]]</f>
        <v>1711.71</v>
      </c>
      <c r="N141" s="11">
        <f>DAY(InputData[[#This Row],[DATE]])</f>
        <v>1</v>
      </c>
      <c r="O141" s="11" t="str">
        <f>TEXT(InputData[[#This Row],[DATE]],"MMM")</f>
        <v>Jul</v>
      </c>
      <c r="P141" s="11">
        <f>YEAR(InputData[[#This Row],[DATE]])</f>
        <v>2021</v>
      </c>
    </row>
    <row r="142" spans="1:16" x14ac:dyDescent="0.2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13">
        <f>VLOOKUP(InputData[[#This Row],[PRODUCT ID]],MasterData[],5,0)</f>
        <v>148</v>
      </c>
      <c r="K142" s="13">
        <f>VLOOKUP(InputData[[#This Row],[PRODUCT ID]],MasterData[],6,0)</f>
        <v>164.28</v>
      </c>
      <c r="L142" s="13">
        <f>InputData[[#This Row],[BUYING PRIZE]]*InputData[[#This Row],[QUANTITY]]</f>
        <v>1628</v>
      </c>
      <c r="M142" s="13">
        <f>InputData[[#This Row],[SELLING PRICE]]*InputData[[#This Row],[QUANTITY]]*1-InputData[[#This Row],[DISCOUNT %]]</f>
        <v>1807.08</v>
      </c>
      <c r="N142" s="11">
        <f>DAY(InputData[[#This Row],[DATE]])</f>
        <v>2</v>
      </c>
      <c r="O142" s="11" t="str">
        <f>TEXT(InputData[[#This Row],[DATE]],"MMM")</f>
        <v>Jul</v>
      </c>
      <c r="P142" s="11">
        <f>YEAR(InputData[[#This Row],[DATE]])</f>
        <v>2021</v>
      </c>
    </row>
    <row r="143" spans="1:16" x14ac:dyDescent="0.2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13">
        <f>VLOOKUP(InputData[[#This Row],[PRODUCT ID]],MasterData[],5,0)</f>
        <v>95</v>
      </c>
      <c r="K143" s="13">
        <f>VLOOKUP(InputData[[#This Row],[PRODUCT ID]],MasterData[],6,0)</f>
        <v>119.7</v>
      </c>
      <c r="L143" s="13">
        <f>InputData[[#This Row],[BUYING PRIZE]]*InputData[[#This Row],[QUANTITY]]</f>
        <v>855</v>
      </c>
      <c r="M143" s="13">
        <f>InputData[[#This Row],[SELLING PRICE]]*InputData[[#This Row],[QUANTITY]]*1-InputData[[#This Row],[DISCOUNT %]]</f>
        <v>1077.3</v>
      </c>
      <c r="N143" s="11">
        <f>DAY(InputData[[#This Row],[DATE]])</f>
        <v>3</v>
      </c>
      <c r="O143" s="11" t="str">
        <f>TEXT(InputData[[#This Row],[DATE]],"MMM")</f>
        <v>Jul</v>
      </c>
      <c r="P143" s="11">
        <f>YEAR(InputData[[#This Row],[DATE]])</f>
        <v>2021</v>
      </c>
    </row>
    <row r="144" spans="1:16" x14ac:dyDescent="0.2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13">
        <f>VLOOKUP(InputData[[#This Row],[PRODUCT ID]],MasterData[],5,0)</f>
        <v>71</v>
      </c>
      <c r="K144" s="13">
        <f>VLOOKUP(InputData[[#This Row],[PRODUCT ID]],MasterData[],6,0)</f>
        <v>80.94</v>
      </c>
      <c r="L144" s="13">
        <f>InputData[[#This Row],[BUYING PRIZE]]*InputData[[#This Row],[QUANTITY]]</f>
        <v>568</v>
      </c>
      <c r="M144" s="13">
        <f>InputData[[#This Row],[SELLING PRICE]]*InputData[[#This Row],[QUANTITY]]*1-InputData[[#This Row],[DISCOUNT %]]</f>
        <v>647.52</v>
      </c>
      <c r="N144" s="11">
        <f>DAY(InputData[[#This Row],[DATE]])</f>
        <v>3</v>
      </c>
      <c r="O144" s="11" t="str">
        <f>TEXT(InputData[[#This Row],[DATE]],"MMM")</f>
        <v>Jul</v>
      </c>
      <c r="P144" s="11">
        <f>YEAR(InputData[[#This Row],[DATE]])</f>
        <v>2021</v>
      </c>
    </row>
    <row r="145" spans="1:16" x14ac:dyDescent="0.2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13">
        <f>VLOOKUP(InputData[[#This Row],[PRODUCT ID]],MasterData[],5,0)</f>
        <v>105</v>
      </c>
      <c r="K145" s="13">
        <f>VLOOKUP(InputData[[#This Row],[PRODUCT ID]],MasterData[],6,0)</f>
        <v>142.80000000000001</v>
      </c>
      <c r="L145" s="13">
        <f>InputData[[#This Row],[BUYING PRIZE]]*InputData[[#This Row],[QUANTITY]]</f>
        <v>840</v>
      </c>
      <c r="M145" s="13">
        <f>InputData[[#This Row],[SELLING PRICE]]*InputData[[#This Row],[QUANTITY]]*1-InputData[[#This Row],[DISCOUNT %]]</f>
        <v>1142.4000000000001</v>
      </c>
      <c r="N145" s="11">
        <f>DAY(InputData[[#This Row],[DATE]])</f>
        <v>5</v>
      </c>
      <c r="O145" s="11" t="str">
        <f>TEXT(InputData[[#This Row],[DATE]],"MMM")</f>
        <v>Jul</v>
      </c>
      <c r="P145" s="11">
        <f>YEAR(InputData[[#This Row],[DATE]])</f>
        <v>2021</v>
      </c>
    </row>
    <row r="146" spans="1:16" x14ac:dyDescent="0.2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13">
        <f>VLOOKUP(InputData[[#This Row],[PRODUCT ID]],MasterData[],5,0)</f>
        <v>138</v>
      </c>
      <c r="K146" s="13">
        <f>VLOOKUP(InputData[[#This Row],[PRODUCT ID]],MasterData[],6,0)</f>
        <v>173.88</v>
      </c>
      <c r="L146" s="13">
        <f>InputData[[#This Row],[BUYING PRIZE]]*InputData[[#This Row],[QUANTITY]]</f>
        <v>2070</v>
      </c>
      <c r="M146" s="13">
        <f>InputData[[#This Row],[SELLING PRICE]]*InputData[[#This Row],[QUANTITY]]*1-InputData[[#This Row],[DISCOUNT %]]</f>
        <v>2608.1999999999998</v>
      </c>
      <c r="N146" s="11">
        <f>DAY(InputData[[#This Row],[DATE]])</f>
        <v>6</v>
      </c>
      <c r="O146" s="11" t="str">
        <f>TEXT(InputData[[#This Row],[DATE]],"MMM")</f>
        <v>Jul</v>
      </c>
      <c r="P146" s="11">
        <f>YEAR(InputData[[#This Row],[DATE]])</f>
        <v>2021</v>
      </c>
    </row>
    <row r="147" spans="1:16" x14ac:dyDescent="0.2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13">
        <f>VLOOKUP(InputData[[#This Row],[PRODUCT ID]],MasterData[],5,0)</f>
        <v>44</v>
      </c>
      <c r="K147" s="13">
        <f>VLOOKUP(InputData[[#This Row],[PRODUCT ID]],MasterData[],6,0)</f>
        <v>48.84</v>
      </c>
      <c r="L147" s="13">
        <f>InputData[[#This Row],[BUYING PRIZE]]*InputData[[#This Row],[QUANTITY]]</f>
        <v>440</v>
      </c>
      <c r="M147" s="13">
        <f>InputData[[#This Row],[SELLING PRICE]]*InputData[[#This Row],[QUANTITY]]*1-InputData[[#This Row],[DISCOUNT %]]</f>
        <v>488.40000000000003</v>
      </c>
      <c r="N147" s="11">
        <f>DAY(InputData[[#This Row],[DATE]])</f>
        <v>8</v>
      </c>
      <c r="O147" s="11" t="str">
        <f>TEXT(InputData[[#This Row],[DATE]],"MMM")</f>
        <v>Jul</v>
      </c>
      <c r="P147" s="11">
        <f>YEAR(InputData[[#This Row],[DATE]])</f>
        <v>2021</v>
      </c>
    </row>
    <row r="148" spans="1:16" x14ac:dyDescent="0.2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13">
        <f>VLOOKUP(InputData[[#This Row],[PRODUCT ID]],MasterData[],5,0)</f>
        <v>55</v>
      </c>
      <c r="K148" s="13">
        <f>VLOOKUP(InputData[[#This Row],[PRODUCT ID]],MasterData[],6,0)</f>
        <v>58.3</v>
      </c>
      <c r="L148" s="13">
        <f>InputData[[#This Row],[BUYING PRIZE]]*InputData[[#This Row],[QUANTITY]]</f>
        <v>330</v>
      </c>
      <c r="M148" s="13">
        <f>InputData[[#This Row],[SELLING PRICE]]*InputData[[#This Row],[QUANTITY]]*1-InputData[[#This Row],[DISCOUNT %]]</f>
        <v>349.79999999999995</v>
      </c>
      <c r="N148" s="11">
        <f>DAY(InputData[[#This Row],[DATE]])</f>
        <v>10</v>
      </c>
      <c r="O148" s="11" t="str">
        <f>TEXT(InputData[[#This Row],[DATE]],"MMM")</f>
        <v>Jul</v>
      </c>
      <c r="P148" s="11">
        <f>YEAR(InputData[[#This Row],[DATE]])</f>
        <v>2021</v>
      </c>
    </row>
    <row r="149" spans="1:16" x14ac:dyDescent="0.2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13">
        <f>VLOOKUP(InputData[[#This Row],[PRODUCT ID]],MasterData[],5,0)</f>
        <v>6</v>
      </c>
      <c r="K149" s="13">
        <f>VLOOKUP(InputData[[#This Row],[PRODUCT ID]],MasterData[],6,0)</f>
        <v>7.8599999999999994</v>
      </c>
      <c r="L149" s="13">
        <f>InputData[[#This Row],[BUYING PRIZE]]*InputData[[#This Row],[QUANTITY]]</f>
        <v>24</v>
      </c>
      <c r="M149" s="13">
        <f>InputData[[#This Row],[SELLING PRICE]]*InputData[[#This Row],[QUANTITY]]*1-InputData[[#This Row],[DISCOUNT %]]</f>
        <v>31.439999999999998</v>
      </c>
      <c r="N149" s="11">
        <f>DAY(InputData[[#This Row],[DATE]])</f>
        <v>11</v>
      </c>
      <c r="O149" s="11" t="str">
        <f>TEXT(InputData[[#This Row],[DATE]],"MMM")</f>
        <v>Jul</v>
      </c>
      <c r="P149" s="11">
        <f>YEAR(InputData[[#This Row],[DATE]])</f>
        <v>2021</v>
      </c>
    </row>
    <row r="150" spans="1:16" x14ac:dyDescent="0.2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13">
        <f>VLOOKUP(InputData[[#This Row],[PRODUCT ID]],MasterData[],5,0)</f>
        <v>150</v>
      </c>
      <c r="K150" s="13">
        <f>VLOOKUP(InputData[[#This Row],[PRODUCT ID]],MasterData[],6,0)</f>
        <v>210</v>
      </c>
      <c r="L150" s="13">
        <f>InputData[[#This Row],[BUYING PRIZE]]*InputData[[#This Row],[QUANTITY]]</f>
        <v>150</v>
      </c>
      <c r="M150" s="13">
        <f>InputData[[#This Row],[SELLING PRICE]]*InputData[[#This Row],[QUANTITY]]*1-InputData[[#This Row],[DISCOUNT %]]</f>
        <v>210</v>
      </c>
      <c r="N150" s="11">
        <f>DAY(InputData[[#This Row],[DATE]])</f>
        <v>13</v>
      </c>
      <c r="O150" s="11" t="str">
        <f>TEXT(InputData[[#This Row],[DATE]],"MMM")</f>
        <v>Jul</v>
      </c>
      <c r="P150" s="11">
        <f>YEAR(InputData[[#This Row],[DATE]])</f>
        <v>2021</v>
      </c>
    </row>
    <row r="151" spans="1:16" x14ac:dyDescent="0.2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13">
        <f>VLOOKUP(InputData[[#This Row],[PRODUCT ID]],MasterData[],5,0)</f>
        <v>141</v>
      </c>
      <c r="K151" s="13">
        <f>VLOOKUP(InputData[[#This Row],[PRODUCT ID]],MasterData[],6,0)</f>
        <v>149.46</v>
      </c>
      <c r="L151" s="13">
        <f>InputData[[#This Row],[BUYING PRIZE]]*InputData[[#This Row],[QUANTITY]]</f>
        <v>1128</v>
      </c>
      <c r="M151" s="13">
        <f>InputData[[#This Row],[SELLING PRICE]]*InputData[[#This Row],[QUANTITY]]*1-InputData[[#This Row],[DISCOUNT %]]</f>
        <v>1195.68</v>
      </c>
      <c r="N151" s="11">
        <f>DAY(InputData[[#This Row],[DATE]])</f>
        <v>16</v>
      </c>
      <c r="O151" s="11" t="str">
        <f>TEXT(InputData[[#This Row],[DATE]],"MMM")</f>
        <v>Jul</v>
      </c>
      <c r="P151" s="11">
        <f>YEAR(InputData[[#This Row],[DATE]])</f>
        <v>2021</v>
      </c>
    </row>
    <row r="152" spans="1:16" x14ac:dyDescent="0.2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13">
        <f>VLOOKUP(InputData[[#This Row],[PRODUCT ID]],MasterData[],5,0)</f>
        <v>48</v>
      </c>
      <c r="K152" s="13">
        <f>VLOOKUP(InputData[[#This Row],[PRODUCT ID]],MasterData[],6,0)</f>
        <v>57.120000000000005</v>
      </c>
      <c r="L152" s="13">
        <f>InputData[[#This Row],[BUYING PRIZE]]*InputData[[#This Row],[QUANTITY]]</f>
        <v>672</v>
      </c>
      <c r="M152" s="13">
        <f>InputData[[#This Row],[SELLING PRICE]]*InputData[[#This Row],[QUANTITY]]*1-InputData[[#This Row],[DISCOUNT %]]</f>
        <v>799.68000000000006</v>
      </c>
      <c r="N152" s="11">
        <f>DAY(InputData[[#This Row],[DATE]])</f>
        <v>18</v>
      </c>
      <c r="O152" s="11" t="str">
        <f>TEXT(InputData[[#This Row],[DATE]],"MMM")</f>
        <v>Jul</v>
      </c>
      <c r="P152" s="11">
        <f>YEAR(InputData[[#This Row],[DATE]])</f>
        <v>2021</v>
      </c>
    </row>
    <row r="153" spans="1:16" x14ac:dyDescent="0.2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13">
        <f>VLOOKUP(InputData[[#This Row],[PRODUCT ID]],MasterData[],5,0)</f>
        <v>72</v>
      </c>
      <c r="K153" s="13">
        <f>VLOOKUP(InputData[[#This Row],[PRODUCT ID]],MasterData[],6,0)</f>
        <v>79.92</v>
      </c>
      <c r="L153" s="13">
        <f>InputData[[#This Row],[BUYING PRIZE]]*InputData[[#This Row],[QUANTITY]]</f>
        <v>792</v>
      </c>
      <c r="M153" s="13">
        <f>InputData[[#This Row],[SELLING PRICE]]*InputData[[#This Row],[QUANTITY]]*1-InputData[[#This Row],[DISCOUNT %]]</f>
        <v>879.12</v>
      </c>
      <c r="N153" s="11">
        <f>DAY(InputData[[#This Row],[DATE]])</f>
        <v>20</v>
      </c>
      <c r="O153" s="11" t="str">
        <f>TEXT(InputData[[#This Row],[DATE]],"MMM")</f>
        <v>Jul</v>
      </c>
      <c r="P153" s="11">
        <f>YEAR(InputData[[#This Row],[DATE]])</f>
        <v>2021</v>
      </c>
    </row>
    <row r="154" spans="1:16" x14ac:dyDescent="0.2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13">
        <f>VLOOKUP(InputData[[#This Row],[PRODUCT ID]],MasterData[],5,0)</f>
        <v>67</v>
      </c>
      <c r="K154" s="13">
        <f>VLOOKUP(InputData[[#This Row],[PRODUCT ID]],MasterData[],6,0)</f>
        <v>83.08</v>
      </c>
      <c r="L154" s="13">
        <f>InputData[[#This Row],[BUYING PRIZE]]*InputData[[#This Row],[QUANTITY]]</f>
        <v>335</v>
      </c>
      <c r="M154" s="13">
        <f>InputData[[#This Row],[SELLING PRICE]]*InputData[[#This Row],[QUANTITY]]*1-InputData[[#This Row],[DISCOUNT %]]</f>
        <v>415.4</v>
      </c>
      <c r="N154" s="11">
        <f>DAY(InputData[[#This Row],[DATE]])</f>
        <v>20</v>
      </c>
      <c r="O154" s="11" t="str">
        <f>TEXT(InputData[[#This Row],[DATE]],"MMM")</f>
        <v>Jul</v>
      </c>
      <c r="P154" s="11">
        <f>YEAR(InputData[[#This Row],[DATE]])</f>
        <v>2021</v>
      </c>
    </row>
    <row r="155" spans="1:16" x14ac:dyDescent="0.2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13">
        <f>VLOOKUP(InputData[[#This Row],[PRODUCT ID]],MasterData[],5,0)</f>
        <v>47</v>
      </c>
      <c r="K155" s="13">
        <f>VLOOKUP(InputData[[#This Row],[PRODUCT ID]],MasterData[],6,0)</f>
        <v>53.11</v>
      </c>
      <c r="L155" s="13">
        <f>InputData[[#This Row],[BUYING PRIZE]]*InputData[[#This Row],[QUANTITY]]</f>
        <v>705</v>
      </c>
      <c r="M155" s="13">
        <f>InputData[[#This Row],[SELLING PRICE]]*InputData[[#This Row],[QUANTITY]]*1-InputData[[#This Row],[DISCOUNT %]]</f>
        <v>796.65</v>
      </c>
      <c r="N155" s="11">
        <f>DAY(InputData[[#This Row],[DATE]])</f>
        <v>21</v>
      </c>
      <c r="O155" s="11" t="str">
        <f>TEXT(InputData[[#This Row],[DATE]],"MMM")</f>
        <v>Jul</v>
      </c>
      <c r="P155" s="11">
        <f>YEAR(InputData[[#This Row],[DATE]])</f>
        <v>2021</v>
      </c>
    </row>
    <row r="156" spans="1:16" x14ac:dyDescent="0.2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13">
        <f>VLOOKUP(InputData[[#This Row],[PRODUCT ID]],MasterData[],5,0)</f>
        <v>18</v>
      </c>
      <c r="K156" s="13">
        <f>VLOOKUP(InputData[[#This Row],[PRODUCT ID]],MasterData[],6,0)</f>
        <v>24.66</v>
      </c>
      <c r="L156" s="13">
        <f>InputData[[#This Row],[BUYING PRIZE]]*InputData[[#This Row],[QUANTITY]]</f>
        <v>54</v>
      </c>
      <c r="M156" s="13">
        <f>InputData[[#This Row],[SELLING PRICE]]*InputData[[#This Row],[QUANTITY]]*1-InputData[[#This Row],[DISCOUNT %]]</f>
        <v>73.98</v>
      </c>
      <c r="N156" s="11">
        <f>DAY(InputData[[#This Row],[DATE]])</f>
        <v>22</v>
      </c>
      <c r="O156" s="11" t="str">
        <f>TEXT(InputData[[#This Row],[DATE]],"MMM")</f>
        <v>Jul</v>
      </c>
      <c r="P156" s="11">
        <f>YEAR(InputData[[#This Row],[DATE]])</f>
        <v>2021</v>
      </c>
    </row>
    <row r="157" spans="1:16" x14ac:dyDescent="0.2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13">
        <f>VLOOKUP(InputData[[#This Row],[PRODUCT ID]],MasterData[],5,0)</f>
        <v>144</v>
      </c>
      <c r="K157" s="13">
        <f>VLOOKUP(InputData[[#This Row],[PRODUCT ID]],MasterData[],6,0)</f>
        <v>156.96</v>
      </c>
      <c r="L157" s="13">
        <f>InputData[[#This Row],[BUYING PRIZE]]*InputData[[#This Row],[QUANTITY]]</f>
        <v>2016</v>
      </c>
      <c r="M157" s="13">
        <f>InputData[[#This Row],[SELLING PRICE]]*InputData[[#This Row],[QUANTITY]]*1-InputData[[#This Row],[DISCOUNT %]]</f>
        <v>2197.44</v>
      </c>
      <c r="N157" s="11">
        <f>DAY(InputData[[#This Row],[DATE]])</f>
        <v>22</v>
      </c>
      <c r="O157" s="11" t="str">
        <f>TEXT(InputData[[#This Row],[DATE]],"MMM")</f>
        <v>Jul</v>
      </c>
      <c r="P157" s="11">
        <f>YEAR(InputData[[#This Row],[DATE]])</f>
        <v>2021</v>
      </c>
    </row>
    <row r="158" spans="1:16" x14ac:dyDescent="0.2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13">
        <f>VLOOKUP(InputData[[#This Row],[PRODUCT ID]],MasterData[],5,0)</f>
        <v>90</v>
      </c>
      <c r="K158" s="13">
        <f>VLOOKUP(InputData[[#This Row],[PRODUCT ID]],MasterData[],6,0)</f>
        <v>96.3</v>
      </c>
      <c r="L158" s="13">
        <f>InputData[[#This Row],[BUYING PRIZE]]*InputData[[#This Row],[QUANTITY]]</f>
        <v>630</v>
      </c>
      <c r="M158" s="13">
        <f>InputData[[#This Row],[SELLING PRICE]]*InputData[[#This Row],[QUANTITY]]*1-InputData[[#This Row],[DISCOUNT %]]</f>
        <v>674.1</v>
      </c>
      <c r="N158" s="11">
        <f>DAY(InputData[[#This Row],[DATE]])</f>
        <v>23</v>
      </c>
      <c r="O158" s="11" t="str">
        <f>TEXT(InputData[[#This Row],[DATE]],"MMM")</f>
        <v>Jul</v>
      </c>
      <c r="P158" s="11">
        <f>YEAR(InputData[[#This Row],[DATE]])</f>
        <v>2021</v>
      </c>
    </row>
    <row r="159" spans="1:16" x14ac:dyDescent="0.2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13">
        <f>VLOOKUP(InputData[[#This Row],[PRODUCT ID]],MasterData[],5,0)</f>
        <v>67</v>
      </c>
      <c r="K159" s="13">
        <f>VLOOKUP(InputData[[#This Row],[PRODUCT ID]],MasterData[],6,0)</f>
        <v>85.76</v>
      </c>
      <c r="L159" s="13">
        <f>InputData[[#This Row],[BUYING PRIZE]]*InputData[[#This Row],[QUANTITY]]</f>
        <v>536</v>
      </c>
      <c r="M159" s="13">
        <f>InputData[[#This Row],[SELLING PRICE]]*InputData[[#This Row],[QUANTITY]]*1-InputData[[#This Row],[DISCOUNT %]]</f>
        <v>686.08</v>
      </c>
      <c r="N159" s="11">
        <f>DAY(InputData[[#This Row],[DATE]])</f>
        <v>23</v>
      </c>
      <c r="O159" s="11" t="str">
        <f>TEXT(InputData[[#This Row],[DATE]],"MMM")</f>
        <v>Jul</v>
      </c>
      <c r="P159" s="11">
        <f>YEAR(InputData[[#This Row],[DATE]])</f>
        <v>2021</v>
      </c>
    </row>
    <row r="160" spans="1:16" x14ac:dyDescent="0.2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13">
        <f>VLOOKUP(InputData[[#This Row],[PRODUCT ID]],MasterData[],5,0)</f>
        <v>6</v>
      </c>
      <c r="K160" s="13">
        <f>VLOOKUP(InputData[[#This Row],[PRODUCT ID]],MasterData[],6,0)</f>
        <v>7.8599999999999994</v>
      </c>
      <c r="L160" s="13">
        <f>InputData[[#This Row],[BUYING PRIZE]]*InputData[[#This Row],[QUANTITY]]</f>
        <v>24</v>
      </c>
      <c r="M160" s="13">
        <f>InputData[[#This Row],[SELLING PRICE]]*InputData[[#This Row],[QUANTITY]]*1-InputData[[#This Row],[DISCOUNT %]]</f>
        <v>31.439999999999998</v>
      </c>
      <c r="N160" s="11">
        <f>DAY(InputData[[#This Row],[DATE]])</f>
        <v>24</v>
      </c>
      <c r="O160" s="11" t="str">
        <f>TEXT(InputData[[#This Row],[DATE]],"MMM")</f>
        <v>Jul</v>
      </c>
      <c r="P160" s="11">
        <f>YEAR(InputData[[#This Row],[DATE]])</f>
        <v>2021</v>
      </c>
    </row>
    <row r="161" spans="1:16" x14ac:dyDescent="0.2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13">
        <f>VLOOKUP(InputData[[#This Row],[PRODUCT ID]],MasterData[],5,0)</f>
        <v>76</v>
      </c>
      <c r="K161" s="13">
        <f>VLOOKUP(InputData[[#This Row],[PRODUCT ID]],MasterData[],6,0)</f>
        <v>82.08</v>
      </c>
      <c r="L161" s="13">
        <f>InputData[[#This Row],[BUYING PRIZE]]*InputData[[#This Row],[QUANTITY]]</f>
        <v>1140</v>
      </c>
      <c r="M161" s="13">
        <f>InputData[[#This Row],[SELLING PRICE]]*InputData[[#This Row],[QUANTITY]]*1-InputData[[#This Row],[DISCOUNT %]]</f>
        <v>1231.2</v>
      </c>
      <c r="N161" s="11">
        <f>DAY(InputData[[#This Row],[DATE]])</f>
        <v>29</v>
      </c>
      <c r="O161" s="11" t="str">
        <f>TEXT(InputData[[#This Row],[DATE]],"MMM")</f>
        <v>Jul</v>
      </c>
      <c r="P161" s="11">
        <f>YEAR(InputData[[#This Row],[DATE]])</f>
        <v>2021</v>
      </c>
    </row>
    <row r="162" spans="1:16" x14ac:dyDescent="0.2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13">
        <f>VLOOKUP(InputData[[#This Row],[PRODUCT ID]],MasterData[],5,0)</f>
        <v>98</v>
      </c>
      <c r="K162" s="13">
        <f>VLOOKUP(InputData[[#This Row],[PRODUCT ID]],MasterData[],6,0)</f>
        <v>103.88</v>
      </c>
      <c r="L162" s="13">
        <f>InputData[[#This Row],[BUYING PRIZE]]*InputData[[#This Row],[QUANTITY]]</f>
        <v>1078</v>
      </c>
      <c r="M162" s="13">
        <f>InputData[[#This Row],[SELLING PRICE]]*InputData[[#This Row],[QUANTITY]]*1-InputData[[#This Row],[DISCOUNT %]]</f>
        <v>1142.6799999999998</v>
      </c>
      <c r="N162" s="11">
        <f>DAY(InputData[[#This Row],[DATE]])</f>
        <v>1</v>
      </c>
      <c r="O162" s="11" t="str">
        <f>TEXT(InputData[[#This Row],[DATE]],"MMM")</f>
        <v>Aug</v>
      </c>
      <c r="P162" s="11">
        <f>YEAR(InputData[[#This Row],[DATE]])</f>
        <v>2021</v>
      </c>
    </row>
    <row r="163" spans="1:16" x14ac:dyDescent="0.2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13">
        <f>VLOOKUP(InputData[[#This Row],[PRODUCT ID]],MasterData[],5,0)</f>
        <v>141</v>
      </c>
      <c r="K163" s="13">
        <f>VLOOKUP(InputData[[#This Row],[PRODUCT ID]],MasterData[],6,0)</f>
        <v>149.46</v>
      </c>
      <c r="L163" s="13">
        <f>InputData[[#This Row],[BUYING PRIZE]]*InputData[[#This Row],[QUANTITY]]</f>
        <v>423</v>
      </c>
      <c r="M163" s="13">
        <f>InputData[[#This Row],[SELLING PRICE]]*InputData[[#This Row],[QUANTITY]]*1-InputData[[#This Row],[DISCOUNT %]]</f>
        <v>448.38</v>
      </c>
      <c r="N163" s="11">
        <f>DAY(InputData[[#This Row],[DATE]])</f>
        <v>2</v>
      </c>
      <c r="O163" s="11" t="str">
        <f>TEXT(InputData[[#This Row],[DATE]],"MMM")</f>
        <v>Aug</v>
      </c>
      <c r="P163" s="11">
        <f>YEAR(InputData[[#This Row],[DATE]])</f>
        <v>2021</v>
      </c>
    </row>
    <row r="164" spans="1:16" x14ac:dyDescent="0.2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13">
        <f>VLOOKUP(InputData[[#This Row],[PRODUCT ID]],MasterData[],5,0)</f>
        <v>121</v>
      </c>
      <c r="K164" s="13">
        <f>VLOOKUP(InputData[[#This Row],[PRODUCT ID]],MasterData[],6,0)</f>
        <v>141.57</v>
      </c>
      <c r="L164" s="13">
        <f>InputData[[#This Row],[BUYING PRIZE]]*InputData[[#This Row],[QUANTITY]]</f>
        <v>1573</v>
      </c>
      <c r="M164" s="13">
        <f>InputData[[#This Row],[SELLING PRICE]]*InputData[[#This Row],[QUANTITY]]*1-InputData[[#This Row],[DISCOUNT %]]</f>
        <v>1840.4099999999999</v>
      </c>
      <c r="N164" s="11">
        <f>DAY(InputData[[#This Row],[DATE]])</f>
        <v>3</v>
      </c>
      <c r="O164" s="11" t="str">
        <f>TEXT(InputData[[#This Row],[DATE]],"MMM")</f>
        <v>Aug</v>
      </c>
      <c r="P164" s="11">
        <f>YEAR(InputData[[#This Row],[DATE]])</f>
        <v>2021</v>
      </c>
    </row>
    <row r="165" spans="1:16" x14ac:dyDescent="0.2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13">
        <f>VLOOKUP(InputData[[#This Row],[PRODUCT ID]],MasterData[],5,0)</f>
        <v>55</v>
      </c>
      <c r="K165" s="13">
        <f>VLOOKUP(InputData[[#This Row],[PRODUCT ID]],MasterData[],6,0)</f>
        <v>58.3</v>
      </c>
      <c r="L165" s="13">
        <f>InputData[[#This Row],[BUYING PRIZE]]*InputData[[#This Row],[QUANTITY]]</f>
        <v>660</v>
      </c>
      <c r="M165" s="13">
        <f>InputData[[#This Row],[SELLING PRICE]]*InputData[[#This Row],[QUANTITY]]*1-InputData[[#This Row],[DISCOUNT %]]</f>
        <v>699.59999999999991</v>
      </c>
      <c r="N165" s="11">
        <f>DAY(InputData[[#This Row],[DATE]])</f>
        <v>3</v>
      </c>
      <c r="O165" s="11" t="str">
        <f>TEXT(InputData[[#This Row],[DATE]],"MMM")</f>
        <v>Aug</v>
      </c>
      <c r="P165" s="11">
        <f>YEAR(InputData[[#This Row],[DATE]])</f>
        <v>2021</v>
      </c>
    </row>
    <row r="166" spans="1:16" x14ac:dyDescent="0.2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13">
        <f>VLOOKUP(InputData[[#This Row],[PRODUCT ID]],MasterData[],5,0)</f>
        <v>37</v>
      </c>
      <c r="K166" s="13">
        <f>VLOOKUP(InputData[[#This Row],[PRODUCT ID]],MasterData[],6,0)</f>
        <v>41.81</v>
      </c>
      <c r="L166" s="13">
        <f>InputData[[#This Row],[BUYING PRIZE]]*InputData[[#This Row],[QUANTITY]]</f>
        <v>518</v>
      </c>
      <c r="M166" s="13">
        <f>InputData[[#This Row],[SELLING PRICE]]*InputData[[#This Row],[QUANTITY]]*1-InputData[[#This Row],[DISCOUNT %]]</f>
        <v>585.34</v>
      </c>
      <c r="N166" s="11">
        <f>DAY(InputData[[#This Row],[DATE]])</f>
        <v>5</v>
      </c>
      <c r="O166" s="11" t="str">
        <f>TEXT(InputData[[#This Row],[DATE]],"MMM")</f>
        <v>Aug</v>
      </c>
      <c r="P166" s="11">
        <f>YEAR(InputData[[#This Row],[DATE]])</f>
        <v>2021</v>
      </c>
    </row>
    <row r="167" spans="1:16" x14ac:dyDescent="0.2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13">
        <f>VLOOKUP(InputData[[#This Row],[PRODUCT ID]],MasterData[],5,0)</f>
        <v>67</v>
      </c>
      <c r="K167" s="13">
        <f>VLOOKUP(InputData[[#This Row],[PRODUCT ID]],MasterData[],6,0)</f>
        <v>85.76</v>
      </c>
      <c r="L167" s="13">
        <f>InputData[[#This Row],[BUYING PRIZE]]*InputData[[#This Row],[QUANTITY]]</f>
        <v>67</v>
      </c>
      <c r="M167" s="13">
        <f>InputData[[#This Row],[SELLING PRICE]]*InputData[[#This Row],[QUANTITY]]*1-InputData[[#This Row],[DISCOUNT %]]</f>
        <v>85.76</v>
      </c>
      <c r="N167" s="11">
        <f>DAY(InputData[[#This Row],[DATE]])</f>
        <v>6</v>
      </c>
      <c r="O167" s="11" t="str">
        <f>TEXT(InputData[[#This Row],[DATE]],"MMM")</f>
        <v>Aug</v>
      </c>
      <c r="P167" s="11">
        <f>YEAR(InputData[[#This Row],[DATE]])</f>
        <v>2021</v>
      </c>
    </row>
    <row r="168" spans="1:16" x14ac:dyDescent="0.2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13">
        <f>VLOOKUP(InputData[[#This Row],[PRODUCT ID]],MasterData[],5,0)</f>
        <v>133</v>
      </c>
      <c r="K168" s="13">
        <f>VLOOKUP(InputData[[#This Row],[PRODUCT ID]],MasterData[],6,0)</f>
        <v>155.61000000000001</v>
      </c>
      <c r="L168" s="13">
        <f>InputData[[#This Row],[BUYING PRIZE]]*InputData[[#This Row],[QUANTITY]]</f>
        <v>532</v>
      </c>
      <c r="M168" s="13">
        <f>InputData[[#This Row],[SELLING PRICE]]*InputData[[#This Row],[QUANTITY]]*1-InputData[[#This Row],[DISCOUNT %]]</f>
        <v>622.44000000000005</v>
      </c>
      <c r="N168" s="11">
        <f>DAY(InputData[[#This Row],[DATE]])</f>
        <v>10</v>
      </c>
      <c r="O168" s="11" t="str">
        <f>TEXT(InputData[[#This Row],[DATE]],"MMM")</f>
        <v>Aug</v>
      </c>
      <c r="P168" s="11">
        <f>YEAR(InputData[[#This Row],[DATE]])</f>
        <v>2021</v>
      </c>
    </row>
    <row r="169" spans="1:16" x14ac:dyDescent="0.2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13">
        <f>VLOOKUP(InputData[[#This Row],[PRODUCT ID]],MasterData[],5,0)</f>
        <v>76</v>
      </c>
      <c r="K169" s="13">
        <f>VLOOKUP(InputData[[#This Row],[PRODUCT ID]],MasterData[],6,0)</f>
        <v>82.08</v>
      </c>
      <c r="L169" s="13">
        <f>InputData[[#This Row],[BUYING PRIZE]]*InputData[[#This Row],[QUANTITY]]</f>
        <v>760</v>
      </c>
      <c r="M169" s="13">
        <f>InputData[[#This Row],[SELLING PRICE]]*InputData[[#This Row],[QUANTITY]]*1-InputData[[#This Row],[DISCOUNT %]]</f>
        <v>820.8</v>
      </c>
      <c r="N169" s="11">
        <f>DAY(InputData[[#This Row],[DATE]])</f>
        <v>10</v>
      </c>
      <c r="O169" s="11" t="str">
        <f>TEXT(InputData[[#This Row],[DATE]],"MMM")</f>
        <v>Aug</v>
      </c>
      <c r="P169" s="11">
        <f>YEAR(InputData[[#This Row],[DATE]])</f>
        <v>2021</v>
      </c>
    </row>
    <row r="170" spans="1:16" x14ac:dyDescent="0.2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13">
        <f>VLOOKUP(InputData[[#This Row],[PRODUCT ID]],MasterData[],5,0)</f>
        <v>75</v>
      </c>
      <c r="K170" s="13">
        <f>VLOOKUP(InputData[[#This Row],[PRODUCT ID]],MasterData[],6,0)</f>
        <v>85.5</v>
      </c>
      <c r="L170" s="13">
        <f>InputData[[#This Row],[BUYING PRIZE]]*InputData[[#This Row],[QUANTITY]]</f>
        <v>450</v>
      </c>
      <c r="M170" s="13">
        <f>InputData[[#This Row],[SELLING PRICE]]*InputData[[#This Row],[QUANTITY]]*1-InputData[[#This Row],[DISCOUNT %]]</f>
        <v>513</v>
      </c>
      <c r="N170" s="11">
        <f>DAY(InputData[[#This Row],[DATE]])</f>
        <v>10</v>
      </c>
      <c r="O170" s="11" t="str">
        <f>TEXT(InputData[[#This Row],[DATE]],"MMM")</f>
        <v>Aug</v>
      </c>
      <c r="P170" s="11">
        <f>YEAR(InputData[[#This Row],[DATE]])</f>
        <v>2021</v>
      </c>
    </row>
    <row r="171" spans="1:16" x14ac:dyDescent="0.2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13">
        <f>VLOOKUP(InputData[[#This Row],[PRODUCT ID]],MasterData[],5,0)</f>
        <v>141</v>
      </c>
      <c r="K171" s="13">
        <f>VLOOKUP(InputData[[#This Row],[PRODUCT ID]],MasterData[],6,0)</f>
        <v>149.46</v>
      </c>
      <c r="L171" s="13">
        <f>InputData[[#This Row],[BUYING PRIZE]]*InputData[[#This Row],[QUANTITY]]</f>
        <v>564</v>
      </c>
      <c r="M171" s="13">
        <f>InputData[[#This Row],[SELLING PRICE]]*InputData[[#This Row],[QUANTITY]]*1-InputData[[#This Row],[DISCOUNT %]]</f>
        <v>597.84</v>
      </c>
      <c r="N171" s="11">
        <f>DAY(InputData[[#This Row],[DATE]])</f>
        <v>11</v>
      </c>
      <c r="O171" s="11" t="str">
        <f>TEXT(InputData[[#This Row],[DATE]],"MMM")</f>
        <v>Aug</v>
      </c>
      <c r="P171" s="11">
        <f>YEAR(InputData[[#This Row],[DATE]])</f>
        <v>2021</v>
      </c>
    </row>
    <row r="172" spans="1:16" x14ac:dyDescent="0.2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13">
        <f>VLOOKUP(InputData[[#This Row],[PRODUCT ID]],MasterData[],5,0)</f>
        <v>44</v>
      </c>
      <c r="K172" s="13">
        <f>VLOOKUP(InputData[[#This Row],[PRODUCT ID]],MasterData[],6,0)</f>
        <v>48.4</v>
      </c>
      <c r="L172" s="13">
        <f>InputData[[#This Row],[BUYING PRIZE]]*InputData[[#This Row],[QUANTITY]]</f>
        <v>572</v>
      </c>
      <c r="M172" s="13">
        <f>InputData[[#This Row],[SELLING PRICE]]*InputData[[#This Row],[QUANTITY]]*1-InputData[[#This Row],[DISCOUNT %]]</f>
        <v>629.19999999999993</v>
      </c>
      <c r="N172" s="11">
        <f>DAY(InputData[[#This Row],[DATE]])</f>
        <v>13</v>
      </c>
      <c r="O172" s="11" t="str">
        <f>TEXT(InputData[[#This Row],[DATE]],"MMM")</f>
        <v>Aug</v>
      </c>
      <c r="P172" s="11">
        <f>YEAR(InputData[[#This Row],[DATE]])</f>
        <v>2021</v>
      </c>
    </row>
    <row r="173" spans="1:16" x14ac:dyDescent="0.2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13">
        <f>VLOOKUP(InputData[[#This Row],[PRODUCT ID]],MasterData[],5,0)</f>
        <v>48</v>
      </c>
      <c r="K173" s="13">
        <f>VLOOKUP(InputData[[#This Row],[PRODUCT ID]],MasterData[],6,0)</f>
        <v>57.120000000000005</v>
      </c>
      <c r="L173" s="13">
        <f>InputData[[#This Row],[BUYING PRIZE]]*InputData[[#This Row],[QUANTITY]]</f>
        <v>432</v>
      </c>
      <c r="M173" s="13">
        <f>InputData[[#This Row],[SELLING PRICE]]*InputData[[#This Row],[QUANTITY]]*1-InputData[[#This Row],[DISCOUNT %]]</f>
        <v>514.08000000000004</v>
      </c>
      <c r="N173" s="11">
        <f>DAY(InputData[[#This Row],[DATE]])</f>
        <v>13</v>
      </c>
      <c r="O173" s="11" t="str">
        <f>TEXT(InputData[[#This Row],[DATE]],"MMM")</f>
        <v>Aug</v>
      </c>
      <c r="P173" s="11">
        <f>YEAR(InputData[[#This Row],[DATE]])</f>
        <v>2021</v>
      </c>
    </row>
    <row r="174" spans="1:16" x14ac:dyDescent="0.2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13">
        <f>VLOOKUP(InputData[[#This Row],[PRODUCT ID]],MasterData[],5,0)</f>
        <v>71</v>
      </c>
      <c r="K174" s="13">
        <f>VLOOKUP(InputData[[#This Row],[PRODUCT ID]],MasterData[],6,0)</f>
        <v>80.94</v>
      </c>
      <c r="L174" s="13">
        <f>InputData[[#This Row],[BUYING PRIZE]]*InputData[[#This Row],[QUANTITY]]</f>
        <v>213</v>
      </c>
      <c r="M174" s="13">
        <f>InputData[[#This Row],[SELLING PRICE]]*InputData[[#This Row],[QUANTITY]]*1-InputData[[#This Row],[DISCOUNT %]]</f>
        <v>242.82</v>
      </c>
      <c r="N174" s="11">
        <f>DAY(InputData[[#This Row],[DATE]])</f>
        <v>16</v>
      </c>
      <c r="O174" s="11" t="str">
        <f>TEXT(InputData[[#This Row],[DATE]],"MMM")</f>
        <v>Aug</v>
      </c>
      <c r="P174" s="11">
        <f>YEAR(InputData[[#This Row],[DATE]])</f>
        <v>2021</v>
      </c>
    </row>
    <row r="175" spans="1:16" x14ac:dyDescent="0.2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13">
        <f>VLOOKUP(InputData[[#This Row],[PRODUCT ID]],MasterData[],5,0)</f>
        <v>7</v>
      </c>
      <c r="K175" s="13">
        <f>VLOOKUP(InputData[[#This Row],[PRODUCT ID]],MasterData[],6,0)</f>
        <v>8.33</v>
      </c>
      <c r="L175" s="13">
        <f>InputData[[#This Row],[BUYING PRIZE]]*InputData[[#This Row],[QUANTITY]]</f>
        <v>42</v>
      </c>
      <c r="M175" s="13">
        <f>InputData[[#This Row],[SELLING PRICE]]*InputData[[#This Row],[QUANTITY]]*1-InputData[[#This Row],[DISCOUNT %]]</f>
        <v>49.980000000000004</v>
      </c>
      <c r="N175" s="11">
        <f>DAY(InputData[[#This Row],[DATE]])</f>
        <v>18</v>
      </c>
      <c r="O175" s="11" t="str">
        <f>TEXT(InputData[[#This Row],[DATE]],"MMM")</f>
        <v>Aug</v>
      </c>
      <c r="P175" s="11">
        <f>YEAR(InputData[[#This Row],[DATE]])</f>
        <v>2021</v>
      </c>
    </row>
    <row r="176" spans="1:16" x14ac:dyDescent="0.2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13">
        <f>VLOOKUP(InputData[[#This Row],[PRODUCT ID]],MasterData[],5,0)</f>
        <v>61</v>
      </c>
      <c r="K176" s="13">
        <f>VLOOKUP(InputData[[#This Row],[PRODUCT ID]],MasterData[],6,0)</f>
        <v>76.25</v>
      </c>
      <c r="L176" s="13">
        <f>InputData[[#This Row],[BUYING PRIZE]]*InputData[[#This Row],[QUANTITY]]</f>
        <v>915</v>
      </c>
      <c r="M176" s="13">
        <f>InputData[[#This Row],[SELLING PRICE]]*InputData[[#This Row],[QUANTITY]]*1-InputData[[#This Row],[DISCOUNT %]]</f>
        <v>1143.75</v>
      </c>
      <c r="N176" s="11">
        <f>DAY(InputData[[#This Row],[DATE]])</f>
        <v>20</v>
      </c>
      <c r="O176" s="11" t="str">
        <f>TEXT(InputData[[#This Row],[DATE]],"MMM")</f>
        <v>Aug</v>
      </c>
      <c r="P176" s="11">
        <f>YEAR(InputData[[#This Row],[DATE]])</f>
        <v>2021</v>
      </c>
    </row>
    <row r="177" spans="1:16" x14ac:dyDescent="0.2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13">
        <f>VLOOKUP(InputData[[#This Row],[PRODUCT ID]],MasterData[],5,0)</f>
        <v>93</v>
      </c>
      <c r="K177" s="13">
        <f>VLOOKUP(InputData[[#This Row],[PRODUCT ID]],MasterData[],6,0)</f>
        <v>104.16</v>
      </c>
      <c r="L177" s="13">
        <f>InputData[[#This Row],[BUYING PRIZE]]*InputData[[#This Row],[QUANTITY]]</f>
        <v>837</v>
      </c>
      <c r="M177" s="13">
        <f>InputData[[#This Row],[SELLING PRICE]]*InputData[[#This Row],[QUANTITY]]*1-InputData[[#This Row],[DISCOUNT %]]</f>
        <v>937.43999999999994</v>
      </c>
      <c r="N177" s="11">
        <f>DAY(InputData[[#This Row],[DATE]])</f>
        <v>20</v>
      </c>
      <c r="O177" s="11" t="str">
        <f>TEXT(InputData[[#This Row],[DATE]],"MMM")</f>
        <v>Aug</v>
      </c>
      <c r="P177" s="11">
        <f>YEAR(InputData[[#This Row],[DATE]])</f>
        <v>2021</v>
      </c>
    </row>
    <row r="178" spans="1:16" x14ac:dyDescent="0.2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13">
        <f>VLOOKUP(InputData[[#This Row],[PRODUCT ID]],MasterData[],5,0)</f>
        <v>37</v>
      </c>
      <c r="K178" s="13">
        <f>VLOOKUP(InputData[[#This Row],[PRODUCT ID]],MasterData[],6,0)</f>
        <v>41.81</v>
      </c>
      <c r="L178" s="13">
        <f>InputData[[#This Row],[BUYING PRIZE]]*InputData[[#This Row],[QUANTITY]]</f>
        <v>481</v>
      </c>
      <c r="M178" s="13">
        <f>InputData[[#This Row],[SELLING PRICE]]*InputData[[#This Row],[QUANTITY]]*1-InputData[[#This Row],[DISCOUNT %]]</f>
        <v>543.53</v>
      </c>
      <c r="N178" s="11">
        <f>DAY(InputData[[#This Row],[DATE]])</f>
        <v>20</v>
      </c>
      <c r="O178" s="11" t="str">
        <f>TEXT(InputData[[#This Row],[DATE]],"MMM")</f>
        <v>Aug</v>
      </c>
      <c r="P178" s="11">
        <f>YEAR(InputData[[#This Row],[DATE]])</f>
        <v>2021</v>
      </c>
    </row>
    <row r="179" spans="1:16" x14ac:dyDescent="0.2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13">
        <f>VLOOKUP(InputData[[#This Row],[PRODUCT ID]],MasterData[],5,0)</f>
        <v>37</v>
      </c>
      <c r="K179" s="13">
        <f>VLOOKUP(InputData[[#This Row],[PRODUCT ID]],MasterData[],6,0)</f>
        <v>42.55</v>
      </c>
      <c r="L179" s="13">
        <f>InputData[[#This Row],[BUYING PRIZE]]*InputData[[#This Row],[QUANTITY]]</f>
        <v>148</v>
      </c>
      <c r="M179" s="13">
        <f>InputData[[#This Row],[SELLING PRICE]]*InputData[[#This Row],[QUANTITY]]*1-InputData[[#This Row],[DISCOUNT %]]</f>
        <v>170.2</v>
      </c>
      <c r="N179" s="11">
        <f>DAY(InputData[[#This Row],[DATE]])</f>
        <v>26</v>
      </c>
      <c r="O179" s="11" t="str">
        <f>TEXT(InputData[[#This Row],[DATE]],"MMM")</f>
        <v>Aug</v>
      </c>
      <c r="P179" s="11">
        <f>YEAR(InputData[[#This Row],[DATE]])</f>
        <v>2021</v>
      </c>
    </row>
    <row r="180" spans="1:16" x14ac:dyDescent="0.2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13">
        <f>VLOOKUP(InputData[[#This Row],[PRODUCT ID]],MasterData[],5,0)</f>
        <v>55</v>
      </c>
      <c r="K180" s="13">
        <f>VLOOKUP(InputData[[#This Row],[PRODUCT ID]],MasterData[],6,0)</f>
        <v>58.3</v>
      </c>
      <c r="L180" s="13">
        <f>InputData[[#This Row],[BUYING PRIZE]]*InputData[[#This Row],[QUANTITY]]</f>
        <v>660</v>
      </c>
      <c r="M180" s="13">
        <f>InputData[[#This Row],[SELLING PRICE]]*InputData[[#This Row],[QUANTITY]]*1-InputData[[#This Row],[DISCOUNT %]]</f>
        <v>699.59999999999991</v>
      </c>
      <c r="N180" s="11">
        <f>DAY(InputData[[#This Row],[DATE]])</f>
        <v>29</v>
      </c>
      <c r="O180" s="11" t="str">
        <f>TEXT(InputData[[#This Row],[DATE]],"MMM")</f>
        <v>Aug</v>
      </c>
      <c r="P180" s="11">
        <f>YEAR(InputData[[#This Row],[DATE]])</f>
        <v>2021</v>
      </c>
    </row>
    <row r="181" spans="1:16" x14ac:dyDescent="0.2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13">
        <f>VLOOKUP(InputData[[#This Row],[PRODUCT ID]],MasterData[],5,0)</f>
        <v>112</v>
      </c>
      <c r="K181" s="13">
        <f>VLOOKUP(InputData[[#This Row],[PRODUCT ID]],MasterData[],6,0)</f>
        <v>122.08</v>
      </c>
      <c r="L181" s="13">
        <f>InputData[[#This Row],[BUYING PRIZE]]*InputData[[#This Row],[QUANTITY]]</f>
        <v>1456</v>
      </c>
      <c r="M181" s="13">
        <f>InputData[[#This Row],[SELLING PRICE]]*InputData[[#This Row],[QUANTITY]]*1-InputData[[#This Row],[DISCOUNT %]]</f>
        <v>1587.04</v>
      </c>
      <c r="N181" s="11">
        <f>DAY(InputData[[#This Row],[DATE]])</f>
        <v>30</v>
      </c>
      <c r="O181" s="11" t="str">
        <f>TEXT(InputData[[#This Row],[DATE]],"MMM")</f>
        <v>Aug</v>
      </c>
      <c r="P181" s="11">
        <f>YEAR(InputData[[#This Row],[DATE]])</f>
        <v>2021</v>
      </c>
    </row>
    <row r="182" spans="1:16" x14ac:dyDescent="0.2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13">
        <f>VLOOKUP(InputData[[#This Row],[PRODUCT ID]],MasterData[],5,0)</f>
        <v>98</v>
      </c>
      <c r="K182" s="13">
        <f>VLOOKUP(InputData[[#This Row],[PRODUCT ID]],MasterData[],6,0)</f>
        <v>103.88</v>
      </c>
      <c r="L182" s="13">
        <f>InputData[[#This Row],[BUYING PRIZE]]*InputData[[#This Row],[QUANTITY]]</f>
        <v>196</v>
      </c>
      <c r="M182" s="13">
        <f>InputData[[#This Row],[SELLING PRICE]]*InputData[[#This Row],[QUANTITY]]*1-InputData[[#This Row],[DISCOUNT %]]</f>
        <v>207.76</v>
      </c>
      <c r="N182" s="11">
        <f>DAY(InputData[[#This Row],[DATE]])</f>
        <v>31</v>
      </c>
      <c r="O182" s="11" t="str">
        <f>TEXT(InputData[[#This Row],[DATE]],"MMM")</f>
        <v>Aug</v>
      </c>
      <c r="P182" s="11">
        <f>YEAR(InputData[[#This Row],[DATE]])</f>
        <v>2021</v>
      </c>
    </row>
    <row r="183" spans="1:16" x14ac:dyDescent="0.2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13">
        <f>VLOOKUP(InputData[[#This Row],[PRODUCT ID]],MasterData[],5,0)</f>
        <v>5</v>
      </c>
      <c r="K183" s="13">
        <f>VLOOKUP(InputData[[#This Row],[PRODUCT ID]],MasterData[],6,0)</f>
        <v>6.7</v>
      </c>
      <c r="L183" s="13">
        <f>InputData[[#This Row],[BUYING PRIZE]]*InputData[[#This Row],[QUANTITY]]</f>
        <v>55</v>
      </c>
      <c r="M183" s="13">
        <f>InputData[[#This Row],[SELLING PRICE]]*InputData[[#This Row],[QUANTITY]]*1-InputData[[#This Row],[DISCOUNT %]]</f>
        <v>73.7</v>
      </c>
      <c r="N183" s="11">
        <f>DAY(InputData[[#This Row],[DATE]])</f>
        <v>31</v>
      </c>
      <c r="O183" s="11" t="str">
        <f>TEXT(InputData[[#This Row],[DATE]],"MMM")</f>
        <v>Aug</v>
      </c>
      <c r="P183" s="11">
        <f>YEAR(InputData[[#This Row],[DATE]])</f>
        <v>2021</v>
      </c>
    </row>
    <row r="184" spans="1:16" x14ac:dyDescent="0.2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13">
        <f>VLOOKUP(InputData[[#This Row],[PRODUCT ID]],MasterData[],5,0)</f>
        <v>144</v>
      </c>
      <c r="K184" s="13">
        <f>VLOOKUP(InputData[[#This Row],[PRODUCT ID]],MasterData[],6,0)</f>
        <v>156.96</v>
      </c>
      <c r="L184" s="13">
        <f>InputData[[#This Row],[BUYING PRIZE]]*InputData[[#This Row],[QUANTITY]]</f>
        <v>144</v>
      </c>
      <c r="M184" s="13">
        <f>InputData[[#This Row],[SELLING PRICE]]*InputData[[#This Row],[QUANTITY]]*1-InputData[[#This Row],[DISCOUNT %]]</f>
        <v>156.96</v>
      </c>
      <c r="N184" s="11">
        <f>DAY(InputData[[#This Row],[DATE]])</f>
        <v>1</v>
      </c>
      <c r="O184" s="11" t="str">
        <f>TEXT(InputData[[#This Row],[DATE]],"MMM")</f>
        <v>Sep</v>
      </c>
      <c r="P184" s="11">
        <f>YEAR(InputData[[#This Row],[DATE]])</f>
        <v>2021</v>
      </c>
    </row>
    <row r="185" spans="1:16" x14ac:dyDescent="0.2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13">
        <f>VLOOKUP(InputData[[#This Row],[PRODUCT ID]],MasterData[],5,0)</f>
        <v>71</v>
      </c>
      <c r="K185" s="13">
        <f>VLOOKUP(InputData[[#This Row],[PRODUCT ID]],MasterData[],6,0)</f>
        <v>80.94</v>
      </c>
      <c r="L185" s="13">
        <f>InputData[[#This Row],[BUYING PRIZE]]*InputData[[#This Row],[QUANTITY]]</f>
        <v>994</v>
      </c>
      <c r="M185" s="13">
        <f>InputData[[#This Row],[SELLING PRICE]]*InputData[[#This Row],[QUANTITY]]*1-InputData[[#This Row],[DISCOUNT %]]</f>
        <v>1133.1599999999999</v>
      </c>
      <c r="N185" s="11">
        <f>DAY(InputData[[#This Row],[DATE]])</f>
        <v>1</v>
      </c>
      <c r="O185" s="11" t="str">
        <f>TEXT(InputData[[#This Row],[DATE]],"MMM")</f>
        <v>Sep</v>
      </c>
      <c r="P185" s="11">
        <f>YEAR(InputData[[#This Row],[DATE]])</f>
        <v>2021</v>
      </c>
    </row>
    <row r="186" spans="1:16" x14ac:dyDescent="0.2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13">
        <f>VLOOKUP(InputData[[#This Row],[PRODUCT ID]],MasterData[],5,0)</f>
        <v>138</v>
      </c>
      <c r="K186" s="13">
        <f>VLOOKUP(InputData[[#This Row],[PRODUCT ID]],MasterData[],6,0)</f>
        <v>173.88</v>
      </c>
      <c r="L186" s="13">
        <f>InputData[[#This Row],[BUYING PRIZE]]*InputData[[#This Row],[QUANTITY]]</f>
        <v>1104</v>
      </c>
      <c r="M186" s="13">
        <f>InputData[[#This Row],[SELLING PRICE]]*InputData[[#This Row],[QUANTITY]]*1-InputData[[#This Row],[DISCOUNT %]]</f>
        <v>1391.04</v>
      </c>
      <c r="N186" s="11">
        <f>DAY(InputData[[#This Row],[DATE]])</f>
        <v>3</v>
      </c>
      <c r="O186" s="11" t="str">
        <f>TEXT(InputData[[#This Row],[DATE]],"MMM")</f>
        <v>Sep</v>
      </c>
      <c r="P186" s="11">
        <f>YEAR(InputData[[#This Row],[DATE]])</f>
        <v>2021</v>
      </c>
    </row>
    <row r="187" spans="1:16" x14ac:dyDescent="0.2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13">
        <f>VLOOKUP(InputData[[#This Row],[PRODUCT ID]],MasterData[],5,0)</f>
        <v>37</v>
      </c>
      <c r="K187" s="13">
        <f>VLOOKUP(InputData[[#This Row],[PRODUCT ID]],MasterData[],6,0)</f>
        <v>41.81</v>
      </c>
      <c r="L187" s="13">
        <f>InputData[[#This Row],[BUYING PRIZE]]*InputData[[#This Row],[QUANTITY]]</f>
        <v>259</v>
      </c>
      <c r="M187" s="13">
        <f>InputData[[#This Row],[SELLING PRICE]]*InputData[[#This Row],[QUANTITY]]*1-InputData[[#This Row],[DISCOUNT %]]</f>
        <v>292.67</v>
      </c>
      <c r="N187" s="11">
        <f>DAY(InputData[[#This Row],[DATE]])</f>
        <v>4</v>
      </c>
      <c r="O187" s="11" t="str">
        <f>TEXT(InputData[[#This Row],[DATE]],"MMM")</f>
        <v>Sep</v>
      </c>
      <c r="P187" s="11">
        <f>YEAR(InputData[[#This Row],[DATE]])</f>
        <v>2021</v>
      </c>
    </row>
    <row r="188" spans="1:16" x14ac:dyDescent="0.2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13">
        <f>VLOOKUP(InputData[[#This Row],[PRODUCT ID]],MasterData[],5,0)</f>
        <v>141</v>
      </c>
      <c r="K188" s="13">
        <f>VLOOKUP(InputData[[#This Row],[PRODUCT ID]],MasterData[],6,0)</f>
        <v>149.46</v>
      </c>
      <c r="L188" s="13">
        <f>InputData[[#This Row],[BUYING PRIZE]]*InputData[[#This Row],[QUANTITY]]</f>
        <v>2115</v>
      </c>
      <c r="M188" s="13">
        <f>InputData[[#This Row],[SELLING PRICE]]*InputData[[#This Row],[QUANTITY]]*1-InputData[[#This Row],[DISCOUNT %]]</f>
        <v>2241.9</v>
      </c>
      <c r="N188" s="11">
        <f>DAY(InputData[[#This Row],[DATE]])</f>
        <v>4</v>
      </c>
      <c r="O188" s="11" t="str">
        <f>TEXT(InputData[[#This Row],[DATE]],"MMM")</f>
        <v>Sep</v>
      </c>
      <c r="P188" s="11">
        <f>YEAR(InputData[[#This Row],[DATE]])</f>
        <v>2021</v>
      </c>
    </row>
    <row r="189" spans="1:16" x14ac:dyDescent="0.2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13">
        <f>VLOOKUP(InputData[[#This Row],[PRODUCT ID]],MasterData[],5,0)</f>
        <v>89</v>
      </c>
      <c r="K189" s="13">
        <f>VLOOKUP(InputData[[#This Row],[PRODUCT ID]],MasterData[],6,0)</f>
        <v>117.48</v>
      </c>
      <c r="L189" s="13">
        <f>InputData[[#This Row],[BUYING PRIZE]]*InputData[[#This Row],[QUANTITY]]</f>
        <v>89</v>
      </c>
      <c r="M189" s="13">
        <f>InputData[[#This Row],[SELLING PRICE]]*InputData[[#This Row],[QUANTITY]]*1-InputData[[#This Row],[DISCOUNT %]]</f>
        <v>117.48</v>
      </c>
      <c r="N189" s="11">
        <f>DAY(InputData[[#This Row],[DATE]])</f>
        <v>5</v>
      </c>
      <c r="O189" s="11" t="str">
        <f>TEXT(InputData[[#This Row],[DATE]],"MMM")</f>
        <v>Sep</v>
      </c>
      <c r="P189" s="11">
        <f>YEAR(InputData[[#This Row],[DATE]])</f>
        <v>2021</v>
      </c>
    </row>
    <row r="190" spans="1:16" x14ac:dyDescent="0.2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13">
        <f>VLOOKUP(InputData[[#This Row],[PRODUCT ID]],MasterData[],5,0)</f>
        <v>150</v>
      </c>
      <c r="K190" s="13">
        <f>VLOOKUP(InputData[[#This Row],[PRODUCT ID]],MasterData[],6,0)</f>
        <v>210</v>
      </c>
      <c r="L190" s="13">
        <f>InputData[[#This Row],[BUYING PRIZE]]*InputData[[#This Row],[QUANTITY]]</f>
        <v>750</v>
      </c>
      <c r="M190" s="13">
        <f>InputData[[#This Row],[SELLING PRICE]]*InputData[[#This Row],[QUANTITY]]*1-InputData[[#This Row],[DISCOUNT %]]</f>
        <v>1050</v>
      </c>
      <c r="N190" s="11">
        <f>DAY(InputData[[#This Row],[DATE]])</f>
        <v>7</v>
      </c>
      <c r="O190" s="11" t="str">
        <f>TEXT(InputData[[#This Row],[DATE]],"MMM")</f>
        <v>Sep</v>
      </c>
      <c r="P190" s="11">
        <f>YEAR(InputData[[#This Row],[DATE]])</f>
        <v>2021</v>
      </c>
    </row>
    <row r="191" spans="1:16" x14ac:dyDescent="0.2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13">
        <f>VLOOKUP(InputData[[#This Row],[PRODUCT ID]],MasterData[],5,0)</f>
        <v>76</v>
      </c>
      <c r="K191" s="13">
        <f>VLOOKUP(InputData[[#This Row],[PRODUCT ID]],MasterData[],6,0)</f>
        <v>82.08</v>
      </c>
      <c r="L191" s="13">
        <f>InputData[[#This Row],[BUYING PRIZE]]*InputData[[#This Row],[QUANTITY]]</f>
        <v>304</v>
      </c>
      <c r="M191" s="13">
        <f>InputData[[#This Row],[SELLING PRICE]]*InputData[[#This Row],[QUANTITY]]*1-InputData[[#This Row],[DISCOUNT %]]</f>
        <v>328.32</v>
      </c>
      <c r="N191" s="11">
        <f>DAY(InputData[[#This Row],[DATE]])</f>
        <v>9</v>
      </c>
      <c r="O191" s="11" t="str">
        <f>TEXT(InputData[[#This Row],[DATE]],"MMM")</f>
        <v>Sep</v>
      </c>
      <c r="P191" s="11">
        <f>YEAR(InputData[[#This Row],[DATE]])</f>
        <v>2021</v>
      </c>
    </row>
    <row r="192" spans="1:16" x14ac:dyDescent="0.2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13">
        <f>VLOOKUP(InputData[[#This Row],[PRODUCT ID]],MasterData[],5,0)</f>
        <v>148</v>
      </c>
      <c r="K192" s="13">
        <f>VLOOKUP(InputData[[#This Row],[PRODUCT ID]],MasterData[],6,0)</f>
        <v>201.28</v>
      </c>
      <c r="L192" s="13">
        <f>InputData[[#This Row],[BUYING PRIZE]]*InputData[[#This Row],[QUANTITY]]</f>
        <v>888</v>
      </c>
      <c r="M192" s="13">
        <f>InputData[[#This Row],[SELLING PRICE]]*InputData[[#This Row],[QUANTITY]]*1-InputData[[#This Row],[DISCOUNT %]]</f>
        <v>1207.68</v>
      </c>
      <c r="N192" s="11">
        <f>DAY(InputData[[#This Row],[DATE]])</f>
        <v>10</v>
      </c>
      <c r="O192" s="11" t="str">
        <f>TEXT(InputData[[#This Row],[DATE]],"MMM")</f>
        <v>Sep</v>
      </c>
      <c r="P192" s="11">
        <f>YEAR(InputData[[#This Row],[DATE]])</f>
        <v>2021</v>
      </c>
    </row>
    <row r="193" spans="1:16" x14ac:dyDescent="0.2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13">
        <f>VLOOKUP(InputData[[#This Row],[PRODUCT ID]],MasterData[],5,0)</f>
        <v>98</v>
      </c>
      <c r="K193" s="13">
        <f>VLOOKUP(InputData[[#This Row],[PRODUCT ID]],MasterData[],6,0)</f>
        <v>103.88</v>
      </c>
      <c r="L193" s="13">
        <f>InputData[[#This Row],[BUYING PRIZE]]*InputData[[#This Row],[QUANTITY]]</f>
        <v>882</v>
      </c>
      <c r="M193" s="13">
        <f>InputData[[#This Row],[SELLING PRICE]]*InputData[[#This Row],[QUANTITY]]*1-InputData[[#This Row],[DISCOUNT %]]</f>
        <v>934.92</v>
      </c>
      <c r="N193" s="11">
        <f>DAY(InputData[[#This Row],[DATE]])</f>
        <v>10</v>
      </c>
      <c r="O193" s="11" t="str">
        <f>TEXT(InputData[[#This Row],[DATE]],"MMM")</f>
        <v>Sep</v>
      </c>
      <c r="P193" s="11">
        <f>YEAR(InputData[[#This Row],[DATE]])</f>
        <v>2021</v>
      </c>
    </row>
    <row r="194" spans="1:16" x14ac:dyDescent="0.2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13">
        <f>VLOOKUP(InputData[[#This Row],[PRODUCT ID]],MasterData[],5,0)</f>
        <v>18</v>
      </c>
      <c r="K194" s="13">
        <f>VLOOKUP(InputData[[#This Row],[PRODUCT ID]],MasterData[],6,0)</f>
        <v>24.66</v>
      </c>
      <c r="L194" s="13">
        <f>InputData[[#This Row],[BUYING PRIZE]]*InputData[[#This Row],[QUANTITY]]</f>
        <v>36</v>
      </c>
      <c r="M194" s="13">
        <f>InputData[[#This Row],[SELLING PRICE]]*InputData[[#This Row],[QUANTITY]]*1-InputData[[#This Row],[DISCOUNT %]]</f>
        <v>49.32</v>
      </c>
      <c r="N194" s="11">
        <f>DAY(InputData[[#This Row],[DATE]])</f>
        <v>10</v>
      </c>
      <c r="O194" s="11" t="str">
        <f>TEXT(InputData[[#This Row],[DATE]],"MMM")</f>
        <v>Sep</v>
      </c>
      <c r="P194" s="11">
        <f>YEAR(InputData[[#This Row],[DATE]])</f>
        <v>2021</v>
      </c>
    </row>
    <row r="195" spans="1:16" x14ac:dyDescent="0.2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13">
        <f>VLOOKUP(InputData[[#This Row],[PRODUCT ID]],MasterData[],5,0)</f>
        <v>98</v>
      </c>
      <c r="K195" s="13">
        <f>VLOOKUP(InputData[[#This Row],[PRODUCT ID]],MasterData[],6,0)</f>
        <v>103.88</v>
      </c>
      <c r="L195" s="13">
        <f>InputData[[#This Row],[BUYING PRIZE]]*InputData[[#This Row],[QUANTITY]]</f>
        <v>588</v>
      </c>
      <c r="M195" s="13">
        <f>InputData[[#This Row],[SELLING PRICE]]*InputData[[#This Row],[QUANTITY]]*1-InputData[[#This Row],[DISCOUNT %]]</f>
        <v>623.28</v>
      </c>
      <c r="N195" s="11">
        <f>DAY(InputData[[#This Row],[DATE]])</f>
        <v>11</v>
      </c>
      <c r="O195" s="11" t="str">
        <f>TEXT(InputData[[#This Row],[DATE]],"MMM")</f>
        <v>Sep</v>
      </c>
      <c r="P195" s="11">
        <f>YEAR(InputData[[#This Row],[DATE]])</f>
        <v>2021</v>
      </c>
    </row>
    <row r="196" spans="1:16" x14ac:dyDescent="0.2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13">
        <f>VLOOKUP(InputData[[#This Row],[PRODUCT ID]],MasterData[],5,0)</f>
        <v>138</v>
      </c>
      <c r="K196" s="13">
        <f>VLOOKUP(InputData[[#This Row],[PRODUCT ID]],MasterData[],6,0)</f>
        <v>173.88</v>
      </c>
      <c r="L196" s="13">
        <f>InputData[[#This Row],[BUYING PRIZE]]*InputData[[#This Row],[QUANTITY]]</f>
        <v>966</v>
      </c>
      <c r="M196" s="13">
        <f>InputData[[#This Row],[SELLING PRICE]]*InputData[[#This Row],[QUANTITY]]*1-InputData[[#This Row],[DISCOUNT %]]</f>
        <v>1217.1599999999999</v>
      </c>
      <c r="N196" s="11">
        <f>DAY(InputData[[#This Row],[DATE]])</f>
        <v>13</v>
      </c>
      <c r="O196" s="11" t="str">
        <f>TEXT(InputData[[#This Row],[DATE]],"MMM")</f>
        <v>Sep</v>
      </c>
      <c r="P196" s="11">
        <f>YEAR(InputData[[#This Row],[DATE]])</f>
        <v>2021</v>
      </c>
    </row>
    <row r="197" spans="1:16" x14ac:dyDescent="0.2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13">
        <f>VLOOKUP(InputData[[#This Row],[PRODUCT ID]],MasterData[],5,0)</f>
        <v>120</v>
      </c>
      <c r="K197" s="13">
        <f>VLOOKUP(InputData[[#This Row],[PRODUCT ID]],MasterData[],6,0)</f>
        <v>162</v>
      </c>
      <c r="L197" s="13">
        <f>InputData[[#This Row],[BUYING PRIZE]]*InputData[[#This Row],[QUANTITY]]</f>
        <v>720</v>
      </c>
      <c r="M197" s="13">
        <f>InputData[[#This Row],[SELLING PRICE]]*InputData[[#This Row],[QUANTITY]]*1-InputData[[#This Row],[DISCOUNT %]]</f>
        <v>972</v>
      </c>
      <c r="N197" s="11">
        <f>DAY(InputData[[#This Row],[DATE]])</f>
        <v>15</v>
      </c>
      <c r="O197" s="11" t="str">
        <f>TEXT(InputData[[#This Row],[DATE]],"MMM")</f>
        <v>Sep</v>
      </c>
      <c r="P197" s="11">
        <f>YEAR(InputData[[#This Row],[DATE]])</f>
        <v>2021</v>
      </c>
    </row>
    <row r="198" spans="1:16" x14ac:dyDescent="0.2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13">
        <f>VLOOKUP(InputData[[#This Row],[PRODUCT ID]],MasterData[],5,0)</f>
        <v>120</v>
      </c>
      <c r="K198" s="13">
        <f>VLOOKUP(InputData[[#This Row],[PRODUCT ID]],MasterData[],6,0)</f>
        <v>162</v>
      </c>
      <c r="L198" s="13">
        <f>InputData[[#This Row],[BUYING PRIZE]]*InputData[[#This Row],[QUANTITY]]</f>
        <v>1680</v>
      </c>
      <c r="M198" s="13">
        <f>InputData[[#This Row],[SELLING PRICE]]*InputData[[#This Row],[QUANTITY]]*1-InputData[[#This Row],[DISCOUNT %]]</f>
        <v>2268</v>
      </c>
      <c r="N198" s="11">
        <f>DAY(InputData[[#This Row],[DATE]])</f>
        <v>15</v>
      </c>
      <c r="O198" s="11" t="str">
        <f>TEXT(InputData[[#This Row],[DATE]],"MMM")</f>
        <v>Sep</v>
      </c>
      <c r="P198" s="11">
        <f>YEAR(InputData[[#This Row],[DATE]])</f>
        <v>2021</v>
      </c>
    </row>
    <row r="199" spans="1:16" x14ac:dyDescent="0.2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13">
        <f>VLOOKUP(InputData[[#This Row],[PRODUCT ID]],MasterData[],5,0)</f>
        <v>61</v>
      </c>
      <c r="K199" s="13">
        <f>VLOOKUP(InputData[[#This Row],[PRODUCT ID]],MasterData[],6,0)</f>
        <v>76.25</v>
      </c>
      <c r="L199" s="13">
        <f>InputData[[#This Row],[BUYING PRIZE]]*InputData[[#This Row],[QUANTITY]]</f>
        <v>427</v>
      </c>
      <c r="M199" s="13">
        <f>InputData[[#This Row],[SELLING PRICE]]*InputData[[#This Row],[QUANTITY]]*1-InputData[[#This Row],[DISCOUNT %]]</f>
        <v>533.75</v>
      </c>
      <c r="N199" s="11">
        <f>DAY(InputData[[#This Row],[DATE]])</f>
        <v>21</v>
      </c>
      <c r="O199" s="11" t="str">
        <f>TEXT(InputData[[#This Row],[DATE]],"MMM")</f>
        <v>Sep</v>
      </c>
      <c r="P199" s="11">
        <f>YEAR(InputData[[#This Row],[DATE]])</f>
        <v>2021</v>
      </c>
    </row>
    <row r="200" spans="1:16" x14ac:dyDescent="0.2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13">
        <f>VLOOKUP(InputData[[#This Row],[PRODUCT ID]],MasterData[],5,0)</f>
        <v>90</v>
      </c>
      <c r="K200" s="13">
        <f>VLOOKUP(InputData[[#This Row],[PRODUCT ID]],MasterData[],6,0)</f>
        <v>115.2</v>
      </c>
      <c r="L200" s="13">
        <f>InputData[[#This Row],[BUYING PRIZE]]*InputData[[#This Row],[QUANTITY]]</f>
        <v>180</v>
      </c>
      <c r="M200" s="13">
        <f>InputData[[#This Row],[SELLING PRICE]]*InputData[[#This Row],[QUANTITY]]*1-InputData[[#This Row],[DISCOUNT %]]</f>
        <v>230.4</v>
      </c>
      <c r="N200" s="11">
        <f>DAY(InputData[[#This Row],[DATE]])</f>
        <v>22</v>
      </c>
      <c r="O200" s="11" t="str">
        <f>TEXT(InputData[[#This Row],[DATE]],"MMM")</f>
        <v>Sep</v>
      </c>
      <c r="P200" s="11">
        <f>YEAR(InputData[[#This Row],[DATE]])</f>
        <v>2021</v>
      </c>
    </row>
    <row r="201" spans="1:16" x14ac:dyDescent="0.2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13">
        <f>VLOOKUP(InputData[[#This Row],[PRODUCT ID]],MasterData[],5,0)</f>
        <v>105</v>
      </c>
      <c r="K201" s="13">
        <f>VLOOKUP(InputData[[#This Row],[PRODUCT ID]],MasterData[],6,0)</f>
        <v>142.80000000000001</v>
      </c>
      <c r="L201" s="13">
        <f>InputData[[#This Row],[BUYING PRIZE]]*InputData[[#This Row],[QUANTITY]]</f>
        <v>420</v>
      </c>
      <c r="M201" s="13">
        <f>InputData[[#This Row],[SELLING PRICE]]*InputData[[#This Row],[QUANTITY]]*1-InputData[[#This Row],[DISCOUNT %]]</f>
        <v>571.20000000000005</v>
      </c>
      <c r="N201" s="11">
        <f>DAY(InputData[[#This Row],[DATE]])</f>
        <v>22</v>
      </c>
      <c r="O201" s="11" t="str">
        <f>TEXT(InputData[[#This Row],[DATE]],"MMM")</f>
        <v>Sep</v>
      </c>
      <c r="P201" s="11">
        <f>YEAR(InputData[[#This Row],[DATE]])</f>
        <v>2021</v>
      </c>
    </row>
    <row r="202" spans="1:16" x14ac:dyDescent="0.2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13">
        <f>VLOOKUP(InputData[[#This Row],[PRODUCT ID]],MasterData[],5,0)</f>
        <v>37</v>
      </c>
      <c r="K202" s="13">
        <f>VLOOKUP(InputData[[#This Row],[PRODUCT ID]],MasterData[],6,0)</f>
        <v>49.21</v>
      </c>
      <c r="L202" s="13">
        <f>InputData[[#This Row],[BUYING PRIZE]]*InputData[[#This Row],[QUANTITY]]</f>
        <v>444</v>
      </c>
      <c r="M202" s="13">
        <f>InputData[[#This Row],[SELLING PRICE]]*InputData[[#This Row],[QUANTITY]]*1-InputData[[#This Row],[DISCOUNT %]]</f>
        <v>590.52</v>
      </c>
      <c r="N202" s="11">
        <f>DAY(InputData[[#This Row],[DATE]])</f>
        <v>23</v>
      </c>
      <c r="O202" s="11" t="str">
        <f>TEXT(InputData[[#This Row],[DATE]],"MMM")</f>
        <v>Sep</v>
      </c>
      <c r="P202" s="11">
        <f>YEAR(InputData[[#This Row],[DATE]])</f>
        <v>2021</v>
      </c>
    </row>
    <row r="203" spans="1:16" x14ac:dyDescent="0.2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13">
        <f>VLOOKUP(InputData[[#This Row],[PRODUCT ID]],MasterData[],5,0)</f>
        <v>126</v>
      </c>
      <c r="K203" s="13">
        <f>VLOOKUP(InputData[[#This Row],[PRODUCT ID]],MasterData[],6,0)</f>
        <v>162.54</v>
      </c>
      <c r="L203" s="13">
        <f>InputData[[#This Row],[BUYING PRIZE]]*InputData[[#This Row],[QUANTITY]]</f>
        <v>882</v>
      </c>
      <c r="M203" s="13">
        <f>InputData[[#This Row],[SELLING PRICE]]*InputData[[#This Row],[QUANTITY]]*1-InputData[[#This Row],[DISCOUNT %]]</f>
        <v>1137.78</v>
      </c>
      <c r="N203" s="11">
        <f>DAY(InputData[[#This Row],[DATE]])</f>
        <v>23</v>
      </c>
      <c r="O203" s="11" t="str">
        <f>TEXT(InputData[[#This Row],[DATE]],"MMM")</f>
        <v>Sep</v>
      </c>
      <c r="P203" s="11">
        <f>YEAR(InputData[[#This Row],[DATE]])</f>
        <v>2021</v>
      </c>
    </row>
    <row r="204" spans="1:16" x14ac:dyDescent="0.2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13">
        <f>VLOOKUP(InputData[[#This Row],[PRODUCT ID]],MasterData[],5,0)</f>
        <v>55</v>
      </c>
      <c r="K204" s="13">
        <f>VLOOKUP(InputData[[#This Row],[PRODUCT ID]],MasterData[],6,0)</f>
        <v>58.3</v>
      </c>
      <c r="L204" s="13">
        <f>InputData[[#This Row],[BUYING PRIZE]]*InputData[[#This Row],[QUANTITY]]</f>
        <v>55</v>
      </c>
      <c r="M204" s="13">
        <f>InputData[[#This Row],[SELLING PRICE]]*InputData[[#This Row],[QUANTITY]]*1-InputData[[#This Row],[DISCOUNT %]]</f>
        <v>58.3</v>
      </c>
      <c r="N204" s="11">
        <f>DAY(InputData[[#This Row],[DATE]])</f>
        <v>27</v>
      </c>
      <c r="O204" s="11" t="str">
        <f>TEXT(InputData[[#This Row],[DATE]],"MMM")</f>
        <v>Sep</v>
      </c>
      <c r="P204" s="11">
        <f>YEAR(InputData[[#This Row],[DATE]])</f>
        <v>2021</v>
      </c>
    </row>
    <row r="205" spans="1:16" x14ac:dyDescent="0.2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13">
        <f>VLOOKUP(InputData[[#This Row],[PRODUCT ID]],MasterData[],5,0)</f>
        <v>112</v>
      </c>
      <c r="K205" s="13">
        <f>VLOOKUP(InputData[[#This Row],[PRODUCT ID]],MasterData[],6,0)</f>
        <v>146.72</v>
      </c>
      <c r="L205" s="13">
        <f>InputData[[#This Row],[BUYING PRIZE]]*InputData[[#This Row],[QUANTITY]]</f>
        <v>1008</v>
      </c>
      <c r="M205" s="13">
        <f>InputData[[#This Row],[SELLING PRICE]]*InputData[[#This Row],[QUANTITY]]*1-InputData[[#This Row],[DISCOUNT %]]</f>
        <v>1320.48</v>
      </c>
      <c r="N205" s="11">
        <f>DAY(InputData[[#This Row],[DATE]])</f>
        <v>30</v>
      </c>
      <c r="O205" s="11" t="str">
        <f>TEXT(InputData[[#This Row],[DATE]],"MMM")</f>
        <v>Sep</v>
      </c>
      <c r="P205" s="11">
        <f>YEAR(InputData[[#This Row],[DATE]])</f>
        <v>2021</v>
      </c>
    </row>
    <row r="206" spans="1:16" x14ac:dyDescent="0.2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13">
        <f>VLOOKUP(InputData[[#This Row],[PRODUCT ID]],MasterData[],5,0)</f>
        <v>75</v>
      </c>
      <c r="K206" s="13">
        <f>VLOOKUP(InputData[[#This Row],[PRODUCT ID]],MasterData[],6,0)</f>
        <v>85.5</v>
      </c>
      <c r="L206" s="13">
        <f>InputData[[#This Row],[BUYING PRIZE]]*InputData[[#This Row],[QUANTITY]]</f>
        <v>375</v>
      </c>
      <c r="M206" s="13">
        <f>InputData[[#This Row],[SELLING PRICE]]*InputData[[#This Row],[QUANTITY]]*1-InputData[[#This Row],[DISCOUNT %]]</f>
        <v>427.5</v>
      </c>
      <c r="N206" s="11">
        <f>DAY(InputData[[#This Row],[DATE]])</f>
        <v>30</v>
      </c>
      <c r="O206" s="11" t="str">
        <f>TEXT(InputData[[#This Row],[DATE]],"MMM")</f>
        <v>Sep</v>
      </c>
      <c r="P206" s="11">
        <f>YEAR(InputData[[#This Row],[DATE]])</f>
        <v>2021</v>
      </c>
    </row>
    <row r="207" spans="1:16" x14ac:dyDescent="0.2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13">
        <f>VLOOKUP(InputData[[#This Row],[PRODUCT ID]],MasterData[],5,0)</f>
        <v>148</v>
      </c>
      <c r="K207" s="13">
        <f>VLOOKUP(InputData[[#This Row],[PRODUCT ID]],MasterData[],6,0)</f>
        <v>201.28</v>
      </c>
      <c r="L207" s="13">
        <f>InputData[[#This Row],[BUYING PRIZE]]*InputData[[#This Row],[QUANTITY]]</f>
        <v>2072</v>
      </c>
      <c r="M207" s="13">
        <f>InputData[[#This Row],[SELLING PRICE]]*InputData[[#This Row],[QUANTITY]]*1-InputData[[#This Row],[DISCOUNT %]]</f>
        <v>2817.92</v>
      </c>
      <c r="N207" s="11">
        <f>DAY(InputData[[#This Row],[DATE]])</f>
        <v>1</v>
      </c>
      <c r="O207" s="11" t="str">
        <f>TEXT(InputData[[#This Row],[DATE]],"MMM")</f>
        <v>Oct</v>
      </c>
      <c r="P207" s="11">
        <f>YEAR(InputData[[#This Row],[DATE]])</f>
        <v>2021</v>
      </c>
    </row>
    <row r="208" spans="1:16" x14ac:dyDescent="0.2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13">
        <f>VLOOKUP(InputData[[#This Row],[PRODUCT ID]],MasterData[],5,0)</f>
        <v>112</v>
      </c>
      <c r="K208" s="13">
        <f>VLOOKUP(InputData[[#This Row],[PRODUCT ID]],MasterData[],6,0)</f>
        <v>146.72</v>
      </c>
      <c r="L208" s="13">
        <f>InputData[[#This Row],[BUYING PRIZE]]*InputData[[#This Row],[QUANTITY]]</f>
        <v>1680</v>
      </c>
      <c r="M208" s="13">
        <f>InputData[[#This Row],[SELLING PRICE]]*InputData[[#This Row],[QUANTITY]]*1-InputData[[#This Row],[DISCOUNT %]]</f>
        <v>2200.8000000000002</v>
      </c>
      <c r="N208" s="11">
        <f>DAY(InputData[[#This Row],[DATE]])</f>
        <v>2</v>
      </c>
      <c r="O208" s="11" t="str">
        <f>TEXT(InputData[[#This Row],[DATE]],"MMM")</f>
        <v>Oct</v>
      </c>
      <c r="P208" s="11">
        <f>YEAR(InputData[[#This Row],[DATE]])</f>
        <v>2021</v>
      </c>
    </row>
    <row r="209" spans="1:16" x14ac:dyDescent="0.2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13">
        <f>VLOOKUP(InputData[[#This Row],[PRODUCT ID]],MasterData[],5,0)</f>
        <v>150</v>
      </c>
      <c r="K209" s="13">
        <f>VLOOKUP(InputData[[#This Row],[PRODUCT ID]],MasterData[],6,0)</f>
        <v>210</v>
      </c>
      <c r="L209" s="13">
        <f>InputData[[#This Row],[BUYING PRIZE]]*InputData[[#This Row],[QUANTITY]]</f>
        <v>1350</v>
      </c>
      <c r="M209" s="13">
        <f>InputData[[#This Row],[SELLING PRICE]]*InputData[[#This Row],[QUANTITY]]*1-InputData[[#This Row],[DISCOUNT %]]</f>
        <v>1890</v>
      </c>
      <c r="N209" s="11">
        <f>DAY(InputData[[#This Row],[DATE]])</f>
        <v>3</v>
      </c>
      <c r="O209" s="11" t="str">
        <f>TEXT(InputData[[#This Row],[DATE]],"MMM")</f>
        <v>Oct</v>
      </c>
      <c r="P209" s="11">
        <f>YEAR(InputData[[#This Row],[DATE]])</f>
        <v>2021</v>
      </c>
    </row>
    <row r="210" spans="1:16" x14ac:dyDescent="0.2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13">
        <f>VLOOKUP(InputData[[#This Row],[PRODUCT ID]],MasterData[],5,0)</f>
        <v>5</v>
      </c>
      <c r="K210" s="13">
        <f>VLOOKUP(InputData[[#This Row],[PRODUCT ID]],MasterData[],6,0)</f>
        <v>6.7</v>
      </c>
      <c r="L210" s="13">
        <f>InputData[[#This Row],[BUYING PRIZE]]*InputData[[#This Row],[QUANTITY]]</f>
        <v>5</v>
      </c>
      <c r="M210" s="13">
        <f>InputData[[#This Row],[SELLING PRICE]]*InputData[[#This Row],[QUANTITY]]*1-InputData[[#This Row],[DISCOUNT %]]</f>
        <v>6.7</v>
      </c>
      <c r="N210" s="11">
        <f>DAY(InputData[[#This Row],[DATE]])</f>
        <v>6</v>
      </c>
      <c r="O210" s="11" t="str">
        <f>TEXT(InputData[[#This Row],[DATE]],"MMM")</f>
        <v>Oct</v>
      </c>
      <c r="P210" s="11">
        <f>YEAR(InputData[[#This Row],[DATE]])</f>
        <v>2021</v>
      </c>
    </row>
    <row r="211" spans="1:16" x14ac:dyDescent="0.2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13">
        <f>VLOOKUP(InputData[[#This Row],[PRODUCT ID]],MasterData[],5,0)</f>
        <v>90</v>
      </c>
      <c r="K211" s="13">
        <f>VLOOKUP(InputData[[#This Row],[PRODUCT ID]],MasterData[],6,0)</f>
        <v>96.3</v>
      </c>
      <c r="L211" s="13">
        <f>InputData[[#This Row],[BUYING PRIZE]]*InputData[[#This Row],[QUANTITY]]</f>
        <v>1080</v>
      </c>
      <c r="M211" s="13">
        <f>InputData[[#This Row],[SELLING PRICE]]*InputData[[#This Row],[QUANTITY]]*1-InputData[[#This Row],[DISCOUNT %]]</f>
        <v>1155.5999999999999</v>
      </c>
      <c r="N211" s="11">
        <f>DAY(InputData[[#This Row],[DATE]])</f>
        <v>6</v>
      </c>
      <c r="O211" s="11" t="str">
        <f>TEXT(InputData[[#This Row],[DATE]],"MMM")</f>
        <v>Oct</v>
      </c>
      <c r="P211" s="11">
        <f>YEAR(InputData[[#This Row],[DATE]])</f>
        <v>2021</v>
      </c>
    </row>
    <row r="212" spans="1:16" x14ac:dyDescent="0.2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13">
        <f>VLOOKUP(InputData[[#This Row],[PRODUCT ID]],MasterData[],5,0)</f>
        <v>18</v>
      </c>
      <c r="K212" s="13">
        <f>VLOOKUP(InputData[[#This Row],[PRODUCT ID]],MasterData[],6,0)</f>
        <v>24.66</v>
      </c>
      <c r="L212" s="13">
        <f>InputData[[#This Row],[BUYING PRIZE]]*InputData[[#This Row],[QUANTITY]]</f>
        <v>108</v>
      </c>
      <c r="M212" s="13">
        <f>InputData[[#This Row],[SELLING PRICE]]*InputData[[#This Row],[QUANTITY]]*1-InputData[[#This Row],[DISCOUNT %]]</f>
        <v>147.96</v>
      </c>
      <c r="N212" s="11">
        <f>DAY(InputData[[#This Row],[DATE]])</f>
        <v>7</v>
      </c>
      <c r="O212" s="11" t="str">
        <f>TEXT(InputData[[#This Row],[DATE]],"MMM")</f>
        <v>Oct</v>
      </c>
      <c r="P212" s="11">
        <f>YEAR(InputData[[#This Row],[DATE]])</f>
        <v>2021</v>
      </c>
    </row>
    <row r="213" spans="1:16" x14ac:dyDescent="0.2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13">
        <f>VLOOKUP(InputData[[#This Row],[PRODUCT ID]],MasterData[],5,0)</f>
        <v>72</v>
      </c>
      <c r="K213" s="13">
        <f>VLOOKUP(InputData[[#This Row],[PRODUCT ID]],MasterData[],6,0)</f>
        <v>79.92</v>
      </c>
      <c r="L213" s="13">
        <f>InputData[[#This Row],[BUYING PRIZE]]*InputData[[#This Row],[QUANTITY]]</f>
        <v>360</v>
      </c>
      <c r="M213" s="13">
        <f>InputData[[#This Row],[SELLING PRICE]]*InputData[[#This Row],[QUANTITY]]*1-InputData[[#This Row],[DISCOUNT %]]</f>
        <v>399.6</v>
      </c>
      <c r="N213" s="11">
        <f>DAY(InputData[[#This Row],[DATE]])</f>
        <v>9</v>
      </c>
      <c r="O213" s="11" t="str">
        <f>TEXT(InputData[[#This Row],[DATE]],"MMM")</f>
        <v>Oct</v>
      </c>
      <c r="P213" s="11">
        <f>YEAR(InputData[[#This Row],[DATE]])</f>
        <v>2021</v>
      </c>
    </row>
    <row r="214" spans="1:16" x14ac:dyDescent="0.2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13">
        <f>VLOOKUP(InputData[[#This Row],[PRODUCT ID]],MasterData[],5,0)</f>
        <v>89</v>
      </c>
      <c r="K214" s="13">
        <f>VLOOKUP(InputData[[#This Row],[PRODUCT ID]],MasterData[],6,0)</f>
        <v>117.48</v>
      </c>
      <c r="L214" s="13">
        <f>InputData[[#This Row],[BUYING PRIZE]]*InputData[[#This Row],[QUANTITY]]</f>
        <v>979</v>
      </c>
      <c r="M214" s="13">
        <f>InputData[[#This Row],[SELLING PRICE]]*InputData[[#This Row],[QUANTITY]]*1-InputData[[#This Row],[DISCOUNT %]]</f>
        <v>1292.28</v>
      </c>
      <c r="N214" s="11">
        <f>DAY(InputData[[#This Row],[DATE]])</f>
        <v>9</v>
      </c>
      <c r="O214" s="11" t="str">
        <f>TEXT(InputData[[#This Row],[DATE]],"MMM")</f>
        <v>Oct</v>
      </c>
      <c r="P214" s="11">
        <f>YEAR(InputData[[#This Row],[DATE]])</f>
        <v>2021</v>
      </c>
    </row>
    <row r="215" spans="1:16" x14ac:dyDescent="0.2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13">
        <f>VLOOKUP(InputData[[#This Row],[PRODUCT ID]],MasterData[],5,0)</f>
        <v>5</v>
      </c>
      <c r="K215" s="13">
        <f>VLOOKUP(InputData[[#This Row],[PRODUCT ID]],MasterData[],6,0)</f>
        <v>6.7</v>
      </c>
      <c r="L215" s="13">
        <f>InputData[[#This Row],[BUYING PRIZE]]*InputData[[#This Row],[QUANTITY]]</f>
        <v>70</v>
      </c>
      <c r="M215" s="13">
        <f>InputData[[#This Row],[SELLING PRICE]]*InputData[[#This Row],[QUANTITY]]*1-InputData[[#This Row],[DISCOUNT %]]</f>
        <v>93.8</v>
      </c>
      <c r="N215" s="11">
        <f>DAY(InputData[[#This Row],[DATE]])</f>
        <v>10</v>
      </c>
      <c r="O215" s="11" t="str">
        <f>TEXT(InputData[[#This Row],[DATE]],"MMM")</f>
        <v>Oct</v>
      </c>
      <c r="P215" s="11">
        <f>YEAR(InputData[[#This Row],[DATE]])</f>
        <v>2021</v>
      </c>
    </row>
    <row r="216" spans="1:16" x14ac:dyDescent="0.2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13">
        <f>VLOOKUP(InputData[[#This Row],[PRODUCT ID]],MasterData[],5,0)</f>
        <v>44</v>
      </c>
      <c r="K216" s="13">
        <f>VLOOKUP(InputData[[#This Row],[PRODUCT ID]],MasterData[],6,0)</f>
        <v>48.4</v>
      </c>
      <c r="L216" s="13">
        <f>InputData[[#This Row],[BUYING PRIZE]]*InputData[[#This Row],[QUANTITY]]</f>
        <v>660</v>
      </c>
      <c r="M216" s="13">
        <f>InputData[[#This Row],[SELLING PRICE]]*InputData[[#This Row],[QUANTITY]]*1-InputData[[#This Row],[DISCOUNT %]]</f>
        <v>726</v>
      </c>
      <c r="N216" s="11">
        <f>DAY(InputData[[#This Row],[DATE]])</f>
        <v>11</v>
      </c>
      <c r="O216" s="11" t="str">
        <f>TEXT(InputData[[#This Row],[DATE]],"MMM")</f>
        <v>Oct</v>
      </c>
      <c r="P216" s="11">
        <f>YEAR(InputData[[#This Row],[DATE]])</f>
        <v>2021</v>
      </c>
    </row>
    <row r="217" spans="1:16" x14ac:dyDescent="0.2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13">
        <f>VLOOKUP(InputData[[#This Row],[PRODUCT ID]],MasterData[],5,0)</f>
        <v>48</v>
      </c>
      <c r="K217" s="13">
        <f>VLOOKUP(InputData[[#This Row],[PRODUCT ID]],MasterData[],6,0)</f>
        <v>57.120000000000005</v>
      </c>
      <c r="L217" s="13">
        <f>InputData[[#This Row],[BUYING PRIZE]]*InputData[[#This Row],[QUANTITY]]</f>
        <v>384</v>
      </c>
      <c r="M217" s="13">
        <f>InputData[[#This Row],[SELLING PRICE]]*InputData[[#This Row],[QUANTITY]]*1-InputData[[#This Row],[DISCOUNT %]]</f>
        <v>456.96000000000004</v>
      </c>
      <c r="N217" s="11">
        <f>DAY(InputData[[#This Row],[DATE]])</f>
        <v>12</v>
      </c>
      <c r="O217" s="11" t="str">
        <f>TEXT(InputData[[#This Row],[DATE]],"MMM")</f>
        <v>Oct</v>
      </c>
      <c r="P217" s="11">
        <f>YEAR(InputData[[#This Row],[DATE]])</f>
        <v>2021</v>
      </c>
    </row>
    <row r="218" spans="1:16" x14ac:dyDescent="0.2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13">
        <f>VLOOKUP(InputData[[#This Row],[PRODUCT ID]],MasterData[],5,0)</f>
        <v>98</v>
      </c>
      <c r="K218" s="13">
        <f>VLOOKUP(InputData[[#This Row],[PRODUCT ID]],MasterData[],6,0)</f>
        <v>103.88</v>
      </c>
      <c r="L218" s="13">
        <f>InputData[[#This Row],[BUYING PRIZE]]*InputData[[#This Row],[QUANTITY]]</f>
        <v>1274</v>
      </c>
      <c r="M218" s="13">
        <f>InputData[[#This Row],[SELLING PRICE]]*InputData[[#This Row],[QUANTITY]]*1-InputData[[#This Row],[DISCOUNT %]]</f>
        <v>1350.44</v>
      </c>
      <c r="N218" s="11">
        <f>DAY(InputData[[#This Row],[DATE]])</f>
        <v>17</v>
      </c>
      <c r="O218" s="11" t="str">
        <f>TEXT(InputData[[#This Row],[DATE]],"MMM")</f>
        <v>Oct</v>
      </c>
      <c r="P218" s="11">
        <f>YEAR(InputData[[#This Row],[DATE]])</f>
        <v>2021</v>
      </c>
    </row>
    <row r="219" spans="1:16" x14ac:dyDescent="0.2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13">
        <f>VLOOKUP(InputData[[#This Row],[PRODUCT ID]],MasterData[],5,0)</f>
        <v>7</v>
      </c>
      <c r="K219" s="13">
        <f>VLOOKUP(InputData[[#This Row],[PRODUCT ID]],MasterData[],6,0)</f>
        <v>8.33</v>
      </c>
      <c r="L219" s="13">
        <f>InputData[[#This Row],[BUYING PRIZE]]*InputData[[#This Row],[QUANTITY]]</f>
        <v>42</v>
      </c>
      <c r="M219" s="13">
        <f>InputData[[#This Row],[SELLING PRICE]]*InputData[[#This Row],[QUANTITY]]*1-InputData[[#This Row],[DISCOUNT %]]</f>
        <v>49.980000000000004</v>
      </c>
      <c r="N219" s="11">
        <f>DAY(InputData[[#This Row],[DATE]])</f>
        <v>18</v>
      </c>
      <c r="O219" s="11" t="str">
        <f>TEXT(InputData[[#This Row],[DATE]],"MMM")</f>
        <v>Oct</v>
      </c>
      <c r="P219" s="11">
        <f>YEAR(InputData[[#This Row],[DATE]])</f>
        <v>2021</v>
      </c>
    </row>
    <row r="220" spans="1:16" x14ac:dyDescent="0.2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13">
        <f>VLOOKUP(InputData[[#This Row],[PRODUCT ID]],MasterData[],5,0)</f>
        <v>126</v>
      </c>
      <c r="K220" s="13">
        <f>VLOOKUP(InputData[[#This Row],[PRODUCT ID]],MasterData[],6,0)</f>
        <v>162.54</v>
      </c>
      <c r="L220" s="13">
        <f>InputData[[#This Row],[BUYING PRIZE]]*InputData[[#This Row],[QUANTITY]]</f>
        <v>1638</v>
      </c>
      <c r="M220" s="13">
        <f>InputData[[#This Row],[SELLING PRICE]]*InputData[[#This Row],[QUANTITY]]*1-InputData[[#This Row],[DISCOUNT %]]</f>
        <v>2113.02</v>
      </c>
      <c r="N220" s="11">
        <f>DAY(InputData[[#This Row],[DATE]])</f>
        <v>18</v>
      </c>
      <c r="O220" s="11" t="str">
        <f>TEXT(InputData[[#This Row],[DATE]],"MMM")</f>
        <v>Oct</v>
      </c>
      <c r="P220" s="11">
        <f>YEAR(InputData[[#This Row],[DATE]])</f>
        <v>2021</v>
      </c>
    </row>
    <row r="221" spans="1:16" x14ac:dyDescent="0.2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13">
        <f>VLOOKUP(InputData[[#This Row],[PRODUCT ID]],MasterData[],5,0)</f>
        <v>44</v>
      </c>
      <c r="K221" s="13">
        <f>VLOOKUP(InputData[[#This Row],[PRODUCT ID]],MasterData[],6,0)</f>
        <v>48.4</v>
      </c>
      <c r="L221" s="13">
        <f>InputData[[#This Row],[BUYING PRIZE]]*InputData[[#This Row],[QUANTITY]]</f>
        <v>308</v>
      </c>
      <c r="M221" s="13">
        <f>InputData[[#This Row],[SELLING PRICE]]*InputData[[#This Row],[QUANTITY]]*1-InputData[[#This Row],[DISCOUNT %]]</f>
        <v>338.8</v>
      </c>
      <c r="N221" s="11">
        <f>DAY(InputData[[#This Row],[DATE]])</f>
        <v>22</v>
      </c>
      <c r="O221" s="11" t="str">
        <f>TEXT(InputData[[#This Row],[DATE]],"MMM")</f>
        <v>Oct</v>
      </c>
      <c r="P221" s="11">
        <f>YEAR(InputData[[#This Row],[DATE]])</f>
        <v>2021</v>
      </c>
    </row>
    <row r="222" spans="1:16" x14ac:dyDescent="0.2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13">
        <f>VLOOKUP(InputData[[#This Row],[PRODUCT ID]],MasterData[],5,0)</f>
        <v>144</v>
      </c>
      <c r="K222" s="13">
        <f>VLOOKUP(InputData[[#This Row],[PRODUCT ID]],MasterData[],6,0)</f>
        <v>156.96</v>
      </c>
      <c r="L222" s="13">
        <f>InputData[[#This Row],[BUYING PRIZE]]*InputData[[#This Row],[QUANTITY]]</f>
        <v>1872</v>
      </c>
      <c r="M222" s="13">
        <f>InputData[[#This Row],[SELLING PRICE]]*InputData[[#This Row],[QUANTITY]]*1-InputData[[#This Row],[DISCOUNT %]]</f>
        <v>2040.48</v>
      </c>
      <c r="N222" s="11">
        <f>DAY(InputData[[#This Row],[DATE]])</f>
        <v>22</v>
      </c>
      <c r="O222" s="11" t="str">
        <f>TEXT(InputData[[#This Row],[DATE]],"MMM")</f>
        <v>Oct</v>
      </c>
      <c r="P222" s="11">
        <f>YEAR(InputData[[#This Row],[DATE]])</f>
        <v>2021</v>
      </c>
    </row>
    <row r="223" spans="1:16" x14ac:dyDescent="0.2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13">
        <f>VLOOKUP(InputData[[#This Row],[PRODUCT ID]],MasterData[],5,0)</f>
        <v>6</v>
      </c>
      <c r="K223" s="13">
        <f>VLOOKUP(InputData[[#This Row],[PRODUCT ID]],MasterData[],6,0)</f>
        <v>7.8599999999999994</v>
      </c>
      <c r="L223" s="13">
        <f>InputData[[#This Row],[BUYING PRIZE]]*InputData[[#This Row],[QUANTITY]]</f>
        <v>6</v>
      </c>
      <c r="M223" s="13">
        <f>InputData[[#This Row],[SELLING PRICE]]*InputData[[#This Row],[QUANTITY]]*1-InputData[[#This Row],[DISCOUNT %]]</f>
        <v>7.8599999999999994</v>
      </c>
      <c r="N223" s="11">
        <f>DAY(InputData[[#This Row],[DATE]])</f>
        <v>22</v>
      </c>
      <c r="O223" s="11" t="str">
        <f>TEXT(InputData[[#This Row],[DATE]],"MMM")</f>
        <v>Oct</v>
      </c>
      <c r="P223" s="11">
        <f>YEAR(InputData[[#This Row],[DATE]])</f>
        <v>2021</v>
      </c>
    </row>
    <row r="224" spans="1:16" x14ac:dyDescent="0.2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13">
        <f>VLOOKUP(InputData[[#This Row],[PRODUCT ID]],MasterData[],5,0)</f>
        <v>44</v>
      </c>
      <c r="K224" s="13">
        <f>VLOOKUP(InputData[[#This Row],[PRODUCT ID]],MasterData[],6,0)</f>
        <v>48.4</v>
      </c>
      <c r="L224" s="13">
        <f>InputData[[#This Row],[BUYING PRIZE]]*InputData[[#This Row],[QUANTITY]]</f>
        <v>132</v>
      </c>
      <c r="M224" s="13">
        <f>InputData[[#This Row],[SELLING PRICE]]*InputData[[#This Row],[QUANTITY]]*1-InputData[[#This Row],[DISCOUNT %]]</f>
        <v>145.19999999999999</v>
      </c>
      <c r="N224" s="11">
        <f>DAY(InputData[[#This Row],[DATE]])</f>
        <v>24</v>
      </c>
      <c r="O224" s="11" t="str">
        <f>TEXT(InputData[[#This Row],[DATE]],"MMM")</f>
        <v>Oct</v>
      </c>
      <c r="P224" s="11">
        <f>YEAR(InputData[[#This Row],[DATE]])</f>
        <v>2021</v>
      </c>
    </row>
    <row r="225" spans="1:16" x14ac:dyDescent="0.2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13">
        <f>VLOOKUP(InputData[[#This Row],[PRODUCT ID]],MasterData[],5,0)</f>
        <v>76</v>
      </c>
      <c r="K225" s="13">
        <f>VLOOKUP(InputData[[#This Row],[PRODUCT ID]],MasterData[],6,0)</f>
        <v>82.08</v>
      </c>
      <c r="L225" s="13">
        <f>InputData[[#This Row],[BUYING PRIZE]]*InputData[[#This Row],[QUANTITY]]</f>
        <v>684</v>
      </c>
      <c r="M225" s="13">
        <f>InputData[[#This Row],[SELLING PRICE]]*InputData[[#This Row],[QUANTITY]]*1-InputData[[#This Row],[DISCOUNT %]]</f>
        <v>738.72</v>
      </c>
      <c r="N225" s="11">
        <f>DAY(InputData[[#This Row],[DATE]])</f>
        <v>25</v>
      </c>
      <c r="O225" s="11" t="str">
        <f>TEXT(InputData[[#This Row],[DATE]],"MMM")</f>
        <v>Oct</v>
      </c>
      <c r="P225" s="11">
        <f>YEAR(InputData[[#This Row],[DATE]])</f>
        <v>2021</v>
      </c>
    </row>
    <row r="226" spans="1:16" x14ac:dyDescent="0.2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13">
        <f>VLOOKUP(InputData[[#This Row],[PRODUCT ID]],MasterData[],5,0)</f>
        <v>44</v>
      </c>
      <c r="K226" s="13">
        <f>VLOOKUP(InputData[[#This Row],[PRODUCT ID]],MasterData[],6,0)</f>
        <v>48.84</v>
      </c>
      <c r="L226" s="13">
        <f>InputData[[#This Row],[BUYING PRIZE]]*InputData[[#This Row],[QUANTITY]]</f>
        <v>264</v>
      </c>
      <c r="M226" s="13">
        <f>InputData[[#This Row],[SELLING PRICE]]*InputData[[#This Row],[QUANTITY]]*1-InputData[[#This Row],[DISCOUNT %]]</f>
        <v>293.04000000000002</v>
      </c>
      <c r="N226" s="11">
        <f>DAY(InputData[[#This Row],[DATE]])</f>
        <v>26</v>
      </c>
      <c r="O226" s="11" t="str">
        <f>TEXT(InputData[[#This Row],[DATE]],"MMM")</f>
        <v>Oct</v>
      </c>
      <c r="P226" s="11">
        <f>YEAR(InputData[[#This Row],[DATE]])</f>
        <v>2021</v>
      </c>
    </row>
    <row r="227" spans="1:16" x14ac:dyDescent="0.2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13">
        <f>VLOOKUP(InputData[[#This Row],[PRODUCT ID]],MasterData[],5,0)</f>
        <v>83</v>
      </c>
      <c r="K227" s="13">
        <f>VLOOKUP(InputData[[#This Row],[PRODUCT ID]],MasterData[],6,0)</f>
        <v>94.62</v>
      </c>
      <c r="L227" s="13">
        <f>InputData[[#This Row],[BUYING PRIZE]]*InputData[[#This Row],[QUANTITY]]</f>
        <v>83</v>
      </c>
      <c r="M227" s="13">
        <f>InputData[[#This Row],[SELLING PRICE]]*InputData[[#This Row],[QUANTITY]]*1-InputData[[#This Row],[DISCOUNT %]]</f>
        <v>94.62</v>
      </c>
      <c r="N227" s="11">
        <f>DAY(InputData[[#This Row],[DATE]])</f>
        <v>28</v>
      </c>
      <c r="O227" s="11" t="str">
        <f>TEXT(InputData[[#This Row],[DATE]],"MMM")</f>
        <v>Oct</v>
      </c>
      <c r="P227" s="11">
        <f>YEAR(InputData[[#This Row],[DATE]])</f>
        <v>2021</v>
      </c>
    </row>
    <row r="228" spans="1:16" x14ac:dyDescent="0.2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13">
        <f>VLOOKUP(InputData[[#This Row],[PRODUCT ID]],MasterData[],5,0)</f>
        <v>72</v>
      </c>
      <c r="K228" s="13">
        <f>VLOOKUP(InputData[[#This Row],[PRODUCT ID]],MasterData[],6,0)</f>
        <v>79.92</v>
      </c>
      <c r="L228" s="13">
        <f>InputData[[#This Row],[BUYING PRIZE]]*InputData[[#This Row],[QUANTITY]]</f>
        <v>1008</v>
      </c>
      <c r="M228" s="13">
        <f>InputData[[#This Row],[SELLING PRICE]]*InputData[[#This Row],[QUANTITY]]*1-InputData[[#This Row],[DISCOUNT %]]</f>
        <v>1118.8800000000001</v>
      </c>
      <c r="N228" s="11">
        <f>DAY(InputData[[#This Row],[DATE]])</f>
        <v>29</v>
      </c>
      <c r="O228" s="11" t="str">
        <f>TEXT(InputData[[#This Row],[DATE]],"MMM")</f>
        <v>Oct</v>
      </c>
      <c r="P228" s="11">
        <f>YEAR(InputData[[#This Row],[DATE]])</f>
        <v>2021</v>
      </c>
    </row>
    <row r="229" spans="1:16" x14ac:dyDescent="0.2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13">
        <f>VLOOKUP(InputData[[#This Row],[PRODUCT ID]],MasterData[],5,0)</f>
        <v>126</v>
      </c>
      <c r="K229" s="13">
        <f>VLOOKUP(InputData[[#This Row],[PRODUCT ID]],MasterData[],6,0)</f>
        <v>162.54</v>
      </c>
      <c r="L229" s="13">
        <f>InputData[[#This Row],[BUYING PRIZE]]*InputData[[#This Row],[QUANTITY]]</f>
        <v>756</v>
      </c>
      <c r="M229" s="13">
        <f>InputData[[#This Row],[SELLING PRICE]]*InputData[[#This Row],[QUANTITY]]*1-InputData[[#This Row],[DISCOUNT %]]</f>
        <v>975.24</v>
      </c>
      <c r="N229" s="11">
        <f>DAY(InputData[[#This Row],[DATE]])</f>
        <v>31</v>
      </c>
      <c r="O229" s="11" t="str">
        <f>TEXT(InputData[[#This Row],[DATE]],"MMM")</f>
        <v>Oct</v>
      </c>
      <c r="P229" s="11">
        <f>YEAR(InputData[[#This Row],[DATE]])</f>
        <v>2021</v>
      </c>
    </row>
    <row r="230" spans="1:16" x14ac:dyDescent="0.2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13">
        <f>VLOOKUP(InputData[[#This Row],[PRODUCT ID]],MasterData[],5,0)</f>
        <v>112</v>
      </c>
      <c r="K230" s="13">
        <f>VLOOKUP(InputData[[#This Row],[PRODUCT ID]],MasterData[],6,0)</f>
        <v>122.08</v>
      </c>
      <c r="L230" s="13">
        <f>InputData[[#This Row],[BUYING PRIZE]]*InputData[[#This Row],[QUANTITY]]</f>
        <v>1344</v>
      </c>
      <c r="M230" s="13">
        <f>InputData[[#This Row],[SELLING PRICE]]*InputData[[#This Row],[QUANTITY]]*1-InputData[[#This Row],[DISCOUNT %]]</f>
        <v>1464.96</v>
      </c>
      <c r="N230" s="11">
        <f>DAY(InputData[[#This Row],[DATE]])</f>
        <v>3</v>
      </c>
      <c r="O230" s="11" t="str">
        <f>TEXT(InputData[[#This Row],[DATE]],"MMM")</f>
        <v>Nov</v>
      </c>
      <c r="P230" s="11">
        <f>YEAR(InputData[[#This Row],[DATE]])</f>
        <v>2021</v>
      </c>
    </row>
    <row r="231" spans="1:16" x14ac:dyDescent="0.2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13">
        <f>VLOOKUP(InputData[[#This Row],[PRODUCT ID]],MasterData[],5,0)</f>
        <v>90</v>
      </c>
      <c r="K231" s="13">
        <f>VLOOKUP(InputData[[#This Row],[PRODUCT ID]],MasterData[],6,0)</f>
        <v>96.3</v>
      </c>
      <c r="L231" s="13">
        <f>InputData[[#This Row],[BUYING PRIZE]]*InputData[[#This Row],[QUANTITY]]</f>
        <v>900</v>
      </c>
      <c r="M231" s="13">
        <f>InputData[[#This Row],[SELLING PRICE]]*InputData[[#This Row],[QUANTITY]]*1-InputData[[#This Row],[DISCOUNT %]]</f>
        <v>963</v>
      </c>
      <c r="N231" s="11">
        <f>DAY(InputData[[#This Row],[DATE]])</f>
        <v>6</v>
      </c>
      <c r="O231" s="11" t="str">
        <f>TEXT(InputData[[#This Row],[DATE]],"MMM")</f>
        <v>Nov</v>
      </c>
      <c r="P231" s="11">
        <f>YEAR(InputData[[#This Row],[DATE]])</f>
        <v>2021</v>
      </c>
    </row>
    <row r="232" spans="1:16" x14ac:dyDescent="0.2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13">
        <f>VLOOKUP(InputData[[#This Row],[PRODUCT ID]],MasterData[],5,0)</f>
        <v>43</v>
      </c>
      <c r="K232" s="13">
        <f>VLOOKUP(InputData[[#This Row],[PRODUCT ID]],MasterData[],6,0)</f>
        <v>47.730000000000004</v>
      </c>
      <c r="L232" s="13">
        <f>InputData[[#This Row],[BUYING PRIZE]]*InputData[[#This Row],[QUANTITY]]</f>
        <v>645</v>
      </c>
      <c r="M232" s="13">
        <f>InputData[[#This Row],[SELLING PRICE]]*InputData[[#This Row],[QUANTITY]]*1-InputData[[#This Row],[DISCOUNT %]]</f>
        <v>715.95</v>
      </c>
      <c r="N232" s="11">
        <f>DAY(InputData[[#This Row],[DATE]])</f>
        <v>8</v>
      </c>
      <c r="O232" s="11" t="str">
        <f>TEXT(InputData[[#This Row],[DATE]],"MMM")</f>
        <v>Nov</v>
      </c>
      <c r="P232" s="11">
        <f>YEAR(InputData[[#This Row],[DATE]])</f>
        <v>2021</v>
      </c>
    </row>
    <row r="233" spans="1:16" x14ac:dyDescent="0.2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13">
        <f>VLOOKUP(InputData[[#This Row],[PRODUCT ID]],MasterData[],5,0)</f>
        <v>120</v>
      </c>
      <c r="K233" s="13">
        <f>VLOOKUP(InputData[[#This Row],[PRODUCT ID]],MasterData[],6,0)</f>
        <v>162</v>
      </c>
      <c r="L233" s="13">
        <f>InputData[[#This Row],[BUYING PRIZE]]*InputData[[#This Row],[QUANTITY]]</f>
        <v>720</v>
      </c>
      <c r="M233" s="13">
        <f>InputData[[#This Row],[SELLING PRICE]]*InputData[[#This Row],[QUANTITY]]*1-InputData[[#This Row],[DISCOUNT %]]</f>
        <v>972</v>
      </c>
      <c r="N233" s="11">
        <f>DAY(InputData[[#This Row],[DATE]])</f>
        <v>10</v>
      </c>
      <c r="O233" s="11" t="str">
        <f>TEXT(InputData[[#This Row],[DATE]],"MMM")</f>
        <v>Nov</v>
      </c>
      <c r="P233" s="11">
        <f>YEAR(InputData[[#This Row],[DATE]])</f>
        <v>2021</v>
      </c>
    </row>
    <row r="234" spans="1:16" x14ac:dyDescent="0.2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13">
        <f>VLOOKUP(InputData[[#This Row],[PRODUCT ID]],MasterData[],5,0)</f>
        <v>90</v>
      </c>
      <c r="K234" s="13">
        <f>VLOOKUP(InputData[[#This Row],[PRODUCT ID]],MasterData[],6,0)</f>
        <v>115.2</v>
      </c>
      <c r="L234" s="13">
        <f>InputData[[#This Row],[BUYING PRIZE]]*InputData[[#This Row],[QUANTITY]]</f>
        <v>1080</v>
      </c>
      <c r="M234" s="13">
        <f>InputData[[#This Row],[SELLING PRICE]]*InputData[[#This Row],[QUANTITY]]*1-InputData[[#This Row],[DISCOUNT %]]</f>
        <v>1382.4</v>
      </c>
      <c r="N234" s="11">
        <f>DAY(InputData[[#This Row],[DATE]])</f>
        <v>11</v>
      </c>
      <c r="O234" s="11" t="str">
        <f>TEXT(InputData[[#This Row],[DATE]],"MMM")</f>
        <v>Nov</v>
      </c>
      <c r="P234" s="11">
        <f>YEAR(InputData[[#This Row],[DATE]])</f>
        <v>2021</v>
      </c>
    </row>
    <row r="235" spans="1:16" x14ac:dyDescent="0.2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13">
        <f>VLOOKUP(InputData[[#This Row],[PRODUCT ID]],MasterData[],5,0)</f>
        <v>148</v>
      </c>
      <c r="K235" s="13">
        <f>VLOOKUP(InputData[[#This Row],[PRODUCT ID]],MasterData[],6,0)</f>
        <v>164.28</v>
      </c>
      <c r="L235" s="13">
        <f>InputData[[#This Row],[BUYING PRIZE]]*InputData[[#This Row],[QUANTITY]]</f>
        <v>444</v>
      </c>
      <c r="M235" s="13">
        <f>InputData[[#This Row],[SELLING PRICE]]*InputData[[#This Row],[QUANTITY]]*1-InputData[[#This Row],[DISCOUNT %]]</f>
        <v>492.84000000000003</v>
      </c>
      <c r="N235" s="11">
        <f>DAY(InputData[[#This Row],[DATE]])</f>
        <v>12</v>
      </c>
      <c r="O235" s="11" t="str">
        <f>TEXT(InputData[[#This Row],[DATE]],"MMM")</f>
        <v>Nov</v>
      </c>
      <c r="P235" s="11">
        <f>YEAR(InputData[[#This Row],[DATE]])</f>
        <v>2021</v>
      </c>
    </row>
    <row r="236" spans="1:16" x14ac:dyDescent="0.2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13">
        <f>VLOOKUP(InputData[[#This Row],[PRODUCT ID]],MasterData[],5,0)</f>
        <v>55</v>
      </c>
      <c r="K236" s="13">
        <f>VLOOKUP(InputData[[#This Row],[PRODUCT ID]],MasterData[],6,0)</f>
        <v>58.3</v>
      </c>
      <c r="L236" s="13">
        <f>InputData[[#This Row],[BUYING PRIZE]]*InputData[[#This Row],[QUANTITY]]</f>
        <v>770</v>
      </c>
      <c r="M236" s="13">
        <f>InputData[[#This Row],[SELLING PRICE]]*InputData[[#This Row],[QUANTITY]]*1-InputData[[#This Row],[DISCOUNT %]]</f>
        <v>816.19999999999993</v>
      </c>
      <c r="N236" s="11">
        <f>DAY(InputData[[#This Row],[DATE]])</f>
        <v>20</v>
      </c>
      <c r="O236" s="11" t="str">
        <f>TEXT(InputData[[#This Row],[DATE]],"MMM")</f>
        <v>Nov</v>
      </c>
      <c r="P236" s="11">
        <f>YEAR(InputData[[#This Row],[DATE]])</f>
        <v>2021</v>
      </c>
    </row>
    <row r="237" spans="1:16" x14ac:dyDescent="0.2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13">
        <f>VLOOKUP(InputData[[#This Row],[PRODUCT ID]],MasterData[],5,0)</f>
        <v>83</v>
      </c>
      <c r="K237" s="13">
        <f>VLOOKUP(InputData[[#This Row],[PRODUCT ID]],MasterData[],6,0)</f>
        <v>94.62</v>
      </c>
      <c r="L237" s="13">
        <f>InputData[[#This Row],[BUYING PRIZE]]*InputData[[#This Row],[QUANTITY]]</f>
        <v>913</v>
      </c>
      <c r="M237" s="13">
        <f>InputData[[#This Row],[SELLING PRICE]]*InputData[[#This Row],[QUANTITY]]*1-InputData[[#This Row],[DISCOUNT %]]</f>
        <v>1040.8200000000002</v>
      </c>
      <c r="N237" s="11">
        <f>DAY(InputData[[#This Row],[DATE]])</f>
        <v>20</v>
      </c>
      <c r="O237" s="11" t="str">
        <f>TEXT(InputData[[#This Row],[DATE]],"MMM")</f>
        <v>Nov</v>
      </c>
      <c r="P237" s="11">
        <f>YEAR(InputData[[#This Row],[DATE]])</f>
        <v>2021</v>
      </c>
    </row>
    <row r="238" spans="1:16" x14ac:dyDescent="0.2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13">
        <f>VLOOKUP(InputData[[#This Row],[PRODUCT ID]],MasterData[],5,0)</f>
        <v>112</v>
      </c>
      <c r="K238" s="13">
        <f>VLOOKUP(InputData[[#This Row],[PRODUCT ID]],MasterData[],6,0)</f>
        <v>146.72</v>
      </c>
      <c r="L238" s="13">
        <f>InputData[[#This Row],[BUYING PRIZE]]*InputData[[#This Row],[QUANTITY]]</f>
        <v>112</v>
      </c>
      <c r="M238" s="13">
        <f>InputData[[#This Row],[SELLING PRICE]]*InputData[[#This Row],[QUANTITY]]*1-InputData[[#This Row],[DISCOUNT %]]</f>
        <v>146.72</v>
      </c>
      <c r="N238" s="11">
        <f>DAY(InputData[[#This Row],[DATE]])</f>
        <v>21</v>
      </c>
      <c r="O238" s="11" t="str">
        <f>TEXT(InputData[[#This Row],[DATE]],"MMM")</f>
        <v>Nov</v>
      </c>
      <c r="P238" s="11">
        <f>YEAR(InputData[[#This Row],[DATE]])</f>
        <v>2021</v>
      </c>
    </row>
    <row r="239" spans="1:16" x14ac:dyDescent="0.2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13">
        <f>VLOOKUP(InputData[[#This Row],[PRODUCT ID]],MasterData[],5,0)</f>
        <v>75</v>
      </c>
      <c r="K239" s="13">
        <f>VLOOKUP(InputData[[#This Row],[PRODUCT ID]],MasterData[],6,0)</f>
        <v>85.5</v>
      </c>
      <c r="L239" s="13">
        <f>InputData[[#This Row],[BUYING PRIZE]]*InputData[[#This Row],[QUANTITY]]</f>
        <v>75</v>
      </c>
      <c r="M239" s="13">
        <f>InputData[[#This Row],[SELLING PRICE]]*InputData[[#This Row],[QUANTITY]]*1-InputData[[#This Row],[DISCOUNT %]]</f>
        <v>85.5</v>
      </c>
      <c r="N239" s="11">
        <f>DAY(InputData[[#This Row],[DATE]])</f>
        <v>21</v>
      </c>
      <c r="O239" s="11" t="str">
        <f>TEXT(InputData[[#This Row],[DATE]],"MMM")</f>
        <v>Nov</v>
      </c>
      <c r="P239" s="11">
        <f>YEAR(InputData[[#This Row],[DATE]])</f>
        <v>2021</v>
      </c>
    </row>
    <row r="240" spans="1:16" x14ac:dyDescent="0.2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13">
        <f>VLOOKUP(InputData[[#This Row],[PRODUCT ID]],MasterData[],5,0)</f>
        <v>73</v>
      </c>
      <c r="K240" s="13">
        <f>VLOOKUP(InputData[[#This Row],[PRODUCT ID]],MasterData[],6,0)</f>
        <v>94.17</v>
      </c>
      <c r="L240" s="13">
        <f>InputData[[#This Row],[BUYING PRIZE]]*InputData[[#This Row],[QUANTITY]]</f>
        <v>584</v>
      </c>
      <c r="M240" s="13">
        <f>InputData[[#This Row],[SELLING PRICE]]*InputData[[#This Row],[QUANTITY]]*1-InputData[[#This Row],[DISCOUNT %]]</f>
        <v>753.36</v>
      </c>
      <c r="N240" s="11">
        <f>DAY(InputData[[#This Row],[DATE]])</f>
        <v>27</v>
      </c>
      <c r="O240" s="11" t="str">
        <f>TEXT(InputData[[#This Row],[DATE]],"MMM")</f>
        <v>Nov</v>
      </c>
      <c r="P240" s="11">
        <f>YEAR(InputData[[#This Row],[DATE]])</f>
        <v>2021</v>
      </c>
    </row>
    <row r="241" spans="1:16" x14ac:dyDescent="0.2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13">
        <f>VLOOKUP(InputData[[#This Row],[PRODUCT ID]],MasterData[],5,0)</f>
        <v>90</v>
      </c>
      <c r="K241" s="13">
        <f>VLOOKUP(InputData[[#This Row],[PRODUCT ID]],MasterData[],6,0)</f>
        <v>115.2</v>
      </c>
      <c r="L241" s="13">
        <f>InputData[[#This Row],[BUYING PRIZE]]*InputData[[#This Row],[QUANTITY]]</f>
        <v>180</v>
      </c>
      <c r="M241" s="13">
        <f>InputData[[#This Row],[SELLING PRICE]]*InputData[[#This Row],[QUANTITY]]*1-InputData[[#This Row],[DISCOUNT %]]</f>
        <v>230.4</v>
      </c>
      <c r="N241" s="11">
        <f>DAY(InputData[[#This Row],[DATE]])</f>
        <v>28</v>
      </c>
      <c r="O241" s="11" t="str">
        <f>TEXT(InputData[[#This Row],[DATE]],"MMM")</f>
        <v>Nov</v>
      </c>
      <c r="P241" s="11">
        <f>YEAR(InputData[[#This Row],[DATE]])</f>
        <v>2021</v>
      </c>
    </row>
    <row r="242" spans="1:16" x14ac:dyDescent="0.2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13">
        <f>VLOOKUP(InputData[[#This Row],[PRODUCT ID]],MasterData[],5,0)</f>
        <v>37</v>
      </c>
      <c r="K242" s="13">
        <f>VLOOKUP(InputData[[#This Row],[PRODUCT ID]],MasterData[],6,0)</f>
        <v>42.55</v>
      </c>
      <c r="L242" s="13">
        <f>InputData[[#This Row],[BUYING PRIZE]]*InputData[[#This Row],[QUANTITY]]</f>
        <v>555</v>
      </c>
      <c r="M242" s="13">
        <f>InputData[[#This Row],[SELLING PRICE]]*InputData[[#This Row],[QUANTITY]]*1-InputData[[#This Row],[DISCOUNT %]]</f>
        <v>638.25</v>
      </c>
      <c r="N242" s="11">
        <f>DAY(InputData[[#This Row],[DATE]])</f>
        <v>30</v>
      </c>
      <c r="O242" s="11" t="str">
        <f>TEXT(InputData[[#This Row],[DATE]],"MMM")</f>
        <v>Nov</v>
      </c>
      <c r="P242" s="11">
        <f>YEAR(InputData[[#This Row],[DATE]])</f>
        <v>2021</v>
      </c>
    </row>
    <row r="243" spans="1:16" x14ac:dyDescent="0.2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13">
        <f>VLOOKUP(InputData[[#This Row],[PRODUCT ID]],MasterData[],5,0)</f>
        <v>13</v>
      </c>
      <c r="K243" s="13">
        <f>VLOOKUP(InputData[[#This Row],[PRODUCT ID]],MasterData[],6,0)</f>
        <v>16.64</v>
      </c>
      <c r="L243" s="13">
        <f>InputData[[#This Row],[BUYING PRIZE]]*InputData[[#This Row],[QUANTITY]]</f>
        <v>130</v>
      </c>
      <c r="M243" s="13">
        <f>InputData[[#This Row],[SELLING PRICE]]*InputData[[#This Row],[QUANTITY]]*1-InputData[[#This Row],[DISCOUNT %]]</f>
        <v>166.4</v>
      </c>
      <c r="N243" s="11">
        <f>DAY(InputData[[#This Row],[DATE]])</f>
        <v>2</v>
      </c>
      <c r="O243" s="11" t="str">
        <f>TEXT(InputData[[#This Row],[DATE]],"MMM")</f>
        <v>Dec</v>
      </c>
      <c r="P243" s="11">
        <f>YEAR(InputData[[#This Row],[DATE]])</f>
        <v>2021</v>
      </c>
    </row>
    <row r="244" spans="1:16" x14ac:dyDescent="0.2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13">
        <f>VLOOKUP(InputData[[#This Row],[PRODUCT ID]],MasterData[],5,0)</f>
        <v>55</v>
      </c>
      <c r="K244" s="13">
        <f>VLOOKUP(InputData[[#This Row],[PRODUCT ID]],MasterData[],6,0)</f>
        <v>58.3</v>
      </c>
      <c r="L244" s="13">
        <f>InputData[[#This Row],[BUYING PRIZE]]*InputData[[#This Row],[QUANTITY]]</f>
        <v>110</v>
      </c>
      <c r="M244" s="13">
        <f>InputData[[#This Row],[SELLING PRICE]]*InputData[[#This Row],[QUANTITY]]*1-InputData[[#This Row],[DISCOUNT %]]</f>
        <v>116.6</v>
      </c>
      <c r="N244" s="11">
        <f>DAY(InputData[[#This Row],[DATE]])</f>
        <v>3</v>
      </c>
      <c r="O244" s="11" t="str">
        <f>TEXT(InputData[[#This Row],[DATE]],"MMM")</f>
        <v>Dec</v>
      </c>
      <c r="P244" s="11">
        <f>YEAR(InputData[[#This Row],[DATE]])</f>
        <v>2021</v>
      </c>
    </row>
    <row r="245" spans="1:16" x14ac:dyDescent="0.2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13">
        <f>VLOOKUP(InputData[[#This Row],[PRODUCT ID]],MasterData[],5,0)</f>
        <v>150</v>
      </c>
      <c r="K245" s="13">
        <f>VLOOKUP(InputData[[#This Row],[PRODUCT ID]],MasterData[],6,0)</f>
        <v>210</v>
      </c>
      <c r="L245" s="13">
        <f>InputData[[#This Row],[BUYING PRIZE]]*InputData[[#This Row],[QUANTITY]]</f>
        <v>1200</v>
      </c>
      <c r="M245" s="13">
        <f>InputData[[#This Row],[SELLING PRICE]]*InputData[[#This Row],[QUANTITY]]*1-InputData[[#This Row],[DISCOUNT %]]</f>
        <v>1680</v>
      </c>
      <c r="N245" s="11">
        <f>DAY(InputData[[#This Row],[DATE]])</f>
        <v>3</v>
      </c>
      <c r="O245" s="11" t="str">
        <f>TEXT(InputData[[#This Row],[DATE]],"MMM")</f>
        <v>Dec</v>
      </c>
      <c r="P245" s="11">
        <f>YEAR(InputData[[#This Row],[DATE]])</f>
        <v>2021</v>
      </c>
    </row>
    <row r="246" spans="1:16" x14ac:dyDescent="0.2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13">
        <f>VLOOKUP(InputData[[#This Row],[PRODUCT ID]],MasterData[],5,0)</f>
        <v>44</v>
      </c>
      <c r="K246" s="13">
        <f>VLOOKUP(InputData[[#This Row],[PRODUCT ID]],MasterData[],6,0)</f>
        <v>48.84</v>
      </c>
      <c r="L246" s="13">
        <f>InputData[[#This Row],[BUYING PRIZE]]*InputData[[#This Row],[QUANTITY]]</f>
        <v>660</v>
      </c>
      <c r="M246" s="13">
        <f>InputData[[#This Row],[SELLING PRICE]]*InputData[[#This Row],[QUANTITY]]*1-InputData[[#This Row],[DISCOUNT %]]</f>
        <v>732.6</v>
      </c>
      <c r="N246" s="11">
        <f>DAY(InputData[[#This Row],[DATE]])</f>
        <v>5</v>
      </c>
      <c r="O246" s="11" t="str">
        <f>TEXT(InputData[[#This Row],[DATE]],"MMM")</f>
        <v>Dec</v>
      </c>
      <c r="P246" s="11">
        <f>YEAR(InputData[[#This Row],[DATE]])</f>
        <v>2021</v>
      </c>
    </row>
    <row r="247" spans="1:16" x14ac:dyDescent="0.2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13">
        <f>VLOOKUP(InputData[[#This Row],[PRODUCT ID]],MasterData[],5,0)</f>
        <v>148</v>
      </c>
      <c r="K247" s="13">
        <f>VLOOKUP(InputData[[#This Row],[PRODUCT ID]],MasterData[],6,0)</f>
        <v>164.28</v>
      </c>
      <c r="L247" s="13">
        <f>InputData[[#This Row],[BUYING PRIZE]]*InputData[[#This Row],[QUANTITY]]</f>
        <v>148</v>
      </c>
      <c r="M247" s="13">
        <f>InputData[[#This Row],[SELLING PRICE]]*InputData[[#This Row],[QUANTITY]]*1-InputData[[#This Row],[DISCOUNT %]]</f>
        <v>164.28</v>
      </c>
      <c r="N247" s="11">
        <f>DAY(InputData[[#This Row],[DATE]])</f>
        <v>5</v>
      </c>
      <c r="O247" s="11" t="str">
        <f>TEXT(InputData[[#This Row],[DATE]],"MMM")</f>
        <v>Dec</v>
      </c>
      <c r="P247" s="11">
        <f>YEAR(InputData[[#This Row],[DATE]])</f>
        <v>2021</v>
      </c>
    </row>
    <row r="248" spans="1:16" x14ac:dyDescent="0.2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13">
        <f>VLOOKUP(InputData[[#This Row],[PRODUCT ID]],MasterData[],5,0)</f>
        <v>112</v>
      </c>
      <c r="K248" s="13">
        <f>VLOOKUP(InputData[[#This Row],[PRODUCT ID]],MasterData[],6,0)</f>
        <v>122.08</v>
      </c>
      <c r="L248" s="13">
        <f>InputData[[#This Row],[BUYING PRIZE]]*InputData[[#This Row],[QUANTITY]]</f>
        <v>896</v>
      </c>
      <c r="M248" s="13">
        <f>InputData[[#This Row],[SELLING PRICE]]*InputData[[#This Row],[QUANTITY]]*1-InputData[[#This Row],[DISCOUNT %]]</f>
        <v>976.64</v>
      </c>
      <c r="N248" s="11">
        <f>DAY(InputData[[#This Row],[DATE]])</f>
        <v>7</v>
      </c>
      <c r="O248" s="11" t="str">
        <f>TEXT(InputData[[#This Row],[DATE]],"MMM")</f>
        <v>Dec</v>
      </c>
      <c r="P248" s="11">
        <f>YEAR(InputData[[#This Row],[DATE]])</f>
        <v>2021</v>
      </c>
    </row>
    <row r="249" spans="1:16" x14ac:dyDescent="0.2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13">
        <f>VLOOKUP(InputData[[#This Row],[PRODUCT ID]],MasterData[],5,0)</f>
        <v>76</v>
      </c>
      <c r="K249" s="13">
        <f>VLOOKUP(InputData[[#This Row],[PRODUCT ID]],MasterData[],6,0)</f>
        <v>82.08</v>
      </c>
      <c r="L249" s="13">
        <f>InputData[[#This Row],[BUYING PRIZE]]*InputData[[#This Row],[QUANTITY]]</f>
        <v>1064</v>
      </c>
      <c r="M249" s="13">
        <f>InputData[[#This Row],[SELLING PRICE]]*InputData[[#This Row],[QUANTITY]]*1-InputData[[#This Row],[DISCOUNT %]]</f>
        <v>1149.1199999999999</v>
      </c>
      <c r="N249" s="11">
        <f>DAY(InputData[[#This Row],[DATE]])</f>
        <v>8</v>
      </c>
      <c r="O249" s="11" t="str">
        <f>TEXT(InputData[[#This Row],[DATE]],"MMM")</f>
        <v>Dec</v>
      </c>
      <c r="P249" s="11">
        <f>YEAR(InputData[[#This Row],[DATE]])</f>
        <v>2021</v>
      </c>
    </row>
    <row r="250" spans="1:16" x14ac:dyDescent="0.2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13">
        <f>VLOOKUP(InputData[[#This Row],[PRODUCT ID]],MasterData[],5,0)</f>
        <v>120</v>
      </c>
      <c r="K250" s="13">
        <f>VLOOKUP(InputData[[#This Row],[PRODUCT ID]],MasterData[],6,0)</f>
        <v>162</v>
      </c>
      <c r="L250" s="13">
        <f>InputData[[#This Row],[BUYING PRIZE]]*InputData[[#This Row],[QUANTITY]]</f>
        <v>480</v>
      </c>
      <c r="M250" s="13">
        <f>InputData[[#This Row],[SELLING PRICE]]*InputData[[#This Row],[QUANTITY]]*1-InputData[[#This Row],[DISCOUNT %]]</f>
        <v>648</v>
      </c>
      <c r="N250" s="11">
        <f>DAY(InputData[[#This Row],[DATE]])</f>
        <v>14</v>
      </c>
      <c r="O250" s="11" t="str">
        <f>TEXT(InputData[[#This Row],[DATE]],"MMM")</f>
        <v>Dec</v>
      </c>
      <c r="P250" s="11">
        <f>YEAR(InputData[[#This Row],[DATE]])</f>
        <v>2021</v>
      </c>
    </row>
    <row r="251" spans="1:16" x14ac:dyDescent="0.2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13">
        <f>VLOOKUP(InputData[[#This Row],[PRODUCT ID]],MasterData[],5,0)</f>
        <v>71</v>
      </c>
      <c r="K251" s="13">
        <f>VLOOKUP(InputData[[#This Row],[PRODUCT ID]],MasterData[],6,0)</f>
        <v>80.94</v>
      </c>
      <c r="L251" s="13">
        <f>InputData[[#This Row],[BUYING PRIZE]]*InputData[[#This Row],[QUANTITY]]</f>
        <v>142</v>
      </c>
      <c r="M251" s="13">
        <f>InputData[[#This Row],[SELLING PRICE]]*InputData[[#This Row],[QUANTITY]]*1-InputData[[#This Row],[DISCOUNT %]]</f>
        <v>161.88</v>
      </c>
      <c r="N251" s="11">
        <f>DAY(InputData[[#This Row],[DATE]])</f>
        <v>18</v>
      </c>
      <c r="O251" s="11" t="str">
        <f>TEXT(InputData[[#This Row],[DATE]],"MMM")</f>
        <v>Dec</v>
      </c>
      <c r="P251" s="11">
        <f>YEAR(InputData[[#This Row],[DATE]])</f>
        <v>2021</v>
      </c>
    </row>
    <row r="252" spans="1:16" x14ac:dyDescent="0.2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13">
        <f>VLOOKUP(InputData[[#This Row],[PRODUCT ID]],MasterData[],5,0)</f>
        <v>121</v>
      </c>
      <c r="K252" s="13">
        <f>VLOOKUP(InputData[[#This Row],[PRODUCT ID]],MasterData[],6,0)</f>
        <v>141.57</v>
      </c>
      <c r="L252" s="13">
        <f>InputData[[#This Row],[BUYING PRIZE]]*InputData[[#This Row],[QUANTITY]]</f>
        <v>968</v>
      </c>
      <c r="M252" s="13">
        <f>InputData[[#This Row],[SELLING PRICE]]*InputData[[#This Row],[QUANTITY]]*1-InputData[[#This Row],[DISCOUNT %]]</f>
        <v>1132.56</v>
      </c>
      <c r="N252" s="11">
        <f>DAY(InputData[[#This Row],[DATE]])</f>
        <v>18</v>
      </c>
      <c r="O252" s="11" t="str">
        <f>TEXT(InputData[[#This Row],[DATE]],"MMM")</f>
        <v>Dec</v>
      </c>
      <c r="P252" s="11">
        <f>YEAR(InputData[[#This Row],[DATE]])</f>
        <v>2021</v>
      </c>
    </row>
    <row r="253" spans="1:16" x14ac:dyDescent="0.2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13">
        <f>VLOOKUP(InputData[[#This Row],[PRODUCT ID]],MasterData[],5,0)</f>
        <v>141</v>
      </c>
      <c r="K253" s="13">
        <f>VLOOKUP(InputData[[#This Row],[PRODUCT ID]],MasterData[],6,0)</f>
        <v>149.46</v>
      </c>
      <c r="L253" s="13">
        <f>InputData[[#This Row],[BUYING PRIZE]]*InputData[[#This Row],[QUANTITY]]</f>
        <v>1692</v>
      </c>
      <c r="M253" s="13">
        <f>InputData[[#This Row],[SELLING PRICE]]*InputData[[#This Row],[QUANTITY]]*1-InputData[[#This Row],[DISCOUNT %]]</f>
        <v>1793.52</v>
      </c>
      <c r="N253" s="11">
        <f>DAY(InputData[[#This Row],[DATE]])</f>
        <v>19</v>
      </c>
      <c r="O253" s="11" t="str">
        <f>TEXT(InputData[[#This Row],[DATE]],"MMM")</f>
        <v>Dec</v>
      </c>
      <c r="P253" s="11">
        <f>YEAR(InputData[[#This Row],[DATE]])</f>
        <v>2021</v>
      </c>
    </row>
    <row r="254" spans="1:16" x14ac:dyDescent="0.2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13">
        <f>VLOOKUP(InputData[[#This Row],[PRODUCT ID]],MasterData[],5,0)</f>
        <v>47</v>
      </c>
      <c r="K254" s="13">
        <f>VLOOKUP(InputData[[#This Row],[PRODUCT ID]],MasterData[],6,0)</f>
        <v>53.11</v>
      </c>
      <c r="L254" s="13">
        <f>InputData[[#This Row],[BUYING PRIZE]]*InputData[[#This Row],[QUANTITY]]</f>
        <v>141</v>
      </c>
      <c r="M254" s="13">
        <f>InputData[[#This Row],[SELLING PRICE]]*InputData[[#This Row],[QUANTITY]]*1-InputData[[#This Row],[DISCOUNT %]]</f>
        <v>159.32999999999998</v>
      </c>
      <c r="N254" s="11">
        <f>DAY(InputData[[#This Row],[DATE]])</f>
        <v>19</v>
      </c>
      <c r="O254" s="11" t="str">
        <f>TEXT(InputData[[#This Row],[DATE]],"MMM")</f>
        <v>Dec</v>
      </c>
      <c r="P254" s="11">
        <f>YEAR(InputData[[#This Row],[DATE]])</f>
        <v>2021</v>
      </c>
    </row>
    <row r="255" spans="1:16" x14ac:dyDescent="0.2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13">
        <f>VLOOKUP(InputData[[#This Row],[PRODUCT ID]],MasterData[],5,0)</f>
        <v>44</v>
      </c>
      <c r="K255" s="13">
        <f>VLOOKUP(InputData[[#This Row],[PRODUCT ID]],MasterData[],6,0)</f>
        <v>48.4</v>
      </c>
      <c r="L255" s="13">
        <f>InputData[[#This Row],[BUYING PRIZE]]*InputData[[#This Row],[QUANTITY]]</f>
        <v>440</v>
      </c>
      <c r="M255" s="13">
        <f>InputData[[#This Row],[SELLING PRICE]]*InputData[[#This Row],[QUANTITY]]*1-InputData[[#This Row],[DISCOUNT %]]</f>
        <v>484</v>
      </c>
      <c r="N255" s="11">
        <f>DAY(InputData[[#This Row],[DATE]])</f>
        <v>19</v>
      </c>
      <c r="O255" s="11" t="str">
        <f>TEXT(InputData[[#This Row],[DATE]],"MMM")</f>
        <v>Dec</v>
      </c>
      <c r="P255" s="11">
        <f>YEAR(InputData[[#This Row],[DATE]])</f>
        <v>2021</v>
      </c>
    </row>
    <row r="256" spans="1:16" x14ac:dyDescent="0.2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13">
        <f>VLOOKUP(InputData[[#This Row],[PRODUCT ID]],MasterData[],5,0)</f>
        <v>73</v>
      </c>
      <c r="K256" s="13">
        <f>VLOOKUP(InputData[[#This Row],[PRODUCT ID]],MasterData[],6,0)</f>
        <v>94.17</v>
      </c>
      <c r="L256" s="13">
        <f>InputData[[#This Row],[BUYING PRIZE]]*InputData[[#This Row],[QUANTITY]]</f>
        <v>1022</v>
      </c>
      <c r="M256" s="13">
        <f>InputData[[#This Row],[SELLING PRICE]]*InputData[[#This Row],[QUANTITY]]*1-InputData[[#This Row],[DISCOUNT %]]</f>
        <v>1318.38</v>
      </c>
      <c r="N256" s="11">
        <f>DAY(InputData[[#This Row],[DATE]])</f>
        <v>20</v>
      </c>
      <c r="O256" s="11" t="str">
        <f>TEXT(InputData[[#This Row],[DATE]],"MMM")</f>
        <v>Dec</v>
      </c>
      <c r="P256" s="11">
        <f>YEAR(InputData[[#This Row],[DATE]])</f>
        <v>2021</v>
      </c>
    </row>
    <row r="257" spans="1:16" x14ac:dyDescent="0.2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13">
        <f>VLOOKUP(InputData[[#This Row],[PRODUCT ID]],MasterData[],5,0)</f>
        <v>18</v>
      </c>
      <c r="K257" s="13">
        <f>VLOOKUP(InputData[[#This Row],[PRODUCT ID]],MasterData[],6,0)</f>
        <v>24.66</v>
      </c>
      <c r="L257" s="13">
        <f>InputData[[#This Row],[BUYING PRIZE]]*InputData[[#This Row],[QUANTITY]]</f>
        <v>180</v>
      </c>
      <c r="M257" s="13">
        <f>InputData[[#This Row],[SELLING PRICE]]*InputData[[#This Row],[QUANTITY]]*1-InputData[[#This Row],[DISCOUNT %]]</f>
        <v>246.6</v>
      </c>
      <c r="N257" s="11">
        <f>DAY(InputData[[#This Row],[DATE]])</f>
        <v>21</v>
      </c>
      <c r="O257" s="11" t="str">
        <f>TEXT(InputData[[#This Row],[DATE]],"MMM")</f>
        <v>Dec</v>
      </c>
      <c r="P257" s="11">
        <f>YEAR(InputData[[#This Row],[DATE]])</f>
        <v>2021</v>
      </c>
    </row>
    <row r="258" spans="1:16" x14ac:dyDescent="0.2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13">
        <f>VLOOKUP(InputData[[#This Row],[PRODUCT ID]],MasterData[],5,0)</f>
        <v>120</v>
      </c>
      <c r="K258" s="13">
        <f>VLOOKUP(InputData[[#This Row],[PRODUCT ID]],MasterData[],6,0)</f>
        <v>162</v>
      </c>
      <c r="L258" s="13">
        <f>InputData[[#This Row],[BUYING PRIZE]]*InputData[[#This Row],[QUANTITY]]</f>
        <v>960</v>
      </c>
      <c r="M258" s="13">
        <f>InputData[[#This Row],[SELLING PRICE]]*InputData[[#This Row],[QUANTITY]]*1-InputData[[#This Row],[DISCOUNT %]]</f>
        <v>1296</v>
      </c>
      <c r="N258" s="11">
        <f>DAY(InputData[[#This Row],[DATE]])</f>
        <v>24</v>
      </c>
      <c r="O258" s="11" t="str">
        <f>TEXT(InputData[[#This Row],[DATE]],"MMM")</f>
        <v>Dec</v>
      </c>
      <c r="P258" s="11">
        <f>YEAR(InputData[[#This Row],[DATE]])</f>
        <v>2021</v>
      </c>
    </row>
    <row r="259" spans="1:16" x14ac:dyDescent="0.2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13">
        <f>VLOOKUP(InputData[[#This Row],[PRODUCT ID]],MasterData[],5,0)</f>
        <v>90</v>
      </c>
      <c r="K259" s="13">
        <f>VLOOKUP(InputData[[#This Row],[PRODUCT ID]],MasterData[],6,0)</f>
        <v>96.3</v>
      </c>
      <c r="L259" s="13">
        <f>InputData[[#This Row],[BUYING PRIZE]]*InputData[[#This Row],[QUANTITY]]</f>
        <v>720</v>
      </c>
      <c r="M259" s="13">
        <f>InputData[[#This Row],[SELLING PRICE]]*InputData[[#This Row],[QUANTITY]]*1-InputData[[#This Row],[DISCOUNT %]]</f>
        <v>770.4</v>
      </c>
      <c r="N259" s="11">
        <f>DAY(InputData[[#This Row],[DATE]])</f>
        <v>24</v>
      </c>
      <c r="O259" s="11" t="str">
        <f>TEXT(InputData[[#This Row],[DATE]],"MMM")</f>
        <v>Dec</v>
      </c>
      <c r="P259" s="11">
        <f>YEAR(InputData[[#This Row],[DATE]])</f>
        <v>2021</v>
      </c>
    </row>
    <row r="260" spans="1:16" x14ac:dyDescent="0.2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13">
        <f>VLOOKUP(InputData[[#This Row],[PRODUCT ID]],MasterData[],5,0)</f>
        <v>138</v>
      </c>
      <c r="K260" s="13">
        <f>VLOOKUP(InputData[[#This Row],[PRODUCT ID]],MasterData[],6,0)</f>
        <v>173.88</v>
      </c>
      <c r="L260" s="13">
        <f>InputData[[#This Row],[BUYING PRIZE]]*InputData[[#This Row],[QUANTITY]]</f>
        <v>1932</v>
      </c>
      <c r="M260" s="13">
        <f>InputData[[#This Row],[SELLING PRICE]]*InputData[[#This Row],[QUANTITY]]*1-InputData[[#This Row],[DISCOUNT %]]</f>
        <v>2434.3199999999997</v>
      </c>
      <c r="N260" s="11">
        <f>DAY(InputData[[#This Row],[DATE]])</f>
        <v>26</v>
      </c>
      <c r="O260" s="11" t="str">
        <f>TEXT(InputData[[#This Row],[DATE]],"MMM")</f>
        <v>Dec</v>
      </c>
      <c r="P260" s="11">
        <f>YEAR(InputData[[#This Row],[DATE]])</f>
        <v>2021</v>
      </c>
    </row>
    <row r="261" spans="1:16" x14ac:dyDescent="0.2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13">
        <f>VLOOKUP(InputData[[#This Row],[PRODUCT ID]],MasterData[],5,0)</f>
        <v>47</v>
      </c>
      <c r="K261" s="13">
        <f>VLOOKUP(InputData[[#This Row],[PRODUCT ID]],MasterData[],6,0)</f>
        <v>53.11</v>
      </c>
      <c r="L261" s="13">
        <f>InputData[[#This Row],[BUYING PRIZE]]*InputData[[#This Row],[QUANTITY]]</f>
        <v>658</v>
      </c>
      <c r="M261" s="13">
        <f>InputData[[#This Row],[SELLING PRICE]]*InputData[[#This Row],[QUANTITY]]*1-InputData[[#This Row],[DISCOUNT %]]</f>
        <v>743.54</v>
      </c>
      <c r="N261" s="11">
        <f>DAY(InputData[[#This Row],[DATE]])</f>
        <v>27</v>
      </c>
      <c r="O261" s="11" t="str">
        <f>TEXT(InputData[[#This Row],[DATE]],"MMM")</f>
        <v>Dec</v>
      </c>
      <c r="P261" s="11">
        <f>YEAR(InputData[[#This Row],[DATE]])</f>
        <v>2021</v>
      </c>
    </row>
    <row r="262" spans="1:16" x14ac:dyDescent="0.2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13">
        <f>VLOOKUP(InputData[[#This Row],[PRODUCT ID]],MasterData[],5,0)</f>
        <v>47</v>
      </c>
      <c r="K262" s="13">
        <f>VLOOKUP(InputData[[#This Row],[PRODUCT ID]],MasterData[],6,0)</f>
        <v>53.11</v>
      </c>
      <c r="L262" s="13">
        <f>InputData[[#This Row],[BUYING PRIZE]]*InputData[[#This Row],[QUANTITY]]</f>
        <v>282</v>
      </c>
      <c r="M262" s="13">
        <f>InputData[[#This Row],[SELLING PRICE]]*InputData[[#This Row],[QUANTITY]]*1-InputData[[#This Row],[DISCOUNT %]]</f>
        <v>318.65999999999997</v>
      </c>
      <c r="N262" s="11">
        <f>DAY(InputData[[#This Row],[DATE]])</f>
        <v>28</v>
      </c>
      <c r="O262" s="11" t="str">
        <f>TEXT(InputData[[#This Row],[DATE]],"MMM")</f>
        <v>Dec</v>
      </c>
      <c r="P262" s="11">
        <f>YEAR(InputData[[#This Row],[DATE]])</f>
        <v>2021</v>
      </c>
    </row>
    <row r="263" spans="1:16" x14ac:dyDescent="0.2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13">
        <f>VLOOKUP(InputData[[#This Row],[PRODUCT ID]],MasterData[],5,0)</f>
        <v>148</v>
      </c>
      <c r="K263" s="13">
        <f>VLOOKUP(InputData[[#This Row],[PRODUCT ID]],MasterData[],6,0)</f>
        <v>164.28</v>
      </c>
      <c r="L263" s="13">
        <f>InputData[[#This Row],[BUYING PRIZE]]*InputData[[#This Row],[QUANTITY]]</f>
        <v>1924</v>
      </c>
      <c r="M263" s="13">
        <f>InputData[[#This Row],[SELLING PRICE]]*InputData[[#This Row],[QUANTITY]]*1-InputData[[#This Row],[DISCOUNT %]]</f>
        <v>2135.64</v>
      </c>
      <c r="N263" s="11">
        <f>DAY(InputData[[#This Row],[DATE]])</f>
        <v>30</v>
      </c>
      <c r="O263" s="11" t="str">
        <f>TEXT(InputData[[#This Row],[DATE]],"MMM")</f>
        <v>Dec</v>
      </c>
      <c r="P263" s="11">
        <f>YEAR(InputData[[#This Row],[DATE]])</f>
        <v>2021</v>
      </c>
    </row>
    <row r="264" spans="1:16" x14ac:dyDescent="0.2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13">
        <f>VLOOKUP(InputData[[#This Row],[PRODUCT ID]],MasterData[],5,0)</f>
        <v>121</v>
      </c>
      <c r="K264" s="13">
        <f>VLOOKUP(InputData[[#This Row],[PRODUCT ID]],MasterData[],6,0)</f>
        <v>141.57</v>
      </c>
      <c r="L264" s="13">
        <f>InputData[[#This Row],[BUYING PRIZE]]*InputData[[#This Row],[QUANTITY]]</f>
        <v>121</v>
      </c>
      <c r="M264" s="13">
        <f>InputData[[#This Row],[SELLING PRICE]]*InputData[[#This Row],[QUANTITY]]*1-InputData[[#This Row],[DISCOUNT %]]</f>
        <v>141.57</v>
      </c>
      <c r="N264" s="11">
        <f>DAY(InputData[[#This Row],[DATE]])</f>
        <v>1</v>
      </c>
      <c r="O264" s="11" t="str">
        <f>TEXT(InputData[[#This Row],[DATE]],"MMM")</f>
        <v>Jan</v>
      </c>
      <c r="P264" s="11">
        <f>YEAR(InputData[[#This Row],[DATE]])</f>
        <v>2022</v>
      </c>
    </row>
    <row r="265" spans="1:16" x14ac:dyDescent="0.2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13">
        <f>VLOOKUP(InputData[[#This Row],[PRODUCT ID]],MasterData[],5,0)</f>
        <v>148</v>
      </c>
      <c r="K265" s="13">
        <f>VLOOKUP(InputData[[#This Row],[PRODUCT ID]],MasterData[],6,0)</f>
        <v>164.28</v>
      </c>
      <c r="L265" s="13">
        <f>InputData[[#This Row],[BUYING PRIZE]]*InputData[[#This Row],[QUANTITY]]</f>
        <v>1036</v>
      </c>
      <c r="M265" s="13">
        <f>InputData[[#This Row],[SELLING PRICE]]*InputData[[#This Row],[QUANTITY]]*1-InputData[[#This Row],[DISCOUNT %]]</f>
        <v>1149.96</v>
      </c>
      <c r="N265" s="11">
        <f>DAY(InputData[[#This Row],[DATE]])</f>
        <v>2</v>
      </c>
      <c r="O265" s="11" t="str">
        <f>TEXT(InputData[[#This Row],[DATE]],"MMM")</f>
        <v>Jan</v>
      </c>
      <c r="P265" s="11">
        <f>YEAR(InputData[[#This Row],[DATE]])</f>
        <v>2022</v>
      </c>
    </row>
    <row r="266" spans="1:16" x14ac:dyDescent="0.2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13">
        <f>VLOOKUP(InputData[[#This Row],[PRODUCT ID]],MasterData[],5,0)</f>
        <v>12</v>
      </c>
      <c r="K266" s="13">
        <f>VLOOKUP(InputData[[#This Row],[PRODUCT ID]],MasterData[],6,0)</f>
        <v>15.719999999999999</v>
      </c>
      <c r="L266" s="13">
        <f>InputData[[#This Row],[BUYING PRIZE]]*InputData[[#This Row],[QUANTITY]]</f>
        <v>24</v>
      </c>
      <c r="M266" s="13">
        <f>InputData[[#This Row],[SELLING PRICE]]*InputData[[#This Row],[QUANTITY]]*1-InputData[[#This Row],[DISCOUNT %]]</f>
        <v>31.439999999999998</v>
      </c>
      <c r="N266" s="11">
        <f>DAY(InputData[[#This Row],[DATE]])</f>
        <v>2</v>
      </c>
      <c r="O266" s="11" t="str">
        <f>TEXT(InputData[[#This Row],[DATE]],"MMM")</f>
        <v>Jan</v>
      </c>
      <c r="P266" s="11">
        <f>YEAR(InputData[[#This Row],[DATE]])</f>
        <v>2022</v>
      </c>
    </row>
    <row r="267" spans="1:16" x14ac:dyDescent="0.2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13">
        <f>VLOOKUP(InputData[[#This Row],[PRODUCT ID]],MasterData[],5,0)</f>
        <v>95</v>
      </c>
      <c r="K267" s="13">
        <f>VLOOKUP(InputData[[#This Row],[PRODUCT ID]],MasterData[],6,0)</f>
        <v>119.7</v>
      </c>
      <c r="L267" s="13">
        <f>InputData[[#This Row],[BUYING PRIZE]]*InputData[[#This Row],[QUANTITY]]</f>
        <v>95</v>
      </c>
      <c r="M267" s="13">
        <f>InputData[[#This Row],[SELLING PRICE]]*InputData[[#This Row],[QUANTITY]]*1-InputData[[#This Row],[DISCOUNT %]]</f>
        <v>119.7</v>
      </c>
      <c r="N267" s="11">
        <f>DAY(InputData[[#This Row],[DATE]])</f>
        <v>2</v>
      </c>
      <c r="O267" s="11" t="str">
        <f>TEXT(InputData[[#This Row],[DATE]],"MMM")</f>
        <v>Jan</v>
      </c>
      <c r="P267" s="11">
        <f>YEAR(InputData[[#This Row],[DATE]])</f>
        <v>2022</v>
      </c>
    </row>
    <row r="268" spans="1:16" x14ac:dyDescent="0.2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13">
        <f>VLOOKUP(InputData[[#This Row],[PRODUCT ID]],MasterData[],5,0)</f>
        <v>67</v>
      </c>
      <c r="K268" s="13">
        <f>VLOOKUP(InputData[[#This Row],[PRODUCT ID]],MasterData[],6,0)</f>
        <v>83.08</v>
      </c>
      <c r="L268" s="13">
        <f>InputData[[#This Row],[BUYING PRIZE]]*InputData[[#This Row],[QUANTITY]]</f>
        <v>603</v>
      </c>
      <c r="M268" s="13">
        <f>InputData[[#This Row],[SELLING PRICE]]*InputData[[#This Row],[QUANTITY]]*1-InputData[[#This Row],[DISCOUNT %]]</f>
        <v>747.72</v>
      </c>
      <c r="N268" s="11">
        <f>DAY(InputData[[#This Row],[DATE]])</f>
        <v>3</v>
      </c>
      <c r="O268" s="11" t="str">
        <f>TEXT(InputData[[#This Row],[DATE]],"MMM")</f>
        <v>Jan</v>
      </c>
      <c r="P268" s="11">
        <f>YEAR(InputData[[#This Row],[DATE]])</f>
        <v>2022</v>
      </c>
    </row>
    <row r="269" spans="1:16" x14ac:dyDescent="0.2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13">
        <f>VLOOKUP(InputData[[#This Row],[PRODUCT ID]],MasterData[],5,0)</f>
        <v>73</v>
      </c>
      <c r="K269" s="13">
        <f>VLOOKUP(InputData[[#This Row],[PRODUCT ID]],MasterData[],6,0)</f>
        <v>94.17</v>
      </c>
      <c r="L269" s="13">
        <f>InputData[[#This Row],[BUYING PRIZE]]*InputData[[#This Row],[QUANTITY]]</f>
        <v>584</v>
      </c>
      <c r="M269" s="13">
        <f>InputData[[#This Row],[SELLING PRICE]]*InputData[[#This Row],[QUANTITY]]*1-InputData[[#This Row],[DISCOUNT %]]</f>
        <v>753.36</v>
      </c>
      <c r="N269" s="11">
        <f>DAY(InputData[[#This Row],[DATE]])</f>
        <v>4</v>
      </c>
      <c r="O269" s="11" t="str">
        <f>TEXT(InputData[[#This Row],[DATE]],"MMM")</f>
        <v>Jan</v>
      </c>
      <c r="P269" s="11">
        <f>YEAR(InputData[[#This Row],[DATE]])</f>
        <v>2022</v>
      </c>
    </row>
    <row r="270" spans="1:16" x14ac:dyDescent="0.2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13">
        <f>VLOOKUP(InputData[[#This Row],[PRODUCT ID]],MasterData[],5,0)</f>
        <v>47</v>
      </c>
      <c r="K270" s="13">
        <f>VLOOKUP(InputData[[#This Row],[PRODUCT ID]],MasterData[],6,0)</f>
        <v>53.11</v>
      </c>
      <c r="L270" s="13">
        <f>InputData[[#This Row],[BUYING PRIZE]]*InputData[[#This Row],[QUANTITY]]</f>
        <v>47</v>
      </c>
      <c r="M270" s="13">
        <f>InputData[[#This Row],[SELLING PRICE]]*InputData[[#This Row],[QUANTITY]]*1-InputData[[#This Row],[DISCOUNT %]]</f>
        <v>53.11</v>
      </c>
      <c r="N270" s="11">
        <f>DAY(InputData[[#This Row],[DATE]])</f>
        <v>4</v>
      </c>
      <c r="O270" s="11" t="str">
        <f>TEXT(InputData[[#This Row],[DATE]],"MMM")</f>
        <v>Jan</v>
      </c>
      <c r="P270" s="11">
        <f>YEAR(InputData[[#This Row],[DATE]])</f>
        <v>2022</v>
      </c>
    </row>
    <row r="271" spans="1:16" x14ac:dyDescent="0.2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13">
        <f>VLOOKUP(InputData[[#This Row],[PRODUCT ID]],MasterData[],5,0)</f>
        <v>89</v>
      </c>
      <c r="K271" s="13">
        <f>VLOOKUP(InputData[[#This Row],[PRODUCT ID]],MasterData[],6,0)</f>
        <v>117.48</v>
      </c>
      <c r="L271" s="13">
        <f>InputData[[#This Row],[BUYING PRIZE]]*InputData[[#This Row],[QUANTITY]]</f>
        <v>1068</v>
      </c>
      <c r="M271" s="13">
        <f>InputData[[#This Row],[SELLING PRICE]]*InputData[[#This Row],[QUANTITY]]*1-InputData[[#This Row],[DISCOUNT %]]</f>
        <v>1409.76</v>
      </c>
      <c r="N271" s="11">
        <f>DAY(InputData[[#This Row],[DATE]])</f>
        <v>9</v>
      </c>
      <c r="O271" s="11" t="str">
        <f>TEXT(InputData[[#This Row],[DATE]],"MMM")</f>
        <v>Jan</v>
      </c>
      <c r="P271" s="11">
        <f>YEAR(InputData[[#This Row],[DATE]])</f>
        <v>2022</v>
      </c>
    </row>
    <row r="272" spans="1:16" x14ac:dyDescent="0.2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13">
        <f>VLOOKUP(InputData[[#This Row],[PRODUCT ID]],MasterData[],5,0)</f>
        <v>55</v>
      </c>
      <c r="K272" s="13">
        <f>VLOOKUP(InputData[[#This Row],[PRODUCT ID]],MasterData[],6,0)</f>
        <v>58.3</v>
      </c>
      <c r="L272" s="13">
        <f>InputData[[#This Row],[BUYING PRIZE]]*InputData[[#This Row],[QUANTITY]]</f>
        <v>770</v>
      </c>
      <c r="M272" s="13">
        <f>InputData[[#This Row],[SELLING PRICE]]*InputData[[#This Row],[QUANTITY]]*1-InputData[[#This Row],[DISCOUNT %]]</f>
        <v>816.19999999999993</v>
      </c>
      <c r="N272" s="11">
        <f>DAY(InputData[[#This Row],[DATE]])</f>
        <v>10</v>
      </c>
      <c r="O272" s="11" t="str">
        <f>TEXT(InputData[[#This Row],[DATE]],"MMM")</f>
        <v>Jan</v>
      </c>
      <c r="P272" s="11">
        <f>YEAR(InputData[[#This Row],[DATE]])</f>
        <v>2022</v>
      </c>
    </row>
    <row r="273" spans="1:16" x14ac:dyDescent="0.2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13">
        <f>VLOOKUP(InputData[[#This Row],[PRODUCT ID]],MasterData[],5,0)</f>
        <v>89</v>
      </c>
      <c r="K273" s="13">
        <f>VLOOKUP(InputData[[#This Row],[PRODUCT ID]],MasterData[],6,0)</f>
        <v>117.48</v>
      </c>
      <c r="L273" s="13">
        <f>InputData[[#This Row],[BUYING PRIZE]]*InputData[[#This Row],[QUANTITY]]</f>
        <v>178</v>
      </c>
      <c r="M273" s="13">
        <f>InputData[[#This Row],[SELLING PRICE]]*InputData[[#This Row],[QUANTITY]]*1-InputData[[#This Row],[DISCOUNT %]]</f>
        <v>234.96</v>
      </c>
      <c r="N273" s="11">
        <f>DAY(InputData[[#This Row],[DATE]])</f>
        <v>11</v>
      </c>
      <c r="O273" s="11" t="str">
        <f>TEXT(InputData[[#This Row],[DATE]],"MMM")</f>
        <v>Jan</v>
      </c>
      <c r="P273" s="11">
        <f>YEAR(InputData[[#This Row],[DATE]])</f>
        <v>2022</v>
      </c>
    </row>
    <row r="274" spans="1:16" x14ac:dyDescent="0.2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13">
        <f>VLOOKUP(InputData[[#This Row],[PRODUCT ID]],MasterData[],5,0)</f>
        <v>150</v>
      </c>
      <c r="K274" s="13">
        <f>VLOOKUP(InputData[[#This Row],[PRODUCT ID]],MasterData[],6,0)</f>
        <v>210</v>
      </c>
      <c r="L274" s="13">
        <f>InputData[[#This Row],[BUYING PRIZE]]*InputData[[#This Row],[QUANTITY]]</f>
        <v>900</v>
      </c>
      <c r="M274" s="13">
        <f>InputData[[#This Row],[SELLING PRICE]]*InputData[[#This Row],[QUANTITY]]*1-InputData[[#This Row],[DISCOUNT %]]</f>
        <v>1260</v>
      </c>
      <c r="N274" s="11">
        <f>DAY(InputData[[#This Row],[DATE]])</f>
        <v>13</v>
      </c>
      <c r="O274" s="11" t="str">
        <f>TEXT(InputData[[#This Row],[DATE]],"MMM")</f>
        <v>Jan</v>
      </c>
      <c r="P274" s="11">
        <f>YEAR(InputData[[#This Row],[DATE]])</f>
        <v>2022</v>
      </c>
    </row>
    <row r="275" spans="1:16" x14ac:dyDescent="0.2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13">
        <f>VLOOKUP(InputData[[#This Row],[PRODUCT ID]],MasterData[],5,0)</f>
        <v>44</v>
      </c>
      <c r="K275" s="13">
        <f>VLOOKUP(InputData[[#This Row],[PRODUCT ID]],MasterData[],6,0)</f>
        <v>48.4</v>
      </c>
      <c r="L275" s="13">
        <f>InputData[[#This Row],[BUYING PRIZE]]*InputData[[#This Row],[QUANTITY]]</f>
        <v>616</v>
      </c>
      <c r="M275" s="13">
        <f>InputData[[#This Row],[SELLING PRICE]]*InputData[[#This Row],[QUANTITY]]*1-InputData[[#This Row],[DISCOUNT %]]</f>
        <v>677.6</v>
      </c>
      <c r="N275" s="11">
        <f>DAY(InputData[[#This Row],[DATE]])</f>
        <v>14</v>
      </c>
      <c r="O275" s="11" t="str">
        <f>TEXT(InputData[[#This Row],[DATE]],"MMM")</f>
        <v>Jan</v>
      </c>
      <c r="P275" s="11">
        <f>YEAR(InputData[[#This Row],[DATE]])</f>
        <v>2022</v>
      </c>
    </row>
    <row r="276" spans="1:16" x14ac:dyDescent="0.2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13">
        <f>VLOOKUP(InputData[[#This Row],[PRODUCT ID]],MasterData[],5,0)</f>
        <v>121</v>
      </c>
      <c r="K276" s="13">
        <f>VLOOKUP(InputData[[#This Row],[PRODUCT ID]],MasterData[],6,0)</f>
        <v>141.57</v>
      </c>
      <c r="L276" s="13">
        <f>InputData[[#This Row],[BUYING PRIZE]]*InputData[[#This Row],[QUANTITY]]</f>
        <v>1210</v>
      </c>
      <c r="M276" s="13">
        <f>InputData[[#This Row],[SELLING PRICE]]*InputData[[#This Row],[QUANTITY]]*1-InputData[[#This Row],[DISCOUNT %]]</f>
        <v>1415.6999999999998</v>
      </c>
      <c r="N276" s="11">
        <f>DAY(InputData[[#This Row],[DATE]])</f>
        <v>15</v>
      </c>
      <c r="O276" s="11" t="str">
        <f>TEXT(InputData[[#This Row],[DATE]],"MMM")</f>
        <v>Jan</v>
      </c>
      <c r="P276" s="11">
        <f>YEAR(InputData[[#This Row],[DATE]])</f>
        <v>2022</v>
      </c>
    </row>
    <row r="277" spans="1:16" x14ac:dyDescent="0.2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13">
        <f>VLOOKUP(InputData[[#This Row],[PRODUCT ID]],MasterData[],5,0)</f>
        <v>112</v>
      </c>
      <c r="K277" s="13">
        <f>VLOOKUP(InputData[[#This Row],[PRODUCT ID]],MasterData[],6,0)</f>
        <v>146.72</v>
      </c>
      <c r="L277" s="13">
        <f>InputData[[#This Row],[BUYING PRIZE]]*InputData[[#This Row],[QUANTITY]]</f>
        <v>1232</v>
      </c>
      <c r="M277" s="13">
        <f>InputData[[#This Row],[SELLING PRICE]]*InputData[[#This Row],[QUANTITY]]*1-InputData[[#This Row],[DISCOUNT %]]</f>
        <v>1613.92</v>
      </c>
      <c r="N277" s="11">
        <f>DAY(InputData[[#This Row],[DATE]])</f>
        <v>16</v>
      </c>
      <c r="O277" s="11" t="str">
        <f>TEXT(InputData[[#This Row],[DATE]],"MMM")</f>
        <v>Jan</v>
      </c>
      <c r="P277" s="11">
        <f>YEAR(InputData[[#This Row],[DATE]])</f>
        <v>2022</v>
      </c>
    </row>
    <row r="278" spans="1:16" x14ac:dyDescent="0.2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13">
        <f>VLOOKUP(InputData[[#This Row],[PRODUCT ID]],MasterData[],5,0)</f>
        <v>90</v>
      </c>
      <c r="K278" s="13">
        <f>VLOOKUP(InputData[[#This Row],[PRODUCT ID]],MasterData[],6,0)</f>
        <v>115.2</v>
      </c>
      <c r="L278" s="13">
        <f>InputData[[#This Row],[BUYING PRIZE]]*InputData[[#This Row],[QUANTITY]]</f>
        <v>360</v>
      </c>
      <c r="M278" s="13">
        <f>InputData[[#This Row],[SELLING PRICE]]*InputData[[#This Row],[QUANTITY]]*1-InputData[[#This Row],[DISCOUNT %]]</f>
        <v>460.8</v>
      </c>
      <c r="N278" s="11">
        <f>DAY(InputData[[#This Row],[DATE]])</f>
        <v>17</v>
      </c>
      <c r="O278" s="11" t="str">
        <f>TEXT(InputData[[#This Row],[DATE]],"MMM")</f>
        <v>Jan</v>
      </c>
      <c r="P278" s="11">
        <f>YEAR(InputData[[#This Row],[DATE]])</f>
        <v>2022</v>
      </c>
    </row>
    <row r="279" spans="1:16" x14ac:dyDescent="0.2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13">
        <f>VLOOKUP(InputData[[#This Row],[PRODUCT ID]],MasterData[],5,0)</f>
        <v>83</v>
      </c>
      <c r="K279" s="13">
        <f>VLOOKUP(InputData[[#This Row],[PRODUCT ID]],MasterData[],6,0)</f>
        <v>94.62</v>
      </c>
      <c r="L279" s="13">
        <f>InputData[[#This Row],[BUYING PRIZE]]*InputData[[#This Row],[QUANTITY]]</f>
        <v>747</v>
      </c>
      <c r="M279" s="13">
        <f>InputData[[#This Row],[SELLING PRICE]]*InputData[[#This Row],[QUANTITY]]*1-InputData[[#This Row],[DISCOUNT %]]</f>
        <v>851.58</v>
      </c>
      <c r="N279" s="11">
        <f>DAY(InputData[[#This Row],[DATE]])</f>
        <v>18</v>
      </c>
      <c r="O279" s="11" t="str">
        <f>TEXT(InputData[[#This Row],[DATE]],"MMM")</f>
        <v>Jan</v>
      </c>
      <c r="P279" s="11">
        <f>YEAR(InputData[[#This Row],[DATE]])</f>
        <v>2022</v>
      </c>
    </row>
    <row r="280" spans="1:16" x14ac:dyDescent="0.2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13">
        <f>VLOOKUP(InputData[[#This Row],[PRODUCT ID]],MasterData[],5,0)</f>
        <v>126</v>
      </c>
      <c r="K280" s="13">
        <f>VLOOKUP(InputData[[#This Row],[PRODUCT ID]],MasterData[],6,0)</f>
        <v>162.54</v>
      </c>
      <c r="L280" s="13">
        <f>InputData[[#This Row],[BUYING PRIZE]]*InputData[[#This Row],[QUANTITY]]</f>
        <v>252</v>
      </c>
      <c r="M280" s="13">
        <f>InputData[[#This Row],[SELLING PRICE]]*InputData[[#This Row],[QUANTITY]]*1-InputData[[#This Row],[DISCOUNT %]]</f>
        <v>325.08</v>
      </c>
      <c r="N280" s="11">
        <f>DAY(InputData[[#This Row],[DATE]])</f>
        <v>20</v>
      </c>
      <c r="O280" s="11" t="str">
        <f>TEXT(InputData[[#This Row],[DATE]],"MMM")</f>
        <v>Jan</v>
      </c>
      <c r="P280" s="11">
        <f>YEAR(InputData[[#This Row],[DATE]])</f>
        <v>2022</v>
      </c>
    </row>
    <row r="281" spans="1:16" x14ac:dyDescent="0.2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13">
        <f>VLOOKUP(InputData[[#This Row],[PRODUCT ID]],MasterData[],5,0)</f>
        <v>112</v>
      </c>
      <c r="K281" s="13">
        <f>VLOOKUP(InputData[[#This Row],[PRODUCT ID]],MasterData[],6,0)</f>
        <v>146.72</v>
      </c>
      <c r="L281" s="13">
        <f>InputData[[#This Row],[BUYING PRIZE]]*InputData[[#This Row],[QUANTITY]]</f>
        <v>784</v>
      </c>
      <c r="M281" s="13">
        <f>InputData[[#This Row],[SELLING PRICE]]*InputData[[#This Row],[QUANTITY]]*1-InputData[[#This Row],[DISCOUNT %]]</f>
        <v>1027.04</v>
      </c>
      <c r="N281" s="11">
        <f>DAY(InputData[[#This Row],[DATE]])</f>
        <v>20</v>
      </c>
      <c r="O281" s="11" t="str">
        <f>TEXT(InputData[[#This Row],[DATE]],"MMM")</f>
        <v>Jan</v>
      </c>
      <c r="P281" s="11">
        <f>YEAR(InputData[[#This Row],[DATE]])</f>
        <v>2022</v>
      </c>
    </row>
    <row r="282" spans="1:16" x14ac:dyDescent="0.2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13">
        <f>VLOOKUP(InputData[[#This Row],[PRODUCT ID]],MasterData[],5,0)</f>
        <v>98</v>
      </c>
      <c r="K282" s="13">
        <f>VLOOKUP(InputData[[#This Row],[PRODUCT ID]],MasterData[],6,0)</f>
        <v>103.88</v>
      </c>
      <c r="L282" s="13">
        <f>InputData[[#This Row],[BUYING PRIZE]]*InputData[[#This Row],[QUANTITY]]</f>
        <v>588</v>
      </c>
      <c r="M282" s="13">
        <f>InputData[[#This Row],[SELLING PRICE]]*InputData[[#This Row],[QUANTITY]]*1-InputData[[#This Row],[DISCOUNT %]]</f>
        <v>623.28</v>
      </c>
      <c r="N282" s="11">
        <f>DAY(InputData[[#This Row],[DATE]])</f>
        <v>22</v>
      </c>
      <c r="O282" s="11" t="str">
        <f>TEXT(InputData[[#This Row],[DATE]],"MMM")</f>
        <v>Jan</v>
      </c>
      <c r="P282" s="11">
        <f>YEAR(InputData[[#This Row],[DATE]])</f>
        <v>2022</v>
      </c>
    </row>
    <row r="283" spans="1:16" x14ac:dyDescent="0.2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13">
        <f>VLOOKUP(InputData[[#This Row],[PRODUCT ID]],MasterData[],5,0)</f>
        <v>105</v>
      </c>
      <c r="K283" s="13">
        <f>VLOOKUP(InputData[[#This Row],[PRODUCT ID]],MasterData[],6,0)</f>
        <v>142.80000000000001</v>
      </c>
      <c r="L283" s="13">
        <f>InputData[[#This Row],[BUYING PRIZE]]*InputData[[#This Row],[QUANTITY]]</f>
        <v>525</v>
      </c>
      <c r="M283" s="13">
        <f>InputData[[#This Row],[SELLING PRICE]]*InputData[[#This Row],[QUANTITY]]*1-InputData[[#This Row],[DISCOUNT %]]</f>
        <v>714</v>
      </c>
      <c r="N283" s="11">
        <f>DAY(InputData[[#This Row],[DATE]])</f>
        <v>23</v>
      </c>
      <c r="O283" s="11" t="str">
        <f>TEXT(InputData[[#This Row],[DATE]],"MMM")</f>
        <v>Jan</v>
      </c>
      <c r="P283" s="11">
        <f>YEAR(InputData[[#This Row],[DATE]])</f>
        <v>2022</v>
      </c>
    </row>
    <row r="284" spans="1:16" x14ac:dyDescent="0.2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13">
        <f>VLOOKUP(InputData[[#This Row],[PRODUCT ID]],MasterData[],5,0)</f>
        <v>120</v>
      </c>
      <c r="K284" s="13">
        <f>VLOOKUP(InputData[[#This Row],[PRODUCT ID]],MasterData[],6,0)</f>
        <v>162</v>
      </c>
      <c r="L284" s="13">
        <f>InputData[[#This Row],[BUYING PRIZE]]*InputData[[#This Row],[QUANTITY]]</f>
        <v>960</v>
      </c>
      <c r="M284" s="13">
        <f>InputData[[#This Row],[SELLING PRICE]]*InputData[[#This Row],[QUANTITY]]*1-InputData[[#This Row],[DISCOUNT %]]</f>
        <v>1296</v>
      </c>
      <c r="N284" s="11">
        <f>DAY(InputData[[#This Row],[DATE]])</f>
        <v>23</v>
      </c>
      <c r="O284" s="11" t="str">
        <f>TEXT(InputData[[#This Row],[DATE]],"MMM")</f>
        <v>Jan</v>
      </c>
      <c r="P284" s="11">
        <f>YEAR(InputData[[#This Row],[DATE]])</f>
        <v>2022</v>
      </c>
    </row>
    <row r="285" spans="1:16" x14ac:dyDescent="0.2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13">
        <f>VLOOKUP(InputData[[#This Row],[PRODUCT ID]],MasterData[],5,0)</f>
        <v>148</v>
      </c>
      <c r="K285" s="13">
        <f>VLOOKUP(InputData[[#This Row],[PRODUCT ID]],MasterData[],6,0)</f>
        <v>201.28</v>
      </c>
      <c r="L285" s="13">
        <f>InputData[[#This Row],[BUYING PRIZE]]*InputData[[#This Row],[QUANTITY]]</f>
        <v>2220</v>
      </c>
      <c r="M285" s="13">
        <f>InputData[[#This Row],[SELLING PRICE]]*InputData[[#This Row],[QUANTITY]]*1-InputData[[#This Row],[DISCOUNT %]]</f>
        <v>3019.2</v>
      </c>
      <c r="N285" s="11">
        <f>DAY(InputData[[#This Row],[DATE]])</f>
        <v>24</v>
      </c>
      <c r="O285" s="11" t="str">
        <f>TEXT(InputData[[#This Row],[DATE]],"MMM")</f>
        <v>Jan</v>
      </c>
      <c r="P285" s="11">
        <f>YEAR(InputData[[#This Row],[DATE]])</f>
        <v>2022</v>
      </c>
    </row>
    <row r="286" spans="1:16" x14ac:dyDescent="0.2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13">
        <f>VLOOKUP(InputData[[#This Row],[PRODUCT ID]],MasterData[],5,0)</f>
        <v>134</v>
      </c>
      <c r="K286" s="13">
        <f>VLOOKUP(InputData[[#This Row],[PRODUCT ID]],MasterData[],6,0)</f>
        <v>156.78</v>
      </c>
      <c r="L286" s="13">
        <f>InputData[[#This Row],[BUYING PRIZE]]*InputData[[#This Row],[QUANTITY]]</f>
        <v>1876</v>
      </c>
      <c r="M286" s="13">
        <f>InputData[[#This Row],[SELLING PRICE]]*InputData[[#This Row],[QUANTITY]]*1-InputData[[#This Row],[DISCOUNT %]]</f>
        <v>2194.92</v>
      </c>
      <c r="N286" s="11">
        <f>DAY(InputData[[#This Row],[DATE]])</f>
        <v>25</v>
      </c>
      <c r="O286" s="11" t="str">
        <f>TEXT(InputData[[#This Row],[DATE]],"MMM")</f>
        <v>Jan</v>
      </c>
      <c r="P286" s="11">
        <f>YEAR(InputData[[#This Row],[DATE]])</f>
        <v>2022</v>
      </c>
    </row>
    <row r="287" spans="1:16" x14ac:dyDescent="0.2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13">
        <f>VLOOKUP(InputData[[#This Row],[PRODUCT ID]],MasterData[],5,0)</f>
        <v>13</v>
      </c>
      <c r="K287" s="13">
        <f>VLOOKUP(InputData[[#This Row],[PRODUCT ID]],MasterData[],6,0)</f>
        <v>16.64</v>
      </c>
      <c r="L287" s="13">
        <f>InputData[[#This Row],[BUYING PRIZE]]*InputData[[#This Row],[QUANTITY]]</f>
        <v>143</v>
      </c>
      <c r="M287" s="13">
        <f>InputData[[#This Row],[SELLING PRICE]]*InputData[[#This Row],[QUANTITY]]*1-InputData[[#This Row],[DISCOUNT %]]</f>
        <v>183.04000000000002</v>
      </c>
      <c r="N287" s="11">
        <f>DAY(InputData[[#This Row],[DATE]])</f>
        <v>28</v>
      </c>
      <c r="O287" s="11" t="str">
        <f>TEXT(InputData[[#This Row],[DATE]],"MMM")</f>
        <v>Jan</v>
      </c>
      <c r="P287" s="11">
        <f>YEAR(InputData[[#This Row],[DATE]])</f>
        <v>2022</v>
      </c>
    </row>
    <row r="288" spans="1:16" x14ac:dyDescent="0.2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13">
        <f>VLOOKUP(InputData[[#This Row],[PRODUCT ID]],MasterData[],5,0)</f>
        <v>141</v>
      </c>
      <c r="K288" s="13">
        <f>VLOOKUP(InputData[[#This Row],[PRODUCT ID]],MasterData[],6,0)</f>
        <v>149.46</v>
      </c>
      <c r="L288" s="13">
        <f>InputData[[#This Row],[BUYING PRIZE]]*InputData[[#This Row],[QUANTITY]]</f>
        <v>846</v>
      </c>
      <c r="M288" s="13">
        <f>InputData[[#This Row],[SELLING PRICE]]*InputData[[#This Row],[QUANTITY]]*1-InputData[[#This Row],[DISCOUNT %]]</f>
        <v>896.76</v>
      </c>
      <c r="N288" s="11">
        <f>DAY(InputData[[#This Row],[DATE]])</f>
        <v>31</v>
      </c>
      <c r="O288" s="11" t="str">
        <f>TEXT(InputData[[#This Row],[DATE]],"MMM")</f>
        <v>Jan</v>
      </c>
      <c r="P288" s="11">
        <f>YEAR(InputData[[#This Row],[DATE]])</f>
        <v>2022</v>
      </c>
    </row>
    <row r="289" spans="1:16" x14ac:dyDescent="0.2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13">
        <f>VLOOKUP(InputData[[#This Row],[PRODUCT ID]],MasterData[],5,0)</f>
        <v>138</v>
      </c>
      <c r="K289" s="13">
        <f>VLOOKUP(InputData[[#This Row],[PRODUCT ID]],MasterData[],6,0)</f>
        <v>173.88</v>
      </c>
      <c r="L289" s="13">
        <f>InputData[[#This Row],[BUYING PRIZE]]*InputData[[#This Row],[QUANTITY]]</f>
        <v>1242</v>
      </c>
      <c r="M289" s="13">
        <f>InputData[[#This Row],[SELLING PRICE]]*InputData[[#This Row],[QUANTITY]]*1-InputData[[#This Row],[DISCOUNT %]]</f>
        <v>1564.92</v>
      </c>
      <c r="N289" s="11">
        <f>DAY(InputData[[#This Row],[DATE]])</f>
        <v>31</v>
      </c>
      <c r="O289" s="11" t="str">
        <f>TEXT(InputData[[#This Row],[DATE]],"MMM")</f>
        <v>Jan</v>
      </c>
      <c r="P289" s="11">
        <f>YEAR(InputData[[#This Row],[DATE]])</f>
        <v>2022</v>
      </c>
    </row>
    <row r="290" spans="1:16" x14ac:dyDescent="0.2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13">
        <f>VLOOKUP(InputData[[#This Row],[PRODUCT ID]],MasterData[],5,0)</f>
        <v>133</v>
      </c>
      <c r="K290" s="13">
        <f>VLOOKUP(InputData[[#This Row],[PRODUCT ID]],MasterData[],6,0)</f>
        <v>155.61000000000001</v>
      </c>
      <c r="L290" s="13">
        <f>InputData[[#This Row],[BUYING PRIZE]]*InputData[[#This Row],[QUANTITY]]</f>
        <v>1197</v>
      </c>
      <c r="M290" s="13">
        <f>InputData[[#This Row],[SELLING PRICE]]*InputData[[#This Row],[QUANTITY]]*1-InputData[[#This Row],[DISCOUNT %]]</f>
        <v>1400.4900000000002</v>
      </c>
      <c r="N290" s="11">
        <f>DAY(InputData[[#This Row],[DATE]])</f>
        <v>1</v>
      </c>
      <c r="O290" s="11" t="str">
        <f>TEXT(InputData[[#This Row],[DATE]],"MMM")</f>
        <v>Feb</v>
      </c>
      <c r="P290" s="11">
        <f>YEAR(InputData[[#This Row],[DATE]])</f>
        <v>2022</v>
      </c>
    </row>
    <row r="291" spans="1:16" x14ac:dyDescent="0.2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13">
        <f>VLOOKUP(InputData[[#This Row],[PRODUCT ID]],MasterData[],5,0)</f>
        <v>112</v>
      </c>
      <c r="K291" s="13">
        <f>VLOOKUP(InputData[[#This Row],[PRODUCT ID]],MasterData[],6,0)</f>
        <v>146.72</v>
      </c>
      <c r="L291" s="13">
        <f>InputData[[#This Row],[BUYING PRIZE]]*InputData[[#This Row],[QUANTITY]]</f>
        <v>896</v>
      </c>
      <c r="M291" s="13">
        <f>InputData[[#This Row],[SELLING PRICE]]*InputData[[#This Row],[QUANTITY]]*1-InputData[[#This Row],[DISCOUNT %]]</f>
        <v>1173.76</v>
      </c>
      <c r="N291" s="11">
        <f>DAY(InputData[[#This Row],[DATE]])</f>
        <v>3</v>
      </c>
      <c r="O291" s="11" t="str">
        <f>TEXT(InputData[[#This Row],[DATE]],"MMM")</f>
        <v>Feb</v>
      </c>
      <c r="P291" s="11">
        <f>YEAR(InputData[[#This Row],[DATE]])</f>
        <v>2022</v>
      </c>
    </row>
    <row r="292" spans="1:16" x14ac:dyDescent="0.2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13">
        <f>VLOOKUP(InputData[[#This Row],[PRODUCT ID]],MasterData[],5,0)</f>
        <v>37</v>
      </c>
      <c r="K292" s="13">
        <f>VLOOKUP(InputData[[#This Row],[PRODUCT ID]],MasterData[],6,0)</f>
        <v>49.21</v>
      </c>
      <c r="L292" s="13">
        <f>InputData[[#This Row],[BUYING PRIZE]]*InputData[[#This Row],[QUANTITY]]</f>
        <v>222</v>
      </c>
      <c r="M292" s="13">
        <f>InputData[[#This Row],[SELLING PRICE]]*InputData[[#This Row],[QUANTITY]]*1-InputData[[#This Row],[DISCOUNT %]]</f>
        <v>295.26</v>
      </c>
      <c r="N292" s="11">
        <f>DAY(InputData[[#This Row],[DATE]])</f>
        <v>5</v>
      </c>
      <c r="O292" s="11" t="str">
        <f>TEXT(InputData[[#This Row],[DATE]],"MMM")</f>
        <v>Feb</v>
      </c>
      <c r="P292" s="11">
        <f>YEAR(InputData[[#This Row],[DATE]])</f>
        <v>2022</v>
      </c>
    </row>
    <row r="293" spans="1:16" x14ac:dyDescent="0.2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13">
        <f>VLOOKUP(InputData[[#This Row],[PRODUCT ID]],MasterData[],5,0)</f>
        <v>105</v>
      </c>
      <c r="K293" s="13">
        <f>VLOOKUP(InputData[[#This Row],[PRODUCT ID]],MasterData[],6,0)</f>
        <v>142.80000000000001</v>
      </c>
      <c r="L293" s="13">
        <f>InputData[[#This Row],[BUYING PRIZE]]*InputData[[#This Row],[QUANTITY]]</f>
        <v>630</v>
      </c>
      <c r="M293" s="13">
        <f>InputData[[#This Row],[SELLING PRICE]]*InputData[[#This Row],[QUANTITY]]*1-InputData[[#This Row],[DISCOUNT %]]</f>
        <v>856.80000000000007</v>
      </c>
      <c r="N293" s="11">
        <f>DAY(InputData[[#This Row],[DATE]])</f>
        <v>6</v>
      </c>
      <c r="O293" s="11" t="str">
        <f>TEXT(InputData[[#This Row],[DATE]],"MMM")</f>
        <v>Feb</v>
      </c>
      <c r="P293" s="11">
        <f>YEAR(InputData[[#This Row],[DATE]])</f>
        <v>2022</v>
      </c>
    </row>
    <row r="294" spans="1:16" x14ac:dyDescent="0.2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13">
        <f>VLOOKUP(InputData[[#This Row],[PRODUCT ID]],MasterData[],5,0)</f>
        <v>133</v>
      </c>
      <c r="K294" s="13">
        <f>VLOOKUP(InputData[[#This Row],[PRODUCT ID]],MasterData[],6,0)</f>
        <v>155.61000000000001</v>
      </c>
      <c r="L294" s="13">
        <f>InputData[[#This Row],[BUYING PRIZE]]*InputData[[#This Row],[QUANTITY]]</f>
        <v>1463</v>
      </c>
      <c r="M294" s="13">
        <f>InputData[[#This Row],[SELLING PRICE]]*InputData[[#This Row],[QUANTITY]]*1-InputData[[#This Row],[DISCOUNT %]]</f>
        <v>1711.71</v>
      </c>
      <c r="N294" s="11">
        <f>DAY(InputData[[#This Row],[DATE]])</f>
        <v>8</v>
      </c>
      <c r="O294" s="11" t="str">
        <f>TEXT(InputData[[#This Row],[DATE]],"MMM")</f>
        <v>Feb</v>
      </c>
      <c r="P294" s="11">
        <f>YEAR(InputData[[#This Row],[DATE]])</f>
        <v>2022</v>
      </c>
    </row>
    <row r="295" spans="1:16" x14ac:dyDescent="0.2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13">
        <f>VLOOKUP(InputData[[#This Row],[PRODUCT ID]],MasterData[],5,0)</f>
        <v>44</v>
      </c>
      <c r="K295" s="13">
        <f>VLOOKUP(InputData[[#This Row],[PRODUCT ID]],MasterData[],6,0)</f>
        <v>48.84</v>
      </c>
      <c r="L295" s="13">
        <f>InputData[[#This Row],[BUYING PRIZE]]*InputData[[#This Row],[QUANTITY]]</f>
        <v>132</v>
      </c>
      <c r="M295" s="13">
        <f>InputData[[#This Row],[SELLING PRICE]]*InputData[[#This Row],[QUANTITY]]*1-InputData[[#This Row],[DISCOUNT %]]</f>
        <v>146.52000000000001</v>
      </c>
      <c r="N295" s="11">
        <f>DAY(InputData[[#This Row],[DATE]])</f>
        <v>8</v>
      </c>
      <c r="O295" s="11" t="str">
        <f>TEXT(InputData[[#This Row],[DATE]],"MMM")</f>
        <v>Feb</v>
      </c>
      <c r="P295" s="11">
        <f>YEAR(InputData[[#This Row],[DATE]])</f>
        <v>2022</v>
      </c>
    </row>
    <row r="296" spans="1:16" x14ac:dyDescent="0.2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13">
        <f>VLOOKUP(InputData[[#This Row],[PRODUCT ID]],MasterData[],5,0)</f>
        <v>89</v>
      </c>
      <c r="K296" s="13">
        <f>VLOOKUP(InputData[[#This Row],[PRODUCT ID]],MasterData[],6,0)</f>
        <v>117.48</v>
      </c>
      <c r="L296" s="13">
        <f>InputData[[#This Row],[BUYING PRIZE]]*InputData[[#This Row],[QUANTITY]]</f>
        <v>1246</v>
      </c>
      <c r="M296" s="13">
        <f>InputData[[#This Row],[SELLING PRICE]]*InputData[[#This Row],[QUANTITY]]*1-InputData[[#This Row],[DISCOUNT %]]</f>
        <v>1644.72</v>
      </c>
      <c r="N296" s="11">
        <f>DAY(InputData[[#This Row],[DATE]])</f>
        <v>9</v>
      </c>
      <c r="O296" s="11" t="str">
        <f>TEXT(InputData[[#This Row],[DATE]],"MMM")</f>
        <v>Feb</v>
      </c>
      <c r="P296" s="11">
        <f>YEAR(InputData[[#This Row],[DATE]])</f>
        <v>2022</v>
      </c>
    </row>
    <row r="297" spans="1:16" x14ac:dyDescent="0.2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13">
        <f>VLOOKUP(InputData[[#This Row],[PRODUCT ID]],MasterData[],5,0)</f>
        <v>148</v>
      </c>
      <c r="K297" s="13">
        <f>VLOOKUP(InputData[[#This Row],[PRODUCT ID]],MasterData[],6,0)</f>
        <v>164.28</v>
      </c>
      <c r="L297" s="13">
        <f>InputData[[#This Row],[BUYING PRIZE]]*InputData[[#This Row],[QUANTITY]]</f>
        <v>1924</v>
      </c>
      <c r="M297" s="13">
        <f>InputData[[#This Row],[SELLING PRICE]]*InputData[[#This Row],[QUANTITY]]*1-InputData[[#This Row],[DISCOUNT %]]</f>
        <v>2135.64</v>
      </c>
      <c r="N297" s="11">
        <f>DAY(InputData[[#This Row],[DATE]])</f>
        <v>12</v>
      </c>
      <c r="O297" s="11" t="str">
        <f>TEXT(InputData[[#This Row],[DATE]],"MMM")</f>
        <v>Feb</v>
      </c>
      <c r="P297" s="11">
        <f>YEAR(InputData[[#This Row],[DATE]])</f>
        <v>2022</v>
      </c>
    </row>
    <row r="298" spans="1:16" x14ac:dyDescent="0.2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13">
        <f>VLOOKUP(InputData[[#This Row],[PRODUCT ID]],MasterData[],5,0)</f>
        <v>18</v>
      </c>
      <c r="K298" s="13">
        <f>VLOOKUP(InputData[[#This Row],[PRODUCT ID]],MasterData[],6,0)</f>
        <v>24.66</v>
      </c>
      <c r="L298" s="13">
        <f>InputData[[#This Row],[BUYING PRIZE]]*InputData[[#This Row],[QUANTITY]]</f>
        <v>144</v>
      </c>
      <c r="M298" s="13">
        <f>InputData[[#This Row],[SELLING PRICE]]*InputData[[#This Row],[QUANTITY]]*1-InputData[[#This Row],[DISCOUNT %]]</f>
        <v>197.28</v>
      </c>
      <c r="N298" s="11">
        <f>DAY(InputData[[#This Row],[DATE]])</f>
        <v>14</v>
      </c>
      <c r="O298" s="11" t="str">
        <f>TEXT(InputData[[#This Row],[DATE]],"MMM")</f>
        <v>Feb</v>
      </c>
      <c r="P298" s="11">
        <f>YEAR(InputData[[#This Row],[DATE]])</f>
        <v>2022</v>
      </c>
    </row>
    <row r="299" spans="1:16" x14ac:dyDescent="0.2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13">
        <f>VLOOKUP(InputData[[#This Row],[PRODUCT ID]],MasterData[],5,0)</f>
        <v>37</v>
      </c>
      <c r="K299" s="13">
        <f>VLOOKUP(InputData[[#This Row],[PRODUCT ID]],MasterData[],6,0)</f>
        <v>41.81</v>
      </c>
      <c r="L299" s="13">
        <f>InputData[[#This Row],[BUYING PRIZE]]*InputData[[#This Row],[QUANTITY]]</f>
        <v>111</v>
      </c>
      <c r="M299" s="13">
        <f>InputData[[#This Row],[SELLING PRICE]]*InputData[[#This Row],[QUANTITY]]*1-InputData[[#This Row],[DISCOUNT %]]</f>
        <v>125.43</v>
      </c>
      <c r="N299" s="11">
        <f>DAY(InputData[[#This Row],[DATE]])</f>
        <v>14</v>
      </c>
      <c r="O299" s="11" t="str">
        <f>TEXT(InputData[[#This Row],[DATE]],"MMM")</f>
        <v>Feb</v>
      </c>
      <c r="P299" s="11">
        <f>YEAR(InputData[[#This Row],[DATE]])</f>
        <v>2022</v>
      </c>
    </row>
    <row r="300" spans="1:16" x14ac:dyDescent="0.2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13">
        <f>VLOOKUP(InputData[[#This Row],[PRODUCT ID]],MasterData[],5,0)</f>
        <v>89</v>
      </c>
      <c r="K300" s="13">
        <f>VLOOKUP(InputData[[#This Row],[PRODUCT ID]],MasterData[],6,0)</f>
        <v>117.48</v>
      </c>
      <c r="L300" s="13">
        <f>InputData[[#This Row],[BUYING PRIZE]]*InputData[[#This Row],[QUANTITY]]</f>
        <v>89</v>
      </c>
      <c r="M300" s="13">
        <f>InputData[[#This Row],[SELLING PRICE]]*InputData[[#This Row],[QUANTITY]]*1-InputData[[#This Row],[DISCOUNT %]]</f>
        <v>117.48</v>
      </c>
      <c r="N300" s="11">
        <f>DAY(InputData[[#This Row],[DATE]])</f>
        <v>16</v>
      </c>
      <c r="O300" s="11" t="str">
        <f>TEXT(InputData[[#This Row],[DATE]],"MMM")</f>
        <v>Feb</v>
      </c>
      <c r="P300" s="11">
        <f>YEAR(InputData[[#This Row],[DATE]])</f>
        <v>2022</v>
      </c>
    </row>
    <row r="301" spans="1:16" x14ac:dyDescent="0.2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13">
        <f>VLOOKUP(InputData[[#This Row],[PRODUCT ID]],MasterData[],5,0)</f>
        <v>105</v>
      </c>
      <c r="K301" s="13">
        <f>VLOOKUP(InputData[[#This Row],[PRODUCT ID]],MasterData[],6,0)</f>
        <v>142.80000000000001</v>
      </c>
      <c r="L301" s="13">
        <f>InputData[[#This Row],[BUYING PRIZE]]*InputData[[#This Row],[QUANTITY]]</f>
        <v>1365</v>
      </c>
      <c r="M301" s="13">
        <f>InputData[[#This Row],[SELLING PRICE]]*InputData[[#This Row],[QUANTITY]]*1-InputData[[#This Row],[DISCOUNT %]]</f>
        <v>1856.4</v>
      </c>
      <c r="N301" s="11">
        <f>DAY(InputData[[#This Row],[DATE]])</f>
        <v>19</v>
      </c>
      <c r="O301" s="11" t="str">
        <f>TEXT(InputData[[#This Row],[DATE]],"MMM")</f>
        <v>Feb</v>
      </c>
      <c r="P301" s="11">
        <f>YEAR(InputData[[#This Row],[DATE]])</f>
        <v>2022</v>
      </c>
    </row>
    <row r="302" spans="1:16" x14ac:dyDescent="0.2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13">
        <f>VLOOKUP(InputData[[#This Row],[PRODUCT ID]],MasterData[],5,0)</f>
        <v>73</v>
      </c>
      <c r="K302" s="13">
        <f>VLOOKUP(InputData[[#This Row],[PRODUCT ID]],MasterData[],6,0)</f>
        <v>94.17</v>
      </c>
      <c r="L302" s="13">
        <f>InputData[[#This Row],[BUYING PRIZE]]*InputData[[#This Row],[QUANTITY]]</f>
        <v>438</v>
      </c>
      <c r="M302" s="13">
        <f>InputData[[#This Row],[SELLING PRICE]]*InputData[[#This Row],[QUANTITY]]*1-InputData[[#This Row],[DISCOUNT %]]</f>
        <v>565.02</v>
      </c>
      <c r="N302" s="11">
        <f>DAY(InputData[[#This Row],[DATE]])</f>
        <v>20</v>
      </c>
      <c r="O302" s="11" t="str">
        <f>TEXT(InputData[[#This Row],[DATE]],"MMM")</f>
        <v>Feb</v>
      </c>
      <c r="P302" s="11">
        <f>YEAR(InputData[[#This Row],[DATE]])</f>
        <v>2022</v>
      </c>
    </row>
    <row r="303" spans="1:16" x14ac:dyDescent="0.2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13">
        <f>VLOOKUP(InputData[[#This Row],[PRODUCT ID]],MasterData[],5,0)</f>
        <v>112</v>
      </c>
      <c r="K303" s="13">
        <f>VLOOKUP(InputData[[#This Row],[PRODUCT ID]],MasterData[],6,0)</f>
        <v>122.08</v>
      </c>
      <c r="L303" s="13">
        <f>InputData[[#This Row],[BUYING PRIZE]]*InputData[[#This Row],[QUANTITY]]</f>
        <v>672</v>
      </c>
      <c r="M303" s="13">
        <f>InputData[[#This Row],[SELLING PRICE]]*InputData[[#This Row],[QUANTITY]]*1-InputData[[#This Row],[DISCOUNT %]]</f>
        <v>732.48</v>
      </c>
      <c r="N303" s="11">
        <f>DAY(InputData[[#This Row],[DATE]])</f>
        <v>23</v>
      </c>
      <c r="O303" s="11" t="str">
        <f>TEXT(InputData[[#This Row],[DATE]],"MMM")</f>
        <v>Feb</v>
      </c>
      <c r="P303" s="11">
        <f>YEAR(InputData[[#This Row],[DATE]])</f>
        <v>2022</v>
      </c>
    </row>
    <row r="304" spans="1:16" x14ac:dyDescent="0.2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13">
        <f>VLOOKUP(InputData[[#This Row],[PRODUCT ID]],MasterData[],5,0)</f>
        <v>13</v>
      </c>
      <c r="K304" s="13">
        <f>VLOOKUP(InputData[[#This Row],[PRODUCT ID]],MasterData[],6,0)</f>
        <v>16.64</v>
      </c>
      <c r="L304" s="13">
        <f>InputData[[#This Row],[BUYING PRIZE]]*InputData[[#This Row],[QUANTITY]]</f>
        <v>195</v>
      </c>
      <c r="M304" s="13">
        <f>InputData[[#This Row],[SELLING PRICE]]*InputData[[#This Row],[QUANTITY]]*1-InputData[[#This Row],[DISCOUNT %]]</f>
        <v>249.60000000000002</v>
      </c>
      <c r="N304" s="11">
        <f>DAY(InputData[[#This Row],[DATE]])</f>
        <v>23</v>
      </c>
      <c r="O304" s="11" t="str">
        <f>TEXT(InputData[[#This Row],[DATE]],"MMM")</f>
        <v>Feb</v>
      </c>
      <c r="P304" s="11">
        <f>YEAR(InputData[[#This Row],[DATE]])</f>
        <v>2022</v>
      </c>
    </row>
    <row r="305" spans="1:16" x14ac:dyDescent="0.2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13">
        <f>VLOOKUP(InputData[[#This Row],[PRODUCT ID]],MasterData[],5,0)</f>
        <v>90</v>
      </c>
      <c r="K305" s="13">
        <f>VLOOKUP(InputData[[#This Row],[PRODUCT ID]],MasterData[],6,0)</f>
        <v>96.3</v>
      </c>
      <c r="L305" s="13">
        <f>InputData[[#This Row],[BUYING PRIZE]]*InputData[[#This Row],[QUANTITY]]</f>
        <v>720</v>
      </c>
      <c r="M305" s="13">
        <f>InputData[[#This Row],[SELLING PRICE]]*InputData[[#This Row],[QUANTITY]]*1-InputData[[#This Row],[DISCOUNT %]]</f>
        <v>770.4</v>
      </c>
      <c r="N305" s="11">
        <f>DAY(InputData[[#This Row],[DATE]])</f>
        <v>23</v>
      </c>
      <c r="O305" s="11" t="str">
        <f>TEXT(InputData[[#This Row],[DATE]],"MMM")</f>
        <v>Feb</v>
      </c>
      <c r="P305" s="11">
        <f>YEAR(InputData[[#This Row],[DATE]])</f>
        <v>2022</v>
      </c>
    </row>
    <row r="306" spans="1:16" x14ac:dyDescent="0.2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13">
        <f>VLOOKUP(InputData[[#This Row],[PRODUCT ID]],MasterData[],5,0)</f>
        <v>73</v>
      </c>
      <c r="K306" s="13">
        <f>VLOOKUP(InputData[[#This Row],[PRODUCT ID]],MasterData[],6,0)</f>
        <v>94.17</v>
      </c>
      <c r="L306" s="13">
        <f>InputData[[#This Row],[BUYING PRIZE]]*InputData[[#This Row],[QUANTITY]]</f>
        <v>511</v>
      </c>
      <c r="M306" s="13">
        <f>InputData[[#This Row],[SELLING PRICE]]*InputData[[#This Row],[QUANTITY]]*1-InputData[[#This Row],[DISCOUNT %]]</f>
        <v>659.19</v>
      </c>
      <c r="N306" s="11">
        <f>DAY(InputData[[#This Row],[DATE]])</f>
        <v>27</v>
      </c>
      <c r="O306" s="11" t="str">
        <f>TEXT(InputData[[#This Row],[DATE]],"MMM")</f>
        <v>Feb</v>
      </c>
      <c r="P306" s="11">
        <f>YEAR(InputData[[#This Row],[DATE]])</f>
        <v>2022</v>
      </c>
    </row>
    <row r="307" spans="1:16" x14ac:dyDescent="0.2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13">
        <f>VLOOKUP(InputData[[#This Row],[PRODUCT ID]],MasterData[],5,0)</f>
        <v>133</v>
      </c>
      <c r="K307" s="13">
        <f>VLOOKUP(InputData[[#This Row],[PRODUCT ID]],MasterData[],6,0)</f>
        <v>155.61000000000001</v>
      </c>
      <c r="L307" s="13">
        <f>InputData[[#This Row],[BUYING PRIZE]]*InputData[[#This Row],[QUANTITY]]</f>
        <v>1995</v>
      </c>
      <c r="M307" s="13">
        <f>InputData[[#This Row],[SELLING PRICE]]*InputData[[#This Row],[QUANTITY]]*1-InputData[[#This Row],[DISCOUNT %]]</f>
        <v>2334.15</v>
      </c>
      <c r="N307" s="11">
        <f>DAY(InputData[[#This Row],[DATE]])</f>
        <v>27</v>
      </c>
      <c r="O307" s="11" t="str">
        <f>TEXT(InputData[[#This Row],[DATE]],"MMM")</f>
        <v>Feb</v>
      </c>
      <c r="P307" s="11">
        <f>YEAR(InputData[[#This Row],[DATE]])</f>
        <v>2022</v>
      </c>
    </row>
    <row r="308" spans="1:16" x14ac:dyDescent="0.2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13">
        <f>VLOOKUP(InputData[[#This Row],[PRODUCT ID]],MasterData[],5,0)</f>
        <v>67</v>
      </c>
      <c r="K308" s="13">
        <f>VLOOKUP(InputData[[#This Row],[PRODUCT ID]],MasterData[],6,0)</f>
        <v>85.76</v>
      </c>
      <c r="L308" s="13">
        <f>InputData[[#This Row],[BUYING PRIZE]]*InputData[[#This Row],[QUANTITY]]</f>
        <v>1005</v>
      </c>
      <c r="M308" s="13">
        <f>InputData[[#This Row],[SELLING PRICE]]*InputData[[#This Row],[QUANTITY]]*1-InputData[[#This Row],[DISCOUNT %]]</f>
        <v>1286.4000000000001</v>
      </c>
      <c r="N308" s="11">
        <f>DAY(InputData[[#This Row],[DATE]])</f>
        <v>28</v>
      </c>
      <c r="O308" s="11" t="str">
        <f>TEXT(InputData[[#This Row],[DATE]],"MMM")</f>
        <v>Feb</v>
      </c>
      <c r="P308" s="11">
        <f>YEAR(InputData[[#This Row],[DATE]])</f>
        <v>2022</v>
      </c>
    </row>
    <row r="309" spans="1:16" x14ac:dyDescent="0.2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13">
        <f>VLOOKUP(InputData[[#This Row],[PRODUCT ID]],MasterData[],5,0)</f>
        <v>18</v>
      </c>
      <c r="K309" s="13">
        <f>VLOOKUP(InputData[[#This Row],[PRODUCT ID]],MasterData[],6,0)</f>
        <v>24.66</v>
      </c>
      <c r="L309" s="13">
        <f>InputData[[#This Row],[BUYING PRIZE]]*InputData[[#This Row],[QUANTITY]]</f>
        <v>234</v>
      </c>
      <c r="M309" s="13">
        <f>InputData[[#This Row],[SELLING PRICE]]*InputData[[#This Row],[QUANTITY]]*1-InputData[[#This Row],[DISCOUNT %]]</f>
        <v>320.58</v>
      </c>
      <c r="N309" s="11">
        <f>DAY(InputData[[#This Row],[DATE]])</f>
        <v>4</v>
      </c>
      <c r="O309" s="11" t="str">
        <f>TEXT(InputData[[#This Row],[DATE]],"MMM")</f>
        <v>Mar</v>
      </c>
      <c r="P309" s="11">
        <f>YEAR(InputData[[#This Row],[DATE]])</f>
        <v>2022</v>
      </c>
    </row>
    <row r="310" spans="1:16" x14ac:dyDescent="0.2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13">
        <f>VLOOKUP(InputData[[#This Row],[PRODUCT ID]],MasterData[],5,0)</f>
        <v>44</v>
      </c>
      <c r="K310" s="13">
        <f>VLOOKUP(InputData[[#This Row],[PRODUCT ID]],MasterData[],6,0)</f>
        <v>48.84</v>
      </c>
      <c r="L310" s="13">
        <f>InputData[[#This Row],[BUYING PRIZE]]*InputData[[#This Row],[QUANTITY]]</f>
        <v>88</v>
      </c>
      <c r="M310" s="13">
        <f>InputData[[#This Row],[SELLING PRICE]]*InputData[[#This Row],[QUANTITY]]*1-InputData[[#This Row],[DISCOUNT %]]</f>
        <v>97.68</v>
      </c>
      <c r="N310" s="11">
        <f>DAY(InputData[[#This Row],[DATE]])</f>
        <v>6</v>
      </c>
      <c r="O310" s="11" t="str">
        <f>TEXT(InputData[[#This Row],[DATE]],"MMM")</f>
        <v>Mar</v>
      </c>
      <c r="P310" s="11">
        <f>YEAR(InputData[[#This Row],[DATE]])</f>
        <v>2022</v>
      </c>
    </row>
    <row r="311" spans="1:16" x14ac:dyDescent="0.2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13">
        <f>VLOOKUP(InputData[[#This Row],[PRODUCT ID]],MasterData[],5,0)</f>
        <v>71</v>
      </c>
      <c r="K311" s="13">
        <f>VLOOKUP(InputData[[#This Row],[PRODUCT ID]],MasterData[],6,0)</f>
        <v>80.94</v>
      </c>
      <c r="L311" s="13">
        <f>InputData[[#This Row],[BUYING PRIZE]]*InputData[[#This Row],[QUANTITY]]</f>
        <v>71</v>
      </c>
      <c r="M311" s="13">
        <f>InputData[[#This Row],[SELLING PRICE]]*InputData[[#This Row],[QUANTITY]]*1-InputData[[#This Row],[DISCOUNT %]]</f>
        <v>80.94</v>
      </c>
      <c r="N311" s="11">
        <f>DAY(InputData[[#This Row],[DATE]])</f>
        <v>7</v>
      </c>
      <c r="O311" s="11" t="str">
        <f>TEXT(InputData[[#This Row],[DATE]],"MMM")</f>
        <v>Mar</v>
      </c>
      <c r="P311" s="11">
        <f>YEAR(InputData[[#This Row],[DATE]])</f>
        <v>2022</v>
      </c>
    </row>
    <row r="312" spans="1:16" x14ac:dyDescent="0.2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13">
        <f>VLOOKUP(InputData[[#This Row],[PRODUCT ID]],MasterData[],5,0)</f>
        <v>76</v>
      </c>
      <c r="K312" s="13">
        <f>VLOOKUP(InputData[[#This Row],[PRODUCT ID]],MasterData[],6,0)</f>
        <v>82.08</v>
      </c>
      <c r="L312" s="13">
        <f>InputData[[#This Row],[BUYING PRIZE]]*InputData[[#This Row],[QUANTITY]]</f>
        <v>456</v>
      </c>
      <c r="M312" s="13">
        <f>InputData[[#This Row],[SELLING PRICE]]*InputData[[#This Row],[QUANTITY]]*1-InputData[[#This Row],[DISCOUNT %]]</f>
        <v>492.48</v>
      </c>
      <c r="N312" s="11">
        <f>DAY(InputData[[#This Row],[DATE]])</f>
        <v>8</v>
      </c>
      <c r="O312" s="11" t="str">
        <f>TEXT(InputData[[#This Row],[DATE]],"MMM")</f>
        <v>Mar</v>
      </c>
      <c r="P312" s="11">
        <f>YEAR(InputData[[#This Row],[DATE]])</f>
        <v>2022</v>
      </c>
    </row>
    <row r="313" spans="1:16" x14ac:dyDescent="0.2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13">
        <f>VLOOKUP(InputData[[#This Row],[PRODUCT ID]],MasterData[],5,0)</f>
        <v>148</v>
      </c>
      <c r="K313" s="13">
        <f>VLOOKUP(InputData[[#This Row],[PRODUCT ID]],MasterData[],6,0)</f>
        <v>201.28</v>
      </c>
      <c r="L313" s="13">
        <f>InputData[[#This Row],[BUYING PRIZE]]*InputData[[#This Row],[QUANTITY]]</f>
        <v>444</v>
      </c>
      <c r="M313" s="13">
        <f>InputData[[#This Row],[SELLING PRICE]]*InputData[[#This Row],[QUANTITY]]*1-InputData[[#This Row],[DISCOUNT %]]</f>
        <v>603.84</v>
      </c>
      <c r="N313" s="11">
        <f>DAY(InputData[[#This Row],[DATE]])</f>
        <v>9</v>
      </c>
      <c r="O313" s="11" t="str">
        <f>TEXT(InputData[[#This Row],[DATE]],"MMM")</f>
        <v>Mar</v>
      </c>
      <c r="P313" s="11">
        <f>YEAR(InputData[[#This Row],[DATE]])</f>
        <v>2022</v>
      </c>
    </row>
    <row r="314" spans="1:16" x14ac:dyDescent="0.2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13">
        <f>VLOOKUP(InputData[[#This Row],[PRODUCT ID]],MasterData[],5,0)</f>
        <v>44</v>
      </c>
      <c r="K314" s="13">
        <f>VLOOKUP(InputData[[#This Row],[PRODUCT ID]],MasterData[],6,0)</f>
        <v>48.84</v>
      </c>
      <c r="L314" s="13">
        <f>InputData[[#This Row],[BUYING PRIZE]]*InputData[[#This Row],[QUANTITY]]</f>
        <v>484</v>
      </c>
      <c r="M314" s="13">
        <f>InputData[[#This Row],[SELLING PRICE]]*InputData[[#This Row],[QUANTITY]]*1-InputData[[#This Row],[DISCOUNT %]]</f>
        <v>537.24</v>
      </c>
      <c r="N314" s="11">
        <f>DAY(InputData[[#This Row],[DATE]])</f>
        <v>9</v>
      </c>
      <c r="O314" s="11" t="str">
        <f>TEXT(InputData[[#This Row],[DATE]],"MMM")</f>
        <v>Mar</v>
      </c>
      <c r="P314" s="11">
        <f>YEAR(InputData[[#This Row],[DATE]])</f>
        <v>2022</v>
      </c>
    </row>
    <row r="315" spans="1:16" x14ac:dyDescent="0.2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13">
        <f>VLOOKUP(InputData[[#This Row],[PRODUCT ID]],MasterData[],5,0)</f>
        <v>95</v>
      </c>
      <c r="K315" s="13">
        <f>VLOOKUP(InputData[[#This Row],[PRODUCT ID]],MasterData[],6,0)</f>
        <v>119.7</v>
      </c>
      <c r="L315" s="13">
        <f>InputData[[#This Row],[BUYING PRIZE]]*InputData[[#This Row],[QUANTITY]]</f>
        <v>1140</v>
      </c>
      <c r="M315" s="13">
        <f>InputData[[#This Row],[SELLING PRICE]]*InputData[[#This Row],[QUANTITY]]*1-InputData[[#This Row],[DISCOUNT %]]</f>
        <v>1436.4</v>
      </c>
      <c r="N315" s="11">
        <f>DAY(InputData[[#This Row],[DATE]])</f>
        <v>10</v>
      </c>
      <c r="O315" s="11" t="str">
        <f>TEXT(InputData[[#This Row],[DATE]],"MMM")</f>
        <v>Mar</v>
      </c>
      <c r="P315" s="11">
        <f>YEAR(InputData[[#This Row],[DATE]])</f>
        <v>2022</v>
      </c>
    </row>
    <row r="316" spans="1:16" x14ac:dyDescent="0.2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13">
        <f>VLOOKUP(InputData[[#This Row],[PRODUCT ID]],MasterData[],5,0)</f>
        <v>13</v>
      </c>
      <c r="K316" s="13">
        <f>VLOOKUP(InputData[[#This Row],[PRODUCT ID]],MasterData[],6,0)</f>
        <v>16.64</v>
      </c>
      <c r="L316" s="13">
        <f>InputData[[#This Row],[BUYING PRIZE]]*InputData[[#This Row],[QUANTITY]]</f>
        <v>26</v>
      </c>
      <c r="M316" s="13">
        <f>InputData[[#This Row],[SELLING PRICE]]*InputData[[#This Row],[QUANTITY]]*1-InputData[[#This Row],[DISCOUNT %]]</f>
        <v>33.28</v>
      </c>
      <c r="N316" s="11">
        <f>DAY(InputData[[#This Row],[DATE]])</f>
        <v>14</v>
      </c>
      <c r="O316" s="11" t="str">
        <f>TEXT(InputData[[#This Row],[DATE]],"MMM")</f>
        <v>Mar</v>
      </c>
      <c r="P316" s="11">
        <f>YEAR(InputData[[#This Row],[DATE]])</f>
        <v>2022</v>
      </c>
    </row>
    <row r="317" spans="1:16" x14ac:dyDescent="0.2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13">
        <f>VLOOKUP(InputData[[#This Row],[PRODUCT ID]],MasterData[],5,0)</f>
        <v>18</v>
      </c>
      <c r="K317" s="13">
        <f>VLOOKUP(InputData[[#This Row],[PRODUCT ID]],MasterData[],6,0)</f>
        <v>24.66</v>
      </c>
      <c r="L317" s="13">
        <f>InputData[[#This Row],[BUYING PRIZE]]*InputData[[#This Row],[QUANTITY]]</f>
        <v>234</v>
      </c>
      <c r="M317" s="13">
        <f>InputData[[#This Row],[SELLING PRICE]]*InputData[[#This Row],[QUANTITY]]*1-InputData[[#This Row],[DISCOUNT %]]</f>
        <v>320.58</v>
      </c>
      <c r="N317" s="11">
        <f>DAY(InputData[[#This Row],[DATE]])</f>
        <v>14</v>
      </c>
      <c r="O317" s="11" t="str">
        <f>TEXT(InputData[[#This Row],[DATE]],"MMM")</f>
        <v>Mar</v>
      </c>
      <c r="P317" s="11">
        <f>YEAR(InputData[[#This Row],[DATE]])</f>
        <v>2022</v>
      </c>
    </row>
    <row r="318" spans="1:16" x14ac:dyDescent="0.2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13">
        <f>VLOOKUP(InputData[[#This Row],[PRODUCT ID]],MasterData[],5,0)</f>
        <v>150</v>
      </c>
      <c r="K318" s="13">
        <f>VLOOKUP(InputData[[#This Row],[PRODUCT ID]],MasterData[],6,0)</f>
        <v>210</v>
      </c>
      <c r="L318" s="13">
        <f>InputData[[#This Row],[BUYING PRIZE]]*InputData[[#This Row],[QUANTITY]]</f>
        <v>300</v>
      </c>
      <c r="M318" s="13">
        <f>InputData[[#This Row],[SELLING PRICE]]*InputData[[#This Row],[QUANTITY]]*1-InputData[[#This Row],[DISCOUNT %]]</f>
        <v>420</v>
      </c>
      <c r="N318" s="11">
        <f>DAY(InputData[[#This Row],[DATE]])</f>
        <v>18</v>
      </c>
      <c r="O318" s="11" t="str">
        <f>TEXT(InputData[[#This Row],[DATE]],"MMM")</f>
        <v>Mar</v>
      </c>
      <c r="P318" s="11">
        <f>YEAR(InputData[[#This Row],[DATE]])</f>
        <v>2022</v>
      </c>
    </row>
    <row r="319" spans="1:16" x14ac:dyDescent="0.2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13">
        <f>VLOOKUP(InputData[[#This Row],[PRODUCT ID]],MasterData[],5,0)</f>
        <v>48</v>
      </c>
      <c r="K319" s="13">
        <f>VLOOKUP(InputData[[#This Row],[PRODUCT ID]],MasterData[],6,0)</f>
        <v>57.120000000000005</v>
      </c>
      <c r="L319" s="13">
        <f>InputData[[#This Row],[BUYING PRIZE]]*InputData[[#This Row],[QUANTITY]]</f>
        <v>480</v>
      </c>
      <c r="M319" s="13">
        <f>InputData[[#This Row],[SELLING PRICE]]*InputData[[#This Row],[QUANTITY]]*1-InputData[[#This Row],[DISCOUNT %]]</f>
        <v>571.20000000000005</v>
      </c>
      <c r="N319" s="11">
        <f>DAY(InputData[[#This Row],[DATE]])</f>
        <v>18</v>
      </c>
      <c r="O319" s="11" t="str">
        <f>TEXT(InputData[[#This Row],[DATE]],"MMM")</f>
        <v>Mar</v>
      </c>
      <c r="P319" s="11">
        <f>YEAR(InputData[[#This Row],[DATE]])</f>
        <v>2022</v>
      </c>
    </row>
    <row r="320" spans="1:16" x14ac:dyDescent="0.2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13">
        <f>VLOOKUP(InputData[[#This Row],[PRODUCT ID]],MasterData[],5,0)</f>
        <v>138</v>
      </c>
      <c r="K320" s="13">
        <f>VLOOKUP(InputData[[#This Row],[PRODUCT ID]],MasterData[],6,0)</f>
        <v>173.88</v>
      </c>
      <c r="L320" s="13">
        <f>InputData[[#This Row],[BUYING PRIZE]]*InputData[[#This Row],[QUANTITY]]</f>
        <v>828</v>
      </c>
      <c r="M320" s="13">
        <f>InputData[[#This Row],[SELLING PRICE]]*InputData[[#This Row],[QUANTITY]]*1-InputData[[#This Row],[DISCOUNT %]]</f>
        <v>1043.28</v>
      </c>
      <c r="N320" s="11">
        <f>DAY(InputData[[#This Row],[DATE]])</f>
        <v>19</v>
      </c>
      <c r="O320" s="11" t="str">
        <f>TEXT(InputData[[#This Row],[DATE]],"MMM")</f>
        <v>Mar</v>
      </c>
      <c r="P320" s="11">
        <f>YEAR(InputData[[#This Row],[DATE]])</f>
        <v>2022</v>
      </c>
    </row>
    <row r="321" spans="1:16" x14ac:dyDescent="0.2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13">
        <f>VLOOKUP(InputData[[#This Row],[PRODUCT ID]],MasterData[],5,0)</f>
        <v>89</v>
      </c>
      <c r="K321" s="13">
        <f>VLOOKUP(InputData[[#This Row],[PRODUCT ID]],MasterData[],6,0)</f>
        <v>117.48</v>
      </c>
      <c r="L321" s="13">
        <f>InputData[[#This Row],[BUYING PRIZE]]*InputData[[#This Row],[QUANTITY]]</f>
        <v>801</v>
      </c>
      <c r="M321" s="13">
        <f>InputData[[#This Row],[SELLING PRICE]]*InputData[[#This Row],[QUANTITY]]*1-InputData[[#This Row],[DISCOUNT %]]</f>
        <v>1057.32</v>
      </c>
      <c r="N321" s="11">
        <f>DAY(InputData[[#This Row],[DATE]])</f>
        <v>23</v>
      </c>
      <c r="O321" s="11" t="str">
        <f>TEXT(InputData[[#This Row],[DATE]],"MMM")</f>
        <v>Mar</v>
      </c>
      <c r="P321" s="11">
        <f>YEAR(InputData[[#This Row],[DATE]])</f>
        <v>2022</v>
      </c>
    </row>
    <row r="322" spans="1:16" x14ac:dyDescent="0.2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13">
        <f>VLOOKUP(InputData[[#This Row],[PRODUCT ID]],MasterData[],5,0)</f>
        <v>98</v>
      </c>
      <c r="K322" s="13">
        <f>VLOOKUP(InputData[[#This Row],[PRODUCT ID]],MasterData[],6,0)</f>
        <v>103.88</v>
      </c>
      <c r="L322" s="13">
        <f>InputData[[#This Row],[BUYING PRIZE]]*InputData[[#This Row],[QUANTITY]]</f>
        <v>196</v>
      </c>
      <c r="M322" s="13">
        <f>InputData[[#This Row],[SELLING PRICE]]*InputData[[#This Row],[QUANTITY]]*1-InputData[[#This Row],[DISCOUNT %]]</f>
        <v>207.76</v>
      </c>
      <c r="N322" s="11">
        <f>DAY(InputData[[#This Row],[DATE]])</f>
        <v>25</v>
      </c>
      <c r="O322" s="11" t="str">
        <f>TEXT(InputData[[#This Row],[DATE]],"MMM")</f>
        <v>Mar</v>
      </c>
      <c r="P322" s="11">
        <f>YEAR(InputData[[#This Row],[DATE]])</f>
        <v>2022</v>
      </c>
    </row>
    <row r="323" spans="1:16" x14ac:dyDescent="0.2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13">
        <f>VLOOKUP(InputData[[#This Row],[PRODUCT ID]],MasterData[],5,0)</f>
        <v>148</v>
      </c>
      <c r="K323" s="13">
        <f>VLOOKUP(InputData[[#This Row],[PRODUCT ID]],MasterData[],6,0)</f>
        <v>201.28</v>
      </c>
      <c r="L323" s="13">
        <f>InputData[[#This Row],[BUYING PRIZE]]*InputData[[#This Row],[QUANTITY]]</f>
        <v>1628</v>
      </c>
      <c r="M323" s="13">
        <f>InputData[[#This Row],[SELLING PRICE]]*InputData[[#This Row],[QUANTITY]]*1-InputData[[#This Row],[DISCOUNT %]]</f>
        <v>2214.08</v>
      </c>
      <c r="N323" s="11">
        <f>DAY(InputData[[#This Row],[DATE]])</f>
        <v>25</v>
      </c>
      <c r="O323" s="11" t="str">
        <f>TEXT(InputData[[#This Row],[DATE]],"MMM")</f>
        <v>Mar</v>
      </c>
      <c r="P323" s="11">
        <f>YEAR(InputData[[#This Row],[DATE]])</f>
        <v>2022</v>
      </c>
    </row>
    <row r="324" spans="1:16" x14ac:dyDescent="0.2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13">
        <f>VLOOKUP(InputData[[#This Row],[PRODUCT ID]],MasterData[],5,0)</f>
        <v>89</v>
      </c>
      <c r="K324" s="13">
        <f>VLOOKUP(InputData[[#This Row],[PRODUCT ID]],MasterData[],6,0)</f>
        <v>117.48</v>
      </c>
      <c r="L324" s="13">
        <f>InputData[[#This Row],[BUYING PRIZE]]*InputData[[#This Row],[QUANTITY]]</f>
        <v>1068</v>
      </c>
      <c r="M324" s="13">
        <f>InputData[[#This Row],[SELLING PRICE]]*InputData[[#This Row],[QUANTITY]]*1-InputData[[#This Row],[DISCOUNT %]]</f>
        <v>1409.76</v>
      </c>
      <c r="N324" s="11">
        <f>DAY(InputData[[#This Row],[DATE]])</f>
        <v>29</v>
      </c>
      <c r="O324" s="11" t="str">
        <f>TEXT(InputData[[#This Row],[DATE]],"MMM")</f>
        <v>Mar</v>
      </c>
      <c r="P324" s="11">
        <f>YEAR(InputData[[#This Row],[DATE]])</f>
        <v>2022</v>
      </c>
    </row>
    <row r="325" spans="1:16" x14ac:dyDescent="0.2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13">
        <f>VLOOKUP(InputData[[#This Row],[PRODUCT ID]],MasterData[],5,0)</f>
        <v>98</v>
      </c>
      <c r="K325" s="13">
        <f>VLOOKUP(InputData[[#This Row],[PRODUCT ID]],MasterData[],6,0)</f>
        <v>103.88</v>
      </c>
      <c r="L325" s="13">
        <f>InputData[[#This Row],[BUYING PRIZE]]*InputData[[#This Row],[QUANTITY]]</f>
        <v>1274</v>
      </c>
      <c r="M325" s="13">
        <f>InputData[[#This Row],[SELLING PRICE]]*InputData[[#This Row],[QUANTITY]]*1-InputData[[#This Row],[DISCOUNT %]]</f>
        <v>1350.44</v>
      </c>
      <c r="N325" s="11">
        <f>DAY(InputData[[#This Row],[DATE]])</f>
        <v>30</v>
      </c>
      <c r="O325" s="11" t="str">
        <f>TEXT(InputData[[#This Row],[DATE]],"MMM")</f>
        <v>Mar</v>
      </c>
      <c r="P325" s="11">
        <f>YEAR(InputData[[#This Row],[DATE]])</f>
        <v>2022</v>
      </c>
    </row>
    <row r="326" spans="1:16" x14ac:dyDescent="0.2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13">
        <f>VLOOKUP(InputData[[#This Row],[PRODUCT ID]],MasterData[],5,0)</f>
        <v>105</v>
      </c>
      <c r="K326" s="13">
        <f>VLOOKUP(InputData[[#This Row],[PRODUCT ID]],MasterData[],6,0)</f>
        <v>142.80000000000001</v>
      </c>
      <c r="L326" s="13">
        <f>InputData[[#This Row],[BUYING PRIZE]]*InputData[[#This Row],[QUANTITY]]</f>
        <v>210</v>
      </c>
      <c r="M326" s="13">
        <f>InputData[[#This Row],[SELLING PRICE]]*InputData[[#This Row],[QUANTITY]]*1-InputData[[#This Row],[DISCOUNT %]]</f>
        <v>285.60000000000002</v>
      </c>
      <c r="N326" s="11">
        <f>DAY(InputData[[#This Row],[DATE]])</f>
        <v>1</v>
      </c>
      <c r="O326" s="11" t="str">
        <f>TEXT(InputData[[#This Row],[DATE]],"MMM")</f>
        <v>Apr</v>
      </c>
      <c r="P326" s="11">
        <f>YEAR(InputData[[#This Row],[DATE]])</f>
        <v>2022</v>
      </c>
    </row>
    <row r="327" spans="1:16" x14ac:dyDescent="0.2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13">
        <f>VLOOKUP(InputData[[#This Row],[PRODUCT ID]],MasterData[],5,0)</f>
        <v>105</v>
      </c>
      <c r="K327" s="13">
        <f>VLOOKUP(InputData[[#This Row],[PRODUCT ID]],MasterData[],6,0)</f>
        <v>142.80000000000001</v>
      </c>
      <c r="L327" s="13">
        <f>InputData[[#This Row],[BUYING PRIZE]]*InputData[[#This Row],[QUANTITY]]</f>
        <v>315</v>
      </c>
      <c r="M327" s="13">
        <f>InputData[[#This Row],[SELLING PRICE]]*InputData[[#This Row],[QUANTITY]]*1-InputData[[#This Row],[DISCOUNT %]]</f>
        <v>428.40000000000003</v>
      </c>
      <c r="N327" s="11">
        <f>DAY(InputData[[#This Row],[DATE]])</f>
        <v>2</v>
      </c>
      <c r="O327" s="11" t="str">
        <f>TEXT(InputData[[#This Row],[DATE]],"MMM")</f>
        <v>Apr</v>
      </c>
      <c r="P327" s="11">
        <f>YEAR(InputData[[#This Row],[DATE]])</f>
        <v>2022</v>
      </c>
    </row>
    <row r="328" spans="1:16" x14ac:dyDescent="0.2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13">
        <f>VLOOKUP(InputData[[#This Row],[PRODUCT ID]],MasterData[],5,0)</f>
        <v>90</v>
      </c>
      <c r="K328" s="13">
        <f>VLOOKUP(InputData[[#This Row],[PRODUCT ID]],MasterData[],6,0)</f>
        <v>115.2</v>
      </c>
      <c r="L328" s="13">
        <f>InputData[[#This Row],[BUYING PRIZE]]*InputData[[#This Row],[QUANTITY]]</f>
        <v>180</v>
      </c>
      <c r="M328" s="13">
        <f>InputData[[#This Row],[SELLING PRICE]]*InputData[[#This Row],[QUANTITY]]*1-InputData[[#This Row],[DISCOUNT %]]</f>
        <v>230.4</v>
      </c>
      <c r="N328" s="11">
        <f>DAY(InputData[[#This Row],[DATE]])</f>
        <v>6</v>
      </c>
      <c r="O328" s="11" t="str">
        <f>TEXT(InputData[[#This Row],[DATE]],"MMM")</f>
        <v>Apr</v>
      </c>
      <c r="P328" s="11">
        <f>YEAR(InputData[[#This Row],[DATE]])</f>
        <v>2022</v>
      </c>
    </row>
    <row r="329" spans="1:16" x14ac:dyDescent="0.2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13">
        <f>VLOOKUP(InputData[[#This Row],[PRODUCT ID]],MasterData[],5,0)</f>
        <v>18</v>
      </c>
      <c r="K329" s="13">
        <f>VLOOKUP(InputData[[#This Row],[PRODUCT ID]],MasterData[],6,0)</f>
        <v>24.66</v>
      </c>
      <c r="L329" s="13">
        <f>InputData[[#This Row],[BUYING PRIZE]]*InputData[[#This Row],[QUANTITY]]</f>
        <v>126</v>
      </c>
      <c r="M329" s="13">
        <f>InputData[[#This Row],[SELLING PRICE]]*InputData[[#This Row],[QUANTITY]]*1-InputData[[#This Row],[DISCOUNT %]]</f>
        <v>172.62</v>
      </c>
      <c r="N329" s="11">
        <f>DAY(InputData[[#This Row],[DATE]])</f>
        <v>7</v>
      </c>
      <c r="O329" s="11" t="str">
        <f>TEXT(InputData[[#This Row],[DATE]],"MMM")</f>
        <v>Apr</v>
      </c>
      <c r="P329" s="11">
        <f>YEAR(InputData[[#This Row],[DATE]])</f>
        <v>2022</v>
      </c>
    </row>
    <row r="330" spans="1:16" x14ac:dyDescent="0.2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13">
        <f>VLOOKUP(InputData[[#This Row],[PRODUCT ID]],MasterData[],5,0)</f>
        <v>37</v>
      </c>
      <c r="K330" s="13">
        <f>VLOOKUP(InputData[[#This Row],[PRODUCT ID]],MasterData[],6,0)</f>
        <v>42.55</v>
      </c>
      <c r="L330" s="13">
        <f>InputData[[#This Row],[BUYING PRIZE]]*InputData[[#This Row],[QUANTITY]]</f>
        <v>444</v>
      </c>
      <c r="M330" s="13">
        <f>InputData[[#This Row],[SELLING PRICE]]*InputData[[#This Row],[QUANTITY]]*1-InputData[[#This Row],[DISCOUNT %]]</f>
        <v>510.59999999999997</v>
      </c>
      <c r="N330" s="11">
        <f>DAY(InputData[[#This Row],[DATE]])</f>
        <v>9</v>
      </c>
      <c r="O330" s="11" t="str">
        <f>TEXT(InputData[[#This Row],[DATE]],"MMM")</f>
        <v>Apr</v>
      </c>
      <c r="P330" s="11">
        <f>YEAR(InputData[[#This Row],[DATE]])</f>
        <v>2022</v>
      </c>
    </row>
    <row r="331" spans="1:16" x14ac:dyDescent="0.2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13">
        <f>VLOOKUP(InputData[[#This Row],[PRODUCT ID]],MasterData[],5,0)</f>
        <v>105</v>
      </c>
      <c r="K331" s="13">
        <f>VLOOKUP(InputData[[#This Row],[PRODUCT ID]],MasterData[],6,0)</f>
        <v>142.80000000000001</v>
      </c>
      <c r="L331" s="13">
        <f>InputData[[#This Row],[BUYING PRIZE]]*InputData[[#This Row],[QUANTITY]]</f>
        <v>945</v>
      </c>
      <c r="M331" s="13">
        <f>InputData[[#This Row],[SELLING PRICE]]*InputData[[#This Row],[QUANTITY]]*1-InputData[[#This Row],[DISCOUNT %]]</f>
        <v>1285.2</v>
      </c>
      <c r="N331" s="11">
        <f>DAY(InputData[[#This Row],[DATE]])</f>
        <v>9</v>
      </c>
      <c r="O331" s="11" t="str">
        <f>TEXT(InputData[[#This Row],[DATE]],"MMM")</f>
        <v>Apr</v>
      </c>
      <c r="P331" s="11">
        <f>YEAR(InputData[[#This Row],[DATE]])</f>
        <v>2022</v>
      </c>
    </row>
    <row r="332" spans="1:16" x14ac:dyDescent="0.2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13">
        <f>VLOOKUP(InputData[[#This Row],[PRODUCT ID]],MasterData[],5,0)</f>
        <v>13</v>
      </c>
      <c r="K332" s="13">
        <f>VLOOKUP(InputData[[#This Row],[PRODUCT ID]],MasterData[],6,0)</f>
        <v>16.64</v>
      </c>
      <c r="L332" s="13">
        <f>InputData[[#This Row],[BUYING PRIZE]]*InputData[[#This Row],[QUANTITY]]</f>
        <v>182</v>
      </c>
      <c r="M332" s="13">
        <f>InputData[[#This Row],[SELLING PRICE]]*InputData[[#This Row],[QUANTITY]]*1-InputData[[#This Row],[DISCOUNT %]]</f>
        <v>232.96</v>
      </c>
      <c r="N332" s="11">
        <f>DAY(InputData[[#This Row],[DATE]])</f>
        <v>13</v>
      </c>
      <c r="O332" s="11" t="str">
        <f>TEXT(InputData[[#This Row],[DATE]],"MMM")</f>
        <v>Apr</v>
      </c>
      <c r="P332" s="11">
        <f>YEAR(InputData[[#This Row],[DATE]])</f>
        <v>2022</v>
      </c>
    </row>
    <row r="333" spans="1:16" x14ac:dyDescent="0.2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13">
        <f>VLOOKUP(InputData[[#This Row],[PRODUCT ID]],MasterData[],5,0)</f>
        <v>138</v>
      </c>
      <c r="K333" s="13">
        <f>VLOOKUP(InputData[[#This Row],[PRODUCT ID]],MasterData[],6,0)</f>
        <v>173.88</v>
      </c>
      <c r="L333" s="13">
        <f>InputData[[#This Row],[BUYING PRIZE]]*InputData[[#This Row],[QUANTITY]]</f>
        <v>1242</v>
      </c>
      <c r="M333" s="13">
        <f>InputData[[#This Row],[SELLING PRICE]]*InputData[[#This Row],[QUANTITY]]*1-InputData[[#This Row],[DISCOUNT %]]</f>
        <v>1564.92</v>
      </c>
      <c r="N333" s="11">
        <f>DAY(InputData[[#This Row],[DATE]])</f>
        <v>18</v>
      </c>
      <c r="O333" s="11" t="str">
        <f>TEXT(InputData[[#This Row],[DATE]],"MMM")</f>
        <v>Apr</v>
      </c>
      <c r="P333" s="11">
        <f>YEAR(InputData[[#This Row],[DATE]])</f>
        <v>2022</v>
      </c>
    </row>
    <row r="334" spans="1:16" x14ac:dyDescent="0.2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13">
        <f>VLOOKUP(InputData[[#This Row],[PRODUCT ID]],MasterData[],5,0)</f>
        <v>37</v>
      </c>
      <c r="K334" s="13">
        <f>VLOOKUP(InputData[[#This Row],[PRODUCT ID]],MasterData[],6,0)</f>
        <v>49.21</v>
      </c>
      <c r="L334" s="13">
        <f>InputData[[#This Row],[BUYING PRIZE]]*InputData[[#This Row],[QUANTITY]]</f>
        <v>74</v>
      </c>
      <c r="M334" s="13">
        <f>InputData[[#This Row],[SELLING PRICE]]*InputData[[#This Row],[QUANTITY]]*1-InputData[[#This Row],[DISCOUNT %]]</f>
        <v>98.42</v>
      </c>
      <c r="N334" s="11">
        <f>DAY(InputData[[#This Row],[DATE]])</f>
        <v>20</v>
      </c>
      <c r="O334" s="11" t="str">
        <f>TEXT(InputData[[#This Row],[DATE]],"MMM")</f>
        <v>Apr</v>
      </c>
      <c r="P334" s="11">
        <f>YEAR(InputData[[#This Row],[DATE]])</f>
        <v>2022</v>
      </c>
    </row>
    <row r="335" spans="1:16" x14ac:dyDescent="0.2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13">
        <f>VLOOKUP(InputData[[#This Row],[PRODUCT ID]],MasterData[],5,0)</f>
        <v>73</v>
      </c>
      <c r="K335" s="13">
        <f>VLOOKUP(InputData[[#This Row],[PRODUCT ID]],MasterData[],6,0)</f>
        <v>94.17</v>
      </c>
      <c r="L335" s="13">
        <f>InputData[[#This Row],[BUYING PRIZE]]*InputData[[#This Row],[QUANTITY]]</f>
        <v>292</v>
      </c>
      <c r="M335" s="13">
        <f>InputData[[#This Row],[SELLING PRICE]]*InputData[[#This Row],[QUANTITY]]*1-InputData[[#This Row],[DISCOUNT %]]</f>
        <v>376.68</v>
      </c>
      <c r="N335" s="11">
        <f>DAY(InputData[[#This Row],[DATE]])</f>
        <v>20</v>
      </c>
      <c r="O335" s="11" t="str">
        <f>TEXT(InputData[[#This Row],[DATE]],"MMM")</f>
        <v>Apr</v>
      </c>
      <c r="P335" s="11">
        <f>YEAR(InputData[[#This Row],[DATE]])</f>
        <v>2022</v>
      </c>
    </row>
    <row r="336" spans="1:16" x14ac:dyDescent="0.2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13">
        <f>VLOOKUP(InputData[[#This Row],[PRODUCT ID]],MasterData[],5,0)</f>
        <v>148</v>
      </c>
      <c r="K336" s="13">
        <f>VLOOKUP(InputData[[#This Row],[PRODUCT ID]],MasterData[],6,0)</f>
        <v>201.28</v>
      </c>
      <c r="L336" s="13">
        <f>InputData[[#This Row],[BUYING PRIZE]]*InputData[[#This Row],[QUANTITY]]</f>
        <v>296</v>
      </c>
      <c r="M336" s="13">
        <f>InputData[[#This Row],[SELLING PRICE]]*InputData[[#This Row],[QUANTITY]]*1-InputData[[#This Row],[DISCOUNT %]]</f>
        <v>402.56</v>
      </c>
      <c r="N336" s="11">
        <f>DAY(InputData[[#This Row],[DATE]])</f>
        <v>21</v>
      </c>
      <c r="O336" s="11" t="str">
        <f>TEXT(InputData[[#This Row],[DATE]],"MMM")</f>
        <v>Apr</v>
      </c>
      <c r="P336" s="11">
        <f>YEAR(InputData[[#This Row],[DATE]])</f>
        <v>2022</v>
      </c>
    </row>
    <row r="337" spans="1:16" x14ac:dyDescent="0.2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13">
        <f>VLOOKUP(InputData[[#This Row],[PRODUCT ID]],MasterData[],5,0)</f>
        <v>18</v>
      </c>
      <c r="K337" s="13">
        <f>VLOOKUP(InputData[[#This Row],[PRODUCT ID]],MasterData[],6,0)</f>
        <v>24.66</v>
      </c>
      <c r="L337" s="13">
        <f>InputData[[#This Row],[BUYING PRIZE]]*InputData[[#This Row],[QUANTITY]]</f>
        <v>252</v>
      </c>
      <c r="M337" s="13">
        <f>InputData[[#This Row],[SELLING PRICE]]*InputData[[#This Row],[QUANTITY]]*1-InputData[[#This Row],[DISCOUNT %]]</f>
        <v>345.24</v>
      </c>
      <c r="N337" s="11">
        <f>DAY(InputData[[#This Row],[DATE]])</f>
        <v>21</v>
      </c>
      <c r="O337" s="11" t="str">
        <f>TEXT(InputData[[#This Row],[DATE]],"MMM")</f>
        <v>Apr</v>
      </c>
      <c r="P337" s="11">
        <f>YEAR(InputData[[#This Row],[DATE]])</f>
        <v>2022</v>
      </c>
    </row>
    <row r="338" spans="1:16" x14ac:dyDescent="0.2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13">
        <f>VLOOKUP(InputData[[#This Row],[PRODUCT ID]],MasterData[],5,0)</f>
        <v>76</v>
      </c>
      <c r="K338" s="13">
        <f>VLOOKUP(InputData[[#This Row],[PRODUCT ID]],MasterData[],6,0)</f>
        <v>82.08</v>
      </c>
      <c r="L338" s="13">
        <f>InputData[[#This Row],[BUYING PRIZE]]*InputData[[#This Row],[QUANTITY]]</f>
        <v>1140</v>
      </c>
      <c r="M338" s="13">
        <f>InputData[[#This Row],[SELLING PRICE]]*InputData[[#This Row],[QUANTITY]]*1-InputData[[#This Row],[DISCOUNT %]]</f>
        <v>1231.2</v>
      </c>
      <c r="N338" s="11">
        <f>DAY(InputData[[#This Row],[DATE]])</f>
        <v>23</v>
      </c>
      <c r="O338" s="11" t="str">
        <f>TEXT(InputData[[#This Row],[DATE]],"MMM")</f>
        <v>Apr</v>
      </c>
      <c r="P338" s="11">
        <f>YEAR(InputData[[#This Row],[DATE]])</f>
        <v>2022</v>
      </c>
    </row>
    <row r="339" spans="1:16" x14ac:dyDescent="0.2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13">
        <f>VLOOKUP(InputData[[#This Row],[PRODUCT ID]],MasterData[],5,0)</f>
        <v>55</v>
      </c>
      <c r="K339" s="13">
        <f>VLOOKUP(InputData[[#This Row],[PRODUCT ID]],MasterData[],6,0)</f>
        <v>58.3</v>
      </c>
      <c r="L339" s="13">
        <f>InputData[[#This Row],[BUYING PRIZE]]*InputData[[#This Row],[QUANTITY]]</f>
        <v>220</v>
      </c>
      <c r="M339" s="13">
        <f>InputData[[#This Row],[SELLING PRICE]]*InputData[[#This Row],[QUANTITY]]*1-InputData[[#This Row],[DISCOUNT %]]</f>
        <v>233.2</v>
      </c>
      <c r="N339" s="11">
        <f>DAY(InputData[[#This Row],[DATE]])</f>
        <v>24</v>
      </c>
      <c r="O339" s="11" t="str">
        <f>TEXT(InputData[[#This Row],[DATE]],"MMM")</f>
        <v>Apr</v>
      </c>
      <c r="P339" s="11">
        <f>YEAR(InputData[[#This Row],[DATE]])</f>
        <v>2022</v>
      </c>
    </row>
    <row r="340" spans="1:16" x14ac:dyDescent="0.2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13">
        <f>VLOOKUP(InputData[[#This Row],[PRODUCT ID]],MasterData[],5,0)</f>
        <v>44</v>
      </c>
      <c r="K340" s="13">
        <f>VLOOKUP(InputData[[#This Row],[PRODUCT ID]],MasterData[],6,0)</f>
        <v>48.84</v>
      </c>
      <c r="L340" s="13">
        <f>InputData[[#This Row],[BUYING PRIZE]]*InputData[[#This Row],[QUANTITY]]</f>
        <v>396</v>
      </c>
      <c r="M340" s="13">
        <f>InputData[[#This Row],[SELLING PRICE]]*InputData[[#This Row],[QUANTITY]]*1-InputData[[#This Row],[DISCOUNT %]]</f>
        <v>439.56000000000006</v>
      </c>
      <c r="N340" s="11">
        <f>DAY(InputData[[#This Row],[DATE]])</f>
        <v>25</v>
      </c>
      <c r="O340" s="11" t="str">
        <f>TEXT(InputData[[#This Row],[DATE]],"MMM")</f>
        <v>Apr</v>
      </c>
      <c r="P340" s="11">
        <f>YEAR(InputData[[#This Row],[DATE]])</f>
        <v>2022</v>
      </c>
    </row>
    <row r="341" spans="1:16" x14ac:dyDescent="0.2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13">
        <f>VLOOKUP(InputData[[#This Row],[PRODUCT ID]],MasterData[],5,0)</f>
        <v>71</v>
      </c>
      <c r="K341" s="13">
        <f>VLOOKUP(InputData[[#This Row],[PRODUCT ID]],MasterData[],6,0)</f>
        <v>80.94</v>
      </c>
      <c r="L341" s="13">
        <f>InputData[[#This Row],[BUYING PRIZE]]*InputData[[#This Row],[QUANTITY]]</f>
        <v>568</v>
      </c>
      <c r="M341" s="13">
        <f>InputData[[#This Row],[SELLING PRICE]]*InputData[[#This Row],[QUANTITY]]*1-InputData[[#This Row],[DISCOUNT %]]</f>
        <v>647.52</v>
      </c>
      <c r="N341" s="11">
        <f>DAY(InputData[[#This Row],[DATE]])</f>
        <v>25</v>
      </c>
      <c r="O341" s="11" t="str">
        <f>TEXT(InputData[[#This Row],[DATE]],"MMM")</f>
        <v>Apr</v>
      </c>
      <c r="P341" s="11">
        <f>YEAR(InputData[[#This Row],[DATE]])</f>
        <v>2022</v>
      </c>
    </row>
    <row r="342" spans="1:16" x14ac:dyDescent="0.2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13">
        <f>VLOOKUP(InputData[[#This Row],[PRODUCT ID]],MasterData[],5,0)</f>
        <v>48</v>
      </c>
      <c r="K342" s="13">
        <f>VLOOKUP(InputData[[#This Row],[PRODUCT ID]],MasterData[],6,0)</f>
        <v>57.120000000000005</v>
      </c>
      <c r="L342" s="13">
        <f>InputData[[#This Row],[BUYING PRIZE]]*InputData[[#This Row],[QUANTITY]]</f>
        <v>96</v>
      </c>
      <c r="M342" s="13">
        <f>InputData[[#This Row],[SELLING PRICE]]*InputData[[#This Row],[QUANTITY]]*1-InputData[[#This Row],[DISCOUNT %]]</f>
        <v>114.24000000000001</v>
      </c>
      <c r="N342" s="11">
        <f>DAY(InputData[[#This Row],[DATE]])</f>
        <v>26</v>
      </c>
      <c r="O342" s="11" t="str">
        <f>TEXT(InputData[[#This Row],[DATE]],"MMM")</f>
        <v>Apr</v>
      </c>
      <c r="P342" s="11">
        <f>YEAR(InputData[[#This Row],[DATE]])</f>
        <v>2022</v>
      </c>
    </row>
    <row r="343" spans="1:16" x14ac:dyDescent="0.2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13">
        <f>VLOOKUP(InputData[[#This Row],[PRODUCT ID]],MasterData[],5,0)</f>
        <v>112</v>
      </c>
      <c r="K343" s="13">
        <f>VLOOKUP(InputData[[#This Row],[PRODUCT ID]],MasterData[],6,0)</f>
        <v>146.72</v>
      </c>
      <c r="L343" s="13">
        <f>InputData[[#This Row],[BUYING PRIZE]]*InputData[[#This Row],[QUANTITY]]</f>
        <v>1568</v>
      </c>
      <c r="M343" s="13">
        <f>InputData[[#This Row],[SELLING PRICE]]*InputData[[#This Row],[QUANTITY]]*1-InputData[[#This Row],[DISCOUNT %]]</f>
        <v>2054.08</v>
      </c>
      <c r="N343" s="11">
        <f>DAY(InputData[[#This Row],[DATE]])</f>
        <v>28</v>
      </c>
      <c r="O343" s="11" t="str">
        <f>TEXT(InputData[[#This Row],[DATE]],"MMM")</f>
        <v>Apr</v>
      </c>
      <c r="P343" s="11">
        <f>YEAR(InputData[[#This Row],[DATE]])</f>
        <v>2022</v>
      </c>
    </row>
    <row r="344" spans="1:16" x14ac:dyDescent="0.2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13">
        <f>VLOOKUP(InputData[[#This Row],[PRODUCT ID]],MasterData[],5,0)</f>
        <v>13</v>
      </c>
      <c r="K344" s="13">
        <f>VLOOKUP(InputData[[#This Row],[PRODUCT ID]],MasterData[],6,0)</f>
        <v>16.64</v>
      </c>
      <c r="L344" s="13">
        <f>InputData[[#This Row],[BUYING PRIZE]]*InputData[[#This Row],[QUANTITY]]</f>
        <v>169</v>
      </c>
      <c r="M344" s="13">
        <f>InputData[[#This Row],[SELLING PRICE]]*InputData[[#This Row],[QUANTITY]]*1-InputData[[#This Row],[DISCOUNT %]]</f>
        <v>216.32</v>
      </c>
      <c r="N344" s="11">
        <f>DAY(InputData[[#This Row],[DATE]])</f>
        <v>30</v>
      </c>
      <c r="O344" s="11" t="str">
        <f>TEXT(InputData[[#This Row],[DATE]],"MMM")</f>
        <v>Apr</v>
      </c>
      <c r="P344" s="11">
        <f>YEAR(InputData[[#This Row],[DATE]])</f>
        <v>2022</v>
      </c>
    </row>
    <row r="345" spans="1:16" x14ac:dyDescent="0.2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13">
        <f>VLOOKUP(InputData[[#This Row],[PRODUCT ID]],MasterData[],5,0)</f>
        <v>48</v>
      </c>
      <c r="K345" s="13">
        <f>VLOOKUP(InputData[[#This Row],[PRODUCT ID]],MasterData[],6,0)</f>
        <v>57.120000000000005</v>
      </c>
      <c r="L345" s="13">
        <f>InputData[[#This Row],[BUYING PRIZE]]*InputData[[#This Row],[QUANTITY]]</f>
        <v>384</v>
      </c>
      <c r="M345" s="13">
        <f>InputData[[#This Row],[SELLING PRICE]]*InputData[[#This Row],[QUANTITY]]*1-InputData[[#This Row],[DISCOUNT %]]</f>
        <v>456.96000000000004</v>
      </c>
      <c r="N345" s="11">
        <f>DAY(InputData[[#This Row],[DATE]])</f>
        <v>30</v>
      </c>
      <c r="O345" s="11" t="str">
        <f>TEXT(InputData[[#This Row],[DATE]],"MMM")</f>
        <v>Apr</v>
      </c>
      <c r="P345" s="11">
        <f>YEAR(InputData[[#This Row],[DATE]])</f>
        <v>2022</v>
      </c>
    </row>
    <row r="346" spans="1:16" x14ac:dyDescent="0.2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13">
        <f>VLOOKUP(InputData[[#This Row],[PRODUCT ID]],MasterData[],5,0)</f>
        <v>55</v>
      </c>
      <c r="K346" s="13">
        <f>VLOOKUP(InputData[[#This Row],[PRODUCT ID]],MasterData[],6,0)</f>
        <v>58.3</v>
      </c>
      <c r="L346" s="13">
        <f>InputData[[#This Row],[BUYING PRIZE]]*InputData[[#This Row],[QUANTITY]]</f>
        <v>495</v>
      </c>
      <c r="M346" s="13">
        <f>InputData[[#This Row],[SELLING PRICE]]*InputData[[#This Row],[QUANTITY]]*1-InputData[[#This Row],[DISCOUNT %]]</f>
        <v>524.69999999999993</v>
      </c>
      <c r="N346" s="11">
        <f>DAY(InputData[[#This Row],[DATE]])</f>
        <v>1</v>
      </c>
      <c r="O346" s="11" t="str">
        <f>TEXT(InputData[[#This Row],[DATE]],"MMM")</f>
        <v>May</v>
      </c>
      <c r="P346" s="11">
        <f>YEAR(InputData[[#This Row],[DATE]])</f>
        <v>2022</v>
      </c>
    </row>
    <row r="347" spans="1:16" x14ac:dyDescent="0.2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13">
        <f>VLOOKUP(InputData[[#This Row],[PRODUCT ID]],MasterData[],5,0)</f>
        <v>95</v>
      </c>
      <c r="K347" s="13">
        <f>VLOOKUP(InputData[[#This Row],[PRODUCT ID]],MasterData[],6,0)</f>
        <v>119.7</v>
      </c>
      <c r="L347" s="13">
        <f>InputData[[#This Row],[BUYING PRIZE]]*InputData[[#This Row],[QUANTITY]]</f>
        <v>570</v>
      </c>
      <c r="M347" s="13">
        <f>InputData[[#This Row],[SELLING PRICE]]*InputData[[#This Row],[QUANTITY]]*1-InputData[[#This Row],[DISCOUNT %]]</f>
        <v>718.2</v>
      </c>
      <c r="N347" s="11">
        <f>DAY(InputData[[#This Row],[DATE]])</f>
        <v>1</v>
      </c>
      <c r="O347" s="11" t="str">
        <f>TEXT(InputData[[#This Row],[DATE]],"MMM")</f>
        <v>May</v>
      </c>
      <c r="P347" s="11">
        <f>YEAR(InputData[[#This Row],[DATE]])</f>
        <v>2022</v>
      </c>
    </row>
    <row r="348" spans="1:16" x14ac:dyDescent="0.2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13">
        <f>VLOOKUP(InputData[[#This Row],[PRODUCT ID]],MasterData[],5,0)</f>
        <v>112</v>
      </c>
      <c r="K348" s="13">
        <f>VLOOKUP(InputData[[#This Row],[PRODUCT ID]],MasterData[],6,0)</f>
        <v>122.08</v>
      </c>
      <c r="L348" s="13">
        <f>InputData[[#This Row],[BUYING PRIZE]]*InputData[[#This Row],[QUANTITY]]</f>
        <v>448</v>
      </c>
      <c r="M348" s="13">
        <f>InputData[[#This Row],[SELLING PRICE]]*InputData[[#This Row],[QUANTITY]]*1-InputData[[#This Row],[DISCOUNT %]]</f>
        <v>488.32</v>
      </c>
      <c r="N348" s="11">
        <f>DAY(InputData[[#This Row],[DATE]])</f>
        <v>2</v>
      </c>
      <c r="O348" s="11" t="str">
        <f>TEXT(InputData[[#This Row],[DATE]],"MMM")</f>
        <v>May</v>
      </c>
      <c r="P348" s="11">
        <f>YEAR(InputData[[#This Row],[DATE]])</f>
        <v>2022</v>
      </c>
    </row>
    <row r="349" spans="1:16" x14ac:dyDescent="0.2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13">
        <f>VLOOKUP(InputData[[#This Row],[PRODUCT ID]],MasterData[],5,0)</f>
        <v>61</v>
      </c>
      <c r="K349" s="13">
        <f>VLOOKUP(InputData[[#This Row],[PRODUCT ID]],MasterData[],6,0)</f>
        <v>76.25</v>
      </c>
      <c r="L349" s="13">
        <f>InputData[[#This Row],[BUYING PRIZE]]*InputData[[#This Row],[QUANTITY]]</f>
        <v>610</v>
      </c>
      <c r="M349" s="13">
        <f>InputData[[#This Row],[SELLING PRICE]]*InputData[[#This Row],[QUANTITY]]*1-InputData[[#This Row],[DISCOUNT %]]</f>
        <v>762.5</v>
      </c>
      <c r="N349" s="11">
        <f>DAY(InputData[[#This Row],[DATE]])</f>
        <v>4</v>
      </c>
      <c r="O349" s="11" t="str">
        <f>TEXT(InputData[[#This Row],[DATE]],"MMM")</f>
        <v>May</v>
      </c>
      <c r="P349" s="11">
        <f>YEAR(InputData[[#This Row],[DATE]])</f>
        <v>2022</v>
      </c>
    </row>
    <row r="350" spans="1:16" x14ac:dyDescent="0.2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13">
        <f>VLOOKUP(InputData[[#This Row],[PRODUCT ID]],MasterData[],5,0)</f>
        <v>55</v>
      </c>
      <c r="K350" s="13">
        <f>VLOOKUP(InputData[[#This Row],[PRODUCT ID]],MasterData[],6,0)</f>
        <v>58.3</v>
      </c>
      <c r="L350" s="13">
        <f>InputData[[#This Row],[BUYING PRIZE]]*InputData[[#This Row],[QUANTITY]]</f>
        <v>385</v>
      </c>
      <c r="M350" s="13">
        <f>InputData[[#This Row],[SELLING PRICE]]*InputData[[#This Row],[QUANTITY]]*1-InputData[[#This Row],[DISCOUNT %]]</f>
        <v>408.09999999999997</v>
      </c>
      <c r="N350" s="11">
        <f>DAY(InputData[[#This Row],[DATE]])</f>
        <v>6</v>
      </c>
      <c r="O350" s="11" t="str">
        <f>TEXT(InputData[[#This Row],[DATE]],"MMM")</f>
        <v>May</v>
      </c>
      <c r="P350" s="11">
        <f>YEAR(InputData[[#This Row],[DATE]])</f>
        <v>2022</v>
      </c>
    </row>
    <row r="351" spans="1:16" x14ac:dyDescent="0.2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13">
        <f>VLOOKUP(InputData[[#This Row],[PRODUCT ID]],MasterData[],5,0)</f>
        <v>12</v>
      </c>
      <c r="K351" s="13">
        <f>VLOOKUP(InputData[[#This Row],[PRODUCT ID]],MasterData[],6,0)</f>
        <v>15.719999999999999</v>
      </c>
      <c r="L351" s="13">
        <f>InputData[[#This Row],[BUYING PRIZE]]*InputData[[#This Row],[QUANTITY]]</f>
        <v>48</v>
      </c>
      <c r="M351" s="13">
        <f>InputData[[#This Row],[SELLING PRICE]]*InputData[[#This Row],[QUANTITY]]*1-InputData[[#This Row],[DISCOUNT %]]</f>
        <v>62.879999999999995</v>
      </c>
      <c r="N351" s="11">
        <f>DAY(InputData[[#This Row],[DATE]])</f>
        <v>7</v>
      </c>
      <c r="O351" s="11" t="str">
        <f>TEXT(InputData[[#This Row],[DATE]],"MMM")</f>
        <v>May</v>
      </c>
      <c r="P351" s="11">
        <f>YEAR(InputData[[#This Row],[DATE]])</f>
        <v>2022</v>
      </c>
    </row>
    <row r="352" spans="1:16" x14ac:dyDescent="0.2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13">
        <f>VLOOKUP(InputData[[#This Row],[PRODUCT ID]],MasterData[],5,0)</f>
        <v>48</v>
      </c>
      <c r="K352" s="13">
        <f>VLOOKUP(InputData[[#This Row],[PRODUCT ID]],MasterData[],6,0)</f>
        <v>57.120000000000005</v>
      </c>
      <c r="L352" s="13">
        <f>InputData[[#This Row],[BUYING PRIZE]]*InputData[[#This Row],[QUANTITY]]</f>
        <v>48</v>
      </c>
      <c r="M352" s="13">
        <f>InputData[[#This Row],[SELLING PRICE]]*InputData[[#This Row],[QUANTITY]]*1-InputData[[#This Row],[DISCOUNT %]]</f>
        <v>57.120000000000005</v>
      </c>
      <c r="N352" s="11">
        <f>DAY(InputData[[#This Row],[DATE]])</f>
        <v>7</v>
      </c>
      <c r="O352" s="11" t="str">
        <f>TEXT(InputData[[#This Row],[DATE]],"MMM")</f>
        <v>May</v>
      </c>
      <c r="P352" s="11">
        <f>YEAR(InputData[[#This Row],[DATE]])</f>
        <v>2022</v>
      </c>
    </row>
    <row r="353" spans="1:16" x14ac:dyDescent="0.2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13">
        <f>VLOOKUP(InputData[[#This Row],[PRODUCT ID]],MasterData[],5,0)</f>
        <v>121</v>
      </c>
      <c r="K353" s="13">
        <f>VLOOKUP(InputData[[#This Row],[PRODUCT ID]],MasterData[],6,0)</f>
        <v>141.57</v>
      </c>
      <c r="L353" s="13">
        <f>InputData[[#This Row],[BUYING PRIZE]]*InputData[[#This Row],[QUANTITY]]</f>
        <v>847</v>
      </c>
      <c r="M353" s="13">
        <f>InputData[[#This Row],[SELLING PRICE]]*InputData[[#This Row],[QUANTITY]]*1-InputData[[#This Row],[DISCOUNT %]]</f>
        <v>990.99</v>
      </c>
      <c r="N353" s="11">
        <f>DAY(InputData[[#This Row],[DATE]])</f>
        <v>8</v>
      </c>
      <c r="O353" s="11" t="str">
        <f>TEXT(InputData[[#This Row],[DATE]],"MMM")</f>
        <v>May</v>
      </c>
      <c r="P353" s="11">
        <f>YEAR(InputData[[#This Row],[DATE]])</f>
        <v>2022</v>
      </c>
    </row>
    <row r="354" spans="1:16" x14ac:dyDescent="0.2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13">
        <f>VLOOKUP(InputData[[#This Row],[PRODUCT ID]],MasterData[],5,0)</f>
        <v>134</v>
      </c>
      <c r="K354" s="13">
        <f>VLOOKUP(InputData[[#This Row],[PRODUCT ID]],MasterData[],6,0)</f>
        <v>156.78</v>
      </c>
      <c r="L354" s="13">
        <f>InputData[[#This Row],[BUYING PRIZE]]*InputData[[#This Row],[QUANTITY]]</f>
        <v>1608</v>
      </c>
      <c r="M354" s="13">
        <f>InputData[[#This Row],[SELLING PRICE]]*InputData[[#This Row],[QUANTITY]]*1-InputData[[#This Row],[DISCOUNT %]]</f>
        <v>1881.3600000000001</v>
      </c>
      <c r="N354" s="11">
        <f>DAY(InputData[[#This Row],[DATE]])</f>
        <v>9</v>
      </c>
      <c r="O354" s="11" t="str">
        <f>TEXT(InputData[[#This Row],[DATE]],"MMM")</f>
        <v>May</v>
      </c>
      <c r="P354" s="11">
        <f>YEAR(InputData[[#This Row],[DATE]])</f>
        <v>2022</v>
      </c>
    </row>
    <row r="355" spans="1:16" x14ac:dyDescent="0.2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13">
        <f>VLOOKUP(InputData[[#This Row],[PRODUCT ID]],MasterData[],5,0)</f>
        <v>6</v>
      </c>
      <c r="K355" s="13">
        <f>VLOOKUP(InputData[[#This Row],[PRODUCT ID]],MasterData[],6,0)</f>
        <v>7.8599999999999994</v>
      </c>
      <c r="L355" s="13">
        <f>InputData[[#This Row],[BUYING PRIZE]]*InputData[[#This Row],[QUANTITY]]</f>
        <v>36</v>
      </c>
      <c r="M355" s="13">
        <f>InputData[[#This Row],[SELLING PRICE]]*InputData[[#This Row],[QUANTITY]]*1-InputData[[#This Row],[DISCOUNT %]]</f>
        <v>47.16</v>
      </c>
      <c r="N355" s="11">
        <f>DAY(InputData[[#This Row],[DATE]])</f>
        <v>10</v>
      </c>
      <c r="O355" s="11" t="str">
        <f>TEXT(InputData[[#This Row],[DATE]],"MMM")</f>
        <v>May</v>
      </c>
      <c r="P355" s="11">
        <f>YEAR(InputData[[#This Row],[DATE]])</f>
        <v>2022</v>
      </c>
    </row>
    <row r="356" spans="1:16" x14ac:dyDescent="0.2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13">
        <f>VLOOKUP(InputData[[#This Row],[PRODUCT ID]],MasterData[],5,0)</f>
        <v>44</v>
      </c>
      <c r="K356" s="13">
        <f>VLOOKUP(InputData[[#This Row],[PRODUCT ID]],MasterData[],6,0)</f>
        <v>48.4</v>
      </c>
      <c r="L356" s="13">
        <f>InputData[[#This Row],[BUYING PRIZE]]*InputData[[#This Row],[QUANTITY]]</f>
        <v>308</v>
      </c>
      <c r="M356" s="13">
        <f>InputData[[#This Row],[SELLING PRICE]]*InputData[[#This Row],[QUANTITY]]*1-InputData[[#This Row],[DISCOUNT %]]</f>
        <v>338.8</v>
      </c>
      <c r="N356" s="11">
        <f>DAY(InputData[[#This Row],[DATE]])</f>
        <v>12</v>
      </c>
      <c r="O356" s="11" t="str">
        <f>TEXT(InputData[[#This Row],[DATE]],"MMM")</f>
        <v>May</v>
      </c>
      <c r="P356" s="11">
        <f>YEAR(InputData[[#This Row],[DATE]])</f>
        <v>2022</v>
      </c>
    </row>
    <row r="357" spans="1:16" x14ac:dyDescent="0.2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13">
        <f>VLOOKUP(InputData[[#This Row],[PRODUCT ID]],MasterData[],5,0)</f>
        <v>73</v>
      </c>
      <c r="K357" s="13">
        <f>VLOOKUP(InputData[[#This Row],[PRODUCT ID]],MasterData[],6,0)</f>
        <v>94.17</v>
      </c>
      <c r="L357" s="13">
        <f>InputData[[#This Row],[BUYING PRIZE]]*InputData[[#This Row],[QUANTITY]]</f>
        <v>365</v>
      </c>
      <c r="M357" s="13">
        <f>InputData[[#This Row],[SELLING PRICE]]*InputData[[#This Row],[QUANTITY]]*1-InputData[[#This Row],[DISCOUNT %]]</f>
        <v>470.85</v>
      </c>
      <c r="N357" s="11">
        <f>DAY(InputData[[#This Row],[DATE]])</f>
        <v>13</v>
      </c>
      <c r="O357" s="11" t="str">
        <f>TEXT(InputData[[#This Row],[DATE]],"MMM")</f>
        <v>May</v>
      </c>
      <c r="P357" s="11">
        <f>YEAR(InputData[[#This Row],[DATE]])</f>
        <v>2022</v>
      </c>
    </row>
    <row r="358" spans="1:16" x14ac:dyDescent="0.2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13">
        <f>VLOOKUP(InputData[[#This Row],[PRODUCT ID]],MasterData[],5,0)</f>
        <v>83</v>
      </c>
      <c r="K358" s="13">
        <f>VLOOKUP(InputData[[#This Row],[PRODUCT ID]],MasterData[],6,0)</f>
        <v>94.62</v>
      </c>
      <c r="L358" s="13">
        <f>InputData[[#This Row],[BUYING PRIZE]]*InputData[[#This Row],[QUANTITY]]</f>
        <v>1162</v>
      </c>
      <c r="M358" s="13">
        <f>InputData[[#This Row],[SELLING PRICE]]*InputData[[#This Row],[QUANTITY]]*1-InputData[[#This Row],[DISCOUNT %]]</f>
        <v>1324.68</v>
      </c>
      <c r="N358" s="11">
        <f>DAY(InputData[[#This Row],[DATE]])</f>
        <v>14</v>
      </c>
      <c r="O358" s="11" t="str">
        <f>TEXT(InputData[[#This Row],[DATE]],"MMM")</f>
        <v>May</v>
      </c>
      <c r="P358" s="11">
        <f>YEAR(InputData[[#This Row],[DATE]])</f>
        <v>2022</v>
      </c>
    </row>
    <row r="359" spans="1:16" x14ac:dyDescent="0.2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13">
        <f>VLOOKUP(InputData[[#This Row],[PRODUCT ID]],MasterData[],5,0)</f>
        <v>61</v>
      </c>
      <c r="K359" s="13">
        <f>VLOOKUP(InputData[[#This Row],[PRODUCT ID]],MasterData[],6,0)</f>
        <v>76.25</v>
      </c>
      <c r="L359" s="13">
        <f>InputData[[#This Row],[BUYING PRIZE]]*InputData[[#This Row],[QUANTITY]]</f>
        <v>305</v>
      </c>
      <c r="M359" s="13">
        <f>InputData[[#This Row],[SELLING PRICE]]*InputData[[#This Row],[QUANTITY]]*1-InputData[[#This Row],[DISCOUNT %]]</f>
        <v>381.25</v>
      </c>
      <c r="N359" s="11">
        <f>DAY(InputData[[#This Row],[DATE]])</f>
        <v>15</v>
      </c>
      <c r="O359" s="11" t="str">
        <f>TEXT(InputData[[#This Row],[DATE]],"MMM")</f>
        <v>May</v>
      </c>
      <c r="P359" s="11">
        <f>YEAR(InputData[[#This Row],[DATE]])</f>
        <v>2022</v>
      </c>
    </row>
    <row r="360" spans="1:16" x14ac:dyDescent="0.2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13">
        <f>VLOOKUP(InputData[[#This Row],[PRODUCT ID]],MasterData[],5,0)</f>
        <v>148</v>
      </c>
      <c r="K360" s="13">
        <f>VLOOKUP(InputData[[#This Row],[PRODUCT ID]],MasterData[],6,0)</f>
        <v>164.28</v>
      </c>
      <c r="L360" s="13">
        <f>InputData[[#This Row],[BUYING PRIZE]]*InputData[[#This Row],[QUANTITY]]</f>
        <v>1924</v>
      </c>
      <c r="M360" s="13">
        <f>InputData[[#This Row],[SELLING PRICE]]*InputData[[#This Row],[QUANTITY]]*1-InputData[[#This Row],[DISCOUNT %]]</f>
        <v>2135.64</v>
      </c>
      <c r="N360" s="11">
        <f>DAY(InputData[[#This Row],[DATE]])</f>
        <v>16</v>
      </c>
      <c r="O360" s="11" t="str">
        <f>TEXT(InputData[[#This Row],[DATE]],"MMM")</f>
        <v>May</v>
      </c>
      <c r="P360" s="11">
        <f>YEAR(InputData[[#This Row],[DATE]])</f>
        <v>2022</v>
      </c>
    </row>
    <row r="361" spans="1:16" x14ac:dyDescent="0.2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13">
        <f>VLOOKUP(InputData[[#This Row],[PRODUCT ID]],MasterData[],5,0)</f>
        <v>93</v>
      </c>
      <c r="K361" s="13">
        <f>VLOOKUP(InputData[[#This Row],[PRODUCT ID]],MasterData[],6,0)</f>
        <v>104.16</v>
      </c>
      <c r="L361" s="13">
        <f>InputData[[#This Row],[BUYING PRIZE]]*InputData[[#This Row],[QUANTITY]]</f>
        <v>1209</v>
      </c>
      <c r="M361" s="13">
        <f>InputData[[#This Row],[SELLING PRICE]]*InputData[[#This Row],[QUANTITY]]*1-InputData[[#This Row],[DISCOUNT %]]</f>
        <v>1354.08</v>
      </c>
      <c r="N361" s="11">
        <f>DAY(InputData[[#This Row],[DATE]])</f>
        <v>16</v>
      </c>
      <c r="O361" s="11" t="str">
        <f>TEXT(InputData[[#This Row],[DATE]],"MMM")</f>
        <v>May</v>
      </c>
      <c r="P361" s="11">
        <f>YEAR(InputData[[#This Row],[DATE]])</f>
        <v>2022</v>
      </c>
    </row>
    <row r="362" spans="1:16" x14ac:dyDescent="0.2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13">
        <f>VLOOKUP(InputData[[#This Row],[PRODUCT ID]],MasterData[],5,0)</f>
        <v>48</v>
      </c>
      <c r="K362" s="13">
        <f>VLOOKUP(InputData[[#This Row],[PRODUCT ID]],MasterData[],6,0)</f>
        <v>57.120000000000005</v>
      </c>
      <c r="L362" s="13">
        <f>InputData[[#This Row],[BUYING PRIZE]]*InputData[[#This Row],[QUANTITY]]</f>
        <v>384</v>
      </c>
      <c r="M362" s="13">
        <f>InputData[[#This Row],[SELLING PRICE]]*InputData[[#This Row],[QUANTITY]]*1-InputData[[#This Row],[DISCOUNT %]]</f>
        <v>456.96000000000004</v>
      </c>
      <c r="N362" s="11">
        <f>DAY(InputData[[#This Row],[DATE]])</f>
        <v>17</v>
      </c>
      <c r="O362" s="11" t="str">
        <f>TEXT(InputData[[#This Row],[DATE]],"MMM")</f>
        <v>May</v>
      </c>
      <c r="P362" s="11">
        <f>YEAR(InputData[[#This Row],[DATE]])</f>
        <v>2022</v>
      </c>
    </row>
    <row r="363" spans="1:16" x14ac:dyDescent="0.2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13">
        <f>VLOOKUP(InputData[[#This Row],[PRODUCT ID]],MasterData[],5,0)</f>
        <v>48</v>
      </c>
      <c r="K363" s="13">
        <f>VLOOKUP(InputData[[#This Row],[PRODUCT ID]],MasterData[],6,0)</f>
        <v>57.120000000000005</v>
      </c>
      <c r="L363" s="13">
        <f>InputData[[#This Row],[BUYING PRIZE]]*InputData[[#This Row],[QUANTITY]]</f>
        <v>192</v>
      </c>
      <c r="M363" s="13">
        <f>InputData[[#This Row],[SELLING PRICE]]*InputData[[#This Row],[QUANTITY]]*1-InputData[[#This Row],[DISCOUNT %]]</f>
        <v>228.48000000000002</v>
      </c>
      <c r="N363" s="11">
        <f>DAY(InputData[[#This Row],[DATE]])</f>
        <v>18</v>
      </c>
      <c r="O363" s="11" t="str">
        <f>TEXT(InputData[[#This Row],[DATE]],"MMM")</f>
        <v>May</v>
      </c>
      <c r="P363" s="11">
        <f>YEAR(InputData[[#This Row],[DATE]])</f>
        <v>2022</v>
      </c>
    </row>
    <row r="364" spans="1:16" x14ac:dyDescent="0.2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13">
        <f>VLOOKUP(InputData[[#This Row],[PRODUCT ID]],MasterData[],5,0)</f>
        <v>72</v>
      </c>
      <c r="K364" s="13">
        <f>VLOOKUP(InputData[[#This Row],[PRODUCT ID]],MasterData[],6,0)</f>
        <v>79.92</v>
      </c>
      <c r="L364" s="13">
        <f>InputData[[#This Row],[BUYING PRIZE]]*InputData[[#This Row],[QUANTITY]]</f>
        <v>576</v>
      </c>
      <c r="M364" s="13">
        <f>InputData[[#This Row],[SELLING PRICE]]*InputData[[#This Row],[QUANTITY]]*1-InputData[[#This Row],[DISCOUNT %]]</f>
        <v>639.36</v>
      </c>
      <c r="N364" s="11">
        <f>DAY(InputData[[#This Row],[DATE]])</f>
        <v>18</v>
      </c>
      <c r="O364" s="11" t="str">
        <f>TEXT(InputData[[#This Row],[DATE]],"MMM")</f>
        <v>May</v>
      </c>
      <c r="P364" s="11">
        <f>YEAR(InputData[[#This Row],[DATE]])</f>
        <v>2022</v>
      </c>
    </row>
    <row r="365" spans="1:16" x14ac:dyDescent="0.2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13">
        <f>VLOOKUP(InputData[[#This Row],[PRODUCT ID]],MasterData[],5,0)</f>
        <v>76</v>
      </c>
      <c r="K365" s="13">
        <f>VLOOKUP(InputData[[#This Row],[PRODUCT ID]],MasterData[],6,0)</f>
        <v>82.08</v>
      </c>
      <c r="L365" s="13">
        <f>InputData[[#This Row],[BUYING PRIZE]]*InputData[[#This Row],[QUANTITY]]</f>
        <v>1140</v>
      </c>
      <c r="M365" s="13">
        <f>InputData[[#This Row],[SELLING PRICE]]*InputData[[#This Row],[QUANTITY]]*1-InputData[[#This Row],[DISCOUNT %]]</f>
        <v>1231.2</v>
      </c>
      <c r="N365" s="11">
        <f>DAY(InputData[[#This Row],[DATE]])</f>
        <v>20</v>
      </c>
      <c r="O365" s="11" t="str">
        <f>TEXT(InputData[[#This Row],[DATE]],"MMM")</f>
        <v>May</v>
      </c>
      <c r="P365" s="11">
        <f>YEAR(InputData[[#This Row],[DATE]])</f>
        <v>2022</v>
      </c>
    </row>
    <row r="366" spans="1:16" x14ac:dyDescent="0.2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13">
        <f>VLOOKUP(InputData[[#This Row],[PRODUCT ID]],MasterData[],5,0)</f>
        <v>12</v>
      </c>
      <c r="K366" s="13">
        <f>VLOOKUP(InputData[[#This Row],[PRODUCT ID]],MasterData[],6,0)</f>
        <v>15.719999999999999</v>
      </c>
      <c r="L366" s="13">
        <f>InputData[[#This Row],[BUYING PRIZE]]*InputData[[#This Row],[QUANTITY]]</f>
        <v>144</v>
      </c>
      <c r="M366" s="13">
        <f>InputData[[#This Row],[SELLING PRICE]]*InputData[[#This Row],[QUANTITY]]*1-InputData[[#This Row],[DISCOUNT %]]</f>
        <v>188.64</v>
      </c>
      <c r="N366" s="11">
        <f>DAY(InputData[[#This Row],[DATE]])</f>
        <v>22</v>
      </c>
      <c r="O366" s="11" t="str">
        <f>TEXT(InputData[[#This Row],[DATE]],"MMM")</f>
        <v>May</v>
      </c>
      <c r="P366" s="11">
        <f>YEAR(InputData[[#This Row],[DATE]])</f>
        <v>2022</v>
      </c>
    </row>
    <row r="367" spans="1:16" x14ac:dyDescent="0.2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13">
        <f>VLOOKUP(InputData[[#This Row],[PRODUCT ID]],MasterData[],5,0)</f>
        <v>105</v>
      </c>
      <c r="K367" s="13">
        <f>VLOOKUP(InputData[[#This Row],[PRODUCT ID]],MasterData[],6,0)</f>
        <v>142.80000000000001</v>
      </c>
      <c r="L367" s="13">
        <f>InputData[[#This Row],[BUYING PRIZE]]*InputData[[#This Row],[QUANTITY]]</f>
        <v>735</v>
      </c>
      <c r="M367" s="13">
        <f>InputData[[#This Row],[SELLING PRICE]]*InputData[[#This Row],[QUANTITY]]*1-InputData[[#This Row],[DISCOUNT %]]</f>
        <v>999.60000000000014</v>
      </c>
      <c r="N367" s="11">
        <f>DAY(InputData[[#This Row],[DATE]])</f>
        <v>25</v>
      </c>
      <c r="O367" s="11" t="str">
        <f>TEXT(InputData[[#This Row],[DATE]],"MMM")</f>
        <v>May</v>
      </c>
      <c r="P367" s="11">
        <f>YEAR(InputData[[#This Row],[DATE]])</f>
        <v>2022</v>
      </c>
    </row>
    <row r="368" spans="1:16" x14ac:dyDescent="0.2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13">
        <f>VLOOKUP(InputData[[#This Row],[PRODUCT ID]],MasterData[],5,0)</f>
        <v>37</v>
      </c>
      <c r="K368" s="13">
        <f>VLOOKUP(InputData[[#This Row],[PRODUCT ID]],MasterData[],6,0)</f>
        <v>41.81</v>
      </c>
      <c r="L368" s="13">
        <f>InputData[[#This Row],[BUYING PRIZE]]*InputData[[#This Row],[QUANTITY]]</f>
        <v>74</v>
      </c>
      <c r="M368" s="13">
        <f>InputData[[#This Row],[SELLING PRICE]]*InputData[[#This Row],[QUANTITY]]*1-InputData[[#This Row],[DISCOUNT %]]</f>
        <v>83.62</v>
      </c>
      <c r="N368" s="11">
        <f>DAY(InputData[[#This Row],[DATE]])</f>
        <v>26</v>
      </c>
      <c r="O368" s="11" t="str">
        <f>TEXT(InputData[[#This Row],[DATE]],"MMM")</f>
        <v>May</v>
      </c>
      <c r="P368" s="11">
        <f>YEAR(InputData[[#This Row],[DATE]])</f>
        <v>2022</v>
      </c>
    </row>
    <row r="369" spans="1:16" x14ac:dyDescent="0.2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13">
        <f>VLOOKUP(InputData[[#This Row],[PRODUCT ID]],MasterData[],5,0)</f>
        <v>48</v>
      </c>
      <c r="K369" s="13">
        <f>VLOOKUP(InputData[[#This Row],[PRODUCT ID]],MasterData[],6,0)</f>
        <v>57.120000000000005</v>
      </c>
      <c r="L369" s="13">
        <f>InputData[[#This Row],[BUYING PRIZE]]*InputData[[#This Row],[QUANTITY]]</f>
        <v>96</v>
      </c>
      <c r="M369" s="13">
        <f>InputData[[#This Row],[SELLING PRICE]]*InputData[[#This Row],[QUANTITY]]*1-InputData[[#This Row],[DISCOUNT %]]</f>
        <v>114.24000000000001</v>
      </c>
      <c r="N369" s="11">
        <f>DAY(InputData[[#This Row],[DATE]])</f>
        <v>26</v>
      </c>
      <c r="O369" s="11" t="str">
        <f>TEXT(InputData[[#This Row],[DATE]],"MMM")</f>
        <v>May</v>
      </c>
      <c r="P369" s="11">
        <f>YEAR(InputData[[#This Row],[DATE]])</f>
        <v>2022</v>
      </c>
    </row>
    <row r="370" spans="1:16" x14ac:dyDescent="0.2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13">
        <f>VLOOKUP(InputData[[#This Row],[PRODUCT ID]],MasterData[],5,0)</f>
        <v>138</v>
      </c>
      <c r="K370" s="13">
        <f>VLOOKUP(InputData[[#This Row],[PRODUCT ID]],MasterData[],6,0)</f>
        <v>173.88</v>
      </c>
      <c r="L370" s="13">
        <f>InputData[[#This Row],[BUYING PRIZE]]*InputData[[#This Row],[QUANTITY]]</f>
        <v>1380</v>
      </c>
      <c r="M370" s="13">
        <f>InputData[[#This Row],[SELLING PRICE]]*InputData[[#This Row],[QUANTITY]]*1-InputData[[#This Row],[DISCOUNT %]]</f>
        <v>1738.8</v>
      </c>
      <c r="N370" s="11">
        <f>DAY(InputData[[#This Row],[DATE]])</f>
        <v>28</v>
      </c>
      <c r="O370" s="11" t="str">
        <f>TEXT(InputData[[#This Row],[DATE]],"MMM")</f>
        <v>May</v>
      </c>
      <c r="P370" s="11">
        <f>YEAR(InputData[[#This Row],[DATE]])</f>
        <v>2022</v>
      </c>
    </row>
    <row r="371" spans="1:16" x14ac:dyDescent="0.2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13">
        <f>VLOOKUP(InputData[[#This Row],[PRODUCT ID]],MasterData[],5,0)</f>
        <v>83</v>
      </c>
      <c r="K371" s="13">
        <f>VLOOKUP(InputData[[#This Row],[PRODUCT ID]],MasterData[],6,0)</f>
        <v>94.62</v>
      </c>
      <c r="L371" s="13">
        <f>InputData[[#This Row],[BUYING PRIZE]]*InputData[[#This Row],[QUANTITY]]</f>
        <v>415</v>
      </c>
      <c r="M371" s="13">
        <f>InputData[[#This Row],[SELLING PRICE]]*InputData[[#This Row],[QUANTITY]]*1-InputData[[#This Row],[DISCOUNT %]]</f>
        <v>473.1</v>
      </c>
      <c r="N371" s="11">
        <f>DAY(InputData[[#This Row],[DATE]])</f>
        <v>28</v>
      </c>
      <c r="O371" s="11" t="str">
        <f>TEXT(InputData[[#This Row],[DATE]],"MMM")</f>
        <v>May</v>
      </c>
      <c r="P371" s="11">
        <f>YEAR(InputData[[#This Row],[DATE]])</f>
        <v>2022</v>
      </c>
    </row>
    <row r="372" spans="1:16" x14ac:dyDescent="0.2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13">
        <f>VLOOKUP(InputData[[#This Row],[PRODUCT ID]],MasterData[],5,0)</f>
        <v>148</v>
      </c>
      <c r="K372" s="13">
        <f>VLOOKUP(InputData[[#This Row],[PRODUCT ID]],MasterData[],6,0)</f>
        <v>164.28</v>
      </c>
      <c r="L372" s="13">
        <f>InputData[[#This Row],[BUYING PRIZE]]*InputData[[#This Row],[QUANTITY]]</f>
        <v>1332</v>
      </c>
      <c r="M372" s="13">
        <f>InputData[[#This Row],[SELLING PRICE]]*InputData[[#This Row],[QUANTITY]]*1-InputData[[#This Row],[DISCOUNT %]]</f>
        <v>1478.52</v>
      </c>
      <c r="N372" s="11">
        <f>DAY(InputData[[#This Row],[DATE]])</f>
        <v>28</v>
      </c>
      <c r="O372" s="11" t="str">
        <f>TEXT(InputData[[#This Row],[DATE]],"MMM")</f>
        <v>May</v>
      </c>
      <c r="P372" s="11">
        <f>YEAR(InputData[[#This Row],[DATE]])</f>
        <v>2022</v>
      </c>
    </row>
    <row r="373" spans="1:16" x14ac:dyDescent="0.2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13">
        <f>VLOOKUP(InputData[[#This Row],[PRODUCT ID]],MasterData[],5,0)</f>
        <v>44</v>
      </c>
      <c r="K373" s="13">
        <f>VLOOKUP(InputData[[#This Row],[PRODUCT ID]],MasterData[],6,0)</f>
        <v>48.84</v>
      </c>
      <c r="L373" s="13">
        <f>InputData[[#This Row],[BUYING PRIZE]]*InputData[[#This Row],[QUANTITY]]</f>
        <v>528</v>
      </c>
      <c r="M373" s="13">
        <f>InputData[[#This Row],[SELLING PRICE]]*InputData[[#This Row],[QUANTITY]]*1-InputData[[#This Row],[DISCOUNT %]]</f>
        <v>586.08000000000004</v>
      </c>
      <c r="N373" s="11">
        <f>DAY(InputData[[#This Row],[DATE]])</f>
        <v>28</v>
      </c>
      <c r="O373" s="11" t="str">
        <f>TEXT(InputData[[#This Row],[DATE]],"MMM")</f>
        <v>May</v>
      </c>
      <c r="P373" s="11">
        <f>YEAR(InputData[[#This Row],[DATE]])</f>
        <v>2022</v>
      </c>
    </row>
    <row r="374" spans="1:16" x14ac:dyDescent="0.2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13">
        <f>VLOOKUP(InputData[[#This Row],[PRODUCT ID]],MasterData[],5,0)</f>
        <v>61</v>
      </c>
      <c r="K374" s="13">
        <f>VLOOKUP(InputData[[#This Row],[PRODUCT ID]],MasterData[],6,0)</f>
        <v>76.25</v>
      </c>
      <c r="L374" s="13">
        <f>InputData[[#This Row],[BUYING PRIZE]]*InputData[[#This Row],[QUANTITY]]</f>
        <v>854</v>
      </c>
      <c r="M374" s="13">
        <f>InputData[[#This Row],[SELLING PRICE]]*InputData[[#This Row],[QUANTITY]]*1-InputData[[#This Row],[DISCOUNT %]]</f>
        <v>1067.5</v>
      </c>
      <c r="N374" s="11">
        <f>DAY(InputData[[#This Row],[DATE]])</f>
        <v>28</v>
      </c>
      <c r="O374" s="11" t="str">
        <f>TEXT(InputData[[#This Row],[DATE]],"MMM")</f>
        <v>May</v>
      </c>
      <c r="P374" s="11">
        <f>YEAR(InputData[[#This Row],[DATE]])</f>
        <v>2022</v>
      </c>
    </row>
    <row r="375" spans="1:16" x14ac:dyDescent="0.2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13">
        <f>VLOOKUP(InputData[[#This Row],[PRODUCT ID]],MasterData[],5,0)</f>
        <v>76</v>
      </c>
      <c r="K375" s="13">
        <f>VLOOKUP(InputData[[#This Row],[PRODUCT ID]],MasterData[],6,0)</f>
        <v>82.08</v>
      </c>
      <c r="L375" s="13">
        <f>InputData[[#This Row],[BUYING PRIZE]]*InputData[[#This Row],[QUANTITY]]</f>
        <v>684</v>
      </c>
      <c r="M375" s="13">
        <f>InputData[[#This Row],[SELLING PRICE]]*InputData[[#This Row],[QUANTITY]]*1-InputData[[#This Row],[DISCOUNT %]]</f>
        <v>738.72</v>
      </c>
      <c r="N375" s="11">
        <f>DAY(InputData[[#This Row],[DATE]])</f>
        <v>30</v>
      </c>
      <c r="O375" s="11" t="str">
        <f>TEXT(InputData[[#This Row],[DATE]],"MMM")</f>
        <v>May</v>
      </c>
      <c r="P375" s="11">
        <f>YEAR(InputData[[#This Row],[DATE]])</f>
        <v>2022</v>
      </c>
    </row>
    <row r="376" spans="1:16" x14ac:dyDescent="0.2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13">
        <f>VLOOKUP(InputData[[#This Row],[PRODUCT ID]],MasterData[],5,0)</f>
        <v>133</v>
      </c>
      <c r="K376" s="13">
        <f>VLOOKUP(InputData[[#This Row],[PRODUCT ID]],MasterData[],6,0)</f>
        <v>155.61000000000001</v>
      </c>
      <c r="L376" s="13">
        <f>InputData[[#This Row],[BUYING PRIZE]]*InputData[[#This Row],[QUANTITY]]</f>
        <v>532</v>
      </c>
      <c r="M376" s="13">
        <f>InputData[[#This Row],[SELLING PRICE]]*InputData[[#This Row],[QUANTITY]]*1-InputData[[#This Row],[DISCOUNT %]]</f>
        <v>622.44000000000005</v>
      </c>
      <c r="N376" s="11">
        <f>DAY(InputData[[#This Row],[DATE]])</f>
        <v>30</v>
      </c>
      <c r="O376" s="11" t="str">
        <f>TEXT(InputData[[#This Row],[DATE]],"MMM")</f>
        <v>May</v>
      </c>
      <c r="P376" s="11">
        <f>YEAR(InputData[[#This Row],[DATE]])</f>
        <v>2022</v>
      </c>
    </row>
    <row r="377" spans="1:16" x14ac:dyDescent="0.2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13">
        <f>VLOOKUP(InputData[[#This Row],[PRODUCT ID]],MasterData[],5,0)</f>
        <v>95</v>
      </c>
      <c r="K377" s="13">
        <f>VLOOKUP(InputData[[#This Row],[PRODUCT ID]],MasterData[],6,0)</f>
        <v>119.7</v>
      </c>
      <c r="L377" s="13">
        <f>InputData[[#This Row],[BUYING PRIZE]]*InputData[[#This Row],[QUANTITY]]</f>
        <v>285</v>
      </c>
      <c r="M377" s="13">
        <f>InputData[[#This Row],[SELLING PRICE]]*InputData[[#This Row],[QUANTITY]]*1-InputData[[#This Row],[DISCOUNT %]]</f>
        <v>359.1</v>
      </c>
      <c r="N377" s="11">
        <f>DAY(InputData[[#This Row],[DATE]])</f>
        <v>30</v>
      </c>
      <c r="O377" s="11" t="str">
        <f>TEXT(InputData[[#This Row],[DATE]],"MMM")</f>
        <v>May</v>
      </c>
      <c r="P377" s="11">
        <f>YEAR(InputData[[#This Row],[DATE]])</f>
        <v>2022</v>
      </c>
    </row>
    <row r="378" spans="1:16" x14ac:dyDescent="0.2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13">
        <f>VLOOKUP(InputData[[#This Row],[PRODUCT ID]],MasterData[],5,0)</f>
        <v>83</v>
      </c>
      <c r="K378" s="13">
        <f>VLOOKUP(InputData[[#This Row],[PRODUCT ID]],MasterData[],6,0)</f>
        <v>94.62</v>
      </c>
      <c r="L378" s="13">
        <f>InputData[[#This Row],[BUYING PRIZE]]*InputData[[#This Row],[QUANTITY]]</f>
        <v>1162</v>
      </c>
      <c r="M378" s="13">
        <f>InputData[[#This Row],[SELLING PRICE]]*InputData[[#This Row],[QUANTITY]]*1-InputData[[#This Row],[DISCOUNT %]]</f>
        <v>1324.68</v>
      </c>
      <c r="N378" s="11">
        <f>DAY(InputData[[#This Row],[DATE]])</f>
        <v>3</v>
      </c>
      <c r="O378" s="11" t="str">
        <f>TEXT(InputData[[#This Row],[DATE]],"MMM")</f>
        <v>Jun</v>
      </c>
      <c r="P378" s="11">
        <f>YEAR(InputData[[#This Row],[DATE]])</f>
        <v>2022</v>
      </c>
    </row>
    <row r="379" spans="1:16" x14ac:dyDescent="0.2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13">
        <f>VLOOKUP(InputData[[#This Row],[PRODUCT ID]],MasterData[],5,0)</f>
        <v>37</v>
      </c>
      <c r="K379" s="13">
        <f>VLOOKUP(InputData[[#This Row],[PRODUCT ID]],MasterData[],6,0)</f>
        <v>41.81</v>
      </c>
      <c r="L379" s="13">
        <f>InputData[[#This Row],[BUYING PRIZE]]*InputData[[#This Row],[QUANTITY]]</f>
        <v>296</v>
      </c>
      <c r="M379" s="13">
        <f>InputData[[#This Row],[SELLING PRICE]]*InputData[[#This Row],[QUANTITY]]*1-InputData[[#This Row],[DISCOUNT %]]</f>
        <v>334.48</v>
      </c>
      <c r="N379" s="11">
        <f>DAY(InputData[[#This Row],[DATE]])</f>
        <v>10</v>
      </c>
      <c r="O379" s="11" t="str">
        <f>TEXT(InputData[[#This Row],[DATE]],"MMM")</f>
        <v>Jun</v>
      </c>
      <c r="P379" s="11">
        <f>YEAR(InputData[[#This Row],[DATE]])</f>
        <v>2022</v>
      </c>
    </row>
    <row r="380" spans="1:16" x14ac:dyDescent="0.2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13">
        <f>VLOOKUP(InputData[[#This Row],[PRODUCT ID]],MasterData[],5,0)</f>
        <v>37</v>
      </c>
      <c r="K380" s="13">
        <f>VLOOKUP(InputData[[#This Row],[PRODUCT ID]],MasterData[],6,0)</f>
        <v>42.55</v>
      </c>
      <c r="L380" s="13">
        <f>InputData[[#This Row],[BUYING PRIZE]]*InputData[[#This Row],[QUANTITY]]</f>
        <v>481</v>
      </c>
      <c r="M380" s="13">
        <f>InputData[[#This Row],[SELLING PRICE]]*InputData[[#This Row],[QUANTITY]]*1-InputData[[#This Row],[DISCOUNT %]]</f>
        <v>553.15</v>
      </c>
      <c r="N380" s="11">
        <f>DAY(InputData[[#This Row],[DATE]])</f>
        <v>11</v>
      </c>
      <c r="O380" s="11" t="str">
        <f>TEXT(InputData[[#This Row],[DATE]],"MMM")</f>
        <v>Jun</v>
      </c>
      <c r="P380" s="11">
        <f>YEAR(InputData[[#This Row],[DATE]])</f>
        <v>2022</v>
      </c>
    </row>
    <row r="381" spans="1:16" x14ac:dyDescent="0.2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13">
        <f>VLOOKUP(InputData[[#This Row],[PRODUCT ID]],MasterData[],5,0)</f>
        <v>126</v>
      </c>
      <c r="K381" s="13">
        <f>VLOOKUP(InputData[[#This Row],[PRODUCT ID]],MasterData[],6,0)</f>
        <v>162.54</v>
      </c>
      <c r="L381" s="13">
        <f>InputData[[#This Row],[BUYING PRIZE]]*InputData[[#This Row],[QUANTITY]]</f>
        <v>756</v>
      </c>
      <c r="M381" s="13">
        <f>InputData[[#This Row],[SELLING PRICE]]*InputData[[#This Row],[QUANTITY]]*1-InputData[[#This Row],[DISCOUNT %]]</f>
        <v>975.24</v>
      </c>
      <c r="N381" s="11">
        <f>DAY(InputData[[#This Row],[DATE]])</f>
        <v>11</v>
      </c>
      <c r="O381" s="11" t="str">
        <f>TEXT(InputData[[#This Row],[DATE]],"MMM")</f>
        <v>Jun</v>
      </c>
      <c r="P381" s="11">
        <f>YEAR(InputData[[#This Row],[DATE]])</f>
        <v>2022</v>
      </c>
    </row>
    <row r="382" spans="1:16" x14ac:dyDescent="0.2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13">
        <f>VLOOKUP(InputData[[#This Row],[PRODUCT ID]],MasterData[],5,0)</f>
        <v>18</v>
      </c>
      <c r="K382" s="13">
        <f>VLOOKUP(InputData[[#This Row],[PRODUCT ID]],MasterData[],6,0)</f>
        <v>24.66</v>
      </c>
      <c r="L382" s="13">
        <f>InputData[[#This Row],[BUYING PRIZE]]*InputData[[#This Row],[QUANTITY]]</f>
        <v>108</v>
      </c>
      <c r="M382" s="13">
        <f>InputData[[#This Row],[SELLING PRICE]]*InputData[[#This Row],[QUANTITY]]*1-InputData[[#This Row],[DISCOUNT %]]</f>
        <v>147.96</v>
      </c>
      <c r="N382" s="11">
        <f>DAY(InputData[[#This Row],[DATE]])</f>
        <v>13</v>
      </c>
      <c r="O382" s="11" t="str">
        <f>TEXT(InputData[[#This Row],[DATE]],"MMM")</f>
        <v>Jun</v>
      </c>
      <c r="P382" s="11">
        <f>YEAR(InputData[[#This Row],[DATE]])</f>
        <v>2022</v>
      </c>
    </row>
    <row r="383" spans="1:16" x14ac:dyDescent="0.2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13">
        <f>VLOOKUP(InputData[[#This Row],[PRODUCT ID]],MasterData[],5,0)</f>
        <v>120</v>
      </c>
      <c r="K383" s="13">
        <f>VLOOKUP(InputData[[#This Row],[PRODUCT ID]],MasterData[],6,0)</f>
        <v>162</v>
      </c>
      <c r="L383" s="13">
        <f>InputData[[#This Row],[BUYING PRIZE]]*InputData[[#This Row],[QUANTITY]]</f>
        <v>1800</v>
      </c>
      <c r="M383" s="13">
        <f>InputData[[#This Row],[SELLING PRICE]]*InputData[[#This Row],[QUANTITY]]*1-InputData[[#This Row],[DISCOUNT %]]</f>
        <v>2430</v>
      </c>
      <c r="N383" s="11">
        <f>DAY(InputData[[#This Row],[DATE]])</f>
        <v>15</v>
      </c>
      <c r="O383" s="11" t="str">
        <f>TEXT(InputData[[#This Row],[DATE]],"MMM")</f>
        <v>Jun</v>
      </c>
      <c r="P383" s="11">
        <f>YEAR(InputData[[#This Row],[DATE]])</f>
        <v>2022</v>
      </c>
    </row>
    <row r="384" spans="1:16" x14ac:dyDescent="0.2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13">
        <f>VLOOKUP(InputData[[#This Row],[PRODUCT ID]],MasterData[],5,0)</f>
        <v>47</v>
      </c>
      <c r="K384" s="13">
        <f>VLOOKUP(InputData[[#This Row],[PRODUCT ID]],MasterData[],6,0)</f>
        <v>53.11</v>
      </c>
      <c r="L384" s="13">
        <f>InputData[[#This Row],[BUYING PRIZE]]*InputData[[#This Row],[QUANTITY]]</f>
        <v>705</v>
      </c>
      <c r="M384" s="13">
        <f>InputData[[#This Row],[SELLING PRICE]]*InputData[[#This Row],[QUANTITY]]*1-InputData[[#This Row],[DISCOUNT %]]</f>
        <v>796.65</v>
      </c>
      <c r="N384" s="11">
        <f>DAY(InputData[[#This Row],[DATE]])</f>
        <v>16</v>
      </c>
      <c r="O384" s="11" t="str">
        <f>TEXT(InputData[[#This Row],[DATE]],"MMM")</f>
        <v>Jun</v>
      </c>
      <c r="P384" s="11">
        <f>YEAR(InputData[[#This Row],[DATE]])</f>
        <v>2022</v>
      </c>
    </row>
    <row r="385" spans="1:16" x14ac:dyDescent="0.2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13">
        <f>VLOOKUP(InputData[[#This Row],[PRODUCT ID]],MasterData[],5,0)</f>
        <v>105</v>
      </c>
      <c r="K385" s="13">
        <f>VLOOKUP(InputData[[#This Row],[PRODUCT ID]],MasterData[],6,0)</f>
        <v>142.80000000000001</v>
      </c>
      <c r="L385" s="13">
        <f>InputData[[#This Row],[BUYING PRIZE]]*InputData[[#This Row],[QUANTITY]]</f>
        <v>840</v>
      </c>
      <c r="M385" s="13">
        <f>InputData[[#This Row],[SELLING PRICE]]*InputData[[#This Row],[QUANTITY]]*1-InputData[[#This Row],[DISCOUNT %]]</f>
        <v>1142.4000000000001</v>
      </c>
      <c r="N385" s="11">
        <f>DAY(InputData[[#This Row],[DATE]])</f>
        <v>19</v>
      </c>
      <c r="O385" s="11" t="str">
        <f>TEXT(InputData[[#This Row],[DATE]],"MMM")</f>
        <v>Jun</v>
      </c>
      <c r="P385" s="11">
        <f>YEAR(InputData[[#This Row],[DATE]])</f>
        <v>2022</v>
      </c>
    </row>
    <row r="386" spans="1:16" x14ac:dyDescent="0.2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13">
        <f>VLOOKUP(InputData[[#This Row],[PRODUCT ID]],MasterData[],5,0)</f>
        <v>134</v>
      </c>
      <c r="K386" s="13">
        <f>VLOOKUP(InputData[[#This Row],[PRODUCT ID]],MasterData[],6,0)</f>
        <v>156.78</v>
      </c>
      <c r="L386" s="13">
        <f>InputData[[#This Row],[BUYING PRIZE]]*InputData[[#This Row],[QUANTITY]]</f>
        <v>1876</v>
      </c>
      <c r="M386" s="13">
        <f>InputData[[#This Row],[SELLING PRICE]]*InputData[[#This Row],[QUANTITY]]*1-InputData[[#This Row],[DISCOUNT %]]</f>
        <v>2194.92</v>
      </c>
      <c r="N386" s="11">
        <f>DAY(InputData[[#This Row],[DATE]])</f>
        <v>21</v>
      </c>
      <c r="O386" s="11" t="str">
        <f>TEXT(InputData[[#This Row],[DATE]],"MMM")</f>
        <v>Jun</v>
      </c>
      <c r="P386" s="11">
        <f>YEAR(InputData[[#This Row],[DATE]])</f>
        <v>2022</v>
      </c>
    </row>
    <row r="387" spans="1:16" x14ac:dyDescent="0.2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13">
        <f>VLOOKUP(InputData[[#This Row],[PRODUCT ID]],MasterData[],5,0)</f>
        <v>90</v>
      </c>
      <c r="K387" s="13">
        <f>VLOOKUP(InputData[[#This Row],[PRODUCT ID]],MasterData[],6,0)</f>
        <v>115.2</v>
      </c>
      <c r="L387" s="13">
        <f>InputData[[#This Row],[BUYING PRIZE]]*InputData[[#This Row],[QUANTITY]]</f>
        <v>900</v>
      </c>
      <c r="M387" s="13">
        <f>InputData[[#This Row],[SELLING PRICE]]*InputData[[#This Row],[QUANTITY]]*1-InputData[[#This Row],[DISCOUNT %]]</f>
        <v>1152</v>
      </c>
      <c r="N387" s="11">
        <f>DAY(InputData[[#This Row],[DATE]])</f>
        <v>22</v>
      </c>
      <c r="O387" s="11" t="str">
        <f>TEXT(InputData[[#This Row],[DATE]],"MMM")</f>
        <v>Jun</v>
      </c>
      <c r="P387" s="11">
        <f>YEAR(InputData[[#This Row],[DATE]])</f>
        <v>2022</v>
      </c>
    </row>
    <row r="388" spans="1:16" x14ac:dyDescent="0.2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13">
        <f>VLOOKUP(InputData[[#This Row],[PRODUCT ID]],MasterData[],5,0)</f>
        <v>98</v>
      </c>
      <c r="K388" s="13">
        <f>VLOOKUP(InputData[[#This Row],[PRODUCT ID]],MasterData[],6,0)</f>
        <v>103.88</v>
      </c>
      <c r="L388" s="13">
        <f>InputData[[#This Row],[BUYING PRIZE]]*InputData[[#This Row],[QUANTITY]]</f>
        <v>392</v>
      </c>
      <c r="M388" s="13">
        <f>InputData[[#This Row],[SELLING PRICE]]*InputData[[#This Row],[QUANTITY]]*1-InputData[[#This Row],[DISCOUNT %]]</f>
        <v>415.52</v>
      </c>
      <c r="N388" s="11">
        <f>DAY(InputData[[#This Row],[DATE]])</f>
        <v>22</v>
      </c>
      <c r="O388" s="11" t="str">
        <f>TEXT(InputData[[#This Row],[DATE]],"MMM")</f>
        <v>Jun</v>
      </c>
      <c r="P388" s="11">
        <f>YEAR(InputData[[#This Row],[DATE]])</f>
        <v>2022</v>
      </c>
    </row>
    <row r="389" spans="1:16" x14ac:dyDescent="0.2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13">
        <f>VLOOKUP(InputData[[#This Row],[PRODUCT ID]],MasterData[],5,0)</f>
        <v>44</v>
      </c>
      <c r="K389" s="13">
        <f>VLOOKUP(InputData[[#This Row],[PRODUCT ID]],MasterData[],6,0)</f>
        <v>48.84</v>
      </c>
      <c r="L389" s="13">
        <f>InputData[[#This Row],[BUYING PRIZE]]*InputData[[#This Row],[QUANTITY]]</f>
        <v>352</v>
      </c>
      <c r="M389" s="13">
        <f>InputData[[#This Row],[SELLING PRICE]]*InputData[[#This Row],[QUANTITY]]*1-InputData[[#This Row],[DISCOUNT %]]</f>
        <v>390.72</v>
      </c>
      <c r="N389" s="11">
        <f>DAY(InputData[[#This Row],[DATE]])</f>
        <v>23</v>
      </c>
      <c r="O389" s="11" t="str">
        <f>TEXT(InputData[[#This Row],[DATE]],"MMM")</f>
        <v>Jun</v>
      </c>
      <c r="P389" s="11">
        <f>YEAR(InputData[[#This Row],[DATE]])</f>
        <v>2022</v>
      </c>
    </row>
    <row r="390" spans="1:16" x14ac:dyDescent="0.2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13">
        <f>VLOOKUP(InputData[[#This Row],[PRODUCT ID]],MasterData[],5,0)</f>
        <v>37</v>
      </c>
      <c r="K390" s="13">
        <f>VLOOKUP(InputData[[#This Row],[PRODUCT ID]],MasterData[],6,0)</f>
        <v>49.21</v>
      </c>
      <c r="L390" s="13">
        <f>InputData[[#This Row],[BUYING PRIZE]]*InputData[[#This Row],[QUANTITY]]</f>
        <v>259</v>
      </c>
      <c r="M390" s="13">
        <f>InputData[[#This Row],[SELLING PRICE]]*InputData[[#This Row],[QUANTITY]]*1-InputData[[#This Row],[DISCOUNT %]]</f>
        <v>344.47</v>
      </c>
      <c r="N390" s="11">
        <f>DAY(InputData[[#This Row],[DATE]])</f>
        <v>24</v>
      </c>
      <c r="O390" s="11" t="str">
        <f>TEXT(InputData[[#This Row],[DATE]],"MMM")</f>
        <v>Jun</v>
      </c>
      <c r="P390" s="11">
        <f>YEAR(InputData[[#This Row],[DATE]])</f>
        <v>2022</v>
      </c>
    </row>
    <row r="391" spans="1:16" x14ac:dyDescent="0.2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13">
        <f>VLOOKUP(InputData[[#This Row],[PRODUCT ID]],MasterData[],5,0)</f>
        <v>73</v>
      </c>
      <c r="K391" s="13">
        <f>VLOOKUP(InputData[[#This Row],[PRODUCT ID]],MasterData[],6,0)</f>
        <v>94.17</v>
      </c>
      <c r="L391" s="13">
        <f>InputData[[#This Row],[BUYING PRIZE]]*InputData[[#This Row],[QUANTITY]]</f>
        <v>511</v>
      </c>
      <c r="M391" s="13">
        <f>InputData[[#This Row],[SELLING PRICE]]*InputData[[#This Row],[QUANTITY]]*1-InputData[[#This Row],[DISCOUNT %]]</f>
        <v>659.19</v>
      </c>
      <c r="N391" s="11">
        <f>DAY(InputData[[#This Row],[DATE]])</f>
        <v>25</v>
      </c>
      <c r="O391" s="11" t="str">
        <f>TEXT(InputData[[#This Row],[DATE]],"MMM")</f>
        <v>Jun</v>
      </c>
      <c r="P391" s="11">
        <f>YEAR(InputData[[#This Row],[DATE]])</f>
        <v>2022</v>
      </c>
    </row>
    <row r="392" spans="1:16" x14ac:dyDescent="0.2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13">
        <f>VLOOKUP(InputData[[#This Row],[PRODUCT ID]],MasterData[],5,0)</f>
        <v>55</v>
      </c>
      <c r="K392" s="13">
        <f>VLOOKUP(InputData[[#This Row],[PRODUCT ID]],MasterData[],6,0)</f>
        <v>58.3</v>
      </c>
      <c r="L392" s="13">
        <f>InputData[[#This Row],[BUYING PRIZE]]*InputData[[#This Row],[QUANTITY]]</f>
        <v>220</v>
      </c>
      <c r="M392" s="13">
        <f>InputData[[#This Row],[SELLING PRICE]]*InputData[[#This Row],[QUANTITY]]*1-InputData[[#This Row],[DISCOUNT %]]</f>
        <v>233.2</v>
      </c>
      <c r="N392" s="11">
        <f>DAY(InputData[[#This Row],[DATE]])</f>
        <v>26</v>
      </c>
      <c r="O392" s="11" t="str">
        <f>TEXT(InputData[[#This Row],[DATE]],"MMM")</f>
        <v>Jun</v>
      </c>
      <c r="P392" s="11">
        <f>YEAR(InputData[[#This Row],[DATE]])</f>
        <v>2022</v>
      </c>
    </row>
    <row r="393" spans="1:16" x14ac:dyDescent="0.2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13">
        <f>VLOOKUP(InputData[[#This Row],[PRODUCT ID]],MasterData[],5,0)</f>
        <v>67</v>
      </c>
      <c r="K393" s="13">
        <f>VLOOKUP(InputData[[#This Row],[PRODUCT ID]],MasterData[],6,0)</f>
        <v>83.08</v>
      </c>
      <c r="L393" s="13">
        <f>InputData[[#This Row],[BUYING PRIZE]]*InputData[[#This Row],[QUANTITY]]</f>
        <v>804</v>
      </c>
      <c r="M393" s="13">
        <f>InputData[[#This Row],[SELLING PRICE]]*InputData[[#This Row],[QUANTITY]]*1-InputData[[#This Row],[DISCOUNT %]]</f>
        <v>996.96</v>
      </c>
      <c r="N393" s="11">
        <f>DAY(InputData[[#This Row],[DATE]])</f>
        <v>26</v>
      </c>
      <c r="O393" s="11" t="str">
        <f>TEXT(InputData[[#This Row],[DATE]],"MMM")</f>
        <v>Jun</v>
      </c>
      <c r="P393" s="11">
        <f>YEAR(InputData[[#This Row],[DATE]])</f>
        <v>2022</v>
      </c>
    </row>
    <row r="394" spans="1:16" x14ac:dyDescent="0.2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13">
        <f>VLOOKUP(InputData[[#This Row],[PRODUCT ID]],MasterData[],5,0)</f>
        <v>95</v>
      </c>
      <c r="K394" s="13">
        <f>VLOOKUP(InputData[[#This Row],[PRODUCT ID]],MasterData[],6,0)</f>
        <v>119.7</v>
      </c>
      <c r="L394" s="13">
        <f>InputData[[#This Row],[BUYING PRIZE]]*InputData[[#This Row],[QUANTITY]]</f>
        <v>1425</v>
      </c>
      <c r="M394" s="13">
        <f>InputData[[#This Row],[SELLING PRICE]]*InputData[[#This Row],[QUANTITY]]*1-InputData[[#This Row],[DISCOUNT %]]</f>
        <v>1795.5</v>
      </c>
      <c r="N394" s="11">
        <f>DAY(InputData[[#This Row],[DATE]])</f>
        <v>3</v>
      </c>
      <c r="O394" s="11" t="str">
        <f>TEXT(InputData[[#This Row],[DATE]],"MMM")</f>
        <v>Jul</v>
      </c>
      <c r="P394" s="11">
        <f>YEAR(InputData[[#This Row],[DATE]])</f>
        <v>2022</v>
      </c>
    </row>
    <row r="395" spans="1:16" x14ac:dyDescent="0.2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13">
        <f>VLOOKUP(InputData[[#This Row],[PRODUCT ID]],MasterData[],5,0)</f>
        <v>43</v>
      </c>
      <c r="K395" s="13">
        <f>VLOOKUP(InputData[[#This Row],[PRODUCT ID]],MasterData[],6,0)</f>
        <v>47.730000000000004</v>
      </c>
      <c r="L395" s="13">
        <f>InputData[[#This Row],[BUYING PRIZE]]*InputData[[#This Row],[QUANTITY]]</f>
        <v>301</v>
      </c>
      <c r="M395" s="13">
        <f>InputData[[#This Row],[SELLING PRICE]]*InputData[[#This Row],[QUANTITY]]*1-InputData[[#This Row],[DISCOUNT %]]</f>
        <v>334.11</v>
      </c>
      <c r="N395" s="11">
        <f>DAY(InputData[[#This Row],[DATE]])</f>
        <v>4</v>
      </c>
      <c r="O395" s="11" t="str">
        <f>TEXT(InputData[[#This Row],[DATE]],"MMM")</f>
        <v>Jul</v>
      </c>
      <c r="P395" s="11">
        <f>YEAR(InputData[[#This Row],[DATE]])</f>
        <v>2022</v>
      </c>
    </row>
    <row r="396" spans="1:16" x14ac:dyDescent="0.2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13">
        <f>VLOOKUP(InputData[[#This Row],[PRODUCT ID]],MasterData[],5,0)</f>
        <v>7</v>
      </c>
      <c r="K396" s="13">
        <f>VLOOKUP(InputData[[#This Row],[PRODUCT ID]],MasterData[],6,0)</f>
        <v>8.33</v>
      </c>
      <c r="L396" s="13">
        <f>InputData[[#This Row],[BUYING PRIZE]]*InputData[[#This Row],[QUANTITY]]</f>
        <v>49</v>
      </c>
      <c r="M396" s="13">
        <f>InputData[[#This Row],[SELLING PRICE]]*InputData[[#This Row],[QUANTITY]]*1-InputData[[#This Row],[DISCOUNT %]]</f>
        <v>58.31</v>
      </c>
      <c r="N396" s="11">
        <f>DAY(InputData[[#This Row],[DATE]])</f>
        <v>5</v>
      </c>
      <c r="O396" s="11" t="str">
        <f>TEXT(InputData[[#This Row],[DATE]],"MMM")</f>
        <v>Jul</v>
      </c>
      <c r="P396" s="11">
        <f>YEAR(InputData[[#This Row],[DATE]])</f>
        <v>2022</v>
      </c>
    </row>
    <row r="397" spans="1:16" x14ac:dyDescent="0.2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13">
        <f>VLOOKUP(InputData[[#This Row],[PRODUCT ID]],MasterData[],5,0)</f>
        <v>12</v>
      </c>
      <c r="K397" s="13">
        <f>VLOOKUP(InputData[[#This Row],[PRODUCT ID]],MasterData[],6,0)</f>
        <v>15.719999999999999</v>
      </c>
      <c r="L397" s="13">
        <f>InputData[[#This Row],[BUYING PRIZE]]*InputData[[#This Row],[QUANTITY]]</f>
        <v>96</v>
      </c>
      <c r="M397" s="13">
        <f>InputData[[#This Row],[SELLING PRICE]]*InputData[[#This Row],[QUANTITY]]*1-InputData[[#This Row],[DISCOUNT %]]</f>
        <v>125.75999999999999</v>
      </c>
      <c r="N397" s="11">
        <f>DAY(InputData[[#This Row],[DATE]])</f>
        <v>5</v>
      </c>
      <c r="O397" s="11" t="str">
        <f>TEXT(InputData[[#This Row],[DATE]],"MMM")</f>
        <v>Jul</v>
      </c>
      <c r="P397" s="11">
        <f>YEAR(InputData[[#This Row],[DATE]])</f>
        <v>2022</v>
      </c>
    </row>
    <row r="398" spans="1:16" x14ac:dyDescent="0.2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13">
        <f>VLOOKUP(InputData[[#This Row],[PRODUCT ID]],MasterData[],5,0)</f>
        <v>138</v>
      </c>
      <c r="K398" s="13">
        <f>VLOOKUP(InputData[[#This Row],[PRODUCT ID]],MasterData[],6,0)</f>
        <v>173.88</v>
      </c>
      <c r="L398" s="13">
        <f>InputData[[#This Row],[BUYING PRIZE]]*InputData[[#This Row],[QUANTITY]]</f>
        <v>276</v>
      </c>
      <c r="M398" s="13">
        <f>InputData[[#This Row],[SELLING PRICE]]*InputData[[#This Row],[QUANTITY]]*1-InputData[[#This Row],[DISCOUNT %]]</f>
        <v>347.76</v>
      </c>
      <c r="N398" s="11">
        <f>DAY(InputData[[#This Row],[DATE]])</f>
        <v>6</v>
      </c>
      <c r="O398" s="11" t="str">
        <f>TEXT(InputData[[#This Row],[DATE]],"MMM")</f>
        <v>Jul</v>
      </c>
      <c r="P398" s="11">
        <f>YEAR(InputData[[#This Row],[DATE]])</f>
        <v>2022</v>
      </c>
    </row>
    <row r="399" spans="1:16" x14ac:dyDescent="0.2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13">
        <f>VLOOKUP(InputData[[#This Row],[PRODUCT ID]],MasterData[],5,0)</f>
        <v>37</v>
      </c>
      <c r="K399" s="13">
        <f>VLOOKUP(InputData[[#This Row],[PRODUCT ID]],MasterData[],6,0)</f>
        <v>49.21</v>
      </c>
      <c r="L399" s="13">
        <f>InputData[[#This Row],[BUYING PRIZE]]*InputData[[#This Row],[QUANTITY]]</f>
        <v>74</v>
      </c>
      <c r="M399" s="13">
        <f>InputData[[#This Row],[SELLING PRICE]]*InputData[[#This Row],[QUANTITY]]*1-InputData[[#This Row],[DISCOUNT %]]</f>
        <v>98.42</v>
      </c>
      <c r="N399" s="11">
        <f>DAY(InputData[[#This Row],[DATE]])</f>
        <v>8</v>
      </c>
      <c r="O399" s="11" t="str">
        <f>TEXT(InputData[[#This Row],[DATE]],"MMM")</f>
        <v>Jul</v>
      </c>
      <c r="P399" s="11">
        <f>YEAR(InputData[[#This Row],[DATE]])</f>
        <v>2022</v>
      </c>
    </row>
    <row r="400" spans="1:16" x14ac:dyDescent="0.2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13">
        <f>VLOOKUP(InputData[[#This Row],[PRODUCT ID]],MasterData[],5,0)</f>
        <v>89</v>
      </c>
      <c r="K400" s="13">
        <f>VLOOKUP(InputData[[#This Row],[PRODUCT ID]],MasterData[],6,0)</f>
        <v>117.48</v>
      </c>
      <c r="L400" s="13">
        <f>InputData[[#This Row],[BUYING PRIZE]]*InputData[[#This Row],[QUANTITY]]</f>
        <v>1068</v>
      </c>
      <c r="M400" s="13">
        <f>InputData[[#This Row],[SELLING PRICE]]*InputData[[#This Row],[QUANTITY]]*1-InputData[[#This Row],[DISCOUNT %]]</f>
        <v>1409.76</v>
      </c>
      <c r="N400" s="11">
        <f>DAY(InputData[[#This Row],[DATE]])</f>
        <v>10</v>
      </c>
      <c r="O400" s="11" t="str">
        <f>TEXT(InputData[[#This Row],[DATE]],"MMM")</f>
        <v>Jul</v>
      </c>
      <c r="P400" s="11">
        <f>YEAR(InputData[[#This Row],[DATE]])</f>
        <v>2022</v>
      </c>
    </row>
    <row r="401" spans="1:16" x14ac:dyDescent="0.2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13">
        <f>VLOOKUP(InputData[[#This Row],[PRODUCT ID]],MasterData[],5,0)</f>
        <v>37</v>
      </c>
      <c r="K401" s="13">
        <f>VLOOKUP(InputData[[#This Row],[PRODUCT ID]],MasterData[],6,0)</f>
        <v>41.81</v>
      </c>
      <c r="L401" s="13">
        <f>InputData[[#This Row],[BUYING PRIZE]]*InputData[[#This Row],[QUANTITY]]</f>
        <v>444</v>
      </c>
      <c r="M401" s="13">
        <f>InputData[[#This Row],[SELLING PRICE]]*InputData[[#This Row],[QUANTITY]]*1-InputData[[#This Row],[DISCOUNT %]]</f>
        <v>501.72</v>
      </c>
      <c r="N401" s="11">
        <f>DAY(InputData[[#This Row],[DATE]])</f>
        <v>12</v>
      </c>
      <c r="O401" s="11" t="str">
        <f>TEXT(InputData[[#This Row],[DATE]],"MMM")</f>
        <v>Jul</v>
      </c>
      <c r="P401" s="11">
        <f>YEAR(InputData[[#This Row],[DATE]])</f>
        <v>2022</v>
      </c>
    </row>
    <row r="402" spans="1:16" x14ac:dyDescent="0.2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13">
        <f>VLOOKUP(InputData[[#This Row],[PRODUCT ID]],MasterData[],5,0)</f>
        <v>7</v>
      </c>
      <c r="K402" s="13">
        <f>VLOOKUP(InputData[[#This Row],[PRODUCT ID]],MasterData[],6,0)</f>
        <v>8.33</v>
      </c>
      <c r="L402" s="13">
        <f>InputData[[#This Row],[BUYING PRIZE]]*InputData[[#This Row],[QUANTITY]]</f>
        <v>49</v>
      </c>
      <c r="M402" s="13">
        <f>InputData[[#This Row],[SELLING PRICE]]*InputData[[#This Row],[QUANTITY]]*1-InputData[[#This Row],[DISCOUNT %]]</f>
        <v>58.31</v>
      </c>
      <c r="N402" s="11">
        <f>DAY(InputData[[#This Row],[DATE]])</f>
        <v>13</v>
      </c>
      <c r="O402" s="11" t="str">
        <f>TEXT(InputData[[#This Row],[DATE]],"MMM")</f>
        <v>Jul</v>
      </c>
      <c r="P402" s="11">
        <f>YEAR(InputData[[#This Row],[DATE]])</f>
        <v>2022</v>
      </c>
    </row>
    <row r="403" spans="1:16" x14ac:dyDescent="0.2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13">
        <f>VLOOKUP(InputData[[#This Row],[PRODUCT ID]],MasterData[],5,0)</f>
        <v>95</v>
      </c>
      <c r="K403" s="13">
        <f>VLOOKUP(InputData[[#This Row],[PRODUCT ID]],MasterData[],6,0)</f>
        <v>119.7</v>
      </c>
      <c r="L403" s="13">
        <f>InputData[[#This Row],[BUYING PRIZE]]*InputData[[#This Row],[QUANTITY]]</f>
        <v>855</v>
      </c>
      <c r="M403" s="13">
        <f>InputData[[#This Row],[SELLING PRICE]]*InputData[[#This Row],[QUANTITY]]*1-InputData[[#This Row],[DISCOUNT %]]</f>
        <v>1077.3</v>
      </c>
      <c r="N403" s="11">
        <f>DAY(InputData[[#This Row],[DATE]])</f>
        <v>14</v>
      </c>
      <c r="O403" s="11" t="str">
        <f>TEXT(InputData[[#This Row],[DATE]],"MMM")</f>
        <v>Jul</v>
      </c>
      <c r="P403" s="11">
        <f>YEAR(InputData[[#This Row],[DATE]])</f>
        <v>2022</v>
      </c>
    </row>
    <row r="404" spans="1:16" x14ac:dyDescent="0.2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13">
        <f>VLOOKUP(InputData[[#This Row],[PRODUCT ID]],MasterData[],5,0)</f>
        <v>44</v>
      </c>
      <c r="K404" s="13">
        <f>VLOOKUP(InputData[[#This Row],[PRODUCT ID]],MasterData[],6,0)</f>
        <v>48.84</v>
      </c>
      <c r="L404" s="13">
        <f>InputData[[#This Row],[BUYING PRIZE]]*InputData[[#This Row],[QUANTITY]]</f>
        <v>88</v>
      </c>
      <c r="M404" s="13">
        <f>InputData[[#This Row],[SELLING PRICE]]*InputData[[#This Row],[QUANTITY]]*1-InputData[[#This Row],[DISCOUNT %]]</f>
        <v>97.68</v>
      </c>
      <c r="N404" s="11">
        <f>DAY(InputData[[#This Row],[DATE]])</f>
        <v>15</v>
      </c>
      <c r="O404" s="11" t="str">
        <f>TEXT(InputData[[#This Row],[DATE]],"MMM")</f>
        <v>Jul</v>
      </c>
      <c r="P404" s="11">
        <f>YEAR(InputData[[#This Row],[DATE]])</f>
        <v>2022</v>
      </c>
    </row>
    <row r="405" spans="1:16" x14ac:dyDescent="0.2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13">
        <f>VLOOKUP(InputData[[#This Row],[PRODUCT ID]],MasterData[],5,0)</f>
        <v>138</v>
      </c>
      <c r="K405" s="13">
        <f>VLOOKUP(InputData[[#This Row],[PRODUCT ID]],MasterData[],6,0)</f>
        <v>173.88</v>
      </c>
      <c r="L405" s="13">
        <f>InputData[[#This Row],[BUYING PRIZE]]*InputData[[#This Row],[QUANTITY]]</f>
        <v>1104</v>
      </c>
      <c r="M405" s="13">
        <f>InputData[[#This Row],[SELLING PRICE]]*InputData[[#This Row],[QUANTITY]]*1-InputData[[#This Row],[DISCOUNT %]]</f>
        <v>1391.04</v>
      </c>
      <c r="N405" s="11">
        <f>DAY(InputData[[#This Row],[DATE]])</f>
        <v>17</v>
      </c>
      <c r="O405" s="11" t="str">
        <f>TEXT(InputData[[#This Row],[DATE]],"MMM")</f>
        <v>Jul</v>
      </c>
      <c r="P405" s="11">
        <f>YEAR(InputData[[#This Row],[DATE]])</f>
        <v>2022</v>
      </c>
    </row>
    <row r="406" spans="1:16" x14ac:dyDescent="0.2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13">
        <f>VLOOKUP(InputData[[#This Row],[PRODUCT ID]],MasterData[],5,0)</f>
        <v>148</v>
      </c>
      <c r="K406" s="13">
        <f>VLOOKUP(InputData[[#This Row],[PRODUCT ID]],MasterData[],6,0)</f>
        <v>164.28</v>
      </c>
      <c r="L406" s="13">
        <f>InputData[[#This Row],[BUYING PRIZE]]*InputData[[#This Row],[QUANTITY]]</f>
        <v>1776</v>
      </c>
      <c r="M406" s="13">
        <f>InputData[[#This Row],[SELLING PRICE]]*InputData[[#This Row],[QUANTITY]]*1-InputData[[#This Row],[DISCOUNT %]]</f>
        <v>1971.3600000000001</v>
      </c>
      <c r="N406" s="11">
        <f>DAY(InputData[[#This Row],[DATE]])</f>
        <v>18</v>
      </c>
      <c r="O406" s="11" t="str">
        <f>TEXT(InputData[[#This Row],[DATE]],"MMM")</f>
        <v>Jul</v>
      </c>
      <c r="P406" s="11">
        <f>YEAR(InputData[[#This Row],[DATE]])</f>
        <v>2022</v>
      </c>
    </row>
    <row r="407" spans="1:16" x14ac:dyDescent="0.2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13">
        <f>VLOOKUP(InputData[[#This Row],[PRODUCT ID]],MasterData[],5,0)</f>
        <v>120</v>
      </c>
      <c r="K407" s="13">
        <f>VLOOKUP(InputData[[#This Row],[PRODUCT ID]],MasterData[],6,0)</f>
        <v>162</v>
      </c>
      <c r="L407" s="13">
        <f>InputData[[#This Row],[BUYING PRIZE]]*InputData[[#This Row],[QUANTITY]]</f>
        <v>960</v>
      </c>
      <c r="M407" s="13">
        <f>InputData[[#This Row],[SELLING PRICE]]*InputData[[#This Row],[QUANTITY]]*1-InputData[[#This Row],[DISCOUNT %]]</f>
        <v>1296</v>
      </c>
      <c r="N407" s="11">
        <f>DAY(InputData[[#This Row],[DATE]])</f>
        <v>20</v>
      </c>
      <c r="O407" s="11" t="str">
        <f>TEXT(InputData[[#This Row],[DATE]],"MMM")</f>
        <v>Jul</v>
      </c>
      <c r="P407" s="11">
        <f>YEAR(InputData[[#This Row],[DATE]])</f>
        <v>2022</v>
      </c>
    </row>
    <row r="408" spans="1:16" x14ac:dyDescent="0.2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13">
        <f>VLOOKUP(InputData[[#This Row],[PRODUCT ID]],MasterData[],5,0)</f>
        <v>55</v>
      </c>
      <c r="K408" s="13">
        <f>VLOOKUP(InputData[[#This Row],[PRODUCT ID]],MasterData[],6,0)</f>
        <v>58.3</v>
      </c>
      <c r="L408" s="13">
        <f>InputData[[#This Row],[BUYING PRIZE]]*InputData[[#This Row],[QUANTITY]]</f>
        <v>330</v>
      </c>
      <c r="M408" s="13">
        <f>InputData[[#This Row],[SELLING PRICE]]*InputData[[#This Row],[QUANTITY]]*1-InputData[[#This Row],[DISCOUNT %]]</f>
        <v>349.79999999999995</v>
      </c>
      <c r="N408" s="11">
        <f>DAY(InputData[[#This Row],[DATE]])</f>
        <v>22</v>
      </c>
      <c r="O408" s="11" t="str">
        <f>TEXT(InputData[[#This Row],[DATE]],"MMM")</f>
        <v>Jul</v>
      </c>
      <c r="P408" s="11">
        <f>YEAR(InputData[[#This Row],[DATE]])</f>
        <v>2022</v>
      </c>
    </row>
    <row r="409" spans="1:16" x14ac:dyDescent="0.2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13">
        <f>VLOOKUP(InputData[[#This Row],[PRODUCT ID]],MasterData[],5,0)</f>
        <v>37</v>
      </c>
      <c r="K409" s="13">
        <f>VLOOKUP(InputData[[#This Row],[PRODUCT ID]],MasterData[],6,0)</f>
        <v>49.21</v>
      </c>
      <c r="L409" s="13">
        <f>InputData[[#This Row],[BUYING PRIZE]]*InputData[[#This Row],[QUANTITY]]</f>
        <v>74</v>
      </c>
      <c r="M409" s="13">
        <f>InputData[[#This Row],[SELLING PRICE]]*InputData[[#This Row],[QUANTITY]]*1-InputData[[#This Row],[DISCOUNT %]]</f>
        <v>98.42</v>
      </c>
      <c r="N409" s="11">
        <f>DAY(InputData[[#This Row],[DATE]])</f>
        <v>23</v>
      </c>
      <c r="O409" s="11" t="str">
        <f>TEXT(InputData[[#This Row],[DATE]],"MMM")</f>
        <v>Jul</v>
      </c>
      <c r="P409" s="11">
        <f>YEAR(InputData[[#This Row],[DATE]])</f>
        <v>2022</v>
      </c>
    </row>
    <row r="410" spans="1:16" x14ac:dyDescent="0.2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13">
        <f>VLOOKUP(InputData[[#This Row],[PRODUCT ID]],MasterData[],5,0)</f>
        <v>75</v>
      </c>
      <c r="K410" s="13">
        <f>VLOOKUP(InputData[[#This Row],[PRODUCT ID]],MasterData[],6,0)</f>
        <v>85.5</v>
      </c>
      <c r="L410" s="13">
        <f>InputData[[#This Row],[BUYING PRIZE]]*InputData[[#This Row],[QUANTITY]]</f>
        <v>1050</v>
      </c>
      <c r="M410" s="13">
        <f>InputData[[#This Row],[SELLING PRICE]]*InputData[[#This Row],[QUANTITY]]*1-InputData[[#This Row],[DISCOUNT %]]</f>
        <v>1197</v>
      </c>
      <c r="N410" s="11">
        <f>DAY(InputData[[#This Row],[DATE]])</f>
        <v>24</v>
      </c>
      <c r="O410" s="11" t="str">
        <f>TEXT(InputData[[#This Row],[DATE]],"MMM")</f>
        <v>Jul</v>
      </c>
      <c r="P410" s="11">
        <f>YEAR(InputData[[#This Row],[DATE]])</f>
        <v>2022</v>
      </c>
    </row>
    <row r="411" spans="1:16" x14ac:dyDescent="0.2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13">
        <f>VLOOKUP(InputData[[#This Row],[PRODUCT ID]],MasterData[],5,0)</f>
        <v>48</v>
      </c>
      <c r="K411" s="13">
        <f>VLOOKUP(InputData[[#This Row],[PRODUCT ID]],MasterData[],6,0)</f>
        <v>57.120000000000005</v>
      </c>
      <c r="L411" s="13">
        <f>InputData[[#This Row],[BUYING PRIZE]]*InputData[[#This Row],[QUANTITY]]</f>
        <v>48</v>
      </c>
      <c r="M411" s="13">
        <f>InputData[[#This Row],[SELLING PRICE]]*InputData[[#This Row],[QUANTITY]]*1-InputData[[#This Row],[DISCOUNT %]]</f>
        <v>57.120000000000005</v>
      </c>
      <c r="N411" s="11">
        <f>DAY(InputData[[#This Row],[DATE]])</f>
        <v>24</v>
      </c>
      <c r="O411" s="11" t="str">
        <f>TEXT(InputData[[#This Row],[DATE]],"MMM")</f>
        <v>Jul</v>
      </c>
      <c r="P411" s="11">
        <f>YEAR(InputData[[#This Row],[DATE]])</f>
        <v>2022</v>
      </c>
    </row>
    <row r="412" spans="1:16" x14ac:dyDescent="0.2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13">
        <f>VLOOKUP(InputData[[#This Row],[PRODUCT ID]],MasterData[],5,0)</f>
        <v>76</v>
      </c>
      <c r="K412" s="13">
        <f>VLOOKUP(InputData[[#This Row],[PRODUCT ID]],MasterData[],6,0)</f>
        <v>82.08</v>
      </c>
      <c r="L412" s="13">
        <f>InputData[[#This Row],[BUYING PRIZE]]*InputData[[#This Row],[QUANTITY]]</f>
        <v>152</v>
      </c>
      <c r="M412" s="13">
        <f>InputData[[#This Row],[SELLING PRICE]]*InputData[[#This Row],[QUANTITY]]*1-InputData[[#This Row],[DISCOUNT %]]</f>
        <v>164.16</v>
      </c>
      <c r="N412" s="11">
        <f>DAY(InputData[[#This Row],[DATE]])</f>
        <v>25</v>
      </c>
      <c r="O412" s="11" t="str">
        <f>TEXT(InputData[[#This Row],[DATE]],"MMM")</f>
        <v>Jul</v>
      </c>
      <c r="P412" s="11">
        <f>YEAR(InputData[[#This Row],[DATE]])</f>
        <v>2022</v>
      </c>
    </row>
    <row r="413" spans="1:16" x14ac:dyDescent="0.2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13">
        <f>VLOOKUP(InputData[[#This Row],[PRODUCT ID]],MasterData[],5,0)</f>
        <v>134</v>
      </c>
      <c r="K413" s="13">
        <f>VLOOKUP(InputData[[#This Row],[PRODUCT ID]],MasterData[],6,0)</f>
        <v>156.78</v>
      </c>
      <c r="L413" s="13">
        <f>InputData[[#This Row],[BUYING PRIZE]]*InputData[[#This Row],[QUANTITY]]</f>
        <v>1608</v>
      </c>
      <c r="M413" s="13">
        <f>InputData[[#This Row],[SELLING PRICE]]*InputData[[#This Row],[QUANTITY]]*1-InputData[[#This Row],[DISCOUNT %]]</f>
        <v>1881.3600000000001</v>
      </c>
      <c r="N413" s="11">
        <f>DAY(InputData[[#This Row],[DATE]])</f>
        <v>25</v>
      </c>
      <c r="O413" s="11" t="str">
        <f>TEXT(InputData[[#This Row],[DATE]],"MMM")</f>
        <v>Jul</v>
      </c>
      <c r="P413" s="11">
        <f>YEAR(InputData[[#This Row],[DATE]])</f>
        <v>2022</v>
      </c>
    </row>
    <row r="414" spans="1:16" x14ac:dyDescent="0.2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13">
        <f>VLOOKUP(InputData[[#This Row],[PRODUCT ID]],MasterData[],5,0)</f>
        <v>71</v>
      </c>
      <c r="K414" s="13">
        <f>VLOOKUP(InputData[[#This Row],[PRODUCT ID]],MasterData[],6,0)</f>
        <v>80.94</v>
      </c>
      <c r="L414" s="13">
        <f>InputData[[#This Row],[BUYING PRIZE]]*InputData[[#This Row],[QUANTITY]]</f>
        <v>923</v>
      </c>
      <c r="M414" s="13">
        <f>InputData[[#This Row],[SELLING PRICE]]*InputData[[#This Row],[QUANTITY]]*1-InputData[[#This Row],[DISCOUNT %]]</f>
        <v>1052.22</v>
      </c>
      <c r="N414" s="11">
        <f>DAY(InputData[[#This Row],[DATE]])</f>
        <v>25</v>
      </c>
      <c r="O414" s="11" t="str">
        <f>TEXT(InputData[[#This Row],[DATE]],"MMM")</f>
        <v>Jul</v>
      </c>
      <c r="P414" s="11">
        <f>YEAR(InputData[[#This Row],[DATE]])</f>
        <v>2022</v>
      </c>
    </row>
    <row r="415" spans="1:16" x14ac:dyDescent="0.2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13">
        <f>VLOOKUP(InputData[[#This Row],[PRODUCT ID]],MasterData[],5,0)</f>
        <v>71</v>
      </c>
      <c r="K415" s="13">
        <f>VLOOKUP(InputData[[#This Row],[PRODUCT ID]],MasterData[],6,0)</f>
        <v>80.94</v>
      </c>
      <c r="L415" s="13">
        <f>InputData[[#This Row],[BUYING PRIZE]]*InputData[[#This Row],[QUANTITY]]</f>
        <v>710</v>
      </c>
      <c r="M415" s="13">
        <f>InputData[[#This Row],[SELLING PRICE]]*InputData[[#This Row],[QUANTITY]]*1-InputData[[#This Row],[DISCOUNT %]]</f>
        <v>809.4</v>
      </c>
      <c r="N415" s="11">
        <f>DAY(InputData[[#This Row],[DATE]])</f>
        <v>26</v>
      </c>
      <c r="O415" s="11" t="str">
        <f>TEXT(InputData[[#This Row],[DATE]],"MMM")</f>
        <v>Jul</v>
      </c>
      <c r="P415" s="11">
        <f>YEAR(InputData[[#This Row],[DATE]])</f>
        <v>2022</v>
      </c>
    </row>
    <row r="416" spans="1:16" x14ac:dyDescent="0.2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13">
        <f>VLOOKUP(InputData[[#This Row],[PRODUCT ID]],MasterData[],5,0)</f>
        <v>18</v>
      </c>
      <c r="K416" s="13">
        <f>VLOOKUP(InputData[[#This Row],[PRODUCT ID]],MasterData[],6,0)</f>
        <v>24.66</v>
      </c>
      <c r="L416" s="13">
        <f>InputData[[#This Row],[BUYING PRIZE]]*InputData[[#This Row],[QUANTITY]]</f>
        <v>18</v>
      </c>
      <c r="M416" s="13">
        <f>InputData[[#This Row],[SELLING PRICE]]*InputData[[#This Row],[QUANTITY]]*1-InputData[[#This Row],[DISCOUNT %]]</f>
        <v>24.66</v>
      </c>
      <c r="N416" s="11">
        <f>DAY(InputData[[#This Row],[DATE]])</f>
        <v>26</v>
      </c>
      <c r="O416" s="11" t="str">
        <f>TEXT(InputData[[#This Row],[DATE]],"MMM")</f>
        <v>Jul</v>
      </c>
      <c r="P416" s="11">
        <f>YEAR(InputData[[#This Row],[DATE]])</f>
        <v>2022</v>
      </c>
    </row>
    <row r="417" spans="1:16" x14ac:dyDescent="0.2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13">
        <f>VLOOKUP(InputData[[#This Row],[PRODUCT ID]],MasterData[],5,0)</f>
        <v>73</v>
      </c>
      <c r="K417" s="13">
        <f>VLOOKUP(InputData[[#This Row],[PRODUCT ID]],MasterData[],6,0)</f>
        <v>94.17</v>
      </c>
      <c r="L417" s="13">
        <f>InputData[[#This Row],[BUYING PRIZE]]*InputData[[#This Row],[QUANTITY]]</f>
        <v>365</v>
      </c>
      <c r="M417" s="13">
        <f>InputData[[#This Row],[SELLING PRICE]]*InputData[[#This Row],[QUANTITY]]*1-InputData[[#This Row],[DISCOUNT %]]</f>
        <v>470.85</v>
      </c>
      <c r="N417" s="11">
        <f>DAY(InputData[[#This Row],[DATE]])</f>
        <v>3</v>
      </c>
      <c r="O417" s="11" t="str">
        <f>TEXT(InputData[[#This Row],[DATE]],"MMM")</f>
        <v>Aug</v>
      </c>
      <c r="P417" s="11">
        <f>YEAR(InputData[[#This Row],[DATE]])</f>
        <v>2022</v>
      </c>
    </row>
    <row r="418" spans="1:16" x14ac:dyDescent="0.2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13">
        <f>VLOOKUP(InputData[[#This Row],[PRODUCT ID]],MasterData[],5,0)</f>
        <v>13</v>
      </c>
      <c r="K418" s="13">
        <f>VLOOKUP(InputData[[#This Row],[PRODUCT ID]],MasterData[],6,0)</f>
        <v>16.64</v>
      </c>
      <c r="L418" s="13">
        <f>InputData[[#This Row],[BUYING PRIZE]]*InputData[[#This Row],[QUANTITY]]</f>
        <v>117</v>
      </c>
      <c r="M418" s="13">
        <f>InputData[[#This Row],[SELLING PRICE]]*InputData[[#This Row],[QUANTITY]]*1-InputData[[#This Row],[DISCOUNT %]]</f>
        <v>149.76</v>
      </c>
      <c r="N418" s="11">
        <f>DAY(InputData[[#This Row],[DATE]])</f>
        <v>6</v>
      </c>
      <c r="O418" s="11" t="str">
        <f>TEXT(InputData[[#This Row],[DATE]],"MMM")</f>
        <v>Aug</v>
      </c>
      <c r="P418" s="11">
        <f>YEAR(InputData[[#This Row],[DATE]])</f>
        <v>2022</v>
      </c>
    </row>
    <row r="419" spans="1:16" x14ac:dyDescent="0.2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13">
        <f>VLOOKUP(InputData[[#This Row],[PRODUCT ID]],MasterData[],5,0)</f>
        <v>13</v>
      </c>
      <c r="K419" s="13">
        <f>VLOOKUP(InputData[[#This Row],[PRODUCT ID]],MasterData[],6,0)</f>
        <v>16.64</v>
      </c>
      <c r="L419" s="13">
        <f>InputData[[#This Row],[BUYING PRIZE]]*InputData[[#This Row],[QUANTITY]]</f>
        <v>26</v>
      </c>
      <c r="M419" s="13">
        <f>InputData[[#This Row],[SELLING PRICE]]*InputData[[#This Row],[QUANTITY]]*1-InputData[[#This Row],[DISCOUNT %]]</f>
        <v>33.28</v>
      </c>
      <c r="N419" s="11">
        <f>DAY(InputData[[#This Row],[DATE]])</f>
        <v>8</v>
      </c>
      <c r="O419" s="11" t="str">
        <f>TEXT(InputData[[#This Row],[DATE]],"MMM")</f>
        <v>Aug</v>
      </c>
      <c r="P419" s="11">
        <f>YEAR(InputData[[#This Row],[DATE]])</f>
        <v>2022</v>
      </c>
    </row>
    <row r="420" spans="1:16" x14ac:dyDescent="0.2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13">
        <f>VLOOKUP(InputData[[#This Row],[PRODUCT ID]],MasterData[],5,0)</f>
        <v>89</v>
      </c>
      <c r="K420" s="13">
        <f>VLOOKUP(InputData[[#This Row],[PRODUCT ID]],MasterData[],6,0)</f>
        <v>117.48</v>
      </c>
      <c r="L420" s="13">
        <f>InputData[[#This Row],[BUYING PRIZE]]*InputData[[#This Row],[QUANTITY]]</f>
        <v>1068</v>
      </c>
      <c r="M420" s="13">
        <f>InputData[[#This Row],[SELLING PRICE]]*InputData[[#This Row],[QUANTITY]]*1-InputData[[#This Row],[DISCOUNT %]]</f>
        <v>1409.76</v>
      </c>
      <c r="N420" s="11">
        <f>DAY(InputData[[#This Row],[DATE]])</f>
        <v>8</v>
      </c>
      <c r="O420" s="11" t="str">
        <f>TEXT(InputData[[#This Row],[DATE]],"MMM")</f>
        <v>Aug</v>
      </c>
      <c r="P420" s="11">
        <f>YEAR(InputData[[#This Row],[DATE]])</f>
        <v>2022</v>
      </c>
    </row>
    <row r="421" spans="1:16" x14ac:dyDescent="0.2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13">
        <f>VLOOKUP(InputData[[#This Row],[PRODUCT ID]],MasterData[],5,0)</f>
        <v>126</v>
      </c>
      <c r="K421" s="13">
        <f>VLOOKUP(InputData[[#This Row],[PRODUCT ID]],MasterData[],6,0)</f>
        <v>162.54</v>
      </c>
      <c r="L421" s="13">
        <f>InputData[[#This Row],[BUYING PRIZE]]*InputData[[#This Row],[QUANTITY]]</f>
        <v>1386</v>
      </c>
      <c r="M421" s="13">
        <f>InputData[[#This Row],[SELLING PRICE]]*InputData[[#This Row],[QUANTITY]]*1-InputData[[#This Row],[DISCOUNT %]]</f>
        <v>1787.9399999999998</v>
      </c>
      <c r="N421" s="11">
        <f>DAY(InputData[[#This Row],[DATE]])</f>
        <v>8</v>
      </c>
      <c r="O421" s="11" t="str">
        <f>TEXT(InputData[[#This Row],[DATE]],"MMM")</f>
        <v>Aug</v>
      </c>
      <c r="P421" s="11">
        <f>YEAR(InputData[[#This Row],[DATE]])</f>
        <v>2022</v>
      </c>
    </row>
    <row r="422" spans="1:16" x14ac:dyDescent="0.2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13">
        <f>VLOOKUP(InputData[[#This Row],[PRODUCT ID]],MasterData[],5,0)</f>
        <v>148</v>
      </c>
      <c r="K422" s="13">
        <f>VLOOKUP(InputData[[#This Row],[PRODUCT ID]],MasterData[],6,0)</f>
        <v>201.28</v>
      </c>
      <c r="L422" s="13">
        <f>InputData[[#This Row],[BUYING PRIZE]]*InputData[[#This Row],[QUANTITY]]</f>
        <v>2072</v>
      </c>
      <c r="M422" s="13">
        <f>InputData[[#This Row],[SELLING PRICE]]*InputData[[#This Row],[QUANTITY]]*1-InputData[[#This Row],[DISCOUNT %]]</f>
        <v>2817.92</v>
      </c>
      <c r="N422" s="11">
        <f>DAY(InputData[[#This Row],[DATE]])</f>
        <v>14</v>
      </c>
      <c r="O422" s="11" t="str">
        <f>TEXT(InputData[[#This Row],[DATE]],"MMM")</f>
        <v>Aug</v>
      </c>
      <c r="P422" s="11">
        <f>YEAR(InputData[[#This Row],[DATE]])</f>
        <v>2022</v>
      </c>
    </row>
    <row r="423" spans="1:16" x14ac:dyDescent="0.2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13">
        <f>VLOOKUP(InputData[[#This Row],[PRODUCT ID]],MasterData[],5,0)</f>
        <v>44</v>
      </c>
      <c r="K423" s="13">
        <f>VLOOKUP(InputData[[#This Row],[PRODUCT ID]],MasterData[],6,0)</f>
        <v>48.4</v>
      </c>
      <c r="L423" s="13">
        <f>InputData[[#This Row],[BUYING PRIZE]]*InputData[[#This Row],[QUANTITY]]</f>
        <v>440</v>
      </c>
      <c r="M423" s="13">
        <f>InputData[[#This Row],[SELLING PRICE]]*InputData[[#This Row],[QUANTITY]]*1-InputData[[#This Row],[DISCOUNT %]]</f>
        <v>484</v>
      </c>
      <c r="N423" s="11">
        <f>DAY(InputData[[#This Row],[DATE]])</f>
        <v>15</v>
      </c>
      <c r="O423" s="11" t="str">
        <f>TEXT(InputData[[#This Row],[DATE]],"MMM")</f>
        <v>Aug</v>
      </c>
      <c r="P423" s="11">
        <f>YEAR(InputData[[#This Row],[DATE]])</f>
        <v>2022</v>
      </c>
    </row>
    <row r="424" spans="1:16" x14ac:dyDescent="0.2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13">
        <f>VLOOKUP(InputData[[#This Row],[PRODUCT ID]],MasterData[],5,0)</f>
        <v>12</v>
      </c>
      <c r="K424" s="13">
        <f>VLOOKUP(InputData[[#This Row],[PRODUCT ID]],MasterData[],6,0)</f>
        <v>15.719999999999999</v>
      </c>
      <c r="L424" s="13">
        <f>InputData[[#This Row],[BUYING PRIZE]]*InputData[[#This Row],[QUANTITY]]</f>
        <v>84</v>
      </c>
      <c r="M424" s="13">
        <f>InputData[[#This Row],[SELLING PRICE]]*InputData[[#This Row],[QUANTITY]]*1-InputData[[#This Row],[DISCOUNT %]]</f>
        <v>110.03999999999999</v>
      </c>
      <c r="N424" s="11">
        <f>DAY(InputData[[#This Row],[DATE]])</f>
        <v>15</v>
      </c>
      <c r="O424" s="11" t="str">
        <f>TEXT(InputData[[#This Row],[DATE]],"MMM")</f>
        <v>Aug</v>
      </c>
      <c r="P424" s="11">
        <f>YEAR(InputData[[#This Row],[DATE]])</f>
        <v>2022</v>
      </c>
    </row>
    <row r="425" spans="1:16" x14ac:dyDescent="0.2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13">
        <f>VLOOKUP(InputData[[#This Row],[PRODUCT ID]],MasterData[],5,0)</f>
        <v>47</v>
      </c>
      <c r="K425" s="13">
        <f>VLOOKUP(InputData[[#This Row],[PRODUCT ID]],MasterData[],6,0)</f>
        <v>53.11</v>
      </c>
      <c r="L425" s="13">
        <f>InputData[[#This Row],[BUYING PRIZE]]*InputData[[#This Row],[QUANTITY]]</f>
        <v>376</v>
      </c>
      <c r="M425" s="13">
        <f>InputData[[#This Row],[SELLING PRICE]]*InputData[[#This Row],[QUANTITY]]*1-InputData[[#This Row],[DISCOUNT %]]</f>
        <v>424.88</v>
      </c>
      <c r="N425" s="11">
        <f>DAY(InputData[[#This Row],[DATE]])</f>
        <v>18</v>
      </c>
      <c r="O425" s="11" t="str">
        <f>TEXT(InputData[[#This Row],[DATE]],"MMM")</f>
        <v>Aug</v>
      </c>
      <c r="P425" s="11">
        <f>YEAR(InputData[[#This Row],[DATE]])</f>
        <v>2022</v>
      </c>
    </row>
    <row r="426" spans="1:16" x14ac:dyDescent="0.2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13">
        <f>VLOOKUP(InputData[[#This Row],[PRODUCT ID]],MasterData[],5,0)</f>
        <v>148</v>
      </c>
      <c r="K426" s="13">
        <f>VLOOKUP(InputData[[#This Row],[PRODUCT ID]],MasterData[],6,0)</f>
        <v>164.28</v>
      </c>
      <c r="L426" s="13">
        <f>InputData[[#This Row],[BUYING PRIZE]]*InputData[[#This Row],[QUANTITY]]</f>
        <v>296</v>
      </c>
      <c r="M426" s="13">
        <f>InputData[[#This Row],[SELLING PRICE]]*InputData[[#This Row],[QUANTITY]]*1-InputData[[#This Row],[DISCOUNT %]]</f>
        <v>328.56</v>
      </c>
      <c r="N426" s="11">
        <f>DAY(InputData[[#This Row],[DATE]])</f>
        <v>18</v>
      </c>
      <c r="O426" s="11" t="str">
        <f>TEXT(InputData[[#This Row],[DATE]],"MMM")</f>
        <v>Aug</v>
      </c>
      <c r="P426" s="11">
        <f>YEAR(InputData[[#This Row],[DATE]])</f>
        <v>2022</v>
      </c>
    </row>
    <row r="427" spans="1:16" x14ac:dyDescent="0.2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13">
        <f>VLOOKUP(InputData[[#This Row],[PRODUCT ID]],MasterData[],5,0)</f>
        <v>43</v>
      </c>
      <c r="K427" s="13">
        <f>VLOOKUP(InputData[[#This Row],[PRODUCT ID]],MasterData[],6,0)</f>
        <v>47.730000000000004</v>
      </c>
      <c r="L427" s="13">
        <f>InputData[[#This Row],[BUYING PRIZE]]*InputData[[#This Row],[QUANTITY]]</f>
        <v>129</v>
      </c>
      <c r="M427" s="13">
        <f>InputData[[#This Row],[SELLING PRICE]]*InputData[[#This Row],[QUANTITY]]*1-InputData[[#This Row],[DISCOUNT %]]</f>
        <v>143.19</v>
      </c>
      <c r="N427" s="11">
        <f>DAY(InputData[[#This Row],[DATE]])</f>
        <v>19</v>
      </c>
      <c r="O427" s="11" t="str">
        <f>TEXT(InputData[[#This Row],[DATE]],"MMM")</f>
        <v>Aug</v>
      </c>
      <c r="P427" s="11">
        <f>YEAR(InputData[[#This Row],[DATE]])</f>
        <v>2022</v>
      </c>
    </row>
    <row r="428" spans="1:16" x14ac:dyDescent="0.2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13">
        <f>VLOOKUP(InputData[[#This Row],[PRODUCT ID]],MasterData[],5,0)</f>
        <v>141</v>
      </c>
      <c r="K428" s="13">
        <f>VLOOKUP(InputData[[#This Row],[PRODUCT ID]],MasterData[],6,0)</f>
        <v>149.46</v>
      </c>
      <c r="L428" s="13">
        <f>InputData[[#This Row],[BUYING PRIZE]]*InputData[[#This Row],[QUANTITY]]</f>
        <v>1833</v>
      </c>
      <c r="M428" s="13">
        <f>InputData[[#This Row],[SELLING PRICE]]*InputData[[#This Row],[QUANTITY]]*1-InputData[[#This Row],[DISCOUNT %]]</f>
        <v>1942.98</v>
      </c>
      <c r="N428" s="11">
        <f>DAY(InputData[[#This Row],[DATE]])</f>
        <v>20</v>
      </c>
      <c r="O428" s="11" t="str">
        <f>TEXT(InputData[[#This Row],[DATE]],"MMM")</f>
        <v>Aug</v>
      </c>
      <c r="P428" s="11">
        <f>YEAR(InputData[[#This Row],[DATE]])</f>
        <v>2022</v>
      </c>
    </row>
    <row r="429" spans="1:16" x14ac:dyDescent="0.2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13">
        <f>VLOOKUP(InputData[[#This Row],[PRODUCT ID]],MasterData[],5,0)</f>
        <v>95</v>
      </c>
      <c r="K429" s="13">
        <f>VLOOKUP(InputData[[#This Row],[PRODUCT ID]],MasterData[],6,0)</f>
        <v>119.7</v>
      </c>
      <c r="L429" s="13">
        <f>InputData[[#This Row],[BUYING PRIZE]]*InputData[[#This Row],[QUANTITY]]</f>
        <v>1330</v>
      </c>
      <c r="M429" s="13">
        <f>InputData[[#This Row],[SELLING PRICE]]*InputData[[#This Row],[QUANTITY]]*1-InputData[[#This Row],[DISCOUNT %]]</f>
        <v>1675.8</v>
      </c>
      <c r="N429" s="11">
        <f>DAY(InputData[[#This Row],[DATE]])</f>
        <v>20</v>
      </c>
      <c r="O429" s="11" t="str">
        <f>TEXT(InputData[[#This Row],[DATE]],"MMM")</f>
        <v>Aug</v>
      </c>
      <c r="P429" s="11">
        <f>YEAR(InputData[[#This Row],[DATE]])</f>
        <v>2022</v>
      </c>
    </row>
    <row r="430" spans="1:16" x14ac:dyDescent="0.2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13">
        <f>VLOOKUP(InputData[[#This Row],[PRODUCT ID]],MasterData[],5,0)</f>
        <v>13</v>
      </c>
      <c r="K430" s="13">
        <f>VLOOKUP(InputData[[#This Row],[PRODUCT ID]],MasterData[],6,0)</f>
        <v>16.64</v>
      </c>
      <c r="L430" s="13">
        <f>InputData[[#This Row],[BUYING PRIZE]]*InputData[[#This Row],[QUANTITY]]</f>
        <v>52</v>
      </c>
      <c r="M430" s="13">
        <f>InputData[[#This Row],[SELLING PRICE]]*InputData[[#This Row],[QUANTITY]]*1-InputData[[#This Row],[DISCOUNT %]]</f>
        <v>66.56</v>
      </c>
      <c r="N430" s="11">
        <f>DAY(InputData[[#This Row],[DATE]])</f>
        <v>21</v>
      </c>
      <c r="O430" s="11" t="str">
        <f>TEXT(InputData[[#This Row],[DATE]],"MMM")</f>
        <v>Aug</v>
      </c>
      <c r="P430" s="11">
        <f>YEAR(InputData[[#This Row],[DATE]])</f>
        <v>2022</v>
      </c>
    </row>
    <row r="431" spans="1:16" x14ac:dyDescent="0.2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13">
        <f>VLOOKUP(InputData[[#This Row],[PRODUCT ID]],MasterData[],5,0)</f>
        <v>76</v>
      </c>
      <c r="K431" s="13">
        <f>VLOOKUP(InputData[[#This Row],[PRODUCT ID]],MasterData[],6,0)</f>
        <v>82.08</v>
      </c>
      <c r="L431" s="13">
        <f>InputData[[#This Row],[BUYING PRIZE]]*InputData[[#This Row],[QUANTITY]]</f>
        <v>836</v>
      </c>
      <c r="M431" s="13">
        <f>InputData[[#This Row],[SELLING PRICE]]*InputData[[#This Row],[QUANTITY]]*1-InputData[[#This Row],[DISCOUNT %]]</f>
        <v>902.88</v>
      </c>
      <c r="N431" s="11">
        <f>DAY(InputData[[#This Row],[DATE]])</f>
        <v>23</v>
      </c>
      <c r="O431" s="11" t="str">
        <f>TEXT(InputData[[#This Row],[DATE]],"MMM")</f>
        <v>Aug</v>
      </c>
      <c r="P431" s="11">
        <f>YEAR(InputData[[#This Row],[DATE]])</f>
        <v>2022</v>
      </c>
    </row>
    <row r="432" spans="1:16" x14ac:dyDescent="0.2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13">
        <f>VLOOKUP(InputData[[#This Row],[PRODUCT ID]],MasterData[],5,0)</f>
        <v>47</v>
      </c>
      <c r="K432" s="13">
        <f>VLOOKUP(InputData[[#This Row],[PRODUCT ID]],MasterData[],6,0)</f>
        <v>53.11</v>
      </c>
      <c r="L432" s="13">
        <f>InputData[[#This Row],[BUYING PRIZE]]*InputData[[#This Row],[QUANTITY]]</f>
        <v>658</v>
      </c>
      <c r="M432" s="13">
        <f>InputData[[#This Row],[SELLING PRICE]]*InputData[[#This Row],[QUANTITY]]*1-InputData[[#This Row],[DISCOUNT %]]</f>
        <v>743.54</v>
      </c>
      <c r="N432" s="11">
        <f>DAY(InputData[[#This Row],[DATE]])</f>
        <v>23</v>
      </c>
      <c r="O432" s="11" t="str">
        <f>TEXT(InputData[[#This Row],[DATE]],"MMM")</f>
        <v>Aug</v>
      </c>
      <c r="P432" s="11">
        <f>YEAR(InputData[[#This Row],[DATE]])</f>
        <v>2022</v>
      </c>
    </row>
    <row r="433" spans="1:16" x14ac:dyDescent="0.2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13">
        <f>VLOOKUP(InputData[[#This Row],[PRODUCT ID]],MasterData[],5,0)</f>
        <v>133</v>
      </c>
      <c r="K433" s="13">
        <f>VLOOKUP(InputData[[#This Row],[PRODUCT ID]],MasterData[],6,0)</f>
        <v>155.61000000000001</v>
      </c>
      <c r="L433" s="13">
        <f>InputData[[#This Row],[BUYING PRIZE]]*InputData[[#This Row],[QUANTITY]]</f>
        <v>665</v>
      </c>
      <c r="M433" s="13">
        <f>InputData[[#This Row],[SELLING PRICE]]*InputData[[#This Row],[QUANTITY]]*1-InputData[[#This Row],[DISCOUNT %]]</f>
        <v>778.05000000000007</v>
      </c>
      <c r="N433" s="11">
        <f>DAY(InputData[[#This Row],[DATE]])</f>
        <v>24</v>
      </c>
      <c r="O433" s="11" t="str">
        <f>TEXT(InputData[[#This Row],[DATE]],"MMM")</f>
        <v>Aug</v>
      </c>
      <c r="P433" s="11">
        <f>YEAR(InputData[[#This Row],[DATE]])</f>
        <v>2022</v>
      </c>
    </row>
    <row r="434" spans="1:16" x14ac:dyDescent="0.2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13">
        <f>VLOOKUP(InputData[[#This Row],[PRODUCT ID]],MasterData[],5,0)</f>
        <v>150</v>
      </c>
      <c r="K434" s="13">
        <f>VLOOKUP(InputData[[#This Row],[PRODUCT ID]],MasterData[],6,0)</f>
        <v>210</v>
      </c>
      <c r="L434" s="13">
        <f>InputData[[#This Row],[BUYING PRIZE]]*InputData[[#This Row],[QUANTITY]]</f>
        <v>1950</v>
      </c>
      <c r="M434" s="13">
        <f>InputData[[#This Row],[SELLING PRICE]]*InputData[[#This Row],[QUANTITY]]*1-InputData[[#This Row],[DISCOUNT %]]</f>
        <v>2730</v>
      </c>
      <c r="N434" s="11">
        <f>DAY(InputData[[#This Row],[DATE]])</f>
        <v>26</v>
      </c>
      <c r="O434" s="11" t="str">
        <f>TEXT(InputData[[#This Row],[DATE]],"MMM")</f>
        <v>Aug</v>
      </c>
      <c r="P434" s="11">
        <f>YEAR(InputData[[#This Row],[DATE]])</f>
        <v>2022</v>
      </c>
    </row>
    <row r="435" spans="1:16" x14ac:dyDescent="0.2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13">
        <f>VLOOKUP(InputData[[#This Row],[PRODUCT ID]],MasterData[],5,0)</f>
        <v>67</v>
      </c>
      <c r="K435" s="13">
        <f>VLOOKUP(InputData[[#This Row],[PRODUCT ID]],MasterData[],6,0)</f>
        <v>85.76</v>
      </c>
      <c r="L435" s="13">
        <f>InputData[[#This Row],[BUYING PRIZE]]*InputData[[#This Row],[QUANTITY]]</f>
        <v>536</v>
      </c>
      <c r="M435" s="13">
        <f>InputData[[#This Row],[SELLING PRICE]]*InputData[[#This Row],[QUANTITY]]*1-InputData[[#This Row],[DISCOUNT %]]</f>
        <v>686.08</v>
      </c>
      <c r="N435" s="11">
        <f>DAY(InputData[[#This Row],[DATE]])</f>
        <v>26</v>
      </c>
      <c r="O435" s="11" t="str">
        <f>TEXT(InputData[[#This Row],[DATE]],"MMM")</f>
        <v>Aug</v>
      </c>
      <c r="P435" s="11">
        <f>YEAR(InputData[[#This Row],[DATE]])</f>
        <v>2022</v>
      </c>
    </row>
    <row r="436" spans="1:16" x14ac:dyDescent="0.2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13">
        <f>VLOOKUP(InputData[[#This Row],[PRODUCT ID]],MasterData[],5,0)</f>
        <v>37</v>
      </c>
      <c r="K436" s="13">
        <f>VLOOKUP(InputData[[#This Row],[PRODUCT ID]],MasterData[],6,0)</f>
        <v>42.55</v>
      </c>
      <c r="L436" s="13">
        <f>InputData[[#This Row],[BUYING PRIZE]]*InputData[[#This Row],[QUANTITY]]</f>
        <v>555</v>
      </c>
      <c r="M436" s="13">
        <f>InputData[[#This Row],[SELLING PRICE]]*InputData[[#This Row],[QUANTITY]]*1-InputData[[#This Row],[DISCOUNT %]]</f>
        <v>638.25</v>
      </c>
      <c r="N436" s="11">
        <f>DAY(InputData[[#This Row],[DATE]])</f>
        <v>27</v>
      </c>
      <c r="O436" s="11" t="str">
        <f>TEXT(InputData[[#This Row],[DATE]],"MMM")</f>
        <v>Aug</v>
      </c>
      <c r="P436" s="11">
        <f>YEAR(InputData[[#This Row],[DATE]])</f>
        <v>2022</v>
      </c>
    </row>
    <row r="437" spans="1:16" x14ac:dyDescent="0.2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13">
        <f>VLOOKUP(InputData[[#This Row],[PRODUCT ID]],MasterData[],5,0)</f>
        <v>133</v>
      </c>
      <c r="K437" s="13">
        <f>VLOOKUP(InputData[[#This Row],[PRODUCT ID]],MasterData[],6,0)</f>
        <v>155.61000000000001</v>
      </c>
      <c r="L437" s="13">
        <f>InputData[[#This Row],[BUYING PRIZE]]*InputData[[#This Row],[QUANTITY]]</f>
        <v>1197</v>
      </c>
      <c r="M437" s="13">
        <f>InputData[[#This Row],[SELLING PRICE]]*InputData[[#This Row],[QUANTITY]]*1-InputData[[#This Row],[DISCOUNT %]]</f>
        <v>1400.4900000000002</v>
      </c>
      <c r="N437" s="11">
        <f>DAY(InputData[[#This Row],[DATE]])</f>
        <v>28</v>
      </c>
      <c r="O437" s="11" t="str">
        <f>TEXT(InputData[[#This Row],[DATE]],"MMM")</f>
        <v>Aug</v>
      </c>
      <c r="P437" s="11">
        <f>YEAR(InputData[[#This Row],[DATE]])</f>
        <v>2022</v>
      </c>
    </row>
    <row r="438" spans="1:16" x14ac:dyDescent="0.2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13">
        <f>VLOOKUP(InputData[[#This Row],[PRODUCT ID]],MasterData[],5,0)</f>
        <v>37</v>
      </c>
      <c r="K438" s="13">
        <f>VLOOKUP(InputData[[#This Row],[PRODUCT ID]],MasterData[],6,0)</f>
        <v>42.55</v>
      </c>
      <c r="L438" s="13">
        <f>InputData[[#This Row],[BUYING PRIZE]]*InputData[[#This Row],[QUANTITY]]</f>
        <v>185</v>
      </c>
      <c r="M438" s="13">
        <f>InputData[[#This Row],[SELLING PRICE]]*InputData[[#This Row],[QUANTITY]]*1-InputData[[#This Row],[DISCOUNT %]]</f>
        <v>212.75</v>
      </c>
      <c r="N438" s="11">
        <f>DAY(InputData[[#This Row],[DATE]])</f>
        <v>28</v>
      </c>
      <c r="O438" s="11" t="str">
        <f>TEXT(InputData[[#This Row],[DATE]],"MMM")</f>
        <v>Aug</v>
      </c>
      <c r="P438" s="11">
        <f>YEAR(InputData[[#This Row],[DATE]])</f>
        <v>2022</v>
      </c>
    </row>
    <row r="439" spans="1:16" x14ac:dyDescent="0.2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13">
        <f>VLOOKUP(InputData[[#This Row],[PRODUCT ID]],MasterData[],5,0)</f>
        <v>75</v>
      </c>
      <c r="K439" s="13">
        <f>VLOOKUP(InputData[[#This Row],[PRODUCT ID]],MasterData[],6,0)</f>
        <v>85.5</v>
      </c>
      <c r="L439" s="13">
        <f>InputData[[#This Row],[BUYING PRIZE]]*InputData[[#This Row],[QUANTITY]]</f>
        <v>450</v>
      </c>
      <c r="M439" s="13">
        <f>InputData[[#This Row],[SELLING PRICE]]*InputData[[#This Row],[QUANTITY]]*1-InputData[[#This Row],[DISCOUNT %]]</f>
        <v>513</v>
      </c>
      <c r="N439" s="11">
        <f>DAY(InputData[[#This Row],[DATE]])</f>
        <v>30</v>
      </c>
      <c r="O439" s="11" t="str">
        <f>TEXT(InputData[[#This Row],[DATE]],"MMM")</f>
        <v>Aug</v>
      </c>
      <c r="P439" s="11">
        <f>YEAR(InputData[[#This Row],[DATE]])</f>
        <v>2022</v>
      </c>
    </row>
    <row r="440" spans="1:16" x14ac:dyDescent="0.2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13">
        <f>VLOOKUP(InputData[[#This Row],[PRODUCT ID]],MasterData[],5,0)</f>
        <v>67</v>
      </c>
      <c r="K440" s="13">
        <f>VLOOKUP(InputData[[#This Row],[PRODUCT ID]],MasterData[],6,0)</f>
        <v>83.08</v>
      </c>
      <c r="L440" s="13">
        <f>InputData[[#This Row],[BUYING PRIZE]]*InputData[[#This Row],[QUANTITY]]</f>
        <v>402</v>
      </c>
      <c r="M440" s="13">
        <f>InputData[[#This Row],[SELLING PRICE]]*InputData[[#This Row],[QUANTITY]]*1-InputData[[#This Row],[DISCOUNT %]]</f>
        <v>498.48</v>
      </c>
      <c r="N440" s="11">
        <f>DAY(InputData[[#This Row],[DATE]])</f>
        <v>30</v>
      </c>
      <c r="O440" s="11" t="str">
        <f>TEXT(InputData[[#This Row],[DATE]],"MMM")</f>
        <v>Aug</v>
      </c>
      <c r="P440" s="11">
        <f>YEAR(InputData[[#This Row],[DATE]])</f>
        <v>2022</v>
      </c>
    </row>
    <row r="441" spans="1:16" x14ac:dyDescent="0.2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13">
        <f>VLOOKUP(InputData[[#This Row],[PRODUCT ID]],MasterData[],5,0)</f>
        <v>7</v>
      </c>
      <c r="K441" s="13">
        <f>VLOOKUP(InputData[[#This Row],[PRODUCT ID]],MasterData[],6,0)</f>
        <v>8.33</v>
      </c>
      <c r="L441" s="13">
        <f>InputData[[#This Row],[BUYING PRIZE]]*InputData[[#This Row],[QUANTITY]]</f>
        <v>35</v>
      </c>
      <c r="M441" s="13">
        <f>InputData[[#This Row],[SELLING PRICE]]*InputData[[#This Row],[QUANTITY]]*1-InputData[[#This Row],[DISCOUNT %]]</f>
        <v>41.65</v>
      </c>
      <c r="N441" s="11">
        <f>DAY(InputData[[#This Row],[DATE]])</f>
        <v>30</v>
      </c>
      <c r="O441" s="11" t="str">
        <f>TEXT(InputData[[#This Row],[DATE]],"MMM")</f>
        <v>Aug</v>
      </c>
      <c r="P441" s="11">
        <f>YEAR(InputData[[#This Row],[DATE]])</f>
        <v>2022</v>
      </c>
    </row>
    <row r="442" spans="1:16" x14ac:dyDescent="0.2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13">
        <f>VLOOKUP(InputData[[#This Row],[PRODUCT ID]],MasterData[],5,0)</f>
        <v>12</v>
      </c>
      <c r="K442" s="13">
        <f>VLOOKUP(InputData[[#This Row],[PRODUCT ID]],MasterData[],6,0)</f>
        <v>15.719999999999999</v>
      </c>
      <c r="L442" s="13">
        <f>InputData[[#This Row],[BUYING PRIZE]]*InputData[[#This Row],[QUANTITY]]</f>
        <v>156</v>
      </c>
      <c r="M442" s="13">
        <f>InputData[[#This Row],[SELLING PRICE]]*InputData[[#This Row],[QUANTITY]]*1-InputData[[#This Row],[DISCOUNT %]]</f>
        <v>204.35999999999999</v>
      </c>
      <c r="N442" s="11">
        <f>DAY(InputData[[#This Row],[DATE]])</f>
        <v>31</v>
      </c>
      <c r="O442" s="11" t="str">
        <f>TEXT(InputData[[#This Row],[DATE]],"MMM")</f>
        <v>Aug</v>
      </c>
      <c r="P442" s="11">
        <f>YEAR(InputData[[#This Row],[DATE]])</f>
        <v>2022</v>
      </c>
    </row>
    <row r="443" spans="1:16" x14ac:dyDescent="0.2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13">
        <f>VLOOKUP(InputData[[#This Row],[PRODUCT ID]],MasterData[],5,0)</f>
        <v>105</v>
      </c>
      <c r="K443" s="13">
        <f>VLOOKUP(InputData[[#This Row],[PRODUCT ID]],MasterData[],6,0)</f>
        <v>142.80000000000001</v>
      </c>
      <c r="L443" s="13">
        <f>InputData[[#This Row],[BUYING PRIZE]]*InputData[[#This Row],[QUANTITY]]</f>
        <v>105</v>
      </c>
      <c r="M443" s="13">
        <f>InputData[[#This Row],[SELLING PRICE]]*InputData[[#This Row],[QUANTITY]]*1-InputData[[#This Row],[DISCOUNT %]]</f>
        <v>142.80000000000001</v>
      </c>
      <c r="N443" s="11">
        <f>DAY(InputData[[#This Row],[DATE]])</f>
        <v>4</v>
      </c>
      <c r="O443" s="11" t="str">
        <f>TEXT(InputData[[#This Row],[DATE]],"MMM")</f>
        <v>Sep</v>
      </c>
      <c r="P443" s="11">
        <f>YEAR(InputData[[#This Row],[DATE]])</f>
        <v>2022</v>
      </c>
    </row>
    <row r="444" spans="1:16" x14ac:dyDescent="0.2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13">
        <f>VLOOKUP(InputData[[#This Row],[PRODUCT ID]],MasterData[],5,0)</f>
        <v>133</v>
      </c>
      <c r="K444" s="13">
        <f>VLOOKUP(InputData[[#This Row],[PRODUCT ID]],MasterData[],6,0)</f>
        <v>155.61000000000001</v>
      </c>
      <c r="L444" s="13">
        <f>InputData[[#This Row],[BUYING PRIZE]]*InputData[[#This Row],[QUANTITY]]</f>
        <v>1596</v>
      </c>
      <c r="M444" s="13">
        <f>InputData[[#This Row],[SELLING PRICE]]*InputData[[#This Row],[QUANTITY]]*1-InputData[[#This Row],[DISCOUNT %]]</f>
        <v>1867.3200000000002</v>
      </c>
      <c r="N444" s="11">
        <f>DAY(InputData[[#This Row],[DATE]])</f>
        <v>6</v>
      </c>
      <c r="O444" s="11" t="str">
        <f>TEXT(InputData[[#This Row],[DATE]],"MMM")</f>
        <v>Sep</v>
      </c>
      <c r="P444" s="11">
        <f>YEAR(InputData[[#This Row],[DATE]])</f>
        <v>2022</v>
      </c>
    </row>
    <row r="445" spans="1:16" x14ac:dyDescent="0.2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13">
        <f>VLOOKUP(InputData[[#This Row],[PRODUCT ID]],MasterData[],5,0)</f>
        <v>138</v>
      </c>
      <c r="K445" s="13">
        <f>VLOOKUP(InputData[[#This Row],[PRODUCT ID]],MasterData[],6,0)</f>
        <v>173.88</v>
      </c>
      <c r="L445" s="13">
        <f>InputData[[#This Row],[BUYING PRIZE]]*InputData[[#This Row],[QUANTITY]]</f>
        <v>1242</v>
      </c>
      <c r="M445" s="13">
        <f>InputData[[#This Row],[SELLING PRICE]]*InputData[[#This Row],[QUANTITY]]*1-InputData[[#This Row],[DISCOUNT %]]</f>
        <v>1564.92</v>
      </c>
      <c r="N445" s="11">
        <f>DAY(InputData[[#This Row],[DATE]])</f>
        <v>9</v>
      </c>
      <c r="O445" s="11" t="str">
        <f>TEXT(InputData[[#This Row],[DATE]],"MMM")</f>
        <v>Sep</v>
      </c>
      <c r="P445" s="11">
        <f>YEAR(InputData[[#This Row],[DATE]])</f>
        <v>2022</v>
      </c>
    </row>
    <row r="446" spans="1:16" x14ac:dyDescent="0.2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13">
        <f>VLOOKUP(InputData[[#This Row],[PRODUCT ID]],MasterData[],5,0)</f>
        <v>71</v>
      </c>
      <c r="K446" s="13">
        <f>VLOOKUP(InputData[[#This Row],[PRODUCT ID]],MasterData[],6,0)</f>
        <v>80.94</v>
      </c>
      <c r="L446" s="13">
        <f>InputData[[#This Row],[BUYING PRIZE]]*InputData[[#This Row],[QUANTITY]]</f>
        <v>213</v>
      </c>
      <c r="M446" s="13">
        <f>InputData[[#This Row],[SELLING PRICE]]*InputData[[#This Row],[QUANTITY]]*1-InputData[[#This Row],[DISCOUNT %]]</f>
        <v>242.82</v>
      </c>
      <c r="N446" s="11">
        <f>DAY(InputData[[#This Row],[DATE]])</f>
        <v>9</v>
      </c>
      <c r="O446" s="11" t="str">
        <f>TEXT(InputData[[#This Row],[DATE]],"MMM")</f>
        <v>Sep</v>
      </c>
      <c r="P446" s="11">
        <f>YEAR(InputData[[#This Row],[DATE]])</f>
        <v>2022</v>
      </c>
    </row>
    <row r="447" spans="1:16" x14ac:dyDescent="0.2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13">
        <f>VLOOKUP(InputData[[#This Row],[PRODUCT ID]],MasterData[],5,0)</f>
        <v>5</v>
      </c>
      <c r="K447" s="13">
        <f>VLOOKUP(InputData[[#This Row],[PRODUCT ID]],MasterData[],6,0)</f>
        <v>6.7</v>
      </c>
      <c r="L447" s="13">
        <f>InputData[[#This Row],[BUYING PRIZE]]*InputData[[#This Row],[QUANTITY]]</f>
        <v>75</v>
      </c>
      <c r="M447" s="13">
        <f>InputData[[#This Row],[SELLING PRICE]]*InputData[[#This Row],[QUANTITY]]*1-InputData[[#This Row],[DISCOUNT %]]</f>
        <v>100.5</v>
      </c>
      <c r="N447" s="11">
        <f>DAY(InputData[[#This Row],[DATE]])</f>
        <v>10</v>
      </c>
      <c r="O447" s="11" t="str">
        <f>TEXT(InputData[[#This Row],[DATE]],"MMM")</f>
        <v>Sep</v>
      </c>
      <c r="P447" s="11">
        <f>YEAR(InputData[[#This Row],[DATE]])</f>
        <v>2022</v>
      </c>
    </row>
    <row r="448" spans="1:16" x14ac:dyDescent="0.2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13">
        <f>VLOOKUP(InputData[[#This Row],[PRODUCT ID]],MasterData[],5,0)</f>
        <v>72</v>
      </c>
      <c r="K448" s="13">
        <f>VLOOKUP(InputData[[#This Row],[PRODUCT ID]],MasterData[],6,0)</f>
        <v>79.92</v>
      </c>
      <c r="L448" s="13">
        <f>InputData[[#This Row],[BUYING PRIZE]]*InputData[[#This Row],[QUANTITY]]</f>
        <v>288</v>
      </c>
      <c r="M448" s="13">
        <f>InputData[[#This Row],[SELLING PRICE]]*InputData[[#This Row],[QUANTITY]]*1-InputData[[#This Row],[DISCOUNT %]]</f>
        <v>319.68</v>
      </c>
      <c r="N448" s="11">
        <f>DAY(InputData[[#This Row],[DATE]])</f>
        <v>10</v>
      </c>
      <c r="O448" s="11" t="str">
        <f>TEXT(InputData[[#This Row],[DATE]],"MMM")</f>
        <v>Sep</v>
      </c>
      <c r="P448" s="11">
        <f>YEAR(InputData[[#This Row],[DATE]])</f>
        <v>2022</v>
      </c>
    </row>
    <row r="449" spans="1:16" x14ac:dyDescent="0.2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13">
        <f>VLOOKUP(InputData[[#This Row],[PRODUCT ID]],MasterData[],5,0)</f>
        <v>47</v>
      </c>
      <c r="K449" s="13">
        <f>VLOOKUP(InputData[[#This Row],[PRODUCT ID]],MasterData[],6,0)</f>
        <v>53.11</v>
      </c>
      <c r="L449" s="13">
        <f>InputData[[#This Row],[BUYING PRIZE]]*InputData[[#This Row],[QUANTITY]]</f>
        <v>141</v>
      </c>
      <c r="M449" s="13">
        <f>InputData[[#This Row],[SELLING PRICE]]*InputData[[#This Row],[QUANTITY]]*1-InputData[[#This Row],[DISCOUNT %]]</f>
        <v>159.32999999999998</v>
      </c>
      <c r="N449" s="11">
        <f>DAY(InputData[[#This Row],[DATE]])</f>
        <v>14</v>
      </c>
      <c r="O449" s="11" t="str">
        <f>TEXT(InputData[[#This Row],[DATE]],"MMM")</f>
        <v>Sep</v>
      </c>
      <c r="P449" s="11">
        <f>YEAR(InputData[[#This Row],[DATE]])</f>
        <v>2022</v>
      </c>
    </row>
    <row r="450" spans="1:16" x14ac:dyDescent="0.2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13">
        <f>VLOOKUP(InputData[[#This Row],[PRODUCT ID]],MasterData[],5,0)</f>
        <v>67</v>
      </c>
      <c r="K450" s="13">
        <f>VLOOKUP(InputData[[#This Row],[PRODUCT ID]],MasterData[],6,0)</f>
        <v>85.76</v>
      </c>
      <c r="L450" s="13">
        <f>InputData[[#This Row],[BUYING PRIZE]]*InputData[[#This Row],[QUANTITY]]</f>
        <v>1005</v>
      </c>
      <c r="M450" s="13">
        <f>InputData[[#This Row],[SELLING PRICE]]*InputData[[#This Row],[QUANTITY]]*1-InputData[[#This Row],[DISCOUNT %]]</f>
        <v>1286.4000000000001</v>
      </c>
      <c r="N450" s="11">
        <f>DAY(InputData[[#This Row],[DATE]])</f>
        <v>15</v>
      </c>
      <c r="O450" s="11" t="str">
        <f>TEXT(InputData[[#This Row],[DATE]],"MMM")</f>
        <v>Sep</v>
      </c>
      <c r="P450" s="11">
        <f>YEAR(InputData[[#This Row],[DATE]])</f>
        <v>2022</v>
      </c>
    </row>
    <row r="451" spans="1:16" x14ac:dyDescent="0.2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13">
        <f>VLOOKUP(InputData[[#This Row],[PRODUCT ID]],MasterData[],5,0)</f>
        <v>18</v>
      </c>
      <c r="K451" s="13">
        <f>VLOOKUP(InputData[[#This Row],[PRODUCT ID]],MasterData[],6,0)</f>
        <v>24.66</v>
      </c>
      <c r="L451" s="13">
        <f>InputData[[#This Row],[BUYING PRIZE]]*InputData[[#This Row],[QUANTITY]]</f>
        <v>252</v>
      </c>
      <c r="M451" s="13">
        <f>InputData[[#This Row],[SELLING PRICE]]*InputData[[#This Row],[QUANTITY]]*1-InputData[[#This Row],[DISCOUNT %]]</f>
        <v>345.24</v>
      </c>
      <c r="N451" s="11">
        <f>DAY(InputData[[#This Row],[DATE]])</f>
        <v>18</v>
      </c>
      <c r="O451" s="11" t="str">
        <f>TEXT(InputData[[#This Row],[DATE]],"MMM")</f>
        <v>Sep</v>
      </c>
      <c r="P451" s="11">
        <f>YEAR(InputData[[#This Row],[DATE]])</f>
        <v>2022</v>
      </c>
    </row>
    <row r="452" spans="1:16" x14ac:dyDescent="0.2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13">
        <f>VLOOKUP(InputData[[#This Row],[PRODUCT ID]],MasterData[],5,0)</f>
        <v>95</v>
      </c>
      <c r="K452" s="13">
        <f>VLOOKUP(InputData[[#This Row],[PRODUCT ID]],MasterData[],6,0)</f>
        <v>119.7</v>
      </c>
      <c r="L452" s="13">
        <f>InputData[[#This Row],[BUYING PRIZE]]*InputData[[#This Row],[QUANTITY]]</f>
        <v>760</v>
      </c>
      <c r="M452" s="13">
        <f>InputData[[#This Row],[SELLING PRICE]]*InputData[[#This Row],[QUANTITY]]*1-InputData[[#This Row],[DISCOUNT %]]</f>
        <v>957.6</v>
      </c>
      <c r="N452" s="11">
        <f>DAY(InputData[[#This Row],[DATE]])</f>
        <v>19</v>
      </c>
      <c r="O452" s="11" t="str">
        <f>TEXT(InputData[[#This Row],[DATE]],"MMM")</f>
        <v>Sep</v>
      </c>
      <c r="P452" s="11">
        <f>YEAR(InputData[[#This Row],[DATE]])</f>
        <v>2022</v>
      </c>
    </row>
    <row r="453" spans="1:16" x14ac:dyDescent="0.2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13">
        <f>VLOOKUP(InputData[[#This Row],[PRODUCT ID]],MasterData[],5,0)</f>
        <v>95</v>
      </c>
      <c r="K453" s="13">
        <f>VLOOKUP(InputData[[#This Row],[PRODUCT ID]],MasterData[],6,0)</f>
        <v>119.7</v>
      </c>
      <c r="L453" s="13">
        <f>InputData[[#This Row],[BUYING PRIZE]]*InputData[[#This Row],[QUANTITY]]</f>
        <v>570</v>
      </c>
      <c r="M453" s="13">
        <f>InputData[[#This Row],[SELLING PRICE]]*InputData[[#This Row],[QUANTITY]]*1-InputData[[#This Row],[DISCOUNT %]]</f>
        <v>718.2</v>
      </c>
      <c r="N453" s="11">
        <f>DAY(InputData[[#This Row],[DATE]])</f>
        <v>20</v>
      </c>
      <c r="O453" s="11" t="str">
        <f>TEXT(InputData[[#This Row],[DATE]],"MMM")</f>
        <v>Sep</v>
      </c>
      <c r="P453" s="11">
        <f>YEAR(InputData[[#This Row],[DATE]])</f>
        <v>2022</v>
      </c>
    </row>
    <row r="454" spans="1:16" x14ac:dyDescent="0.2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13">
        <f>VLOOKUP(InputData[[#This Row],[PRODUCT ID]],MasterData[],5,0)</f>
        <v>98</v>
      </c>
      <c r="K454" s="13">
        <f>VLOOKUP(InputData[[#This Row],[PRODUCT ID]],MasterData[],6,0)</f>
        <v>103.88</v>
      </c>
      <c r="L454" s="13">
        <f>InputData[[#This Row],[BUYING PRIZE]]*InputData[[#This Row],[QUANTITY]]</f>
        <v>980</v>
      </c>
      <c r="M454" s="13">
        <f>InputData[[#This Row],[SELLING PRICE]]*InputData[[#This Row],[QUANTITY]]*1-InputData[[#This Row],[DISCOUNT %]]</f>
        <v>1038.8</v>
      </c>
      <c r="N454" s="11">
        <f>DAY(InputData[[#This Row],[DATE]])</f>
        <v>20</v>
      </c>
      <c r="O454" s="11" t="str">
        <f>TEXT(InputData[[#This Row],[DATE]],"MMM")</f>
        <v>Sep</v>
      </c>
      <c r="P454" s="11">
        <f>YEAR(InputData[[#This Row],[DATE]])</f>
        <v>2022</v>
      </c>
    </row>
    <row r="455" spans="1:16" x14ac:dyDescent="0.2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13">
        <f>VLOOKUP(InputData[[#This Row],[PRODUCT ID]],MasterData[],5,0)</f>
        <v>37</v>
      </c>
      <c r="K455" s="13">
        <f>VLOOKUP(InputData[[#This Row],[PRODUCT ID]],MasterData[],6,0)</f>
        <v>49.21</v>
      </c>
      <c r="L455" s="13">
        <f>InputData[[#This Row],[BUYING PRIZE]]*InputData[[#This Row],[QUANTITY]]</f>
        <v>518</v>
      </c>
      <c r="M455" s="13">
        <f>InputData[[#This Row],[SELLING PRICE]]*InputData[[#This Row],[QUANTITY]]*1-InputData[[#This Row],[DISCOUNT %]]</f>
        <v>688.94</v>
      </c>
      <c r="N455" s="11">
        <f>DAY(InputData[[#This Row],[DATE]])</f>
        <v>21</v>
      </c>
      <c r="O455" s="11" t="str">
        <f>TEXT(InputData[[#This Row],[DATE]],"MMM")</f>
        <v>Sep</v>
      </c>
      <c r="P455" s="11">
        <f>YEAR(InputData[[#This Row],[DATE]])</f>
        <v>2022</v>
      </c>
    </row>
    <row r="456" spans="1:16" x14ac:dyDescent="0.2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13">
        <f>VLOOKUP(InputData[[#This Row],[PRODUCT ID]],MasterData[],5,0)</f>
        <v>18</v>
      </c>
      <c r="K456" s="13">
        <f>VLOOKUP(InputData[[#This Row],[PRODUCT ID]],MasterData[],6,0)</f>
        <v>24.66</v>
      </c>
      <c r="L456" s="13">
        <f>InputData[[#This Row],[BUYING PRIZE]]*InputData[[#This Row],[QUANTITY]]</f>
        <v>90</v>
      </c>
      <c r="M456" s="13">
        <f>InputData[[#This Row],[SELLING PRICE]]*InputData[[#This Row],[QUANTITY]]*1-InputData[[#This Row],[DISCOUNT %]]</f>
        <v>123.3</v>
      </c>
      <c r="N456" s="11">
        <f>DAY(InputData[[#This Row],[DATE]])</f>
        <v>21</v>
      </c>
      <c r="O456" s="11" t="str">
        <f>TEXT(InputData[[#This Row],[DATE]],"MMM")</f>
        <v>Sep</v>
      </c>
      <c r="P456" s="11">
        <f>YEAR(InputData[[#This Row],[DATE]])</f>
        <v>2022</v>
      </c>
    </row>
    <row r="457" spans="1:16" x14ac:dyDescent="0.2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13">
        <f>VLOOKUP(InputData[[#This Row],[PRODUCT ID]],MasterData[],5,0)</f>
        <v>67</v>
      </c>
      <c r="K457" s="13">
        <f>VLOOKUP(InputData[[#This Row],[PRODUCT ID]],MasterData[],6,0)</f>
        <v>83.08</v>
      </c>
      <c r="L457" s="13">
        <f>InputData[[#This Row],[BUYING PRIZE]]*InputData[[#This Row],[QUANTITY]]</f>
        <v>804</v>
      </c>
      <c r="M457" s="13">
        <f>InputData[[#This Row],[SELLING PRICE]]*InputData[[#This Row],[QUANTITY]]*1-InputData[[#This Row],[DISCOUNT %]]</f>
        <v>996.96</v>
      </c>
      <c r="N457" s="11">
        <f>DAY(InputData[[#This Row],[DATE]])</f>
        <v>22</v>
      </c>
      <c r="O457" s="11" t="str">
        <f>TEXT(InputData[[#This Row],[DATE]],"MMM")</f>
        <v>Sep</v>
      </c>
      <c r="P457" s="11">
        <f>YEAR(InputData[[#This Row],[DATE]])</f>
        <v>2022</v>
      </c>
    </row>
    <row r="458" spans="1:16" x14ac:dyDescent="0.2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13">
        <f>VLOOKUP(InputData[[#This Row],[PRODUCT ID]],MasterData[],5,0)</f>
        <v>73</v>
      </c>
      <c r="K458" s="13">
        <f>VLOOKUP(InputData[[#This Row],[PRODUCT ID]],MasterData[],6,0)</f>
        <v>94.17</v>
      </c>
      <c r="L458" s="13">
        <f>InputData[[#This Row],[BUYING PRIZE]]*InputData[[#This Row],[QUANTITY]]</f>
        <v>876</v>
      </c>
      <c r="M458" s="13">
        <f>InputData[[#This Row],[SELLING PRICE]]*InputData[[#This Row],[QUANTITY]]*1-InputData[[#This Row],[DISCOUNT %]]</f>
        <v>1130.04</v>
      </c>
      <c r="N458" s="11">
        <f>DAY(InputData[[#This Row],[DATE]])</f>
        <v>23</v>
      </c>
      <c r="O458" s="11" t="str">
        <f>TEXT(InputData[[#This Row],[DATE]],"MMM")</f>
        <v>Sep</v>
      </c>
      <c r="P458" s="11">
        <f>YEAR(InputData[[#This Row],[DATE]])</f>
        <v>2022</v>
      </c>
    </row>
    <row r="459" spans="1:16" x14ac:dyDescent="0.2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13">
        <f>VLOOKUP(InputData[[#This Row],[PRODUCT ID]],MasterData[],5,0)</f>
        <v>89</v>
      </c>
      <c r="K459" s="13">
        <f>VLOOKUP(InputData[[#This Row],[PRODUCT ID]],MasterData[],6,0)</f>
        <v>117.48</v>
      </c>
      <c r="L459" s="13">
        <f>InputData[[#This Row],[BUYING PRIZE]]*InputData[[#This Row],[QUANTITY]]</f>
        <v>1246</v>
      </c>
      <c r="M459" s="13">
        <f>InputData[[#This Row],[SELLING PRICE]]*InputData[[#This Row],[QUANTITY]]*1-InputData[[#This Row],[DISCOUNT %]]</f>
        <v>1644.72</v>
      </c>
      <c r="N459" s="11">
        <f>DAY(InputData[[#This Row],[DATE]])</f>
        <v>24</v>
      </c>
      <c r="O459" s="11" t="str">
        <f>TEXT(InputData[[#This Row],[DATE]],"MMM")</f>
        <v>Sep</v>
      </c>
      <c r="P459" s="11">
        <f>YEAR(InputData[[#This Row],[DATE]])</f>
        <v>2022</v>
      </c>
    </row>
    <row r="460" spans="1:16" x14ac:dyDescent="0.2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13">
        <f>VLOOKUP(InputData[[#This Row],[PRODUCT ID]],MasterData[],5,0)</f>
        <v>89</v>
      </c>
      <c r="K460" s="13">
        <f>VLOOKUP(InputData[[#This Row],[PRODUCT ID]],MasterData[],6,0)</f>
        <v>117.48</v>
      </c>
      <c r="L460" s="13">
        <f>InputData[[#This Row],[BUYING PRIZE]]*InputData[[#This Row],[QUANTITY]]</f>
        <v>712</v>
      </c>
      <c r="M460" s="13">
        <f>InputData[[#This Row],[SELLING PRICE]]*InputData[[#This Row],[QUANTITY]]*1-InputData[[#This Row],[DISCOUNT %]]</f>
        <v>939.84</v>
      </c>
      <c r="N460" s="11">
        <f>DAY(InputData[[#This Row],[DATE]])</f>
        <v>24</v>
      </c>
      <c r="O460" s="11" t="str">
        <f>TEXT(InputData[[#This Row],[DATE]],"MMM")</f>
        <v>Sep</v>
      </c>
      <c r="P460" s="11">
        <f>YEAR(InputData[[#This Row],[DATE]])</f>
        <v>2022</v>
      </c>
    </row>
    <row r="461" spans="1:16" x14ac:dyDescent="0.2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13">
        <f>VLOOKUP(InputData[[#This Row],[PRODUCT ID]],MasterData[],5,0)</f>
        <v>90</v>
      </c>
      <c r="K461" s="13">
        <f>VLOOKUP(InputData[[#This Row],[PRODUCT ID]],MasterData[],6,0)</f>
        <v>96.3</v>
      </c>
      <c r="L461" s="13">
        <f>InputData[[#This Row],[BUYING PRIZE]]*InputData[[#This Row],[QUANTITY]]</f>
        <v>360</v>
      </c>
      <c r="M461" s="13">
        <f>InputData[[#This Row],[SELLING PRICE]]*InputData[[#This Row],[QUANTITY]]*1-InputData[[#This Row],[DISCOUNT %]]</f>
        <v>385.2</v>
      </c>
      <c r="N461" s="11">
        <f>DAY(InputData[[#This Row],[DATE]])</f>
        <v>27</v>
      </c>
      <c r="O461" s="11" t="str">
        <f>TEXT(InputData[[#This Row],[DATE]],"MMM")</f>
        <v>Sep</v>
      </c>
      <c r="P461" s="11">
        <f>YEAR(InputData[[#This Row],[DATE]])</f>
        <v>2022</v>
      </c>
    </row>
    <row r="462" spans="1:16" x14ac:dyDescent="0.2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13">
        <f>VLOOKUP(InputData[[#This Row],[PRODUCT ID]],MasterData[],5,0)</f>
        <v>76</v>
      </c>
      <c r="K462" s="13">
        <f>VLOOKUP(InputData[[#This Row],[PRODUCT ID]],MasterData[],6,0)</f>
        <v>82.08</v>
      </c>
      <c r="L462" s="13">
        <f>InputData[[#This Row],[BUYING PRIZE]]*InputData[[#This Row],[QUANTITY]]</f>
        <v>684</v>
      </c>
      <c r="M462" s="13">
        <f>InputData[[#This Row],[SELLING PRICE]]*InputData[[#This Row],[QUANTITY]]*1-InputData[[#This Row],[DISCOUNT %]]</f>
        <v>738.72</v>
      </c>
      <c r="N462" s="11">
        <f>DAY(InputData[[#This Row],[DATE]])</f>
        <v>27</v>
      </c>
      <c r="O462" s="11" t="str">
        <f>TEXT(InputData[[#This Row],[DATE]],"MMM")</f>
        <v>Sep</v>
      </c>
      <c r="P462" s="11">
        <f>YEAR(InputData[[#This Row],[DATE]])</f>
        <v>2022</v>
      </c>
    </row>
    <row r="463" spans="1:16" x14ac:dyDescent="0.2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13">
        <f>VLOOKUP(InputData[[#This Row],[PRODUCT ID]],MasterData[],5,0)</f>
        <v>72</v>
      </c>
      <c r="K463" s="13">
        <f>VLOOKUP(InputData[[#This Row],[PRODUCT ID]],MasterData[],6,0)</f>
        <v>79.92</v>
      </c>
      <c r="L463" s="13">
        <f>InputData[[#This Row],[BUYING PRIZE]]*InputData[[#This Row],[QUANTITY]]</f>
        <v>216</v>
      </c>
      <c r="M463" s="13">
        <f>InputData[[#This Row],[SELLING PRICE]]*InputData[[#This Row],[QUANTITY]]*1-InputData[[#This Row],[DISCOUNT %]]</f>
        <v>239.76</v>
      </c>
      <c r="N463" s="11">
        <f>DAY(InputData[[#This Row],[DATE]])</f>
        <v>27</v>
      </c>
      <c r="O463" s="11" t="str">
        <f>TEXT(InputData[[#This Row],[DATE]],"MMM")</f>
        <v>Sep</v>
      </c>
      <c r="P463" s="11">
        <f>YEAR(InputData[[#This Row],[DATE]])</f>
        <v>2022</v>
      </c>
    </row>
    <row r="464" spans="1:16" x14ac:dyDescent="0.2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13">
        <f>VLOOKUP(InputData[[#This Row],[PRODUCT ID]],MasterData[],5,0)</f>
        <v>55</v>
      </c>
      <c r="K464" s="13">
        <f>VLOOKUP(InputData[[#This Row],[PRODUCT ID]],MasterData[],6,0)</f>
        <v>58.3</v>
      </c>
      <c r="L464" s="13">
        <f>InputData[[#This Row],[BUYING PRIZE]]*InputData[[#This Row],[QUANTITY]]</f>
        <v>715</v>
      </c>
      <c r="M464" s="13">
        <f>InputData[[#This Row],[SELLING PRICE]]*InputData[[#This Row],[QUANTITY]]*1-InputData[[#This Row],[DISCOUNT %]]</f>
        <v>757.9</v>
      </c>
      <c r="N464" s="11">
        <f>DAY(InputData[[#This Row],[DATE]])</f>
        <v>29</v>
      </c>
      <c r="O464" s="11" t="str">
        <f>TEXT(InputData[[#This Row],[DATE]],"MMM")</f>
        <v>Sep</v>
      </c>
      <c r="P464" s="11">
        <f>YEAR(InputData[[#This Row],[DATE]])</f>
        <v>2022</v>
      </c>
    </row>
    <row r="465" spans="1:16" x14ac:dyDescent="0.2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13">
        <f>VLOOKUP(InputData[[#This Row],[PRODUCT ID]],MasterData[],5,0)</f>
        <v>44</v>
      </c>
      <c r="K465" s="13">
        <f>VLOOKUP(InputData[[#This Row],[PRODUCT ID]],MasterData[],6,0)</f>
        <v>48.4</v>
      </c>
      <c r="L465" s="13">
        <f>InputData[[#This Row],[BUYING PRIZE]]*InputData[[#This Row],[QUANTITY]]</f>
        <v>220</v>
      </c>
      <c r="M465" s="13">
        <f>InputData[[#This Row],[SELLING PRICE]]*InputData[[#This Row],[QUANTITY]]*1-InputData[[#This Row],[DISCOUNT %]]</f>
        <v>242</v>
      </c>
      <c r="N465" s="11">
        <f>DAY(InputData[[#This Row],[DATE]])</f>
        <v>3</v>
      </c>
      <c r="O465" s="11" t="str">
        <f>TEXT(InputData[[#This Row],[DATE]],"MMM")</f>
        <v>Oct</v>
      </c>
      <c r="P465" s="11">
        <f>YEAR(InputData[[#This Row],[DATE]])</f>
        <v>2022</v>
      </c>
    </row>
    <row r="466" spans="1:16" x14ac:dyDescent="0.2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13">
        <f>VLOOKUP(InputData[[#This Row],[PRODUCT ID]],MasterData[],5,0)</f>
        <v>43</v>
      </c>
      <c r="K466" s="13">
        <f>VLOOKUP(InputData[[#This Row],[PRODUCT ID]],MasterData[],6,0)</f>
        <v>47.730000000000004</v>
      </c>
      <c r="L466" s="13">
        <f>InputData[[#This Row],[BUYING PRIZE]]*InputData[[#This Row],[QUANTITY]]</f>
        <v>645</v>
      </c>
      <c r="M466" s="13">
        <f>InputData[[#This Row],[SELLING PRICE]]*InputData[[#This Row],[QUANTITY]]*1-InputData[[#This Row],[DISCOUNT %]]</f>
        <v>715.95</v>
      </c>
      <c r="N466" s="11">
        <f>DAY(InputData[[#This Row],[DATE]])</f>
        <v>4</v>
      </c>
      <c r="O466" s="11" t="str">
        <f>TEXT(InputData[[#This Row],[DATE]],"MMM")</f>
        <v>Oct</v>
      </c>
      <c r="P466" s="11">
        <f>YEAR(InputData[[#This Row],[DATE]])</f>
        <v>2022</v>
      </c>
    </row>
    <row r="467" spans="1:16" x14ac:dyDescent="0.2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13">
        <f>VLOOKUP(InputData[[#This Row],[PRODUCT ID]],MasterData[],5,0)</f>
        <v>5</v>
      </c>
      <c r="K467" s="13">
        <f>VLOOKUP(InputData[[#This Row],[PRODUCT ID]],MasterData[],6,0)</f>
        <v>6.7</v>
      </c>
      <c r="L467" s="13">
        <f>InputData[[#This Row],[BUYING PRIZE]]*InputData[[#This Row],[QUANTITY]]</f>
        <v>5</v>
      </c>
      <c r="M467" s="13">
        <f>InputData[[#This Row],[SELLING PRICE]]*InputData[[#This Row],[QUANTITY]]*1-InputData[[#This Row],[DISCOUNT %]]</f>
        <v>6.7</v>
      </c>
      <c r="N467" s="11">
        <f>DAY(InputData[[#This Row],[DATE]])</f>
        <v>6</v>
      </c>
      <c r="O467" s="11" t="str">
        <f>TEXT(InputData[[#This Row],[DATE]],"MMM")</f>
        <v>Oct</v>
      </c>
      <c r="P467" s="11">
        <f>YEAR(InputData[[#This Row],[DATE]])</f>
        <v>2022</v>
      </c>
    </row>
    <row r="468" spans="1:16" x14ac:dyDescent="0.2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13">
        <f>VLOOKUP(InputData[[#This Row],[PRODUCT ID]],MasterData[],5,0)</f>
        <v>72</v>
      </c>
      <c r="K468" s="13">
        <f>VLOOKUP(InputData[[#This Row],[PRODUCT ID]],MasterData[],6,0)</f>
        <v>79.92</v>
      </c>
      <c r="L468" s="13">
        <f>InputData[[#This Row],[BUYING PRIZE]]*InputData[[#This Row],[QUANTITY]]</f>
        <v>1008</v>
      </c>
      <c r="M468" s="13">
        <f>InputData[[#This Row],[SELLING PRICE]]*InputData[[#This Row],[QUANTITY]]*1-InputData[[#This Row],[DISCOUNT %]]</f>
        <v>1118.8800000000001</v>
      </c>
      <c r="N468" s="11">
        <f>DAY(InputData[[#This Row],[DATE]])</f>
        <v>9</v>
      </c>
      <c r="O468" s="11" t="str">
        <f>TEXT(InputData[[#This Row],[DATE]],"MMM")</f>
        <v>Oct</v>
      </c>
      <c r="P468" s="11">
        <f>YEAR(InputData[[#This Row],[DATE]])</f>
        <v>2022</v>
      </c>
    </row>
    <row r="469" spans="1:16" x14ac:dyDescent="0.2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13">
        <f>VLOOKUP(InputData[[#This Row],[PRODUCT ID]],MasterData[],5,0)</f>
        <v>150</v>
      </c>
      <c r="K469" s="13">
        <f>VLOOKUP(InputData[[#This Row],[PRODUCT ID]],MasterData[],6,0)</f>
        <v>210</v>
      </c>
      <c r="L469" s="13">
        <f>InputData[[#This Row],[BUYING PRIZE]]*InputData[[#This Row],[QUANTITY]]</f>
        <v>1350</v>
      </c>
      <c r="M469" s="13">
        <f>InputData[[#This Row],[SELLING PRICE]]*InputData[[#This Row],[QUANTITY]]*1-InputData[[#This Row],[DISCOUNT %]]</f>
        <v>1890</v>
      </c>
      <c r="N469" s="11">
        <f>DAY(InputData[[#This Row],[DATE]])</f>
        <v>10</v>
      </c>
      <c r="O469" s="11" t="str">
        <f>TEXT(InputData[[#This Row],[DATE]],"MMM")</f>
        <v>Oct</v>
      </c>
      <c r="P469" s="11">
        <f>YEAR(InputData[[#This Row],[DATE]])</f>
        <v>2022</v>
      </c>
    </row>
    <row r="470" spans="1:16" x14ac:dyDescent="0.2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13">
        <f>VLOOKUP(InputData[[#This Row],[PRODUCT ID]],MasterData[],5,0)</f>
        <v>76</v>
      </c>
      <c r="K470" s="13">
        <f>VLOOKUP(InputData[[#This Row],[PRODUCT ID]],MasterData[],6,0)</f>
        <v>82.08</v>
      </c>
      <c r="L470" s="13">
        <f>InputData[[#This Row],[BUYING PRIZE]]*InputData[[#This Row],[QUANTITY]]</f>
        <v>912</v>
      </c>
      <c r="M470" s="13">
        <f>InputData[[#This Row],[SELLING PRICE]]*InputData[[#This Row],[QUANTITY]]*1-InputData[[#This Row],[DISCOUNT %]]</f>
        <v>984.96</v>
      </c>
      <c r="N470" s="11">
        <f>DAY(InputData[[#This Row],[DATE]])</f>
        <v>10</v>
      </c>
      <c r="O470" s="11" t="str">
        <f>TEXT(InputData[[#This Row],[DATE]],"MMM")</f>
        <v>Oct</v>
      </c>
      <c r="P470" s="11">
        <f>YEAR(InputData[[#This Row],[DATE]])</f>
        <v>2022</v>
      </c>
    </row>
    <row r="471" spans="1:16" x14ac:dyDescent="0.2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13">
        <f>VLOOKUP(InputData[[#This Row],[PRODUCT ID]],MasterData[],5,0)</f>
        <v>83</v>
      </c>
      <c r="K471" s="13">
        <f>VLOOKUP(InputData[[#This Row],[PRODUCT ID]],MasterData[],6,0)</f>
        <v>94.62</v>
      </c>
      <c r="L471" s="13">
        <f>InputData[[#This Row],[BUYING PRIZE]]*InputData[[#This Row],[QUANTITY]]</f>
        <v>830</v>
      </c>
      <c r="M471" s="13">
        <f>InputData[[#This Row],[SELLING PRICE]]*InputData[[#This Row],[QUANTITY]]*1-InputData[[#This Row],[DISCOUNT %]]</f>
        <v>946.2</v>
      </c>
      <c r="N471" s="11">
        <f>DAY(InputData[[#This Row],[DATE]])</f>
        <v>11</v>
      </c>
      <c r="O471" s="11" t="str">
        <f>TEXT(InputData[[#This Row],[DATE]],"MMM")</f>
        <v>Oct</v>
      </c>
      <c r="P471" s="11">
        <f>YEAR(InputData[[#This Row],[DATE]])</f>
        <v>2022</v>
      </c>
    </row>
    <row r="472" spans="1:16" x14ac:dyDescent="0.2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13">
        <f>VLOOKUP(InputData[[#This Row],[PRODUCT ID]],MasterData[],5,0)</f>
        <v>105</v>
      </c>
      <c r="K472" s="13">
        <f>VLOOKUP(InputData[[#This Row],[PRODUCT ID]],MasterData[],6,0)</f>
        <v>142.80000000000001</v>
      </c>
      <c r="L472" s="13">
        <f>InputData[[#This Row],[BUYING PRIZE]]*InputData[[#This Row],[QUANTITY]]</f>
        <v>1575</v>
      </c>
      <c r="M472" s="13">
        <f>InputData[[#This Row],[SELLING PRICE]]*InputData[[#This Row],[QUANTITY]]*1-InputData[[#This Row],[DISCOUNT %]]</f>
        <v>2142</v>
      </c>
      <c r="N472" s="11">
        <f>DAY(InputData[[#This Row],[DATE]])</f>
        <v>13</v>
      </c>
      <c r="O472" s="11" t="str">
        <f>TEXT(InputData[[#This Row],[DATE]],"MMM")</f>
        <v>Oct</v>
      </c>
      <c r="P472" s="11">
        <f>YEAR(InputData[[#This Row],[DATE]])</f>
        <v>2022</v>
      </c>
    </row>
    <row r="473" spans="1:16" x14ac:dyDescent="0.2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13">
        <f>VLOOKUP(InputData[[#This Row],[PRODUCT ID]],MasterData[],5,0)</f>
        <v>76</v>
      </c>
      <c r="K473" s="13">
        <f>VLOOKUP(InputData[[#This Row],[PRODUCT ID]],MasterData[],6,0)</f>
        <v>82.08</v>
      </c>
      <c r="L473" s="13">
        <f>InputData[[#This Row],[BUYING PRIZE]]*InputData[[#This Row],[QUANTITY]]</f>
        <v>1140</v>
      </c>
      <c r="M473" s="13">
        <f>InputData[[#This Row],[SELLING PRICE]]*InputData[[#This Row],[QUANTITY]]*1-InputData[[#This Row],[DISCOUNT %]]</f>
        <v>1231.2</v>
      </c>
      <c r="N473" s="11">
        <f>DAY(InputData[[#This Row],[DATE]])</f>
        <v>14</v>
      </c>
      <c r="O473" s="11" t="str">
        <f>TEXT(InputData[[#This Row],[DATE]],"MMM")</f>
        <v>Oct</v>
      </c>
      <c r="P473" s="11">
        <f>YEAR(InputData[[#This Row],[DATE]])</f>
        <v>2022</v>
      </c>
    </row>
    <row r="474" spans="1:16" x14ac:dyDescent="0.2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13">
        <f>VLOOKUP(InputData[[#This Row],[PRODUCT ID]],MasterData[],5,0)</f>
        <v>12</v>
      </c>
      <c r="K474" s="13">
        <f>VLOOKUP(InputData[[#This Row],[PRODUCT ID]],MasterData[],6,0)</f>
        <v>15.719999999999999</v>
      </c>
      <c r="L474" s="13">
        <f>InputData[[#This Row],[BUYING PRIZE]]*InputData[[#This Row],[QUANTITY]]</f>
        <v>120</v>
      </c>
      <c r="M474" s="13">
        <f>InputData[[#This Row],[SELLING PRICE]]*InputData[[#This Row],[QUANTITY]]*1-InputData[[#This Row],[DISCOUNT %]]</f>
        <v>157.19999999999999</v>
      </c>
      <c r="N474" s="11">
        <f>DAY(InputData[[#This Row],[DATE]])</f>
        <v>15</v>
      </c>
      <c r="O474" s="11" t="str">
        <f>TEXT(InputData[[#This Row],[DATE]],"MMM")</f>
        <v>Oct</v>
      </c>
      <c r="P474" s="11">
        <f>YEAR(InputData[[#This Row],[DATE]])</f>
        <v>2022</v>
      </c>
    </row>
    <row r="475" spans="1:16" x14ac:dyDescent="0.2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13">
        <f>VLOOKUP(InputData[[#This Row],[PRODUCT ID]],MasterData[],5,0)</f>
        <v>90</v>
      </c>
      <c r="K475" s="13">
        <f>VLOOKUP(InputData[[#This Row],[PRODUCT ID]],MasterData[],6,0)</f>
        <v>96.3</v>
      </c>
      <c r="L475" s="13">
        <f>InputData[[#This Row],[BUYING PRIZE]]*InputData[[#This Row],[QUANTITY]]</f>
        <v>270</v>
      </c>
      <c r="M475" s="13">
        <f>InputData[[#This Row],[SELLING PRICE]]*InputData[[#This Row],[QUANTITY]]*1-InputData[[#This Row],[DISCOUNT %]]</f>
        <v>288.89999999999998</v>
      </c>
      <c r="N475" s="11">
        <f>DAY(InputData[[#This Row],[DATE]])</f>
        <v>16</v>
      </c>
      <c r="O475" s="11" t="str">
        <f>TEXT(InputData[[#This Row],[DATE]],"MMM")</f>
        <v>Oct</v>
      </c>
      <c r="P475" s="11">
        <f>YEAR(InputData[[#This Row],[DATE]])</f>
        <v>2022</v>
      </c>
    </row>
    <row r="476" spans="1:16" x14ac:dyDescent="0.2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13">
        <f>VLOOKUP(InputData[[#This Row],[PRODUCT ID]],MasterData[],5,0)</f>
        <v>144</v>
      </c>
      <c r="K476" s="13">
        <f>VLOOKUP(InputData[[#This Row],[PRODUCT ID]],MasterData[],6,0)</f>
        <v>156.96</v>
      </c>
      <c r="L476" s="13">
        <f>InputData[[#This Row],[BUYING PRIZE]]*InputData[[#This Row],[QUANTITY]]</f>
        <v>2016</v>
      </c>
      <c r="M476" s="13">
        <f>InputData[[#This Row],[SELLING PRICE]]*InputData[[#This Row],[QUANTITY]]*1-InputData[[#This Row],[DISCOUNT %]]</f>
        <v>2197.44</v>
      </c>
      <c r="N476" s="11">
        <f>DAY(InputData[[#This Row],[DATE]])</f>
        <v>23</v>
      </c>
      <c r="O476" s="11" t="str">
        <f>TEXT(InputData[[#This Row],[DATE]],"MMM")</f>
        <v>Oct</v>
      </c>
      <c r="P476" s="11">
        <f>YEAR(InputData[[#This Row],[DATE]])</f>
        <v>2022</v>
      </c>
    </row>
    <row r="477" spans="1:16" x14ac:dyDescent="0.2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13">
        <f>VLOOKUP(InputData[[#This Row],[PRODUCT ID]],MasterData[],5,0)</f>
        <v>120</v>
      </c>
      <c r="K477" s="13">
        <f>VLOOKUP(InputData[[#This Row],[PRODUCT ID]],MasterData[],6,0)</f>
        <v>162</v>
      </c>
      <c r="L477" s="13">
        <f>InputData[[#This Row],[BUYING PRIZE]]*InputData[[#This Row],[QUANTITY]]</f>
        <v>360</v>
      </c>
      <c r="M477" s="13">
        <f>InputData[[#This Row],[SELLING PRICE]]*InputData[[#This Row],[QUANTITY]]*1-InputData[[#This Row],[DISCOUNT %]]</f>
        <v>486</v>
      </c>
      <c r="N477" s="11">
        <f>DAY(InputData[[#This Row],[DATE]])</f>
        <v>30</v>
      </c>
      <c r="O477" s="11" t="str">
        <f>TEXT(InputData[[#This Row],[DATE]],"MMM")</f>
        <v>Oct</v>
      </c>
      <c r="P477" s="11">
        <f>YEAR(InputData[[#This Row],[DATE]])</f>
        <v>2022</v>
      </c>
    </row>
    <row r="478" spans="1:16" x14ac:dyDescent="0.2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13">
        <f>VLOOKUP(InputData[[#This Row],[PRODUCT ID]],MasterData[],5,0)</f>
        <v>72</v>
      </c>
      <c r="K478" s="13">
        <f>VLOOKUP(InputData[[#This Row],[PRODUCT ID]],MasterData[],6,0)</f>
        <v>79.92</v>
      </c>
      <c r="L478" s="13">
        <f>InputData[[#This Row],[BUYING PRIZE]]*InputData[[#This Row],[QUANTITY]]</f>
        <v>576</v>
      </c>
      <c r="M478" s="13">
        <f>InputData[[#This Row],[SELLING PRICE]]*InputData[[#This Row],[QUANTITY]]*1-InputData[[#This Row],[DISCOUNT %]]</f>
        <v>639.36</v>
      </c>
      <c r="N478" s="11">
        <f>DAY(InputData[[#This Row],[DATE]])</f>
        <v>31</v>
      </c>
      <c r="O478" s="11" t="str">
        <f>TEXT(InputData[[#This Row],[DATE]],"MMM")</f>
        <v>Oct</v>
      </c>
      <c r="P478" s="11">
        <f>YEAR(InputData[[#This Row],[DATE]])</f>
        <v>2022</v>
      </c>
    </row>
    <row r="479" spans="1:16" x14ac:dyDescent="0.2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13">
        <f>VLOOKUP(InputData[[#This Row],[PRODUCT ID]],MasterData[],5,0)</f>
        <v>73</v>
      </c>
      <c r="K479" s="13">
        <f>VLOOKUP(InputData[[#This Row],[PRODUCT ID]],MasterData[],6,0)</f>
        <v>94.17</v>
      </c>
      <c r="L479" s="13">
        <f>InputData[[#This Row],[BUYING PRIZE]]*InputData[[#This Row],[QUANTITY]]</f>
        <v>1095</v>
      </c>
      <c r="M479" s="13">
        <f>InputData[[#This Row],[SELLING PRICE]]*InputData[[#This Row],[QUANTITY]]*1-InputData[[#This Row],[DISCOUNT %]]</f>
        <v>1412.55</v>
      </c>
      <c r="N479" s="11">
        <f>DAY(InputData[[#This Row],[DATE]])</f>
        <v>1</v>
      </c>
      <c r="O479" s="11" t="str">
        <f>TEXT(InputData[[#This Row],[DATE]],"MMM")</f>
        <v>Nov</v>
      </c>
      <c r="P479" s="11">
        <f>YEAR(InputData[[#This Row],[DATE]])</f>
        <v>2022</v>
      </c>
    </row>
    <row r="480" spans="1:16" x14ac:dyDescent="0.2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13">
        <f>VLOOKUP(InputData[[#This Row],[PRODUCT ID]],MasterData[],5,0)</f>
        <v>12</v>
      </c>
      <c r="K480" s="13">
        <f>VLOOKUP(InputData[[#This Row],[PRODUCT ID]],MasterData[],6,0)</f>
        <v>15.719999999999999</v>
      </c>
      <c r="L480" s="13">
        <f>InputData[[#This Row],[BUYING PRIZE]]*InputData[[#This Row],[QUANTITY]]</f>
        <v>180</v>
      </c>
      <c r="M480" s="13">
        <f>InputData[[#This Row],[SELLING PRICE]]*InputData[[#This Row],[QUANTITY]]*1-InputData[[#This Row],[DISCOUNT %]]</f>
        <v>235.79999999999998</v>
      </c>
      <c r="N480" s="11">
        <f>DAY(InputData[[#This Row],[DATE]])</f>
        <v>2</v>
      </c>
      <c r="O480" s="11" t="str">
        <f>TEXT(InputData[[#This Row],[DATE]],"MMM")</f>
        <v>Nov</v>
      </c>
      <c r="P480" s="11">
        <f>YEAR(InputData[[#This Row],[DATE]])</f>
        <v>2022</v>
      </c>
    </row>
    <row r="481" spans="1:16" x14ac:dyDescent="0.2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13">
        <f>VLOOKUP(InputData[[#This Row],[PRODUCT ID]],MasterData[],5,0)</f>
        <v>148</v>
      </c>
      <c r="K481" s="13">
        <f>VLOOKUP(InputData[[#This Row],[PRODUCT ID]],MasterData[],6,0)</f>
        <v>201.28</v>
      </c>
      <c r="L481" s="13">
        <f>InputData[[#This Row],[BUYING PRIZE]]*InputData[[#This Row],[QUANTITY]]</f>
        <v>2220</v>
      </c>
      <c r="M481" s="13">
        <f>InputData[[#This Row],[SELLING PRICE]]*InputData[[#This Row],[QUANTITY]]*1-InputData[[#This Row],[DISCOUNT %]]</f>
        <v>3019.2</v>
      </c>
      <c r="N481" s="11">
        <f>DAY(InputData[[#This Row],[DATE]])</f>
        <v>2</v>
      </c>
      <c r="O481" s="11" t="str">
        <f>TEXT(InputData[[#This Row],[DATE]],"MMM")</f>
        <v>Nov</v>
      </c>
      <c r="P481" s="11">
        <f>YEAR(InputData[[#This Row],[DATE]])</f>
        <v>2022</v>
      </c>
    </row>
    <row r="482" spans="1:16" x14ac:dyDescent="0.2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13">
        <f>VLOOKUP(InputData[[#This Row],[PRODUCT ID]],MasterData[],5,0)</f>
        <v>5</v>
      </c>
      <c r="K482" s="13">
        <f>VLOOKUP(InputData[[#This Row],[PRODUCT ID]],MasterData[],6,0)</f>
        <v>6.7</v>
      </c>
      <c r="L482" s="13">
        <f>InputData[[#This Row],[BUYING PRIZE]]*InputData[[#This Row],[QUANTITY]]</f>
        <v>25</v>
      </c>
      <c r="M482" s="13">
        <f>InputData[[#This Row],[SELLING PRICE]]*InputData[[#This Row],[QUANTITY]]*1-InputData[[#This Row],[DISCOUNT %]]</f>
        <v>33.5</v>
      </c>
      <c r="N482" s="11">
        <f>DAY(InputData[[#This Row],[DATE]])</f>
        <v>2</v>
      </c>
      <c r="O482" s="11" t="str">
        <f>TEXT(InputData[[#This Row],[DATE]],"MMM")</f>
        <v>Nov</v>
      </c>
      <c r="P482" s="11">
        <f>YEAR(InputData[[#This Row],[DATE]])</f>
        <v>2022</v>
      </c>
    </row>
    <row r="483" spans="1:16" x14ac:dyDescent="0.2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13">
        <f>VLOOKUP(InputData[[#This Row],[PRODUCT ID]],MasterData[],5,0)</f>
        <v>61</v>
      </c>
      <c r="K483" s="13">
        <f>VLOOKUP(InputData[[#This Row],[PRODUCT ID]],MasterData[],6,0)</f>
        <v>76.25</v>
      </c>
      <c r="L483" s="13">
        <f>InputData[[#This Row],[BUYING PRIZE]]*InputData[[#This Row],[QUANTITY]]</f>
        <v>671</v>
      </c>
      <c r="M483" s="13">
        <f>InputData[[#This Row],[SELLING PRICE]]*InputData[[#This Row],[QUANTITY]]*1-InputData[[#This Row],[DISCOUNT %]]</f>
        <v>838.75</v>
      </c>
      <c r="N483" s="11">
        <f>DAY(InputData[[#This Row],[DATE]])</f>
        <v>3</v>
      </c>
      <c r="O483" s="11" t="str">
        <f>TEXT(InputData[[#This Row],[DATE]],"MMM")</f>
        <v>Nov</v>
      </c>
      <c r="P483" s="11">
        <f>YEAR(InputData[[#This Row],[DATE]])</f>
        <v>2022</v>
      </c>
    </row>
    <row r="484" spans="1:16" x14ac:dyDescent="0.2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13">
        <f>VLOOKUP(InputData[[#This Row],[PRODUCT ID]],MasterData[],5,0)</f>
        <v>83</v>
      </c>
      <c r="K484" s="13">
        <f>VLOOKUP(InputData[[#This Row],[PRODUCT ID]],MasterData[],6,0)</f>
        <v>94.62</v>
      </c>
      <c r="L484" s="13">
        <f>InputData[[#This Row],[BUYING PRIZE]]*InputData[[#This Row],[QUANTITY]]</f>
        <v>830</v>
      </c>
      <c r="M484" s="13">
        <f>InputData[[#This Row],[SELLING PRICE]]*InputData[[#This Row],[QUANTITY]]*1-InputData[[#This Row],[DISCOUNT %]]</f>
        <v>946.2</v>
      </c>
      <c r="N484" s="11">
        <f>DAY(InputData[[#This Row],[DATE]])</f>
        <v>4</v>
      </c>
      <c r="O484" s="11" t="str">
        <f>TEXT(InputData[[#This Row],[DATE]],"MMM")</f>
        <v>Nov</v>
      </c>
      <c r="P484" s="11">
        <f>YEAR(InputData[[#This Row],[DATE]])</f>
        <v>2022</v>
      </c>
    </row>
    <row r="485" spans="1:16" x14ac:dyDescent="0.2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13">
        <f>VLOOKUP(InputData[[#This Row],[PRODUCT ID]],MasterData[],5,0)</f>
        <v>150</v>
      </c>
      <c r="K485" s="13">
        <f>VLOOKUP(InputData[[#This Row],[PRODUCT ID]],MasterData[],6,0)</f>
        <v>210</v>
      </c>
      <c r="L485" s="13">
        <f>InputData[[#This Row],[BUYING PRIZE]]*InputData[[#This Row],[QUANTITY]]</f>
        <v>2250</v>
      </c>
      <c r="M485" s="13">
        <f>InputData[[#This Row],[SELLING PRICE]]*InputData[[#This Row],[QUANTITY]]*1-InputData[[#This Row],[DISCOUNT %]]</f>
        <v>3150</v>
      </c>
      <c r="N485" s="11">
        <f>DAY(InputData[[#This Row],[DATE]])</f>
        <v>5</v>
      </c>
      <c r="O485" s="11" t="str">
        <f>TEXT(InputData[[#This Row],[DATE]],"MMM")</f>
        <v>Nov</v>
      </c>
      <c r="P485" s="11">
        <f>YEAR(InputData[[#This Row],[DATE]])</f>
        <v>2022</v>
      </c>
    </row>
    <row r="486" spans="1:16" x14ac:dyDescent="0.2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13">
        <f>VLOOKUP(InputData[[#This Row],[PRODUCT ID]],MasterData[],5,0)</f>
        <v>67</v>
      </c>
      <c r="K486" s="13">
        <f>VLOOKUP(InputData[[#This Row],[PRODUCT ID]],MasterData[],6,0)</f>
        <v>83.08</v>
      </c>
      <c r="L486" s="13">
        <f>InputData[[#This Row],[BUYING PRIZE]]*InputData[[#This Row],[QUANTITY]]</f>
        <v>871</v>
      </c>
      <c r="M486" s="13">
        <f>InputData[[#This Row],[SELLING PRICE]]*InputData[[#This Row],[QUANTITY]]*1-InputData[[#This Row],[DISCOUNT %]]</f>
        <v>1080.04</v>
      </c>
      <c r="N486" s="11">
        <f>DAY(InputData[[#This Row],[DATE]])</f>
        <v>6</v>
      </c>
      <c r="O486" s="11" t="str">
        <f>TEXT(InputData[[#This Row],[DATE]],"MMM")</f>
        <v>Nov</v>
      </c>
      <c r="P486" s="11">
        <f>YEAR(InputData[[#This Row],[DATE]])</f>
        <v>2022</v>
      </c>
    </row>
    <row r="487" spans="1:16" x14ac:dyDescent="0.2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13">
        <f>VLOOKUP(InputData[[#This Row],[PRODUCT ID]],MasterData[],5,0)</f>
        <v>12</v>
      </c>
      <c r="K487" s="13">
        <f>VLOOKUP(InputData[[#This Row],[PRODUCT ID]],MasterData[],6,0)</f>
        <v>15.719999999999999</v>
      </c>
      <c r="L487" s="13">
        <f>InputData[[#This Row],[BUYING PRIZE]]*InputData[[#This Row],[QUANTITY]]</f>
        <v>156</v>
      </c>
      <c r="M487" s="13">
        <f>InputData[[#This Row],[SELLING PRICE]]*InputData[[#This Row],[QUANTITY]]*1-InputData[[#This Row],[DISCOUNT %]]</f>
        <v>204.35999999999999</v>
      </c>
      <c r="N487" s="11">
        <f>DAY(InputData[[#This Row],[DATE]])</f>
        <v>6</v>
      </c>
      <c r="O487" s="11" t="str">
        <f>TEXT(InputData[[#This Row],[DATE]],"MMM")</f>
        <v>Nov</v>
      </c>
      <c r="P487" s="11">
        <f>YEAR(InputData[[#This Row],[DATE]])</f>
        <v>2022</v>
      </c>
    </row>
    <row r="488" spans="1:16" x14ac:dyDescent="0.2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13">
        <f>VLOOKUP(InputData[[#This Row],[PRODUCT ID]],MasterData[],5,0)</f>
        <v>120</v>
      </c>
      <c r="K488" s="13">
        <f>VLOOKUP(InputData[[#This Row],[PRODUCT ID]],MasterData[],6,0)</f>
        <v>162</v>
      </c>
      <c r="L488" s="13">
        <f>InputData[[#This Row],[BUYING PRIZE]]*InputData[[#This Row],[QUANTITY]]</f>
        <v>1560</v>
      </c>
      <c r="M488" s="13">
        <f>InputData[[#This Row],[SELLING PRICE]]*InputData[[#This Row],[QUANTITY]]*1-InputData[[#This Row],[DISCOUNT %]]</f>
        <v>2106</v>
      </c>
      <c r="N488" s="11">
        <f>DAY(InputData[[#This Row],[DATE]])</f>
        <v>6</v>
      </c>
      <c r="O488" s="11" t="str">
        <f>TEXT(InputData[[#This Row],[DATE]],"MMM")</f>
        <v>Nov</v>
      </c>
      <c r="P488" s="11">
        <f>YEAR(InputData[[#This Row],[DATE]])</f>
        <v>2022</v>
      </c>
    </row>
    <row r="489" spans="1:16" x14ac:dyDescent="0.2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13">
        <f>VLOOKUP(InputData[[#This Row],[PRODUCT ID]],MasterData[],5,0)</f>
        <v>90</v>
      </c>
      <c r="K489" s="13">
        <f>VLOOKUP(InputData[[#This Row],[PRODUCT ID]],MasterData[],6,0)</f>
        <v>115.2</v>
      </c>
      <c r="L489" s="13">
        <f>InputData[[#This Row],[BUYING PRIZE]]*InputData[[#This Row],[QUANTITY]]</f>
        <v>1170</v>
      </c>
      <c r="M489" s="13">
        <f>InputData[[#This Row],[SELLING PRICE]]*InputData[[#This Row],[QUANTITY]]*1-InputData[[#This Row],[DISCOUNT %]]</f>
        <v>1497.6000000000001</v>
      </c>
      <c r="N489" s="11">
        <f>DAY(InputData[[#This Row],[DATE]])</f>
        <v>7</v>
      </c>
      <c r="O489" s="11" t="str">
        <f>TEXT(InputData[[#This Row],[DATE]],"MMM")</f>
        <v>Nov</v>
      </c>
      <c r="P489" s="11">
        <f>YEAR(InputData[[#This Row],[DATE]])</f>
        <v>2022</v>
      </c>
    </row>
    <row r="490" spans="1:16" x14ac:dyDescent="0.2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13">
        <f>VLOOKUP(InputData[[#This Row],[PRODUCT ID]],MasterData[],5,0)</f>
        <v>90</v>
      </c>
      <c r="K490" s="13">
        <f>VLOOKUP(InputData[[#This Row],[PRODUCT ID]],MasterData[],6,0)</f>
        <v>96.3</v>
      </c>
      <c r="L490" s="13">
        <f>InputData[[#This Row],[BUYING PRIZE]]*InputData[[#This Row],[QUANTITY]]</f>
        <v>990</v>
      </c>
      <c r="M490" s="13">
        <f>InputData[[#This Row],[SELLING PRICE]]*InputData[[#This Row],[QUANTITY]]*1-InputData[[#This Row],[DISCOUNT %]]</f>
        <v>1059.3</v>
      </c>
      <c r="N490" s="11">
        <f>DAY(InputData[[#This Row],[DATE]])</f>
        <v>8</v>
      </c>
      <c r="O490" s="11" t="str">
        <f>TEXT(InputData[[#This Row],[DATE]],"MMM")</f>
        <v>Nov</v>
      </c>
      <c r="P490" s="11">
        <f>YEAR(InputData[[#This Row],[DATE]])</f>
        <v>2022</v>
      </c>
    </row>
    <row r="491" spans="1:16" x14ac:dyDescent="0.2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13">
        <f>VLOOKUP(InputData[[#This Row],[PRODUCT ID]],MasterData[],5,0)</f>
        <v>150</v>
      </c>
      <c r="K491" s="13">
        <f>VLOOKUP(InputData[[#This Row],[PRODUCT ID]],MasterData[],6,0)</f>
        <v>210</v>
      </c>
      <c r="L491" s="13">
        <f>InputData[[#This Row],[BUYING PRIZE]]*InputData[[#This Row],[QUANTITY]]</f>
        <v>1500</v>
      </c>
      <c r="M491" s="13">
        <f>InputData[[#This Row],[SELLING PRICE]]*InputData[[#This Row],[QUANTITY]]*1-InputData[[#This Row],[DISCOUNT %]]</f>
        <v>2100</v>
      </c>
      <c r="N491" s="11">
        <f>DAY(InputData[[#This Row],[DATE]])</f>
        <v>8</v>
      </c>
      <c r="O491" s="11" t="str">
        <f>TEXT(InputData[[#This Row],[DATE]],"MMM")</f>
        <v>Nov</v>
      </c>
      <c r="P491" s="11">
        <f>YEAR(InputData[[#This Row],[DATE]])</f>
        <v>2022</v>
      </c>
    </row>
    <row r="492" spans="1:16" x14ac:dyDescent="0.2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13">
        <f>VLOOKUP(InputData[[#This Row],[PRODUCT ID]],MasterData[],5,0)</f>
        <v>48</v>
      </c>
      <c r="K492" s="13">
        <f>VLOOKUP(InputData[[#This Row],[PRODUCT ID]],MasterData[],6,0)</f>
        <v>57.120000000000005</v>
      </c>
      <c r="L492" s="13">
        <f>InputData[[#This Row],[BUYING PRIZE]]*InputData[[#This Row],[QUANTITY]]</f>
        <v>384</v>
      </c>
      <c r="M492" s="13">
        <f>InputData[[#This Row],[SELLING PRICE]]*InputData[[#This Row],[QUANTITY]]*1-InputData[[#This Row],[DISCOUNT %]]</f>
        <v>456.96000000000004</v>
      </c>
      <c r="N492" s="11">
        <f>DAY(InputData[[#This Row],[DATE]])</f>
        <v>9</v>
      </c>
      <c r="O492" s="11" t="str">
        <f>TEXT(InputData[[#This Row],[DATE]],"MMM")</f>
        <v>Nov</v>
      </c>
      <c r="P492" s="11">
        <f>YEAR(InputData[[#This Row],[DATE]])</f>
        <v>2022</v>
      </c>
    </row>
    <row r="493" spans="1:16" x14ac:dyDescent="0.2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13">
        <f>VLOOKUP(InputData[[#This Row],[PRODUCT ID]],MasterData[],5,0)</f>
        <v>37</v>
      </c>
      <c r="K493" s="13">
        <f>VLOOKUP(InputData[[#This Row],[PRODUCT ID]],MasterData[],6,0)</f>
        <v>49.21</v>
      </c>
      <c r="L493" s="13">
        <f>InputData[[#This Row],[BUYING PRIZE]]*InputData[[#This Row],[QUANTITY]]</f>
        <v>259</v>
      </c>
      <c r="M493" s="13">
        <f>InputData[[#This Row],[SELLING PRICE]]*InputData[[#This Row],[QUANTITY]]*1-InputData[[#This Row],[DISCOUNT %]]</f>
        <v>344.47</v>
      </c>
      <c r="N493" s="11">
        <f>DAY(InputData[[#This Row],[DATE]])</f>
        <v>10</v>
      </c>
      <c r="O493" s="11" t="str">
        <f>TEXT(InputData[[#This Row],[DATE]],"MMM")</f>
        <v>Nov</v>
      </c>
      <c r="P493" s="11">
        <f>YEAR(InputData[[#This Row],[DATE]])</f>
        <v>2022</v>
      </c>
    </row>
    <row r="494" spans="1:16" x14ac:dyDescent="0.2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13">
        <f>VLOOKUP(InputData[[#This Row],[PRODUCT ID]],MasterData[],5,0)</f>
        <v>48</v>
      </c>
      <c r="K494" s="13">
        <f>VLOOKUP(InputData[[#This Row],[PRODUCT ID]],MasterData[],6,0)</f>
        <v>57.120000000000005</v>
      </c>
      <c r="L494" s="13">
        <f>InputData[[#This Row],[BUYING PRIZE]]*InputData[[#This Row],[QUANTITY]]</f>
        <v>480</v>
      </c>
      <c r="M494" s="13">
        <f>InputData[[#This Row],[SELLING PRICE]]*InputData[[#This Row],[QUANTITY]]*1-InputData[[#This Row],[DISCOUNT %]]</f>
        <v>571.20000000000005</v>
      </c>
      <c r="N494" s="11">
        <f>DAY(InputData[[#This Row],[DATE]])</f>
        <v>13</v>
      </c>
      <c r="O494" s="11" t="str">
        <f>TEXT(InputData[[#This Row],[DATE]],"MMM")</f>
        <v>Nov</v>
      </c>
      <c r="P494" s="11">
        <f>YEAR(InputData[[#This Row],[DATE]])</f>
        <v>2022</v>
      </c>
    </row>
    <row r="495" spans="1:16" x14ac:dyDescent="0.2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13">
        <f>VLOOKUP(InputData[[#This Row],[PRODUCT ID]],MasterData[],5,0)</f>
        <v>105</v>
      </c>
      <c r="K495" s="13">
        <f>VLOOKUP(InputData[[#This Row],[PRODUCT ID]],MasterData[],6,0)</f>
        <v>142.80000000000001</v>
      </c>
      <c r="L495" s="13">
        <f>InputData[[#This Row],[BUYING PRIZE]]*InputData[[#This Row],[QUANTITY]]</f>
        <v>105</v>
      </c>
      <c r="M495" s="13">
        <f>InputData[[#This Row],[SELLING PRICE]]*InputData[[#This Row],[QUANTITY]]*1-InputData[[#This Row],[DISCOUNT %]]</f>
        <v>142.80000000000001</v>
      </c>
      <c r="N495" s="11">
        <f>DAY(InputData[[#This Row],[DATE]])</f>
        <v>14</v>
      </c>
      <c r="O495" s="11" t="str">
        <f>TEXT(InputData[[#This Row],[DATE]],"MMM")</f>
        <v>Nov</v>
      </c>
      <c r="P495" s="11">
        <f>YEAR(InputData[[#This Row],[DATE]])</f>
        <v>2022</v>
      </c>
    </row>
    <row r="496" spans="1:16" x14ac:dyDescent="0.2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13">
        <f>VLOOKUP(InputData[[#This Row],[PRODUCT ID]],MasterData[],5,0)</f>
        <v>73</v>
      </c>
      <c r="K496" s="13">
        <f>VLOOKUP(InputData[[#This Row],[PRODUCT ID]],MasterData[],6,0)</f>
        <v>94.17</v>
      </c>
      <c r="L496" s="13">
        <f>InputData[[#This Row],[BUYING PRIZE]]*InputData[[#This Row],[QUANTITY]]</f>
        <v>1022</v>
      </c>
      <c r="M496" s="13">
        <f>InputData[[#This Row],[SELLING PRICE]]*InputData[[#This Row],[QUANTITY]]*1-InputData[[#This Row],[DISCOUNT %]]</f>
        <v>1318.38</v>
      </c>
      <c r="N496" s="11">
        <f>DAY(InputData[[#This Row],[DATE]])</f>
        <v>15</v>
      </c>
      <c r="O496" s="11" t="str">
        <f>TEXT(InputData[[#This Row],[DATE]],"MMM")</f>
        <v>Nov</v>
      </c>
      <c r="P496" s="11">
        <f>YEAR(InputData[[#This Row],[DATE]])</f>
        <v>2022</v>
      </c>
    </row>
    <row r="497" spans="1:16" x14ac:dyDescent="0.2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13">
        <f>VLOOKUP(InputData[[#This Row],[PRODUCT ID]],MasterData[],5,0)</f>
        <v>134</v>
      </c>
      <c r="K497" s="13">
        <f>VLOOKUP(InputData[[#This Row],[PRODUCT ID]],MasterData[],6,0)</f>
        <v>156.78</v>
      </c>
      <c r="L497" s="13">
        <f>InputData[[#This Row],[BUYING PRIZE]]*InputData[[#This Row],[QUANTITY]]</f>
        <v>1072</v>
      </c>
      <c r="M497" s="13">
        <f>InputData[[#This Row],[SELLING PRICE]]*InputData[[#This Row],[QUANTITY]]*1-InputData[[#This Row],[DISCOUNT %]]</f>
        <v>1254.24</v>
      </c>
      <c r="N497" s="11">
        <f>DAY(InputData[[#This Row],[DATE]])</f>
        <v>16</v>
      </c>
      <c r="O497" s="11" t="str">
        <f>TEXT(InputData[[#This Row],[DATE]],"MMM")</f>
        <v>Nov</v>
      </c>
      <c r="P497" s="11">
        <f>YEAR(InputData[[#This Row],[DATE]])</f>
        <v>2022</v>
      </c>
    </row>
    <row r="498" spans="1:16" x14ac:dyDescent="0.2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13">
        <f>VLOOKUP(InputData[[#This Row],[PRODUCT ID]],MasterData[],5,0)</f>
        <v>55</v>
      </c>
      <c r="K498" s="13">
        <f>VLOOKUP(InputData[[#This Row],[PRODUCT ID]],MasterData[],6,0)</f>
        <v>58.3</v>
      </c>
      <c r="L498" s="13">
        <f>InputData[[#This Row],[BUYING PRIZE]]*InputData[[#This Row],[QUANTITY]]</f>
        <v>440</v>
      </c>
      <c r="M498" s="13">
        <f>InputData[[#This Row],[SELLING PRICE]]*InputData[[#This Row],[QUANTITY]]*1-InputData[[#This Row],[DISCOUNT %]]</f>
        <v>466.4</v>
      </c>
      <c r="N498" s="11">
        <f>DAY(InputData[[#This Row],[DATE]])</f>
        <v>18</v>
      </c>
      <c r="O498" s="11" t="str">
        <f>TEXT(InputData[[#This Row],[DATE]],"MMM")</f>
        <v>Nov</v>
      </c>
      <c r="P498" s="11">
        <f>YEAR(InputData[[#This Row],[DATE]])</f>
        <v>2022</v>
      </c>
    </row>
    <row r="499" spans="1:16" x14ac:dyDescent="0.2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13">
        <f>VLOOKUP(InputData[[#This Row],[PRODUCT ID]],MasterData[],5,0)</f>
        <v>61</v>
      </c>
      <c r="K499" s="13">
        <f>VLOOKUP(InputData[[#This Row],[PRODUCT ID]],MasterData[],6,0)</f>
        <v>76.25</v>
      </c>
      <c r="L499" s="13">
        <f>InputData[[#This Row],[BUYING PRIZE]]*InputData[[#This Row],[QUANTITY]]</f>
        <v>366</v>
      </c>
      <c r="M499" s="13">
        <f>InputData[[#This Row],[SELLING PRICE]]*InputData[[#This Row],[QUANTITY]]*1-InputData[[#This Row],[DISCOUNT %]]</f>
        <v>457.5</v>
      </c>
      <c r="N499" s="11">
        <f>DAY(InputData[[#This Row],[DATE]])</f>
        <v>21</v>
      </c>
      <c r="O499" s="11" t="str">
        <f>TEXT(InputData[[#This Row],[DATE]],"MMM")</f>
        <v>Nov</v>
      </c>
      <c r="P499" s="11">
        <f>YEAR(InputData[[#This Row],[DATE]])</f>
        <v>2022</v>
      </c>
    </row>
    <row r="500" spans="1:16" x14ac:dyDescent="0.2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13">
        <f>VLOOKUP(InputData[[#This Row],[PRODUCT ID]],MasterData[],5,0)</f>
        <v>90</v>
      </c>
      <c r="K500" s="13">
        <f>VLOOKUP(InputData[[#This Row],[PRODUCT ID]],MasterData[],6,0)</f>
        <v>96.3</v>
      </c>
      <c r="L500" s="13">
        <f>InputData[[#This Row],[BUYING PRIZE]]*InputData[[#This Row],[QUANTITY]]</f>
        <v>1080</v>
      </c>
      <c r="M500" s="13">
        <f>InputData[[#This Row],[SELLING PRICE]]*InputData[[#This Row],[QUANTITY]]*1-InputData[[#This Row],[DISCOUNT %]]</f>
        <v>1155.5999999999999</v>
      </c>
      <c r="N500" s="11">
        <f>DAY(InputData[[#This Row],[DATE]])</f>
        <v>23</v>
      </c>
      <c r="O500" s="11" t="str">
        <f>TEXT(InputData[[#This Row],[DATE]],"MMM")</f>
        <v>Nov</v>
      </c>
      <c r="P500" s="11">
        <f>YEAR(InputData[[#This Row],[DATE]])</f>
        <v>2022</v>
      </c>
    </row>
    <row r="501" spans="1:16" x14ac:dyDescent="0.2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13">
        <f>VLOOKUP(InputData[[#This Row],[PRODUCT ID]],MasterData[],5,0)</f>
        <v>44</v>
      </c>
      <c r="K501" s="13">
        <f>VLOOKUP(InputData[[#This Row],[PRODUCT ID]],MasterData[],6,0)</f>
        <v>48.84</v>
      </c>
      <c r="L501" s="13">
        <f>InputData[[#This Row],[BUYING PRIZE]]*InputData[[#This Row],[QUANTITY]]</f>
        <v>220</v>
      </c>
      <c r="M501" s="13">
        <f>InputData[[#This Row],[SELLING PRICE]]*InputData[[#This Row],[QUANTITY]]*1-InputData[[#This Row],[DISCOUNT %]]</f>
        <v>244.20000000000002</v>
      </c>
      <c r="N501" s="11">
        <f>DAY(InputData[[#This Row],[DATE]])</f>
        <v>25</v>
      </c>
      <c r="O501" s="11" t="str">
        <f>TEXT(InputData[[#This Row],[DATE]],"MMM")</f>
        <v>Nov</v>
      </c>
      <c r="P501" s="11">
        <f>YEAR(InputData[[#This Row],[DATE]])</f>
        <v>2022</v>
      </c>
    </row>
    <row r="502" spans="1:16" x14ac:dyDescent="0.2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13">
        <f>VLOOKUP(InputData[[#This Row],[PRODUCT ID]],MasterData[],5,0)</f>
        <v>89</v>
      </c>
      <c r="K502" s="13">
        <f>VLOOKUP(InputData[[#This Row],[PRODUCT ID]],MasterData[],6,0)</f>
        <v>117.48</v>
      </c>
      <c r="L502" s="13">
        <f>InputData[[#This Row],[BUYING PRIZE]]*InputData[[#This Row],[QUANTITY]]</f>
        <v>445</v>
      </c>
      <c r="M502" s="13">
        <f>InputData[[#This Row],[SELLING PRICE]]*InputData[[#This Row],[QUANTITY]]*1-InputData[[#This Row],[DISCOUNT %]]</f>
        <v>587.4</v>
      </c>
      <c r="N502" s="11">
        <f>DAY(InputData[[#This Row],[DATE]])</f>
        <v>26</v>
      </c>
      <c r="O502" s="11" t="str">
        <f>TEXT(InputData[[#This Row],[DATE]],"MMM")</f>
        <v>Nov</v>
      </c>
      <c r="P502" s="11">
        <f>YEAR(InputData[[#This Row],[DATE]])</f>
        <v>2022</v>
      </c>
    </row>
    <row r="503" spans="1:16" x14ac:dyDescent="0.2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13">
        <f>VLOOKUP(InputData[[#This Row],[PRODUCT ID]],MasterData[],5,0)</f>
        <v>55</v>
      </c>
      <c r="K503" s="13">
        <f>VLOOKUP(InputData[[#This Row],[PRODUCT ID]],MasterData[],6,0)</f>
        <v>58.3</v>
      </c>
      <c r="L503" s="13">
        <f>InputData[[#This Row],[BUYING PRIZE]]*InputData[[#This Row],[QUANTITY]]</f>
        <v>825</v>
      </c>
      <c r="M503" s="13">
        <f>InputData[[#This Row],[SELLING PRICE]]*InputData[[#This Row],[QUANTITY]]*1-InputData[[#This Row],[DISCOUNT %]]</f>
        <v>874.5</v>
      </c>
      <c r="N503" s="11">
        <f>DAY(InputData[[#This Row],[DATE]])</f>
        <v>27</v>
      </c>
      <c r="O503" s="11" t="str">
        <f>TEXT(InputData[[#This Row],[DATE]],"MMM")</f>
        <v>Nov</v>
      </c>
      <c r="P503" s="11">
        <f>YEAR(InputData[[#This Row],[DATE]])</f>
        <v>2022</v>
      </c>
    </row>
    <row r="504" spans="1:16" x14ac:dyDescent="0.2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13">
        <f>VLOOKUP(InputData[[#This Row],[PRODUCT ID]],MasterData[],5,0)</f>
        <v>93</v>
      </c>
      <c r="K504" s="13">
        <f>VLOOKUP(InputData[[#This Row],[PRODUCT ID]],MasterData[],6,0)</f>
        <v>104.16</v>
      </c>
      <c r="L504" s="13">
        <f>InputData[[#This Row],[BUYING PRIZE]]*InputData[[#This Row],[QUANTITY]]</f>
        <v>744</v>
      </c>
      <c r="M504" s="13">
        <f>InputData[[#This Row],[SELLING PRICE]]*InputData[[#This Row],[QUANTITY]]*1-InputData[[#This Row],[DISCOUNT %]]</f>
        <v>833.28</v>
      </c>
      <c r="N504" s="11">
        <f>DAY(InputData[[#This Row],[DATE]])</f>
        <v>28</v>
      </c>
      <c r="O504" s="11" t="str">
        <f>TEXT(InputData[[#This Row],[DATE]],"MMM")</f>
        <v>Nov</v>
      </c>
      <c r="P504" s="11">
        <f>YEAR(InputData[[#This Row],[DATE]])</f>
        <v>2022</v>
      </c>
    </row>
    <row r="505" spans="1:16" x14ac:dyDescent="0.2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13">
        <f>VLOOKUP(InputData[[#This Row],[PRODUCT ID]],MasterData[],5,0)</f>
        <v>12</v>
      </c>
      <c r="K505" s="13">
        <f>VLOOKUP(InputData[[#This Row],[PRODUCT ID]],MasterData[],6,0)</f>
        <v>15.719999999999999</v>
      </c>
      <c r="L505" s="13">
        <f>InputData[[#This Row],[BUYING PRIZE]]*InputData[[#This Row],[QUANTITY]]</f>
        <v>24</v>
      </c>
      <c r="M505" s="13">
        <f>InputData[[#This Row],[SELLING PRICE]]*InputData[[#This Row],[QUANTITY]]*1-InputData[[#This Row],[DISCOUNT %]]</f>
        <v>31.439999999999998</v>
      </c>
      <c r="N505" s="11">
        <f>DAY(InputData[[#This Row],[DATE]])</f>
        <v>30</v>
      </c>
      <c r="O505" s="11" t="str">
        <f>TEXT(InputData[[#This Row],[DATE]],"MMM")</f>
        <v>Nov</v>
      </c>
      <c r="P505" s="11">
        <f>YEAR(InputData[[#This Row],[DATE]])</f>
        <v>2022</v>
      </c>
    </row>
    <row r="506" spans="1:16" x14ac:dyDescent="0.2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13">
        <f>VLOOKUP(InputData[[#This Row],[PRODUCT ID]],MasterData[],5,0)</f>
        <v>37</v>
      </c>
      <c r="K506" s="13">
        <f>VLOOKUP(InputData[[#This Row],[PRODUCT ID]],MasterData[],6,0)</f>
        <v>41.81</v>
      </c>
      <c r="L506" s="13">
        <f>InputData[[#This Row],[BUYING PRIZE]]*InputData[[#This Row],[QUANTITY]]</f>
        <v>185</v>
      </c>
      <c r="M506" s="13">
        <f>InputData[[#This Row],[SELLING PRICE]]*InputData[[#This Row],[QUANTITY]]*1-InputData[[#This Row],[DISCOUNT %]]</f>
        <v>209.05</v>
      </c>
      <c r="N506" s="11">
        <f>DAY(InputData[[#This Row],[DATE]])</f>
        <v>3</v>
      </c>
      <c r="O506" s="11" t="str">
        <f>TEXT(InputData[[#This Row],[DATE]],"MMM")</f>
        <v>Dec</v>
      </c>
      <c r="P506" s="11">
        <f>YEAR(InputData[[#This Row],[DATE]])</f>
        <v>2022</v>
      </c>
    </row>
    <row r="507" spans="1:16" x14ac:dyDescent="0.2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13">
        <f>VLOOKUP(InputData[[#This Row],[PRODUCT ID]],MasterData[],5,0)</f>
        <v>18</v>
      </c>
      <c r="K507" s="13">
        <f>VLOOKUP(InputData[[#This Row],[PRODUCT ID]],MasterData[],6,0)</f>
        <v>24.66</v>
      </c>
      <c r="L507" s="13">
        <f>InputData[[#This Row],[BUYING PRIZE]]*InputData[[#This Row],[QUANTITY]]</f>
        <v>180</v>
      </c>
      <c r="M507" s="13">
        <f>InputData[[#This Row],[SELLING PRICE]]*InputData[[#This Row],[QUANTITY]]*1-InputData[[#This Row],[DISCOUNT %]]</f>
        <v>246.6</v>
      </c>
      <c r="N507" s="11">
        <f>DAY(InputData[[#This Row],[DATE]])</f>
        <v>4</v>
      </c>
      <c r="O507" s="11" t="str">
        <f>TEXT(InputData[[#This Row],[DATE]],"MMM")</f>
        <v>Dec</v>
      </c>
      <c r="P507" s="11">
        <f>YEAR(InputData[[#This Row],[DATE]])</f>
        <v>2022</v>
      </c>
    </row>
    <row r="508" spans="1:16" x14ac:dyDescent="0.2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13">
        <f>VLOOKUP(InputData[[#This Row],[PRODUCT ID]],MasterData[],5,0)</f>
        <v>76</v>
      </c>
      <c r="K508" s="13">
        <f>VLOOKUP(InputData[[#This Row],[PRODUCT ID]],MasterData[],6,0)</f>
        <v>82.08</v>
      </c>
      <c r="L508" s="13">
        <f>InputData[[#This Row],[BUYING PRIZE]]*InputData[[#This Row],[QUANTITY]]</f>
        <v>1140</v>
      </c>
      <c r="M508" s="13">
        <f>InputData[[#This Row],[SELLING PRICE]]*InputData[[#This Row],[QUANTITY]]*1-InputData[[#This Row],[DISCOUNT %]]</f>
        <v>1231.2</v>
      </c>
      <c r="N508" s="11">
        <f>DAY(InputData[[#This Row],[DATE]])</f>
        <v>4</v>
      </c>
      <c r="O508" s="11" t="str">
        <f>TEXT(InputData[[#This Row],[DATE]],"MMM")</f>
        <v>Dec</v>
      </c>
      <c r="P508" s="11">
        <f>YEAR(InputData[[#This Row],[DATE]])</f>
        <v>2022</v>
      </c>
    </row>
    <row r="509" spans="1:16" x14ac:dyDescent="0.2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13">
        <f>VLOOKUP(InputData[[#This Row],[PRODUCT ID]],MasterData[],5,0)</f>
        <v>72</v>
      </c>
      <c r="K509" s="13">
        <f>VLOOKUP(InputData[[#This Row],[PRODUCT ID]],MasterData[],6,0)</f>
        <v>79.92</v>
      </c>
      <c r="L509" s="13">
        <f>InputData[[#This Row],[BUYING PRIZE]]*InputData[[#This Row],[QUANTITY]]</f>
        <v>864</v>
      </c>
      <c r="M509" s="13">
        <f>InputData[[#This Row],[SELLING PRICE]]*InputData[[#This Row],[QUANTITY]]*1-InputData[[#This Row],[DISCOUNT %]]</f>
        <v>959.04</v>
      </c>
      <c r="N509" s="11">
        <f>DAY(InputData[[#This Row],[DATE]])</f>
        <v>7</v>
      </c>
      <c r="O509" s="11" t="str">
        <f>TEXT(InputData[[#This Row],[DATE]],"MMM")</f>
        <v>Dec</v>
      </c>
      <c r="P509" s="11">
        <f>YEAR(InputData[[#This Row],[DATE]])</f>
        <v>2022</v>
      </c>
    </row>
    <row r="510" spans="1:16" x14ac:dyDescent="0.2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13">
        <f>VLOOKUP(InputData[[#This Row],[PRODUCT ID]],MasterData[],5,0)</f>
        <v>13</v>
      </c>
      <c r="K510" s="13">
        <f>VLOOKUP(InputData[[#This Row],[PRODUCT ID]],MasterData[],6,0)</f>
        <v>16.64</v>
      </c>
      <c r="L510" s="13">
        <f>InputData[[#This Row],[BUYING PRIZE]]*InputData[[#This Row],[QUANTITY]]</f>
        <v>169</v>
      </c>
      <c r="M510" s="13">
        <f>InputData[[#This Row],[SELLING PRICE]]*InputData[[#This Row],[QUANTITY]]*1-InputData[[#This Row],[DISCOUNT %]]</f>
        <v>216.32</v>
      </c>
      <c r="N510" s="11">
        <f>DAY(InputData[[#This Row],[DATE]])</f>
        <v>7</v>
      </c>
      <c r="O510" s="11" t="str">
        <f>TEXT(InputData[[#This Row],[DATE]],"MMM")</f>
        <v>Dec</v>
      </c>
      <c r="P510" s="11">
        <f>YEAR(InputData[[#This Row],[DATE]])</f>
        <v>2022</v>
      </c>
    </row>
    <row r="511" spans="1:16" x14ac:dyDescent="0.2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13">
        <f>VLOOKUP(InputData[[#This Row],[PRODUCT ID]],MasterData[],5,0)</f>
        <v>72</v>
      </c>
      <c r="K511" s="13">
        <f>VLOOKUP(InputData[[#This Row],[PRODUCT ID]],MasterData[],6,0)</f>
        <v>79.92</v>
      </c>
      <c r="L511" s="13">
        <f>InputData[[#This Row],[BUYING PRIZE]]*InputData[[#This Row],[QUANTITY]]</f>
        <v>360</v>
      </c>
      <c r="M511" s="13">
        <f>InputData[[#This Row],[SELLING PRICE]]*InputData[[#This Row],[QUANTITY]]*1-InputData[[#This Row],[DISCOUNT %]]</f>
        <v>399.6</v>
      </c>
      <c r="N511" s="11">
        <f>DAY(InputData[[#This Row],[DATE]])</f>
        <v>7</v>
      </c>
      <c r="O511" s="11" t="str">
        <f>TEXT(InputData[[#This Row],[DATE]],"MMM")</f>
        <v>Dec</v>
      </c>
      <c r="P511" s="11">
        <f>YEAR(InputData[[#This Row],[DATE]])</f>
        <v>2022</v>
      </c>
    </row>
    <row r="512" spans="1:16" x14ac:dyDescent="0.2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13">
        <f>VLOOKUP(InputData[[#This Row],[PRODUCT ID]],MasterData[],5,0)</f>
        <v>48</v>
      </c>
      <c r="K512" s="13">
        <f>VLOOKUP(InputData[[#This Row],[PRODUCT ID]],MasterData[],6,0)</f>
        <v>57.120000000000005</v>
      </c>
      <c r="L512" s="13">
        <f>InputData[[#This Row],[BUYING PRIZE]]*InputData[[#This Row],[QUANTITY]]</f>
        <v>240</v>
      </c>
      <c r="M512" s="13">
        <f>InputData[[#This Row],[SELLING PRICE]]*InputData[[#This Row],[QUANTITY]]*1-InputData[[#This Row],[DISCOUNT %]]</f>
        <v>285.60000000000002</v>
      </c>
      <c r="N512" s="11">
        <f>DAY(InputData[[#This Row],[DATE]])</f>
        <v>11</v>
      </c>
      <c r="O512" s="11" t="str">
        <f>TEXT(InputData[[#This Row],[DATE]],"MMM")</f>
        <v>Dec</v>
      </c>
      <c r="P512" s="11">
        <f>YEAR(InputData[[#This Row],[DATE]])</f>
        <v>2022</v>
      </c>
    </row>
    <row r="513" spans="1:16" x14ac:dyDescent="0.2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13">
        <f>VLOOKUP(InputData[[#This Row],[PRODUCT ID]],MasterData[],5,0)</f>
        <v>112</v>
      </c>
      <c r="K513" s="13">
        <f>VLOOKUP(InputData[[#This Row],[PRODUCT ID]],MasterData[],6,0)</f>
        <v>122.08</v>
      </c>
      <c r="L513" s="13">
        <f>InputData[[#This Row],[BUYING PRIZE]]*InputData[[#This Row],[QUANTITY]]</f>
        <v>1008</v>
      </c>
      <c r="M513" s="13">
        <f>InputData[[#This Row],[SELLING PRICE]]*InputData[[#This Row],[QUANTITY]]*1-InputData[[#This Row],[DISCOUNT %]]</f>
        <v>1098.72</v>
      </c>
      <c r="N513" s="11">
        <f>DAY(InputData[[#This Row],[DATE]])</f>
        <v>11</v>
      </c>
      <c r="O513" s="11" t="str">
        <f>TEXT(InputData[[#This Row],[DATE]],"MMM")</f>
        <v>Dec</v>
      </c>
      <c r="P513" s="11">
        <f>YEAR(InputData[[#This Row],[DATE]])</f>
        <v>2022</v>
      </c>
    </row>
    <row r="514" spans="1:16" x14ac:dyDescent="0.2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13">
        <f>VLOOKUP(InputData[[#This Row],[PRODUCT ID]],MasterData[],5,0)</f>
        <v>112</v>
      </c>
      <c r="K514" s="13">
        <f>VLOOKUP(InputData[[#This Row],[PRODUCT ID]],MasterData[],6,0)</f>
        <v>146.72</v>
      </c>
      <c r="L514" s="13">
        <f>InputData[[#This Row],[BUYING PRIZE]]*InputData[[#This Row],[QUANTITY]]</f>
        <v>1120</v>
      </c>
      <c r="M514" s="13">
        <f>InputData[[#This Row],[SELLING PRICE]]*InputData[[#This Row],[QUANTITY]]*1-InputData[[#This Row],[DISCOUNT %]]</f>
        <v>1467.2</v>
      </c>
      <c r="N514" s="11">
        <f>DAY(InputData[[#This Row],[DATE]])</f>
        <v>11</v>
      </c>
      <c r="O514" s="11" t="str">
        <f>TEXT(InputData[[#This Row],[DATE]],"MMM")</f>
        <v>Dec</v>
      </c>
      <c r="P514" s="11">
        <f>YEAR(InputData[[#This Row],[DATE]])</f>
        <v>2022</v>
      </c>
    </row>
    <row r="515" spans="1:16" x14ac:dyDescent="0.2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13">
        <f>VLOOKUP(InputData[[#This Row],[PRODUCT ID]],MasterData[],5,0)</f>
        <v>148</v>
      </c>
      <c r="K515" s="13">
        <f>VLOOKUP(InputData[[#This Row],[PRODUCT ID]],MasterData[],6,0)</f>
        <v>201.28</v>
      </c>
      <c r="L515" s="13">
        <f>InputData[[#This Row],[BUYING PRIZE]]*InputData[[#This Row],[QUANTITY]]</f>
        <v>1332</v>
      </c>
      <c r="M515" s="13">
        <f>InputData[[#This Row],[SELLING PRICE]]*InputData[[#This Row],[QUANTITY]]*1-InputData[[#This Row],[DISCOUNT %]]</f>
        <v>1811.52</v>
      </c>
      <c r="N515" s="11">
        <f>DAY(InputData[[#This Row],[DATE]])</f>
        <v>12</v>
      </c>
      <c r="O515" s="11" t="str">
        <f>TEXT(InputData[[#This Row],[DATE]],"MMM")</f>
        <v>Dec</v>
      </c>
      <c r="P515" s="11">
        <f>YEAR(InputData[[#This Row],[DATE]])</f>
        <v>2022</v>
      </c>
    </row>
    <row r="516" spans="1:16" x14ac:dyDescent="0.2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13">
        <f>VLOOKUP(InputData[[#This Row],[PRODUCT ID]],MasterData[],5,0)</f>
        <v>138</v>
      </c>
      <c r="K516" s="13">
        <f>VLOOKUP(InputData[[#This Row],[PRODUCT ID]],MasterData[],6,0)</f>
        <v>173.88</v>
      </c>
      <c r="L516" s="13">
        <f>InputData[[#This Row],[BUYING PRIZE]]*InputData[[#This Row],[QUANTITY]]</f>
        <v>1380</v>
      </c>
      <c r="M516" s="13">
        <f>InputData[[#This Row],[SELLING PRICE]]*InputData[[#This Row],[QUANTITY]]*1-InputData[[#This Row],[DISCOUNT %]]</f>
        <v>1738.8</v>
      </c>
      <c r="N516" s="11">
        <f>DAY(InputData[[#This Row],[DATE]])</f>
        <v>12</v>
      </c>
      <c r="O516" s="11" t="str">
        <f>TEXT(InputData[[#This Row],[DATE]],"MMM")</f>
        <v>Dec</v>
      </c>
      <c r="P516" s="11">
        <f>YEAR(InputData[[#This Row],[DATE]])</f>
        <v>2022</v>
      </c>
    </row>
    <row r="517" spans="1:16" x14ac:dyDescent="0.2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13">
        <f>VLOOKUP(InputData[[#This Row],[PRODUCT ID]],MasterData[],5,0)</f>
        <v>133</v>
      </c>
      <c r="K517" s="13">
        <f>VLOOKUP(InputData[[#This Row],[PRODUCT ID]],MasterData[],6,0)</f>
        <v>155.61000000000001</v>
      </c>
      <c r="L517" s="13">
        <f>InputData[[#This Row],[BUYING PRIZE]]*InputData[[#This Row],[QUANTITY]]</f>
        <v>532</v>
      </c>
      <c r="M517" s="13">
        <f>InputData[[#This Row],[SELLING PRICE]]*InputData[[#This Row],[QUANTITY]]*1-InputData[[#This Row],[DISCOUNT %]]</f>
        <v>622.44000000000005</v>
      </c>
      <c r="N517" s="11">
        <f>DAY(InputData[[#This Row],[DATE]])</f>
        <v>14</v>
      </c>
      <c r="O517" s="11" t="str">
        <f>TEXT(InputData[[#This Row],[DATE]],"MMM")</f>
        <v>Dec</v>
      </c>
      <c r="P517" s="11">
        <f>YEAR(InputData[[#This Row],[DATE]])</f>
        <v>2022</v>
      </c>
    </row>
    <row r="518" spans="1:16" x14ac:dyDescent="0.2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13">
        <f>VLOOKUP(InputData[[#This Row],[PRODUCT ID]],MasterData[],5,0)</f>
        <v>6</v>
      </c>
      <c r="K518" s="13">
        <f>VLOOKUP(InputData[[#This Row],[PRODUCT ID]],MasterData[],6,0)</f>
        <v>7.8599999999999994</v>
      </c>
      <c r="L518" s="13">
        <f>InputData[[#This Row],[BUYING PRIZE]]*InputData[[#This Row],[QUANTITY]]</f>
        <v>78</v>
      </c>
      <c r="M518" s="13">
        <f>InputData[[#This Row],[SELLING PRICE]]*InputData[[#This Row],[QUANTITY]]*1-InputData[[#This Row],[DISCOUNT %]]</f>
        <v>102.17999999999999</v>
      </c>
      <c r="N518" s="11">
        <f>DAY(InputData[[#This Row],[DATE]])</f>
        <v>15</v>
      </c>
      <c r="O518" s="11" t="str">
        <f>TEXT(InputData[[#This Row],[DATE]],"MMM")</f>
        <v>Dec</v>
      </c>
      <c r="P518" s="11">
        <f>YEAR(InputData[[#This Row],[DATE]])</f>
        <v>2022</v>
      </c>
    </row>
    <row r="519" spans="1:16" x14ac:dyDescent="0.2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13">
        <f>VLOOKUP(InputData[[#This Row],[PRODUCT ID]],MasterData[],5,0)</f>
        <v>76</v>
      </c>
      <c r="K519" s="13">
        <f>VLOOKUP(InputData[[#This Row],[PRODUCT ID]],MasterData[],6,0)</f>
        <v>82.08</v>
      </c>
      <c r="L519" s="13">
        <f>InputData[[#This Row],[BUYING PRIZE]]*InputData[[#This Row],[QUANTITY]]</f>
        <v>532</v>
      </c>
      <c r="M519" s="13">
        <f>InputData[[#This Row],[SELLING PRICE]]*InputData[[#This Row],[QUANTITY]]*1-InputData[[#This Row],[DISCOUNT %]]</f>
        <v>574.55999999999995</v>
      </c>
      <c r="N519" s="11">
        <f>DAY(InputData[[#This Row],[DATE]])</f>
        <v>19</v>
      </c>
      <c r="O519" s="11" t="str">
        <f>TEXT(InputData[[#This Row],[DATE]],"MMM")</f>
        <v>Dec</v>
      </c>
      <c r="P519" s="11">
        <f>YEAR(InputData[[#This Row],[DATE]])</f>
        <v>2022</v>
      </c>
    </row>
    <row r="520" spans="1:16" x14ac:dyDescent="0.2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13">
        <f>VLOOKUP(InputData[[#This Row],[PRODUCT ID]],MasterData[],5,0)</f>
        <v>44</v>
      </c>
      <c r="K520" s="13">
        <f>VLOOKUP(InputData[[#This Row],[PRODUCT ID]],MasterData[],6,0)</f>
        <v>48.4</v>
      </c>
      <c r="L520" s="13">
        <f>InputData[[#This Row],[BUYING PRIZE]]*InputData[[#This Row],[QUANTITY]]</f>
        <v>616</v>
      </c>
      <c r="M520" s="13">
        <f>InputData[[#This Row],[SELLING PRICE]]*InputData[[#This Row],[QUANTITY]]*1-InputData[[#This Row],[DISCOUNT %]]</f>
        <v>677.6</v>
      </c>
      <c r="N520" s="11">
        <f>DAY(InputData[[#This Row],[DATE]])</f>
        <v>19</v>
      </c>
      <c r="O520" s="11" t="str">
        <f>TEXT(InputData[[#This Row],[DATE]],"MMM")</f>
        <v>Dec</v>
      </c>
      <c r="P520" s="11">
        <f>YEAR(InputData[[#This Row],[DATE]])</f>
        <v>2022</v>
      </c>
    </row>
    <row r="521" spans="1:16" x14ac:dyDescent="0.2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13">
        <f>VLOOKUP(InputData[[#This Row],[PRODUCT ID]],MasterData[],5,0)</f>
        <v>6</v>
      </c>
      <c r="K521" s="13">
        <f>VLOOKUP(InputData[[#This Row],[PRODUCT ID]],MasterData[],6,0)</f>
        <v>7.8599999999999994</v>
      </c>
      <c r="L521" s="13">
        <f>InputData[[#This Row],[BUYING PRIZE]]*InputData[[#This Row],[QUANTITY]]</f>
        <v>66</v>
      </c>
      <c r="M521" s="13">
        <f>InputData[[#This Row],[SELLING PRICE]]*InputData[[#This Row],[QUANTITY]]*1-InputData[[#This Row],[DISCOUNT %]]</f>
        <v>86.46</v>
      </c>
      <c r="N521" s="11">
        <f>DAY(InputData[[#This Row],[DATE]])</f>
        <v>19</v>
      </c>
      <c r="O521" s="11" t="str">
        <f>TEXT(InputData[[#This Row],[DATE]],"MMM")</f>
        <v>Dec</v>
      </c>
      <c r="P521" s="11">
        <f>YEAR(InputData[[#This Row],[DATE]])</f>
        <v>2022</v>
      </c>
    </row>
    <row r="522" spans="1:16" x14ac:dyDescent="0.2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13">
        <f>VLOOKUP(InputData[[#This Row],[PRODUCT ID]],MasterData[],5,0)</f>
        <v>75</v>
      </c>
      <c r="K522" s="13">
        <f>VLOOKUP(InputData[[#This Row],[PRODUCT ID]],MasterData[],6,0)</f>
        <v>85.5</v>
      </c>
      <c r="L522" s="13">
        <f>InputData[[#This Row],[BUYING PRIZE]]*InputData[[#This Row],[QUANTITY]]</f>
        <v>750</v>
      </c>
      <c r="M522" s="13">
        <f>InputData[[#This Row],[SELLING PRICE]]*InputData[[#This Row],[QUANTITY]]*1-InputData[[#This Row],[DISCOUNT %]]</f>
        <v>855</v>
      </c>
      <c r="N522" s="11">
        <f>DAY(InputData[[#This Row],[DATE]])</f>
        <v>21</v>
      </c>
      <c r="O522" s="11" t="str">
        <f>TEXT(InputData[[#This Row],[DATE]],"MMM")</f>
        <v>Dec</v>
      </c>
      <c r="P522" s="11">
        <f>YEAR(InputData[[#This Row],[DATE]])</f>
        <v>2022</v>
      </c>
    </row>
    <row r="523" spans="1:16" x14ac:dyDescent="0.2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13">
        <f>VLOOKUP(InputData[[#This Row],[PRODUCT ID]],MasterData[],5,0)</f>
        <v>83</v>
      </c>
      <c r="K523" s="13">
        <f>VLOOKUP(InputData[[#This Row],[PRODUCT ID]],MasterData[],6,0)</f>
        <v>94.62</v>
      </c>
      <c r="L523" s="13">
        <f>InputData[[#This Row],[BUYING PRIZE]]*InputData[[#This Row],[QUANTITY]]</f>
        <v>1245</v>
      </c>
      <c r="M523" s="13">
        <f>InputData[[#This Row],[SELLING PRICE]]*InputData[[#This Row],[QUANTITY]]*1-InputData[[#This Row],[DISCOUNT %]]</f>
        <v>1419.3000000000002</v>
      </c>
      <c r="N523" s="11">
        <f>DAY(InputData[[#This Row],[DATE]])</f>
        <v>29</v>
      </c>
      <c r="O523" s="11" t="str">
        <f>TEXT(InputData[[#This Row],[DATE]],"MMM")</f>
        <v>Dec</v>
      </c>
      <c r="P523" s="11">
        <f>YEAR(InputData[[#This Row],[DATE]])</f>
        <v>2022</v>
      </c>
    </row>
    <row r="524" spans="1:16" x14ac:dyDescent="0.2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13">
        <f>VLOOKUP(InputData[[#This Row],[PRODUCT ID]],MasterData[],5,0)</f>
        <v>120</v>
      </c>
      <c r="K524" s="13">
        <f>VLOOKUP(InputData[[#This Row],[PRODUCT ID]],MasterData[],6,0)</f>
        <v>162</v>
      </c>
      <c r="L524" s="13">
        <f>InputData[[#This Row],[BUYING PRIZE]]*InputData[[#This Row],[QUANTITY]]</f>
        <v>120</v>
      </c>
      <c r="M524" s="13">
        <f>InputData[[#This Row],[SELLING PRICE]]*InputData[[#This Row],[QUANTITY]]*1-InputData[[#This Row],[DISCOUNT %]]</f>
        <v>162</v>
      </c>
      <c r="N524" s="11">
        <f>DAY(InputData[[#This Row],[DATE]])</f>
        <v>29</v>
      </c>
      <c r="O524" s="11" t="str">
        <f>TEXT(InputData[[#This Row],[DATE]],"MMM")</f>
        <v>Dec</v>
      </c>
      <c r="P524" s="11">
        <f>YEAR(InputData[[#This Row],[DATE]])</f>
        <v>2022</v>
      </c>
    </row>
    <row r="525" spans="1:16" x14ac:dyDescent="0.2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13">
        <f>VLOOKUP(InputData[[#This Row],[PRODUCT ID]],MasterData[],5,0)</f>
        <v>138</v>
      </c>
      <c r="K525" s="13">
        <f>VLOOKUP(InputData[[#This Row],[PRODUCT ID]],MasterData[],6,0)</f>
        <v>173.88</v>
      </c>
      <c r="L525" s="13">
        <f>InputData[[#This Row],[BUYING PRIZE]]*InputData[[#This Row],[QUANTITY]]</f>
        <v>1932</v>
      </c>
      <c r="M525" s="13">
        <f>InputData[[#This Row],[SELLING PRICE]]*InputData[[#This Row],[QUANTITY]]*1-InputData[[#This Row],[DISCOUNT %]]</f>
        <v>2434.3199999999997</v>
      </c>
      <c r="N525" s="11">
        <f>DAY(InputData[[#This Row],[DATE]])</f>
        <v>30</v>
      </c>
      <c r="O525" s="11" t="str">
        <f>TEXT(InputData[[#This Row],[DATE]],"MMM")</f>
        <v>Dec</v>
      </c>
      <c r="P525" s="11">
        <f>YEAR(InputData[[#This Row],[DATE]])</f>
        <v>2022</v>
      </c>
    </row>
    <row r="526" spans="1:16" x14ac:dyDescent="0.2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13">
        <f>VLOOKUP(InputData[[#This Row],[PRODUCT ID]],MasterData[],5,0)</f>
        <v>95</v>
      </c>
      <c r="K526" s="13">
        <f>VLOOKUP(InputData[[#This Row],[PRODUCT ID]],MasterData[],6,0)</f>
        <v>119.7</v>
      </c>
      <c r="L526" s="13">
        <f>InputData[[#This Row],[BUYING PRIZE]]*InputData[[#This Row],[QUANTITY]]</f>
        <v>1140</v>
      </c>
      <c r="M526" s="13">
        <f>InputData[[#This Row],[SELLING PRICE]]*InputData[[#This Row],[QUANTITY]]*1-InputData[[#This Row],[DISCOUNT %]]</f>
        <v>1436.4</v>
      </c>
      <c r="N526" s="11">
        <f>DAY(InputData[[#This Row],[DATE]])</f>
        <v>31</v>
      </c>
      <c r="O526" s="11" t="str">
        <f>TEXT(InputData[[#This Row],[DATE]],"MMM")</f>
        <v>Dec</v>
      </c>
      <c r="P526" s="11">
        <f>YEAR(InputData[[#This Row],[DATE]])</f>
        <v>2022</v>
      </c>
    </row>
    <row r="527" spans="1:16" x14ac:dyDescent="0.2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13">
        <f>VLOOKUP(InputData[[#This Row],[PRODUCT ID]],MasterData[],5,0)</f>
        <v>44</v>
      </c>
      <c r="K527" s="13">
        <f>VLOOKUP(InputData[[#This Row],[PRODUCT ID]],MasterData[],6,0)</f>
        <v>48.4</v>
      </c>
      <c r="L527" s="13">
        <f>InputData[[#This Row],[BUYING PRIZE]]*InputData[[#This Row],[QUANTITY]]</f>
        <v>264</v>
      </c>
      <c r="M527" s="13">
        <f>InputData[[#This Row],[SELLING PRICE]]*InputData[[#This Row],[QUANTITY]]*1-InputData[[#This Row],[DISCOUNT %]]</f>
        <v>290.39999999999998</v>
      </c>
      <c r="N527" s="11">
        <f>DAY(InputData[[#This Row],[DATE]])</f>
        <v>31</v>
      </c>
      <c r="O527" s="11" t="str">
        <f>TEXT(InputData[[#This Row],[DATE]],"MMM")</f>
        <v>Dec</v>
      </c>
      <c r="P527" s="11">
        <f>YEAR(InputData[[#This Row],[DATE]])</f>
        <v>2022</v>
      </c>
    </row>
    <row r="528" spans="1:16" x14ac:dyDescent="0.25">
      <c r="A528" s="3">
        <v>44926</v>
      </c>
      <c r="B528" s="7" t="s">
        <v>29</v>
      </c>
      <c r="C528" s="8">
        <v>3</v>
      </c>
      <c r="D528" s="5" t="s">
        <v>105</v>
      </c>
      <c r="E528" s="8" t="s">
        <v>107</v>
      </c>
      <c r="F528" s="6">
        <v>0</v>
      </c>
      <c r="G528" t="str">
        <f>VLOOKUP(InputData[[#This Row],[PRODUCT ID]],MasterData[],2,0)</f>
        <v>Product11</v>
      </c>
      <c r="H528" t="str">
        <f>VLOOKUP(InputData[[#This Row],[PRODUCT ID]],MasterData[],3,0)</f>
        <v>Category02</v>
      </c>
      <c r="I528" t="str">
        <f>VLOOKUP(InputData[[#This Row],[PRODUCT ID]],MasterData[],4,0)</f>
        <v>Lt</v>
      </c>
      <c r="J528" s="13">
        <f>VLOOKUP(InputData[[#This Row],[PRODUCT ID]],MasterData[],5,0)</f>
        <v>44</v>
      </c>
      <c r="K528" s="13">
        <f>VLOOKUP(InputData[[#This Row],[PRODUCT ID]],MasterData[],6,0)</f>
        <v>48.4</v>
      </c>
      <c r="L528" s="13">
        <f>InputData[[#This Row],[BUYING PRIZE]]*InputData[[#This Row],[QUANTITY]]</f>
        <v>132</v>
      </c>
      <c r="M528" s="13">
        <f>InputData[[#This Row],[SELLING PRICE]]*InputData[[#This Row],[QUANTITY]]*1-InputData[[#This Row],[DISCOUNT %]]</f>
        <v>145.19999999999999</v>
      </c>
      <c r="N528" s="11">
        <f>DAY(InputData[[#This Row],[DATE]])</f>
        <v>31</v>
      </c>
      <c r="O528" s="11" t="str">
        <f>TEXT(InputData[[#This Row],[DATE]],"MMM")</f>
        <v>Dec</v>
      </c>
      <c r="P528" s="11">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2" workbookViewId="0">
      <selection activeCell="A2" sqref="A2:F46"/>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s="9" t="s">
        <v>6</v>
      </c>
      <c r="B2" s="9" t="s">
        <v>7</v>
      </c>
      <c r="C2" s="9" t="s">
        <v>8</v>
      </c>
      <c r="D2" s="9" t="s">
        <v>9</v>
      </c>
      <c r="E2" s="9">
        <v>98</v>
      </c>
      <c r="F2" s="9">
        <v>103.88</v>
      </c>
    </row>
    <row r="3" spans="1:6" x14ac:dyDescent="0.25">
      <c r="A3" s="9" t="s">
        <v>10</v>
      </c>
      <c r="B3" s="9" t="s">
        <v>11</v>
      </c>
      <c r="C3" s="9" t="s">
        <v>8</v>
      </c>
      <c r="D3" s="9" t="s">
        <v>9</v>
      </c>
      <c r="E3" s="9">
        <v>105</v>
      </c>
      <c r="F3" s="9">
        <v>142.80000000000001</v>
      </c>
    </row>
    <row r="4" spans="1:6" x14ac:dyDescent="0.25">
      <c r="A4" s="9" t="s">
        <v>12</v>
      </c>
      <c r="B4" s="9" t="s">
        <v>13</v>
      </c>
      <c r="C4" s="9" t="s">
        <v>8</v>
      </c>
      <c r="D4" s="9" t="s">
        <v>9</v>
      </c>
      <c r="E4" s="9">
        <v>71</v>
      </c>
      <c r="F4" s="9">
        <v>80.94</v>
      </c>
    </row>
    <row r="5" spans="1:6" x14ac:dyDescent="0.25">
      <c r="A5" s="9" t="s">
        <v>14</v>
      </c>
      <c r="B5" s="9" t="s">
        <v>15</v>
      </c>
      <c r="C5" s="9" t="s">
        <v>8</v>
      </c>
      <c r="D5" s="9" t="s">
        <v>109</v>
      </c>
      <c r="E5" s="9">
        <v>44</v>
      </c>
      <c r="F5" s="9">
        <v>48.84</v>
      </c>
    </row>
    <row r="6" spans="1:6" x14ac:dyDescent="0.25">
      <c r="A6" s="9" t="s">
        <v>16</v>
      </c>
      <c r="B6" s="9" t="s">
        <v>17</v>
      </c>
      <c r="C6" s="9" t="s">
        <v>8</v>
      </c>
      <c r="D6" s="9" t="s">
        <v>110</v>
      </c>
      <c r="E6" s="9">
        <v>133</v>
      </c>
      <c r="F6" s="9">
        <v>155.61000000000001</v>
      </c>
    </row>
    <row r="7" spans="1:6" x14ac:dyDescent="0.25">
      <c r="A7" s="9" t="s">
        <v>18</v>
      </c>
      <c r="B7" s="9" t="s">
        <v>19</v>
      </c>
      <c r="C7" s="9" t="s">
        <v>8</v>
      </c>
      <c r="D7" s="9" t="s">
        <v>9</v>
      </c>
      <c r="E7" s="9">
        <v>75</v>
      </c>
      <c r="F7" s="9">
        <v>85.5</v>
      </c>
    </row>
    <row r="8" spans="1:6" x14ac:dyDescent="0.25">
      <c r="A8" s="9" t="s">
        <v>20</v>
      </c>
      <c r="B8" s="9" t="s">
        <v>21</v>
      </c>
      <c r="C8" s="9" t="s">
        <v>8</v>
      </c>
      <c r="D8" s="9" t="s">
        <v>109</v>
      </c>
      <c r="E8" s="9">
        <v>43</v>
      </c>
      <c r="F8" s="9">
        <v>47.730000000000004</v>
      </c>
    </row>
    <row r="9" spans="1:6" x14ac:dyDescent="0.25">
      <c r="A9" s="9" t="s">
        <v>22</v>
      </c>
      <c r="B9" s="9" t="s">
        <v>23</v>
      </c>
      <c r="C9" s="9" t="s">
        <v>8</v>
      </c>
      <c r="D9" s="9" t="s">
        <v>9</v>
      </c>
      <c r="E9" s="9">
        <v>83</v>
      </c>
      <c r="F9" s="9">
        <v>94.62</v>
      </c>
    </row>
    <row r="10" spans="1:6" x14ac:dyDescent="0.25">
      <c r="A10" s="9" t="s">
        <v>24</v>
      </c>
      <c r="B10" s="9" t="s">
        <v>25</v>
      </c>
      <c r="C10" s="9" t="s">
        <v>8</v>
      </c>
      <c r="D10" s="9" t="s">
        <v>111</v>
      </c>
      <c r="E10" s="9">
        <v>6</v>
      </c>
      <c r="F10" s="9">
        <v>7.8599999999999994</v>
      </c>
    </row>
    <row r="11" spans="1:6" x14ac:dyDescent="0.25">
      <c r="A11" s="9" t="s">
        <v>26</v>
      </c>
      <c r="B11" s="9" t="s">
        <v>27</v>
      </c>
      <c r="C11" s="9" t="s">
        <v>28</v>
      </c>
      <c r="D11" s="9" t="s">
        <v>110</v>
      </c>
      <c r="E11" s="9">
        <v>148</v>
      </c>
      <c r="F11" s="9">
        <v>164.28</v>
      </c>
    </row>
    <row r="12" spans="1:6" x14ac:dyDescent="0.25">
      <c r="A12" s="9" t="s">
        <v>29</v>
      </c>
      <c r="B12" s="9" t="s">
        <v>30</v>
      </c>
      <c r="C12" s="9" t="s">
        <v>28</v>
      </c>
      <c r="D12" s="9" t="s">
        <v>109</v>
      </c>
      <c r="E12" s="9">
        <v>44</v>
      </c>
      <c r="F12" s="9">
        <v>48.4</v>
      </c>
    </row>
    <row r="13" spans="1:6" x14ac:dyDescent="0.25">
      <c r="A13" s="9" t="s">
        <v>31</v>
      </c>
      <c r="B13" s="9" t="s">
        <v>32</v>
      </c>
      <c r="C13" s="9" t="s">
        <v>28</v>
      </c>
      <c r="D13" s="9" t="s">
        <v>9</v>
      </c>
      <c r="E13" s="9">
        <v>73</v>
      </c>
      <c r="F13" s="9">
        <v>94.17</v>
      </c>
    </row>
    <row r="14" spans="1:6" x14ac:dyDescent="0.25">
      <c r="A14" s="9" t="s">
        <v>33</v>
      </c>
      <c r="B14" s="9" t="s">
        <v>34</v>
      </c>
      <c r="C14" s="9" t="s">
        <v>28</v>
      </c>
      <c r="D14" s="9" t="s">
        <v>9</v>
      </c>
      <c r="E14" s="9">
        <v>112</v>
      </c>
      <c r="F14" s="9">
        <v>122.08</v>
      </c>
    </row>
    <row r="15" spans="1:6" x14ac:dyDescent="0.25">
      <c r="A15" s="9" t="s">
        <v>35</v>
      </c>
      <c r="B15" s="9" t="s">
        <v>36</v>
      </c>
      <c r="C15" s="9" t="s">
        <v>28</v>
      </c>
      <c r="D15" s="9" t="s">
        <v>9</v>
      </c>
      <c r="E15" s="9">
        <v>112</v>
      </c>
      <c r="F15" s="9">
        <v>146.72</v>
      </c>
    </row>
    <row r="16" spans="1:6" x14ac:dyDescent="0.25">
      <c r="A16" s="9" t="s">
        <v>37</v>
      </c>
      <c r="B16" s="9" t="s">
        <v>38</v>
      </c>
      <c r="C16" s="9" t="s">
        <v>28</v>
      </c>
      <c r="D16" s="9" t="s">
        <v>111</v>
      </c>
      <c r="E16" s="9">
        <v>12</v>
      </c>
      <c r="F16" s="9">
        <v>15.719999999999999</v>
      </c>
    </row>
    <row r="17" spans="1:6" x14ac:dyDescent="0.25">
      <c r="A17" s="9" t="s">
        <v>39</v>
      </c>
      <c r="B17" s="9" t="s">
        <v>40</v>
      </c>
      <c r="C17" s="9" t="s">
        <v>28</v>
      </c>
      <c r="D17" s="9" t="s">
        <v>111</v>
      </c>
      <c r="E17" s="9">
        <v>13</v>
      </c>
      <c r="F17" s="9">
        <v>16.64</v>
      </c>
    </row>
    <row r="18" spans="1:6" x14ac:dyDescent="0.25">
      <c r="A18" s="9" t="s">
        <v>41</v>
      </c>
      <c r="B18" s="9" t="s">
        <v>42</v>
      </c>
      <c r="C18" s="9" t="s">
        <v>28</v>
      </c>
      <c r="D18" s="9" t="s">
        <v>110</v>
      </c>
      <c r="E18" s="9">
        <v>134</v>
      </c>
      <c r="F18" s="9">
        <v>156.78</v>
      </c>
    </row>
    <row r="19" spans="1:6" x14ac:dyDescent="0.25">
      <c r="A19" s="9" t="s">
        <v>43</v>
      </c>
      <c r="B19" s="9" t="s">
        <v>44</v>
      </c>
      <c r="C19" s="9" t="s">
        <v>28</v>
      </c>
      <c r="D19" s="9" t="s">
        <v>111</v>
      </c>
      <c r="E19" s="9">
        <v>37</v>
      </c>
      <c r="F19" s="9">
        <v>49.21</v>
      </c>
    </row>
    <row r="20" spans="1:6" x14ac:dyDescent="0.25">
      <c r="A20" s="9" t="s">
        <v>45</v>
      </c>
      <c r="B20" s="9" t="s">
        <v>46</v>
      </c>
      <c r="C20" s="9" t="s">
        <v>28</v>
      </c>
      <c r="D20" s="9" t="s">
        <v>110</v>
      </c>
      <c r="E20" s="9">
        <v>150</v>
      </c>
      <c r="F20" s="9">
        <v>210</v>
      </c>
    </row>
    <row r="21" spans="1:6" x14ac:dyDescent="0.25">
      <c r="A21" s="9" t="s">
        <v>47</v>
      </c>
      <c r="B21" s="9" t="s">
        <v>48</v>
      </c>
      <c r="C21" s="9" t="s">
        <v>49</v>
      </c>
      <c r="D21" s="9" t="s">
        <v>109</v>
      </c>
      <c r="E21" s="9">
        <v>61</v>
      </c>
      <c r="F21" s="9">
        <v>76.25</v>
      </c>
    </row>
    <row r="22" spans="1:6" x14ac:dyDescent="0.25">
      <c r="A22" s="9" t="s">
        <v>50</v>
      </c>
      <c r="B22" s="9" t="s">
        <v>51</v>
      </c>
      <c r="C22" s="9" t="s">
        <v>49</v>
      </c>
      <c r="D22" s="9" t="s">
        <v>110</v>
      </c>
      <c r="E22" s="9">
        <v>126</v>
      </c>
      <c r="F22" s="9">
        <v>162.54</v>
      </c>
    </row>
    <row r="23" spans="1:6" x14ac:dyDescent="0.25">
      <c r="A23" s="9" t="s">
        <v>52</v>
      </c>
      <c r="B23" s="9" t="s">
        <v>53</v>
      </c>
      <c r="C23" s="9" t="s">
        <v>49</v>
      </c>
      <c r="D23" s="9" t="s">
        <v>110</v>
      </c>
      <c r="E23" s="9">
        <v>121</v>
      </c>
      <c r="F23" s="9">
        <v>141.57</v>
      </c>
    </row>
    <row r="24" spans="1:6" x14ac:dyDescent="0.25">
      <c r="A24" s="9" t="s">
        <v>54</v>
      </c>
      <c r="B24" s="9" t="s">
        <v>55</v>
      </c>
      <c r="C24" s="9" t="s">
        <v>49</v>
      </c>
      <c r="D24" s="9" t="s">
        <v>110</v>
      </c>
      <c r="E24" s="9">
        <v>141</v>
      </c>
      <c r="F24" s="9">
        <v>149.46</v>
      </c>
    </row>
    <row r="25" spans="1:6" x14ac:dyDescent="0.25">
      <c r="A25" s="9" t="s">
        <v>56</v>
      </c>
      <c r="B25" s="9" t="s">
        <v>57</v>
      </c>
      <c r="C25" s="9" t="s">
        <v>49</v>
      </c>
      <c r="D25" s="9" t="s">
        <v>110</v>
      </c>
      <c r="E25" s="9">
        <v>144</v>
      </c>
      <c r="F25" s="9">
        <v>156.96</v>
      </c>
    </row>
    <row r="26" spans="1:6" x14ac:dyDescent="0.25">
      <c r="A26" s="9" t="s">
        <v>58</v>
      </c>
      <c r="B26" s="9" t="s">
        <v>59</v>
      </c>
      <c r="C26" s="9" t="s">
        <v>49</v>
      </c>
      <c r="D26" s="9" t="s">
        <v>111</v>
      </c>
      <c r="E26" s="9">
        <v>7</v>
      </c>
      <c r="F26" s="9">
        <v>8.33</v>
      </c>
    </row>
    <row r="27" spans="1:6" x14ac:dyDescent="0.25">
      <c r="A27" s="9" t="s">
        <v>60</v>
      </c>
      <c r="B27" s="9" t="s">
        <v>61</v>
      </c>
      <c r="C27" s="9" t="s">
        <v>62</v>
      </c>
      <c r="D27" s="9" t="s">
        <v>111</v>
      </c>
      <c r="E27" s="9">
        <v>18</v>
      </c>
      <c r="F27" s="9">
        <v>24.66</v>
      </c>
    </row>
    <row r="28" spans="1:6" x14ac:dyDescent="0.25">
      <c r="A28" s="9" t="s">
        <v>63</v>
      </c>
      <c r="B28" s="9" t="s">
        <v>64</v>
      </c>
      <c r="C28" s="9" t="s">
        <v>62</v>
      </c>
      <c r="D28" s="9" t="s">
        <v>109</v>
      </c>
      <c r="E28" s="9">
        <v>48</v>
      </c>
      <c r="F28" s="9">
        <v>57.120000000000005</v>
      </c>
    </row>
    <row r="29" spans="1:6" x14ac:dyDescent="0.25">
      <c r="A29" s="9" t="s">
        <v>65</v>
      </c>
      <c r="B29" s="9" t="s">
        <v>66</v>
      </c>
      <c r="C29" s="9" t="s">
        <v>62</v>
      </c>
      <c r="D29" s="9" t="s">
        <v>111</v>
      </c>
      <c r="E29" s="9">
        <v>37</v>
      </c>
      <c r="F29" s="9">
        <v>41.81</v>
      </c>
    </row>
    <row r="30" spans="1:6" x14ac:dyDescent="0.25">
      <c r="A30" s="9" t="s">
        <v>67</v>
      </c>
      <c r="B30" s="9" t="s">
        <v>68</v>
      </c>
      <c r="C30" s="9" t="s">
        <v>62</v>
      </c>
      <c r="D30" s="9" t="s">
        <v>109</v>
      </c>
      <c r="E30" s="9">
        <v>47</v>
      </c>
      <c r="F30" s="9">
        <v>53.11</v>
      </c>
    </row>
    <row r="31" spans="1:6" x14ac:dyDescent="0.25">
      <c r="A31" s="9" t="s">
        <v>69</v>
      </c>
      <c r="B31" s="9" t="s">
        <v>70</v>
      </c>
      <c r="C31" s="9" t="s">
        <v>62</v>
      </c>
      <c r="D31" s="9" t="s">
        <v>110</v>
      </c>
      <c r="E31" s="9">
        <v>148</v>
      </c>
      <c r="F31" s="9">
        <v>201.28</v>
      </c>
    </row>
    <row r="32" spans="1:6" x14ac:dyDescent="0.25">
      <c r="A32" s="9" t="s">
        <v>71</v>
      </c>
      <c r="B32" s="9" t="s">
        <v>72</v>
      </c>
      <c r="C32" s="9" t="s">
        <v>62</v>
      </c>
      <c r="D32" s="9" t="s">
        <v>9</v>
      </c>
      <c r="E32" s="9">
        <v>93</v>
      </c>
      <c r="F32" s="9">
        <v>104.16</v>
      </c>
    </row>
    <row r="33" spans="1:6" x14ac:dyDescent="0.25">
      <c r="A33" s="9" t="s">
        <v>73</v>
      </c>
      <c r="B33" s="9" t="s">
        <v>74</v>
      </c>
      <c r="C33" s="9" t="s">
        <v>62</v>
      </c>
      <c r="D33" s="9" t="s">
        <v>9</v>
      </c>
      <c r="E33" s="9">
        <v>89</v>
      </c>
      <c r="F33" s="9">
        <v>117.48</v>
      </c>
    </row>
    <row r="34" spans="1:6" x14ac:dyDescent="0.25">
      <c r="A34" s="9" t="s">
        <v>75</v>
      </c>
      <c r="B34" s="9" t="s">
        <v>76</v>
      </c>
      <c r="C34" s="9" t="s">
        <v>62</v>
      </c>
      <c r="D34" s="9" t="s">
        <v>9</v>
      </c>
      <c r="E34" s="9">
        <v>95</v>
      </c>
      <c r="F34" s="9">
        <v>119.7</v>
      </c>
    </row>
    <row r="35" spans="1:6" x14ac:dyDescent="0.25">
      <c r="A35" s="9" t="s">
        <v>77</v>
      </c>
      <c r="B35" s="9" t="s">
        <v>78</v>
      </c>
      <c r="C35" s="9" t="s">
        <v>62</v>
      </c>
      <c r="D35" s="9" t="s">
        <v>109</v>
      </c>
      <c r="E35" s="9">
        <v>55</v>
      </c>
      <c r="F35" s="9">
        <v>58.3</v>
      </c>
    </row>
    <row r="36" spans="1:6" x14ac:dyDescent="0.25">
      <c r="A36" s="9" t="s">
        <v>79</v>
      </c>
      <c r="B36" s="9" t="s">
        <v>80</v>
      </c>
      <c r="C36" s="9" t="s">
        <v>62</v>
      </c>
      <c r="D36" s="9" t="s">
        <v>111</v>
      </c>
      <c r="E36" s="9">
        <v>5</v>
      </c>
      <c r="F36" s="9">
        <v>6.7</v>
      </c>
    </row>
    <row r="37" spans="1:6" x14ac:dyDescent="0.25">
      <c r="A37" s="9" t="s">
        <v>81</v>
      </c>
      <c r="B37" s="9" t="s">
        <v>82</v>
      </c>
      <c r="C37" s="9" t="s">
        <v>62</v>
      </c>
      <c r="D37" s="9" t="s">
        <v>9</v>
      </c>
      <c r="E37" s="9">
        <v>90</v>
      </c>
      <c r="F37" s="9">
        <v>96.3</v>
      </c>
    </row>
    <row r="38" spans="1:6" x14ac:dyDescent="0.25">
      <c r="A38" s="9" t="s">
        <v>83</v>
      </c>
      <c r="B38" s="9" t="s">
        <v>84</v>
      </c>
      <c r="C38" s="9" t="s">
        <v>85</v>
      </c>
      <c r="D38" s="9" t="s">
        <v>9</v>
      </c>
      <c r="E38" s="9">
        <v>67</v>
      </c>
      <c r="F38" s="9">
        <v>85.76</v>
      </c>
    </row>
    <row r="39" spans="1:6" x14ac:dyDescent="0.25">
      <c r="A39" s="9" t="s">
        <v>86</v>
      </c>
      <c r="B39" s="9" t="s">
        <v>87</v>
      </c>
      <c r="C39" s="9" t="s">
        <v>85</v>
      </c>
      <c r="D39" s="9" t="s">
        <v>9</v>
      </c>
      <c r="E39" s="9">
        <v>72</v>
      </c>
      <c r="F39" s="9">
        <v>79.92</v>
      </c>
    </row>
    <row r="40" spans="1:6" x14ac:dyDescent="0.25">
      <c r="A40" s="9" t="s">
        <v>88</v>
      </c>
      <c r="B40" s="9" t="s">
        <v>89</v>
      </c>
      <c r="C40" s="9" t="s">
        <v>85</v>
      </c>
      <c r="D40" s="9" t="s">
        <v>111</v>
      </c>
      <c r="E40" s="9">
        <v>37</v>
      </c>
      <c r="F40" s="9">
        <v>42.55</v>
      </c>
    </row>
    <row r="41" spans="1:6" x14ac:dyDescent="0.25">
      <c r="A41" s="9" t="s">
        <v>90</v>
      </c>
      <c r="B41" s="9" t="s">
        <v>91</v>
      </c>
      <c r="C41" s="9" t="s">
        <v>85</v>
      </c>
      <c r="D41" s="9" t="s">
        <v>9</v>
      </c>
      <c r="E41" s="9">
        <v>90</v>
      </c>
      <c r="F41" s="9">
        <v>115.2</v>
      </c>
    </row>
    <row r="42" spans="1:6" x14ac:dyDescent="0.25">
      <c r="A42" s="9" t="s">
        <v>92</v>
      </c>
      <c r="B42" s="9" t="s">
        <v>93</v>
      </c>
      <c r="C42" s="9" t="s">
        <v>85</v>
      </c>
      <c r="D42" s="9" t="s">
        <v>110</v>
      </c>
      <c r="E42" s="9">
        <v>138</v>
      </c>
      <c r="F42" s="9">
        <v>173.88</v>
      </c>
    </row>
    <row r="43" spans="1:6" x14ac:dyDescent="0.25">
      <c r="A43" s="9" t="s">
        <v>94</v>
      </c>
      <c r="B43" s="9" t="s">
        <v>95</v>
      </c>
      <c r="C43" s="9" t="s">
        <v>85</v>
      </c>
      <c r="D43" s="9" t="s">
        <v>110</v>
      </c>
      <c r="E43" s="9">
        <v>120</v>
      </c>
      <c r="F43" s="9">
        <v>162</v>
      </c>
    </row>
    <row r="44" spans="1:6" x14ac:dyDescent="0.25">
      <c r="A44" s="9" t="s">
        <v>96</v>
      </c>
      <c r="B44" s="9" t="s">
        <v>97</v>
      </c>
      <c r="C44" s="9" t="s">
        <v>85</v>
      </c>
      <c r="D44" s="9" t="s">
        <v>9</v>
      </c>
      <c r="E44" s="9">
        <v>67</v>
      </c>
      <c r="F44" s="9">
        <v>83.08</v>
      </c>
    </row>
    <row r="45" spans="1:6" x14ac:dyDescent="0.25">
      <c r="A45" s="9" t="s">
        <v>98</v>
      </c>
      <c r="B45" s="9" t="s">
        <v>99</v>
      </c>
      <c r="C45" s="9" t="s">
        <v>85</v>
      </c>
      <c r="D45" s="9" t="s">
        <v>9</v>
      </c>
      <c r="E45" s="9">
        <v>76</v>
      </c>
      <c r="F45" s="9">
        <v>82.08</v>
      </c>
    </row>
    <row r="46" spans="1:6" x14ac:dyDescent="0.25">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DE6BF-F3B3-4B92-8B9D-4520ABFB9070}">
  <dimension ref="A1"/>
  <sheetViews>
    <sheetView showGridLines="0" tabSelected="1" zoomScale="55" zoomScaleNormal="55" workbookViewId="0">
      <selection activeCell="W28" sqref="W28"/>
    </sheetView>
  </sheetViews>
  <sheetFormatPr defaultRowHeight="15" x14ac:dyDescent="0.25"/>
  <sheetData/>
  <pageMargins left="0.70866141732283472" right="0.70866141732283472" top="0.74803149606299213" bottom="0.74803149606299213" header="0.31496062992125984" footer="0.31496062992125984"/>
  <pageSetup paperSize="8"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4104" r:id="rId4" name="Check Box 8">
              <controlPr defaultSize="0" autoFill="0" autoLine="0" autoPict="0">
                <anchor moveWithCells="1">
                  <from>
                    <xdr:col>6</xdr:col>
                    <xdr:colOff>438150</xdr:colOff>
                    <xdr:row>11</xdr:row>
                    <xdr:rowOff>66675</xdr:rowOff>
                  </from>
                  <to>
                    <xdr:col>8</xdr:col>
                    <xdr:colOff>38100</xdr:colOff>
                    <xdr:row>12</xdr:row>
                    <xdr:rowOff>85725</xdr:rowOff>
                  </to>
                </anchor>
              </controlPr>
            </control>
          </mc:Choice>
        </mc:AlternateContent>
        <mc:AlternateContent xmlns:mc="http://schemas.openxmlformats.org/markup-compatibility/2006">
          <mc:Choice Requires="x14">
            <control shapeId="4105" r:id="rId5" name="Check Box 9">
              <controlPr defaultSize="0" autoFill="0" autoLine="0" autoPict="0">
                <anchor moveWithCells="1">
                  <from>
                    <xdr:col>5</xdr:col>
                    <xdr:colOff>590550</xdr:colOff>
                    <xdr:row>11</xdr:row>
                    <xdr:rowOff>66675</xdr:rowOff>
                  </from>
                  <to>
                    <xdr:col>7</xdr:col>
                    <xdr:colOff>190500</xdr:colOff>
                    <xdr:row>12</xdr:row>
                    <xdr:rowOff>85725</xdr:rowOff>
                  </to>
                </anchor>
              </controlPr>
            </control>
          </mc:Choice>
        </mc:AlternateContent>
        <mc:AlternateContent xmlns:mc="http://schemas.openxmlformats.org/markup-compatibility/2006">
          <mc:Choice Requires="x14">
            <control shapeId="4106" r:id="rId6" name="Check Box 10">
              <controlPr defaultSize="0" autoFill="0" autoLine="0" autoPict="0">
                <anchor moveWithCells="1">
                  <from>
                    <xdr:col>7</xdr:col>
                    <xdr:colOff>342900</xdr:colOff>
                    <xdr:row>11</xdr:row>
                    <xdr:rowOff>66675</xdr:rowOff>
                  </from>
                  <to>
                    <xdr:col>8</xdr:col>
                    <xdr:colOff>552450</xdr:colOff>
                    <xdr:row>12</xdr:row>
                    <xdr:rowOff>85725</xdr:rowOff>
                  </to>
                </anchor>
              </controlPr>
            </control>
          </mc:Choice>
        </mc:AlternateContent>
        <mc:AlternateContent xmlns:mc="http://schemas.openxmlformats.org/markup-compatibility/2006">
          <mc:Choice Requires="x14">
            <control shapeId="4113" r:id="rId7" name="Spinner 17">
              <controlPr defaultSize="0" autoPict="0">
                <anchor moveWithCells="1" sizeWithCells="1">
                  <from>
                    <xdr:col>9</xdr:col>
                    <xdr:colOff>323850</xdr:colOff>
                    <xdr:row>13</xdr:row>
                    <xdr:rowOff>9525</xdr:rowOff>
                  </from>
                  <to>
                    <xdr:col>9</xdr:col>
                    <xdr:colOff>504825</xdr:colOff>
                    <xdr:row>21</xdr:row>
                    <xdr:rowOff>95250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DA999-9233-4070-A1C2-9A714606D08A}">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148E62-2097-41B5-A70E-24D99820E8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Analysis</vt:lpstr>
      <vt:lpstr>Input Data</vt:lpstr>
      <vt:lpstr>Master Data</vt:lpstr>
      <vt:lpstr>Dashboard Sheet</vt:lpstr>
      <vt:lpstr>Sheet1</vt:lpstr>
      <vt:lpstr>CATEGORY_WISE</vt:lpstr>
      <vt:lpstr>DAILY</vt:lpstr>
      <vt:lpstr>DAY</vt:lpstr>
      <vt:lpstr>MONTHLY</vt:lpstr>
      <vt:lpstr>PAYMENT_MODE</vt:lpstr>
      <vt:lpstr>PRODUCT_WISE</vt:lpstr>
      <vt:lpstr>SALES_TYPE</vt:lpstr>
      <vt:lpstr>TOTAL_SALES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Faruq Musa</dc:creator>
  <cp:lastModifiedBy>Islamiyah Nasir</cp:lastModifiedBy>
  <cp:lastPrinted>2022-10-13T16:54:14Z</cp:lastPrinted>
  <dcterms:created xsi:type="dcterms:W3CDTF">2021-11-03T11:40:02Z</dcterms:created>
  <dcterms:modified xsi:type="dcterms:W3CDTF">2022-10-13T17:23:10Z</dcterms:modified>
</cp:coreProperties>
</file>