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Ex3.xml" ContentType="application/vnd.ms-office.chartex+xml"/>
  <Override PartName="/xl/charts/style20.xml" ContentType="application/vnd.ms-office.chartstyle+xml"/>
  <Override PartName="/xl/charts/colors20.xml" ContentType="application/vnd.ms-office.chartcolorstyle+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charts/chart19.xml" ContentType="application/vnd.openxmlformats-officedocument.drawingml.chart+xml"/>
  <Override PartName="/xl/charts/style22.xml" ContentType="application/vnd.ms-office.chartstyle+xml"/>
  <Override PartName="/xl/charts/colors22.xml" ContentType="application/vnd.ms-office.chartcolorstyle+xml"/>
  <Override PartName="/xl/charts/chart20.xml" ContentType="application/vnd.openxmlformats-officedocument.drawingml.chart+xml"/>
  <Override PartName="/xl/charts/style23.xml" ContentType="application/vnd.ms-office.chartstyle+xml"/>
  <Override PartName="/xl/charts/colors23.xml" ContentType="application/vnd.ms-office.chartcolorstyle+xml"/>
  <Override PartName="/xl/charts/chartEx4.xml" ContentType="application/vnd.ms-office.chartex+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E:\learn\"/>
    </mc:Choice>
  </mc:AlternateContent>
  <xr:revisionPtr revIDLastSave="0" documentId="8_{097497E8-2568-44F0-80BF-EBF4CDDF8448}" xr6:coauthVersionLast="47" xr6:coauthVersionMax="47" xr10:uidLastSave="{00000000-0000-0000-0000-000000000000}"/>
  <bookViews>
    <workbookView xWindow="-120" yWindow="-120" windowWidth="20730" windowHeight="11160" xr2:uid="{52BA5D62-7F54-4860-9DB7-9ED7605F83AB}"/>
  </bookViews>
  <sheets>
    <sheet name="SUMMERY DASHBOARD" sheetId="1" r:id="rId1"/>
    <sheet name="OVERVIEW DASHBOARD" sheetId="11" r:id="rId2"/>
    <sheet name="Sheet3" sheetId="3" r:id="rId3"/>
  </sheets>
  <definedNames>
    <definedName name="_xlchart.v1.0" hidden="1">Sheet3!$D$178:$D$182</definedName>
    <definedName name="_xlchart.v1.1" hidden="1">Sheet3!$E$177</definedName>
    <definedName name="_xlchart.v1.12" hidden="1">Sheet3!$D$178:$D$182</definedName>
    <definedName name="_xlchart.v1.13" hidden="1">Sheet3!$E$177</definedName>
    <definedName name="_xlchart.v1.14" hidden="1">Sheet3!$E$178:$E$182</definedName>
    <definedName name="_xlchart.v1.15" hidden="1">Sheet3!$D$178:$D$182</definedName>
    <definedName name="_xlchart.v1.16" hidden="1">Sheet3!$E$177</definedName>
    <definedName name="_xlchart.v1.17" hidden="1">Sheet3!$E$178:$E$182</definedName>
    <definedName name="_xlchart.v1.2" hidden="1">Sheet3!$E$178:$E$182</definedName>
    <definedName name="_xlchart.v5.10" hidden="1">Sheet3!$F$69</definedName>
    <definedName name="_xlchart.v5.11" hidden="1">Sheet3!$F$70:$F$119</definedName>
    <definedName name="_xlchart.v5.3" hidden="1">Sheet3!$D$69:$E$69</definedName>
    <definedName name="_xlchart.v5.4" hidden="1">Sheet3!$D$70:$E$119</definedName>
    <definedName name="_xlchart.v5.5" hidden="1">Sheet3!$F$69</definedName>
    <definedName name="_xlchart.v5.6" hidden="1">Sheet3!$F$70:$F$119</definedName>
    <definedName name="_xlchart.v5.7" hidden="1">Sheet3!$D$69:$E$69</definedName>
    <definedName name="_xlchart.v5.8" hidden="1">Sheet3!$D$70:$E$119</definedName>
    <definedName name="_xlchart.v5.9" hidden="1">Sheet3!$E$68</definedName>
    <definedName name="Slicer_grade">#N/A</definedName>
    <definedName name="Slicer_purpose">#N/A</definedName>
  </definedNames>
  <calcPr calcId="191029"/>
  <pivotCaches>
    <pivotCache cacheId="904" r:id="rId4"/>
    <pivotCache cacheId="907" r:id="rId5"/>
    <pivotCache cacheId="910" r:id="rId6"/>
    <pivotCache cacheId="913" r:id="rId7"/>
    <pivotCache cacheId="916" r:id="rId8"/>
    <pivotCache cacheId="919" r:id="rId9"/>
    <pivotCache cacheId="922" r:id="rId10"/>
    <pivotCache cacheId="925" r:id="rId11"/>
    <pivotCache cacheId="928" r:id="rId12"/>
    <pivotCache cacheId="931" r:id="rId13"/>
    <pivotCache cacheId="934" r:id="rId14"/>
    <pivotCache cacheId="937" r:id="rId15"/>
    <pivotCache cacheId="940" r:id="rId16"/>
    <pivotCache cacheId="943" r:id="rId17"/>
    <pivotCache cacheId="946" r:id="rId18"/>
    <pivotCache cacheId="949" r:id="rId19"/>
    <pivotCache cacheId="952" r:id="rId20"/>
  </pivotCaches>
  <extLst>
    <ext xmlns:x14="http://schemas.microsoft.com/office/spreadsheetml/2009/9/main" uri="{876F7934-8845-4945-9796-88D515C7AA90}">
      <x14:pivotCaches>
        <pivotCache cacheId="670"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ank_loan_data_3fe0db63-989a-416a-8375-47f3a79faf22" name="bank_loan_data" connection="Query - bank_loan_data"/>
        </x15:modelTables>
        <x15:extLst>
          <ext xmlns:x16="http://schemas.microsoft.com/office/spreadsheetml/2014/11/main" uri="{9835A34E-60A6-4A7C-AAB8-D5F71C897F49}">
            <x16:modelTimeGroupings>
              <x16:modelTimeGrouping tableName="bank_loan_data" columnName="issue_date" columnId="issue_date">
                <x16:calculatedTimeColumn columnName="issue_date (Month Index)1" columnId="issue_date (Month Index)1" contentType="monthsindex" isSelected="1"/>
                <x16:calculatedTimeColumn columnName="issue_date (Month)1" columnId="issue_date (Month)1"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9" i="3" l="1"/>
  <c r="D180" i="3"/>
  <c r="D181" i="3"/>
  <c r="D182" i="3"/>
  <c r="D178" i="3"/>
  <c r="E70" i="3"/>
  <c r="F79" i="3"/>
  <c r="F95" i="3"/>
  <c r="F111" i="3"/>
  <c r="F76" i="3"/>
  <c r="F96" i="3"/>
  <c r="F112" i="3"/>
  <c r="F93" i="3"/>
  <c r="F114" i="3"/>
  <c r="F83" i="3"/>
  <c r="F99" i="3"/>
  <c r="F115" i="3"/>
  <c r="F80" i="3"/>
  <c r="F100" i="3"/>
  <c r="F116" i="3"/>
  <c r="F101" i="3"/>
  <c r="F82" i="3"/>
  <c r="F88" i="3"/>
  <c r="F105" i="3"/>
  <c r="F94" i="3"/>
  <c r="F106" i="3"/>
  <c r="F87" i="3"/>
  <c r="F103" i="3"/>
  <c r="F119" i="3"/>
  <c r="F84" i="3"/>
  <c r="F104" i="3"/>
  <c r="F77" i="3"/>
  <c r="F109" i="3"/>
  <c r="F90" i="3"/>
  <c r="F81" i="3"/>
  <c r="F113" i="3"/>
  <c r="F102" i="3"/>
  <c r="F118" i="3"/>
  <c r="F75" i="3"/>
  <c r="F91" i="3"/>
  <c r="F107" i="3"/>
  <c r="F72" i="3"/>
  <c r="F92" i="3"/>
  <c r="F108" i="3"/>
  <c r="F85" i="3"/>
  <c r="F98" i="3"/>
  <c r="F89" i="3"/>
  <c r="F110" i="3"/>
  <c r="F97" i="3"/>
  <c r="F86" i="3"/>
  <c r="F71" i="3"/>
  <c r="F117" i="3"/>
  <c r="F74" i="3"/>
  <c r="F78" i="3"/>
  <c r="F73" i="3"/>
  <c r="E179" i="3"/>
  <c r="E181" i="3"/>
  <c r="E180" i="3"/>
  <c r="E182" i="3"/>
  <c r="E178" i="3"/>
  <c r="F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A16" i="3"/>
  <c r="C10" i="3"/>
  <c r="A10" i="3"/>
  <c r="F31" i="3"/>
  <c r="F30" i="3"/>
  <c r="I27" i="3"/>
  <c r="I26" i="3"/>
  <c r="I25" i="3"/>
  <c r="I24" i="3"/>
  <c r="F25" i="3"/>
  <c r="F24" i="3"/>
  <c r="F27" i="3"/>
  <c r="F26" i="3"/>
  <c r="F16" i="3"/>
  <c r="E16" i="3"/>
  <c r="D16" i="3"/>
  <c r="C16" i="3"/>
  <c r="B16" i="3"/>
  <c r="F10" i="3"/>
  <c r="E10" i="3"/>
  <c r="D10" i="3"/>
  <c r="B10" i="3"/>
  <c r="E4" i="3"/>
  <c r="D4" i="3"/>
  <c r="C4" i="3"/>
  <c r="B4" i="3"/>
  <c r="A4" i="3"/>
  <c r="E20" i="3"/>
  <c r="D20" i="3"/>
  <c r="C20" i="3"/>
  <c r="B20" i="3"/>
  <c r="A2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199741-FC6D-4F2F-A2B6-7EF50F64A721}" name="Query - bank_loan_data" description="Connection to the 'bank_loan_data' query in the workbook." type="100" refreshedVersion="8" minRefreshableVersion="5" saveData="1">
    <extLst>
      <ext xmlns:x15="http://schemas.microsoft.com/office/spreadsheetml/2010/11/main" uri="{DE250136-89BD-433C-8126-D09CA5730AF9}">
        <x15:connection id="b88f6b55-9c53-43ca-a30a-d787652c80bc"/>
      </ext>
    </extLst>
  </connection>
  <connection id="2" xr16:uid="{4A9A88DB-8635-4D46-9B64-729FFA4DC70A}"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<sst xmlns="http://schemas.openxmlformats.org/spreadsheetml/2006/main" count="248" uniqueCount="133">
  <si>
    <t>CA</t>
  </si>
  <si>
    <t>10+ years</t>
  </si>
  <si>
    <t>RENT</t>
  </si>
  <si>
    <t>Fully Paid</t>
  </si>
  <si>
    <t>Debt consolidation</t>
  </si>
  <si>
    <t xml:space="preserve"> 36 months</t>
  </si>
  <si>
    <t>2 years</t>
  </si>
  <si>
    <t>6 years</t>
  </si>
  <si>
    <t>4 years</t>
  </si>
  <si>
    <t>1 year</t>
  </si>
  <si>
    <t>3 years</t>
  </si>
  <si>
    <t>5 years</t>
  </si>
  <si>
    <t>7 years</t>
  </si>
  <si>
    <t>8 years</t>
  </si>
  <si>
    <t>&lt; 1 year</t>
  </si>
  <si>
    <t>9 years</t>
  </si>
  <si>
    <t xml:space="preserve"> 60 months</t>
  </si>
  <si>
    <t>Charged Off</t>
  </si>
  <si>
    <t>Current</t>
  </si>
  <si>
    <t>IL</t>
  </si>
  <si>
    <t>WY</t>
  </si>
  <si>
    <t>FL</t>
  </si>
  <si>
    <t>TX</t>
  </si>
  <si>
    <t>NV</t>
  </si>
  <si>
    <t>NY</t>
  </si>
  <si>
    <t>MN</t>
  </si>
  <si>
    <t>SC</t>
  </si>
  <si>
    <t>AZ</t>
  </si>
  <si>
    <t>GA</t>
  </si>
  <si>
    <t>NJ</t>
  </si>
  <si>
    <t>VA</t>
  </si>
  <si>
    <t>NC</t>
  </si>
  <si>
    <t>KY</t>
  </si>
  <si>
    <t>MA</t>
  </si>
  <si>
    <t>VT</t>
  </si>
  <si>
    <t>OK</t>
  </si>
  <si>
    <t>AK</t>
  </si>
  <si>
    <t>DC</t>
  </si>
  <si>
    <t>WA</t>
  </si>
  <si>
    <t>MD</t>
  </si>
  <si>
    <t>PA</t>
  </si>
  <si>
    <t>MO</t>
  </si>
  <si>
    <t>CO</t>
  </si>
  <si>
    <t>CT</t>
  </si>
  <si>
    <t>OR</t>
  </si>
  <si>
    <t>AL</t>
  </si>
  <si>
    <t>TN</t>
  </si>
  <si>
    <t>OH</t>
  </si>
  <si>
    <t>MI</t>
  </si>
  <si>
    <t>WI</t>
  </si>
  <si>
    <t>HI</t>
  </si>
  <si>
    <t>UT</t>
  </si>
  <si>
    <t>SD</t>
  </si>
  <si>
    <t>LA</t>
  </si>
  <si>
    <t>KS</t>
  </si>
  <si>
    <t>NM</t>
  </si>
  <si>
    <t>NH</t>
  </si>
  <si>
    <t>MT</t>
  </si>
  <si>
    <t>RI</t>
  </si>
  <si>
    <t>DE</t>
  </si>
  <si>
    <t>WV</t>
  </si>
  <si>
    <t>AR</t>
  </si>
  <si>
    <t>MORTGAGE</t>
  </si>
  <si>
    <t>MS</t>
  </si>
  <si>
    <t>OWN</t>
  </si>
  <si>
    <t>OTHER</t>
  </si>
  <si>
    <t>NONE</t>
  </si>
  <si>
    <t>IN</t>
  </si>
  <si>
    <t>IA</t>
  </si>
  <si>
    <t>car</t>
  </si>
  <si>
    <t>credit card</t>
  </si>
  <si>
    <t>educational</t>
  </si>
  <si>
    <t>home improvement</t>
  </si>
  <si>
    <t>house</t>
  </si>
  <si>
    <t>major purchase</t>
  </si>
  <si>
    <t>medical</t>
  </si>
  <si>
    <t>moving</t>
  </si>
  <si>
    <t>other</t>
  </si>
  <si>
    <t>small business</t>
  </si>
  <si>
    <t>vacation</t>
  </si>
  <si>
    <t>wedding</t>
  </si>
  <si>
    <t>renewable_energy</t>
  </si>
  <si>
    <t>Count of id</t>
  </si>
  <si>
    <t>Total_Loan_Applications</t>
  </si>
  <si>
    <t>Sum of loan_amount</t>
  </si>
  <si>
    <t>Total_Funded_Amount</t>
  </si>
  <si>
    <t>Sum of total_payment</t>
  </si>
  <si>
    <t>Total_Amount_Collected</t>
  </si>
  <si>
    <t>Avg_Int_Rate</t>
  </si>
  <si>
    <t>Average of dti</t>
  </si>
  <si>
    <t>Total Funded Amount</t>
  </si>
  <si>
    <t>Total Amount Collected</t>
  </si>
  <si>
    <t>Avg Int Rate</t>
  </si>
  <si>
    <t>Avg_DTI</t>
  </si>
  <si>
    <t>MTD  Measures</t>
  </si>
  <si>
    <t>Row Labels</t>
  </si>
  <si>
    <t>Jan</t>
  </si>
  <si>
    <t>Feb</t>
  </si>
  <si>
    <t>Mar</t>
  </si>
  <si>
    <t>Apr</t>
  </si>
  <si>
    <t>May</t>
  </si>
  <si>
    <t>Jun</t>
  </si>
  <si>
    <t>Jul</t>
  </si>
  <si>
    <t>Aug</t>
  </si>
  <si>
    <t>Sep</t>
  </si>
  <si>
    <t>Oct</t>
  </si>
  <si>
    <t>Nov</t>
  </si>
  <si>
    <t>Dec</t>
  </si>
  <si>
    <t>PMTD  Measures</t>
  </si>
  <si>
    <t>MOM  Measures</t>
  </si>
  <si>
    <t>Loan Applications</t>
  </si>
  <si>
    <t>Avg DTI</t>
  </si>
  <si>
    <t>Good Loan</t>
  </si>
  <si>
    <t>Bad Loan</t>
  </si>
  <si>
    <t>Column Labels</t>
  </si>
  <si>
    <t>Values</t>
  </si>
  <si>
    <t>Good Loan Percentage</t>
  </si>
  <si>
    <t>Total Loan applications</t>
  </si>
  <si>
    <t>Total Amount Received</t>
  </si>
  <si>
    <t>% of total</t>
  </si>
  <si>
    <t>Bad Loan Percentage</t>
  </si>
  <si>
    <t>Good Loan Issued VS Bad Loan Issued</t>
  </si>
  <si>
    <t>Loan Status</t>
  </si>
  <si>
    <t>Average of int_rate</t>
  </si>
  <si>
    <t>Monthly trends</t>
  </si>
  <si>
    <t>State Map</t>
  </si>
  <si>
    <t>State</t>
  </si>
  <si>
    <t>Loan Application</t>
  </si>
  <si>
    <t>Country</t>
  </si>
  <si>
    <t>USA</t>
  </si>
  <si>
    <t>Term</t>
  </si>
  <si>
    <t>Home Owner</t>
  </si>
  <si>
    <t>Total Applications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</si>
</sst>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quot;K&quot;"/>
    <numFmt numFmtId="166" formatCode="&quot;$&quot;0.0,,&quot;M&quot;"/>
    <numFmt numFmtId="167" formatCode="0.0%"/>
  </numFmts>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FFC000"/>
        <bgColor indexed="64"/>
      </patternFill>
    </fill>
  </fills>
  <borders count="31">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bottom style="thin">
        <color theme="4" tint="0.39997558519241921"/>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bottom style="thin">
        <color theme="4" tint="0.39997558519241921"/>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82">
    <xf numFmtId="0" fontId="0" fillId="0" borderId="0" xfId="0"/>
    <xf numFmtId="0" fontId="0" fillId="2"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Alignment="1">
      <alignment horizontal="center"/>
    </xf>
    <xf numFmtId="0" fontId="1" fillId="0" borderId="10" xfId="0" applyFont="1" applyBorder="1" applyAlignment="1">
      <alignment horizontal="center"/>
    </xf>
    <xf numFmtId="164" fontId="1" fillId="0" borderId="10" xfId="0" applyNumberFormat="1" applyFont="1" applyBorder="1" applyAlignment="1">
      <alignment horizontal="center"/>
    </xf>
    <xf numFmtId="166" fontId="1" fillId="0" borderId="10" xfId="0" applyNumberFormat="1" applyFont="1" applyBorder="1" applyAlignment="1">
      <alignment horizontal="center"/>
    </xf>
    <xf numFmtId="10" fontId="1" fillId="0" borderId="10" xfId="0" applyNumberFormat="1" applyFont="1" applyBorder="1" applyAlignment="1">
      <alignment horizontal="center"/>
    </xf>
    <xf numFmtId="0" fontId="0" fillId="3" borderId="0" xfId="0" applyFill="1" applyBorder="1" applyAlignment="1">
      <alignment horizontal="center"/>
    </xf>
    <xf numFmtId="0" fontId="0" fillId="0" borderId="0" xfId="0" applyBorder="1" applyAlignment="1">
      <alignment horizontal="center"/>
    </xf>
    <xf numFmtId="164" fontId="0" fillId="0" borderId="0" xfId="0" applyNumberFormat="1" applyBorder="1" applyAlignment="1">
      <alignment horizontal="center"/>
    </xf>
    <xf numFmtId="166" fontId="0" fillId="0" borderId="0" xfId="0" applyNumberFormat="1" applyBorder="1" applyAlignment="1">
      <alignment horizontal="center"/>
    </xf>
    <xf numFmtId="10" fontId="0" fillId="0" borderId="0" xfId="0" applyNumberFormat="1" applyBorder="1" applyAlignment="1">
      <alignment horizontal="center"/>
    </xf>
    <xf numFmtId="0" fontId="0" fillId="4" borderId="0" xfId="0" applyFill="1" applyBorder="1" applyAlignment="1">
      <alignment horizontal="center"/>
    </xf>
    <xf numFmtId="167" fontId="0" fillId="0" borderId="11" xfId="0" applyNumberFormat="1" applyBorder="1" applyAlignment="1">
      <alignment horizontal="center"/>
    </xf>
    <xf numFmtId="0" fontId="0" fillId="0" borderId="11" xfId="0" applyBorder="1" applyAlignment="1">
      <alignment horizontal="center"/>
    </xf>
    <xf numFmtId="0" fontId="0" fillId="0" borderId="13" xfId="0" applyBorder="1" applyAlignment="1">
      <alignment horizontal="center"/>
    </xf>
    <xf numFmtId="0" fontId="0" fillId="3" borderId="13" xfId="0" applyFill="1" applyBorder="1" applyAlignment="1">
      <alignment horizontal="center"/>
    </xf>
    <xf numFmtId="10" fontId="1" fillId="0" borderId="14" xfId="0" applyNumberFormat="1" applyFont="1" applyBorder="1" applyAlignment="1">
      <alignment horizontal="center"/>
    </xf>
    <xf numFmtId="0" fontId="0" fillId="0" borderId="12" xfId="0" applyBorder="1" applyAlignment="1">
      <alignment horizontal="center"/>
    </xf>
    <xf numFmtId="166" fontId="0" fillId="0" borderId="11" xfId="0" applyNumberFormat="1" applyBorder="1" applyAlignment="1">
      <alignment horizontal="center"/>
    </xf>
    <xf numFmtId="10" fontId="0" fillId="0" borderId="11" xfId="0" applyNumberFormat="1" applyBorder="1" applyAlignment="1">
      <alignment horizontal="center"/>
    </xf>
    <xf numFmtId="10" fontId="0" fillId="0" borderId="12" xfId="0" applyNumberFormat="1" applyBorder="1" applyAlignment="1">
      <alignment horizontal="center"/>
    </xf>
    <xf numFmtId="0" fontId="0" fillId="0" borderId="12" xfId="0" pivotButton="1" applyBorder="1" applyAlignment="1">
      <alignment horizontal="center"/>
    </xf>
    <xf numFmtId="164" fontId="0" fillId="0" borderId="11" xfId="0" applyNumberFormat="1" applyBorder="1" applyAlignment="1">
      <alignment horizontal="center"/>
    </xf>
    <xf numFmtId="0" fontId="0" fillId="0" borderId="0" xfId="0" applyFill="1" applyBorder="1" applyAlignment="1">
      <alignment horizontal="center"/>
    </xf>
    <xf numFmtId="0" fontId="0" fillId="0" borderId="15" xfId="0" applyFill="1" applyBorder="1" applyAlignment="1">
      <alignment vertical="center"/>
    </xf>
    <xf numFmtId="10" fontId="0" fillId="0" borderId="15" xfId="0" applyNumberFormat="1" applyBorder="1" applyAlignment="1">
      <alignment horizontal="center"/>
    </xf>
    <xf numFmtId="0" fontId="0" fillId="0" borderId="15" xfId="0" applyBorder="1" applyAlignment="1">
      <alignment vertical="center"/>
    </xf>
    <xf numFmtId="164" fontId="0" fillId="0" borderId="15" xfId="0" applyNumberFormat="1" applyBorder="1" applyAlignment="1">
      <alignment horizontal="center"/>
    </xf>
    <xf numFmtId="166" fontId="0" fillId="0" borderId="15" xfId="0" applyNumberFormat="1" applyBorder="1" applyAlignment="1">
      <alignment horizontal="center"/>
    </xf>
    <xf numFmtId="0" fontId="0" fillId="4" borderId="17" xfId="0" applyFill="1" applyBorder="1" applyAlignment="1">
      <alignment horizontal="center"/>
    </xf>
    <xf numFmtId="0" fontId="0" fillId="0" borderId="18" xfId="0" applyBorder="1" applyAlignment="1">
      <alignment horizontal="center"/>
    </xf>
    <xf numFmtId="0" fontId="0" fillId="0" borderId="18" xfId="0" applyBorder="1"/>
    <xf numFmtId="0" fontId="0" fillId="0" borderId="19" xfId="0" applyBorder="1" applyAlignment="1">
      <alignment horizontal="center"/>
    </xf>
    <xf numFmtId="0" fontId="0" fillId="0" borderId="0" xfId="0" applyBorder="1"/>
    <xf numFmtId="0" fontId="0" fillId="0" borderId="21" xfId="0" applyBorder="1" applyAlignment="1">
      <alignment horizontal="center"/>
    </xf>
    <xf numFmtId="0" fontId="0" fillId="0" borderId="20" xfId="0" applyBorder="1"/>
    <xf numFmtId="0" fontId="0" fillId="0" borderId="22" xfId="0" applyBorder="1"/>
    <xf numFmtId="0" fontId="0" fillId="0" borderId="23" xfId="0" applyBorder="1"/>
    <xf numFmtId="0" fontId="0" fillId="0" borderId="23" xfId="0" applyBorder="1" applyAlignment="1">
      <alignment horizontal="center"/>
    </xf>
    <xf numFmtId="0" fontId="0" fillId="0" borderId="24" xfId="0" applyBorder="1" applyAlignment="1">
      <alignment horizontal="center"/>
    </xf>
    <xf numFmtId="0" fontId="0" fillId="0" borderId="21" xfId="0" applyNumberFormat="1" applyBorder="1" applyAlignment="1">
      <alignment horizontal="center"/>
    </xf>
    <xf numFmtId="166" fontId="0" fillId="0" borderId="21" xfId="0" applyNumberFormat="1" applyBorder="1" applyAlignment="1">
      <alignment horizontal="center"/>
    </xf>
    <xf numFmtId="166" fontId="0" fillId="0" borderId="24" xfId="0" applyNumberFormat="1" applyBorder="1" applyAlignment="1">
      <alignment horizontal="center"/>
    </xf>
    <xf numFmtId="10" fontId="0" fillId="0" borderId="25" xfId="0" applyNumberFormat="1" applyBorder="1" applyAlignment="1">
      <alignment horizontal="center"/>
    </xf>
    <xf numFmtId="10" fontId="0" fillId="0" borderId="19" xfId="0" applyNumberFormat="1" applyBorder="1" applyAlignment="1">
      <alignment horizontal="center"/>
    </xf>
    <xf numFmtId="0" fontId="0" fillId="0" borderId="20" xfId="0" applyNumberFormat="1" applyBorder="1" applyAlignment="1">
      <alignment horizontal="center"/>
    </xf>
    <xf numFmtId="166" fontId="0" fillId="0" borderId="20" xfId="0" applyNumberFormat="1" applyBorder="1" applyAlignment="1">
      <alignment horizontal="center"/>
    </xf>
    <xf numFmtId="166" fontId="0" fillId="0" borderId="22" xfId="0" applyNumberFormat="1" applyBorder="1" applyAlignment="1">
      <alignment horizontal="center"/>
    </xf>
    <xf numFmtId="0" fontId="0" fillId="0" borderId="16" xfId="0" applyBorder="1" applyAlignment="1">
      <alignment horizontal="center"/>
    </xf>
    <xf numFmtId="0" fontId="0" fillId="0" borderId="16" xfId="0" pivotButton="1"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25" xfId="0" applyBorder="1"/>
    <xf numFmtId="0" fontId="0" fillId="4" borderId="20" xfId="0" applyFill="1" applyBorder="1" applyAlignment="1">
      <alignment horizontal="center"/>
    </xf>
    <xf numFmtId="164" fontId="0" fillId="0" borderId="28" xfId="0" applyNumberFormat="1" applyBorder="1" applyAlignment="1">
      <alignment horizontal="center"/>
    </xf>
    <xf numFmtId="0" fontId="0" fillId="0" borderId="16" xfId="0" applyBorder="1"/>
    <xf numFmtId="164" fontId="0" fillId="0" borderId="26" xfId="0" applyNumberFormat="1" applyBorder="1" applyAlignment="1">
      <alignment horizontal="center"/>
    </xf>
    <xf numFmtId="164" fontId="0" fillId="0" borderId="27" xfId="0" applyNumberFormat="1" applyBorder="1" applyAlignment="1">
      <alignment horizontal="center"/>
    </xf>
    <xf numFmtId="0" fontId="0" fillId="0" borderId="16" xfId="0" pivotButton="1" applyBorder="1"/>
    <xf numFmtId="0" fontId="0" fillId="0" borderId="26" xfId="0" applyBorder="1" applyAlignment="1">
      <alignment horizontal="left"/>
    </xf>
    <xf numFmtId="0" fontId="0" fillId="0" borderId="27" xfId="0" applyBorder="1" applyAlignment="1">
      <alignment horizontal="left"/>
    </xf>
    <xf numFmtId="0" fontId="0" fillId="0" borderId="28" xfId="0" applyBorder="1" applyAlignment="1">
      <alignment horizontal="left"/>
    </xf>
    <xf numFmtId="166" fontId="0" fillId="0" borderId="26" xfId="0" applyNumberFormat="1" applyBorder="1" applyAlignment="1">
      <alignment horizontal="center"/>
    </xf>
    <xf numFmtId="166" fontId="0" fillId="0" borderId="27" xfId="0" applyNumberFormat="1" applyBorder="1" applyAlignment="1">
      <alignment horizontal="center"/>
    </xf>
    <xf numFmtId="166" fontId="0" fillId="0" borderId="28" xfId="0" applyNumberFormat="1" applyBorder="1" applyAlignment="1">
      <alignment horizontal="center"/>
    </xf>
    <xf numFmtId="10" fontId="0" fillId="0" borderId="26" xfId="0" applyNumberFormat="1" applyBorder="1" applyAlignment="1">
      <alignment horizontal="center"/>
    </xf>
    <xf numFmtId="10" fontId="0" fillId="0" borderId="27" xfId="0" applyNumberFormat="1" applyBorder="1" applyAlignment="1">
      <alignment horizontal="center"/>
    </xf>
    <xf numFmtId="10" fontId="0" fillId="0" borderId="28" xfId="0" applyNumberFormat="1" applyBorder="1" applyAlignment="1">
      <alignment horizontal="center"/>
    </xf>
    <xf numFmtId="0" fontId="0" fillId="4" borderId="25" xfId="0" applyFill="1" applyBorder="1" applyAlignment="1">
      <alignment horizontal="center"/>
    </xf>
  </cellXfs>
  <cellStyles count="1">
    <cellStyle name="Normal" xfId="0" builtinId="0"/>
  </cellStyles>
  <dxfs count="144">
    <dxf>
      <font>
        <b/>
        <i val="0"/>
        <sz val="10"/>
        <color theme="0"/>
      </font>
    </dxf>
    <dxf>
      <fill>
        <patternFill>
          <bgColor theme="3" tint="0.24994659260841701"/>
        </patternFill>
      </fill>
      <border>
        <left style="thin">
          <color auto="1"/>
        </left>
        <right style="thin">
          <color auto="1"/>
        </right>
        <top style="thin">
          <color auto="1"/>
        </top>
        <bottom style="thin">
          <color auto="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K&quot;"/>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K&quot;"/>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K&quot;"/>
      <alignment horizont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0.0,&quot;K&quot;"/>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K&quot;"/>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K&quot;"/>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K&quot;"/>
      <alignment horizontal="center"/>
    </dxf>
    <dxf>
      <numFmt numFmtId="164" formatCode="0.0,&quot;K&quot;"/>
    </dxf>
    <dxf>
      <numFmt numFmtId="166" formatCode="&quot;$&quot;0.0,,&quot;M&quot;"/>
    </dxf>
    <dxf>
      <numFmt numFmtId="166" formatCode="&quot;$&quot;0.0,,&quot;M&quot;"/>
    </dxf>
    <dxf>
      <numFmt numFmtId="14" formatCode="0.00%"/>
    </dxf>
    <dxf>
      <numFmt numFmtId="14" formatCode="0.00%"/>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numFmt numFmtId="164" formatCode="0.0,&quot;K&quot;"/>
    </dxf>
    <dxf>
      <numFmt numFmtId="166" formatCode="&quot;$&quot;0.0,,&quot;M&quot;"/>
    </dxf>
    <dxf>
      <numFmt numFmtId="166" formatCode="&quot;$&quot;0.0,,&quot;M&quot;"/>
    </dxf>
    <dxf>
      <numFmt numFmtId="14" formatCode="0.00%"/>
    </dxf>
    <dxf>
      <numFmt numFmtId="14" formatCode="0.00%"/>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numFmt numFmtId="164" formatCode="0.0,&quot;K&quot;"/>
    </dxf>
    <dxf>
      <numFmt numFmtId="166" formatCode="&quot;$&quot;0.0,,&quot;M&quot;"/>
    </dxf>
    <dxf>
      <numFmt numFmtId="166" formatCode="&quot;$&quot;0.0,,&quot;M&quot;"/>
    </dxf>
    <dxf>
      <numFmt numFmtId="14" formatCode="0.00%"/>
    </dxf>
    <dxf>
      <numFmt numFmtId="14" formatCode="0.00%"/>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numFmt numFmtId="166" formatCode="&quot;$&quot;0.0,,&quot;M&quot;"/>
      <alignment horizontal="center"/>
    </dxf>
    <dxf>
      <numFmt numFmtId="14" formatCode="0.00%"/>
    </dxf>
    <dxf>
      <numFmt numFmtId="14" formatCode="0.00%"/>
    </dxf>
    <dxf>
      <numFmt numFmtId="166" formatCode="&quot;$&quot;0.0,,&quot;M&quot;"/>
      <alignment horizontal="center"/>
    </dxf>
    <dxf>
      <numFmt numFmtId="166" formatCode="&quot;$&quot;0.0,,&quot;M&quot;"/>
      <alignment horizontal="center"/>
    </dxf>
    <dxf>
      <numFmt numFmtId="166" formatCode="&quot;$&quot;0.0,,&quot;M&quot;"/>
      <alignment horizontal="center"/>
    </dxf>
    <dxf>
      <numFmt numFmtId="164" formatCode="0.0,&quot;K&quot;"/>
    </dxf>
    <dxf>
      <numFmt numFmtId="166" formatCode="&quot;$&quot;0.0,,&quot;M&quot;"/>
    </dxf>
    <dxf>
      <numFmt numFmtId="166" formatCode="&quot;$&quot;0.0,,&quot;M&quot;"/>
    </dxf>
    <dxf>
      <alignment horizontal="center"/>
    </dxf>
    <dxf>
      <alignment horizontal="center"/>
    </dxf>
    <dxf>
      <alignment horizontal="center"/>
    </dxf>
    <dxf>
      <border>
        <bottom style="thin">
          <color indexed="64"/>
        </bottom>
      </border>
    </dxf>
    <dxf>
      <border>
        <right style="thin">
          <color indexed="64"/>
        </right>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Slicer Style 1" pivot="0" table="0" count="4" xr9:uid="{4B7A32EC-5544-4A24-9C9D-7DEF202FB0FB}">
      <tableStyleElement type="wholeTable" dxfId="1"/>
      <tableStyleElement type="headerRow" dxfId="0"/>
    </tableStyle>
  </tableStyles>
  <colors>
    <mruColors>
      <color rgb="FFDA4EC6"/>
      <color rgb="FF960000"/>
      <color rgb="FF1D3259"/>
    </mruColors>
  </colors>
  <extLst>
    <ext xmlns:x14="http://schemas.microsoft.com/office/spreadsheetml/2009/9/main" uri="{46F421CA-312F-682f-3DD2-61675219B42D}">
      <x14:dxfs count="2">
        <dxf>
          <fill>
            <patternFill>
              <bgColor theme="3" tint="0.24994659260841701"/>
            </patternFill>
          </fill>
        </dxf>
        <dxf>
          <fill>
            <patternFill>
              <bgColor theme="3" tint="0.74996185186315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0"/>
            <x14:slicerStyleElement type="selectedItemWith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8.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alcChain" Target="calcChain.xml"/><Relationship Id="rId11" Type="http://schemas.openxmlformats.org/officeDocument/2006/relationships/pivotCacheDefinition" Target="pivotCache/pivotCacheDefinition8.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microsoft.com/office/2007/relationships/slicerCache" Target="slicerCaches/slicerCache2.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6.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7.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0.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3.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FFC000"/>
            </a:solidFill>
            <a:ln>
              <a:noFill/>
            </a:ln>
          </c:spPr>
          <c:dPt>
            <c:idx val="0"/>
            <c:bubble3D val="0"/>
            <c:spPr>
              <a:solidFill>
                <a:srgbClr val="FFC000"/>
              </a:solidFill>
              <a:ln w="19050">
                <a:noFill/>
              </a:ln>
              <a:effectLst/>
            </c:spPr>
            <c:extLst>
              <c:ext xmlns:c16="http://schemas.microsoft.com/office/drawing/2014/chart" uri="{C3380CC4-5D6E-409C-BE32-E72D297353CC}">
                <c16:uniqueId val="{00000001-CCC6-404C-9FBA-1BD57614E989}"/>
              </c:ext>
            </c:extLst>
          </c:dPt>
          <c:dPt>
            <c:idx val="1"/>
            <c:bubble3D val="0"/>
            <c:spPr>
              <a:solidFill>
                <a:schemeClr val="tx1">
                  <a:lumMod val="65000"/>
                  <a:lumOff val="35000"/>
                </a:schemeClr>
              </a:solidFill>
              <a:ln w="19050">
                <a:noFill/>
              </a:ln>
              <a:effectLst/>
            </c:spPr>
            <c:extLst>
              <c:ext xmlns:c16="http://schemas.microsoft.com/office/drawing/2014/chart" uri="{C3380CC4-5D6E-409C-BE32-E72D297353CC}">
                <c16:uniqueId val="{00000003-CCC6-404C-9FBA-1BD57614E989}"/>
              </c:ext>
            </c:extLst>
          </c:dPt>
          <c:cat>
            <c:strRef>
              <c:f>Sheet3!$E$30:$E$31</c:f>
              <c:strCache>
                <c:ptCount val="2"/>
                <c:pt idx="0">
                  <c:v>Good Loan Percentage</c:v>
                </c:pt>
                <c:pt idx="1">
                  <c:v>Bad Loan Percentage</c:v>
                </c:pt>
              </c:strCache>
            </c:strRef>
          </c:cat>
          <c:val>
            <c:numRef>
              <c:f>Sheet3!$F$30:$F$31</c:f>
              <c:numCache>
                <c:formatCode>General</c:formatCode>
                <c:ptCount val="2"/>
                <c:pt idx="0">
                  <c:v>0.94302817628238211</c:v>
                </c:pt>
                <c:pt idx="1">
                  <c:v>5.6971823717617914E-2</c:v>
                </c:pt>
              </c:numCache>
            </c:numRef>
          </c:val>
          <c:extLst>
            <c:ext xmlns:c16="http://schemas.microsoft.com/office/drawing/2014/chart" uri="{C3380CC4-5D6E-409C-BE32-E72D297353CC}">
              <c16:uniqueId val="{00000004-CCC6-404C-9FBA-1BD57614E989}"/>
            </c:ext>
          </c:extLst>
        </c:ser>
        <c:dLbls>
          <c:showLegendKey val="0"/>
          <c:showVal val="0"/>
          <c:showCatName val="0"/>
          <c:showSerName val="0"/>
          <c:showPercent val="0"/>
          <c:showBubbleSize val="0"/>
          <c:showLeaderLines val="1"/>
        </c:dLbls>
        <c:firstSliceAng val="0"/>
        <c:holeSize val="8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0"/>
    </a:effectLst>
  </c:spPr>
  <c:txPr>
    <a:bodyPr/>
    <a:lstStyle/>
    <a:p>
      <a:pPr>
        <a:defRPr>
          <a:no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FFC000"/>
            </a:solidFill>
            <a:ln>
              <a:noFill/>
            </a:ln>
          </c:spPr>
          <c:dPt>
            <c:idx val="0"/>
            <c:bubble3D val="0"/>
            <c:spPr>
              <a:solidFill>
                <a:schemeClr val="tx1">
                  <a:lumMod val="65000"/>
                  <a:lumOff val="35000"/>
                </a:schemeClr>
              </a:solidFill>
              <a:ln w="19050">
                <a:noFill/>
              </a:ln>
              <a:effectLst/>
            </c:spPr>
            <c:extLst>
              <c:ext xmlns:c16="http://schemas.microsoft.com/office/drawing/2014/chart" uri="{C3380CC4-5D6E-409C-BE32-E72D297353CC}">
                <c16:uniqueId val="{00000001-7AC8-41AA-8CF7-68E4236EB365}"/>
              </c:ext>
            </c:extLst>
          </c:dPt>
          <c:dPt>
            <c:idx val="1"/>
            <c:bubble3D val="0"/>
            <c:spPr>
              <a:solidFill>
                <a:schemeClr val="tx2">
                  <a:lumMod val="50000"/>
                  <a:lumOff val="50000"/>
                </a:schemeClr>
              </a:solidFill>
              <a:ln w="19050">
                <a:noFill/>
              </a:ln>
              <a:effectLst/>
            </c:spPr>
            <c:extLst>
              <c:ext xmlns:c16="http://schemas.microsoft.com/office/drawing/2014/chart" uri="{C3380CC4-5D6E-409C-BE32-E72D297353CC}">
                <c16:uniqueId val="{00000003-7AC8-41AA-8CF7-68E4236EB365}"/>
              </c:ext>
            </c:extLst>
          </c:dPt>
          <c:cat>
            <c:strRef>
              <c:f>Sheet3!$E$30:$E$31</c:f>
              <c:strCache>
                <c:ptCount val="2"/>
                <c:pt idx="0">
                  <c:v>Good Loan Percentage</c:v>
                </c:pt>
                <c:pt idx="1">
                  <c:v>Bad Loan Percentage</c:v>
                </c:pt>
              </c:strCache>
            </c:strRef>
          </c:cat>
          <c:val>
            <c:numRef>
              <c:f>Sheet3!$F$30:$F$31</c:f>
              <c:numCache>
                <c:formatCode>General</c:formatCode>
                <c:ptCount val="2"/>
                <c:pt idx="0">
                  <c:v>0.94302817628238211</c:v>
                </c:pt>
                <c:pt idx="1">
                  <c:v>5.6971823717617914E-2</c:v>
                </c:pt>
              </c:numCache>
            </c:numRef>
          </c:val>
          <c:extLst>
            <c:ext xmlns:c16="http://schemas.microsoft.com/office/drawing/2014/chart" uri="{C3380CC4-5D6E-409C-BE32-E72D297353CC}">
              <c16:uniqueId val="{00000004-7AC8-41AA-8CF7-68E4236EB365}"/>
            </c:ext>
          </c:extLst>
        </c:ser>
        <c:dLbls>
          <c:showLegendKey val="0"/>
          <c:showVal val="0"/>
          <c:showCatName val="0"/>
          <c:showSerName val="0"/>
          <c:showPercent val="0"/>
          <c:showBubbleSize val="0"/>
          <c:showLeaderLines val="1"/>
        </c:dLbls>
        <c:firstSliceAng val="0"/>
        <c:holeSize val="8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0"/>
    </a:effectLst>
  </c:spPr>
  <c:txPr>
    <a:bodyPr/>
    <a:lstStyle/>
    <a:p>
      <a:pPr>
        <a:defRPr>
          <a:no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[excel_project1.xlsx]Sheet3!PivotTable14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Sheet3!$B$37</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Sheet3!$A$38:$A$40</c:f>
              <c:strCache>
                <c:ptCount val="3"/>
                <c:pt idx="0">
                  <c:v>Current</c:v>
                </c:pt>
                <c:pt idx="1">
                  <c:v>Charged Off</c:v>
                </c:pt>
                <c:pt idx="2">
                  <c:v>Fully Paid</c:v>
                </c:pt>
              </c:strCache>
            </c:strRef>
          </c:cat>
          <c:val>
            <c:numRef>
              <c:f>Sheet3!$B$38:$B$40</c:f>
              <c:numCache>
                <c:formatCode>0.0,"K"</c:formatCode>
                <c:ptCount val="3"/>
                <c:pt idx="0">
                  <c:v>35</c:v>
                </c:pt>
                <c:pt idx="1">
                  <c:v>552</c:v>
                </c:pt>
                <c:pt idx="2">
                  <c:v>9102</c:v>
                </c:pt>
              </c:numCache>
            </c:numRef>
          </c:val>
          <c:extLst>
            <c:ext xmlns:c16="http://schemas.microsoft.com/office/drawing/2014/chart" uri="{C3380CC4-5D6E-409C-BE32-E72D297353CC}">
              <c16:uniqueId val="{00000000-24FE-4556-BFDB-89530A188861}"/>
            </c:ext>
          </c:extLst>
        </c:ser>
        <c:dLbls>
          <c:showLegendKey val="0"/>
          <c:showVal val="0"/>
          <c:showCatName val="0"/>
          <c:showSerName val="0"/>
          <c:showPercent val="0"/>
          <c:showBubbleSize val="0"/>
        </c:dLbls>
        <c:gapWidth val="70"/>
        <c:axId val="281751568"/>
        <c:axId val="281754928"/>
      </c:barChart>
      <c:catAx>
        <c:axId val="28175156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bg1">
                    <a:lumMod val="95000"/>
                  </a:schemeClr>
                </a:solidFill>
                <a:latin typeface="+mn-lt"/>
                <a:ea typeface="+mn-ea"/>
                <a:cs typeface="+mn-cs"/>
              </a:defRPr>
            </a:pPr>
            <a:endParaRPr lang="en-US"/>
          </a:p>
        </c:txPr>
        <c:crossAx val="281754928"/>
        <c:crosses val="autoZero"/>
        <c:auto val="1"/>
        <c:lblAlgn val="ctr"/>
        <c:lblOffset val="100"/>
        <c:noMultiLvlLbl val="0"/>
      </c:catAx>
      <c:valAx>
        <c:axId val="281754928"/>
        <c:scaling>
          <c:orientation val="minMax"/>
        </c:scaling>
        <c:delete val="1"/>
        <c:axPos val="b"/>
        <c:numFmt formatCode="0.0,&quot;K&quot;" sourceLinked="1"/>
        <c:majorTickMark val="none"/>
        <c:minorTickMark val="none"/>
        <c:tickLblPos val="nextTo"/>
        <c:crossAx val="28175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[excel_project1.xlsx]Sheet3!PivotTable15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075776112965942"/>
                  <c:h val="0.21341880341880343"/>
                </c:manualLayout>
              </c15:layout>
            </c:ext>
          </c:extLst>
        </c:dLbl>
      </c:pivotFmt>
      <c:pivotFmt>
        <c:idx val="4"/>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803047484518896"/>
                  <c:h val="0.21341880341880343"/>
                </c:manualLayout>
              </c15:layout>
            </c:ext>
          </c:extLst>
        </c:dLbl>
      </c:pivotFmt>
      <c:pivotFmt>
        <c:idx val="5"/>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363649536098128"/>
                  <c:h val="0.2134184953359799"/>
                </c:manualLayout>
              </c15:layout>
            </c:ext>
          </c:extLst>
        </c:dLbl>
      </c:pivotFmt>
    </c:pivotFmts>
    <c:plotArea>
      <c:layout/>
      <c:barChart>
        <c:barDir val="bar"/>
        <c:grouping val="clustered"/>
        <c:varyColors val="0"/>
        <c:ser>
          <c:idx val="0"/>
          <c:order val="0"/>
          <c:tx>
            <c:strRef>
              <c:f>Sheet3!$E$37</c:f>
              <c:strCache>
                <c:ptCount val="1"/>
                <c:pt idx="0">
                  <c:v>Total</c:v>
                </c:pt>
              </c:strCache>
            </c:strRef>
          </c:tx>
          <c:spPr>
            <a:solidFill>
              <a:schemeClr val="accent2">
                <a:lumMod val="40000"/>
                <a:lumOff val="60000"/>
              </a:schemeClr>
            </a:solidFill>
            <a:ln>
              <a:noFill/>
            </a:ln>
            <a:effectLst/>
          </c:spPr>
          <c:invertIfNegative val="0"/>
          <c:dLbls>
            <c:dLbl>
              <c:idx val="0"/>
              <c:showLegendKey val="0"/>
              <c:showVal val="1"/>
              <c:showCatName val="0"/>
              <c:showSerName val="0"/>
              <c:showPercent val="0"/>
              <c:showBubbleSize val="0"/>
              <c:extLst>
                <c:ext xmlns:c15="http://schemas.microsoft.com/office/drawing/2012/chart" uri="{CE6537A1-D6FC-4f65-9D91-7224C49458BB}">
                  <c15:layout>
                    <c:manualLayout>
                      <c:w val="0.28803047484518896"/>
                      <c:h val="0.21341880341880343"/>
                    </c:manualLayout>
                  </c15:layout>
                </c:ext>
                <c:ext xmlns:c16="http://schemas.microsoft.com/office/drawing/2014/chart" uri="{C3380CC4-5D6E-409C-BE32-E72D297353CC}">
                  <c16:uniqueId val="{00000002-1E9E-465B-8847-5841CCA5F876}"/>
                </c:ext>
              </c:extLst>
            </c:dLbl>
            <c:dLbl>
              <c:idx val="1"/>
              <c:showLegendKey val="0"/>
              <c:showVal val="1"/>
              <c:showCatName val="0"/>
              <c:showSerName val="0"/>
              <c:showPercent val="0"/>
              <c:showBubbleSize val="0"/>
              <c:extLst>
                <c:ext xmlns:c15="http://schemas.microsoft.com/office/drawing/2012/chart" uri="{CE6537A1-D6FC-4f65-9D91-7224C49458BB}">
                  <c15:layout>
                    <c:manualLayout>
                      <c:w val="0.31075776112965942"/>
                      <c:h val="0.21341880341880343"/>
                    </c:manualLayout>
                  </c15:layout>
                </c:ext>
                <c:ext xmlns:c16="http://schemas.microsoft.com/office/drawing/2014/chart" uri="{C3380CC4-5D6E-409C-BE32-E72D297353CC}">
                  <c16:uniqueId val="{00000001-1E9E-465B-8847-5841CCA5F876}"/>
                </c:ext>
              </c:extLst>
            </c:dLbl>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363649536098128"/>
                      <c:h val="0.2134184953359799"/>
                    </c:manualLayout>
                  </c15:layout>
                </c:ext>
                <c:ext xmlns:c16="http://schemas.microsoft.com/office/drawing/2014/chart" uri="{C3380CC4-5D6E-409C-BE32-E72D297353CC}">
                  <c16:uniqueId val="{00000003-1E9E-465B-8847-5841CCA5F87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Sheet3!$D$38:$D$40</c:f>
              <c:strCache>
                <c:ptCount val="3"/>
                <c:pt idx="0">
                  <c:v>Current</c:v>
                </c:pt>
                <c:pt idx="1">
                  <c:v>Charged Off</c:v>
                </c:pt>
                <c:pt idx="2">
                  <c:v>Fully Paid</c:v>
                </c:pt>
              </c:strCache>
            </c:strRef>
          </c:cat>
          <c:val>
            <c:numRef>
              <c:f>Sheet3!$E$38:$E$40</c:f>
              <c:numCache>
                <c:formatCode>"$"0.0,,"M"</c:formatCode>
                <c:ptCount val="3"/>
                <c:pt idx="0">
                  <c:v>379275</c:v>
                </c:pt>
                <c:pt idx="1">
                  <c:v>4437750</c:v>
                </c:pt>
                <c:pt idx="2">
                  <c:v>79435200</c:v>
                </c:pt>
              </c:numCache>
            </c:numRef>
          </c:val>
          <c:extLst>
            <c:ext xmlns:c16="http://schemas.microsoft.com/office/drawing/2014/chart" uri="{C3380CC4-5D6E-409C-BE32-E72D297353CC}">
              <c16:uniqueId val="{00000000-1E9E-465B-8847-5841CCA5F876}"/>
            </c:ext>
          </c:extLst>
        </c:ser>
        <c:dLbls>
          <c:showLegendKey val="0"/>
          <c:showVal val="0"/>
          <c:showCatName val="0"/>
          <c:showSerName val="0"/>
          <c:showPercent val="0"/>
          <c:showBubbleSize val="0"/>
        </c:dLbls>
        <c:gapWidth val="75"/>
        <c:axId val="288211136"/>
        <c:axId val="288209216"/>
      </c:barChart>
      <c:catAx>
        <c:axId val="288211136"/>
        <c:scaling>
          <c:orientation val="minMax"/>
        </c:scaling>
        <c:delete val="1"/>
        <c:axPos val="l"/>
        <c:numFmt formatCode="General" sourceLinked="1"/>
        <c:majorTickMark val="none"/>
        <c:minorTickMark val="none"/>
        <c:tickLblPos val="nextTo"/>
        <c:crossAx val="288209216"/>
        <c:crosses val="autoZero"/>
        <c:auto val="1"/>
        <c:lblAlgn val="ctr"/>
        <c:lblOffset val="100"/>
        <c:noMultiLvlLbl val="0"/>
      </c:catAx>
      <c:valAx>
        <c:axId val="288209216"/>
        <c:scaling>
          <c:orientation val="minMax"/>
        </c:scaling>
        <c:delete val="1"/>
        <c:axPos val="b"/>
        <c:numFmt formatCode="&quot;$&quot;0.0,,&quot;M&quot;" sourceLinked="1"/>
        <c:majorTickMark val="none"/>
        <c:minorTickMark val="none"/>
        <c:tickLblPos val="nextTo"/>
        <c:crossAx val="28821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[excel_project1.xlsx]Sheet3!PivotTable16</c:name>
    <c:fmtId val="8"/>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Sheet3!$H$37</c:f>
              <c:strCache>
                <c:ptCount val="1"/>
                <c:pt idx="0">
                  <c:v>Total</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Sheet3!$G$38:$G$40</c:f>
              <c:strCache>
                <c:ptCount val="3"/>
                <c:pt idx="0">
                  <c:v>Current</c:v>
                </c:pt>
                <c:pt idx="1">
                  <c:v>Charged Off</c:v>
                </c:pt>
                <c:pt idx="2">
                  <c:v>Fully Paid</c:v>
                </c:pt>
              </c:strCache>
            </c:strRef>
          </c:cat>
          <c:val>
            <c:numRef>
              <c:f>Sheet3!$H$38:$H$40</c:f>
              <c:numCache>
                <c:formatCode>"$"0.0,,"M"</c:formatCode>
                <c:ptCount val="3"/>
                <c:pt idx="0">
                  <c:v>426145</c:v>
                </c:pt>
                <c:pt idx="1">
                  <c:v>2494752</c:v>
                </c:pt>
                <c:pt idx="2">
                  <c:v>85130666</c:v>
                </c:pt>
              </c:numCache>
            </c:numRef>
          </c:val>
          <c:extLst>
            <c:ext xmlns:c16="http://schemas.microsoft.com/office/drawing/2014/chart" uri="{C3380CC4-5D6E-409C-BE32-E72D297353CC}">
              <c16:uniqueId val="{00000000-FE68-4045-A5F3-3CFA82DDCFC4}"/>
            </c:ext>
          </c:extLst>
        </c:ser>
        <c:dLbls>
          <c:showLegendKey val="0"/>
          <c:showVal val="0"/>
          <c:showCatName val="0"/>
          <c:showSerName val="0"/>
          <c:showPercent val="0"/>
          <c:showBubbleSize val="0"/>
        </c:dLbls>
        <c:gapWidth val="75"/>
        <c:axId val="272323344"/>
        <c:axId val="272321904"/>
      </c:barChart>
      <c:catAx>
        <c:axId val="272323344"/>
        <c:scaling>
          <c:orientation val="minMax"/>
        </c:scaling>
        <c:delete val="1"/>
        <c:axPos val="l"/>
        <c:numFmt formatCode="General" sourceLinked="1"/>
        <c:majorTickMark val="none"/>
        <c:minorTickMark val="none"/>
        <c:tickLblPos val="nextTo"/>
        <c:crossAx val="272321904"/>
        <c:crosses val="autoZero"/>
        <c:auto val="1"/>
        <c:lblAlgn val="ctr"/>
        <c:lblOffset val="100"/>
        <c:noMultiLvlLbl val="0"/>
      </c:catAx>
      <c:valAx>
        <c:axId val="272321904"/>
        <c:scaling>
          <c:orientation val="minMax"/>
        </c:scaling>
        <c:delete val="1"/>
        <c:axPos val="b"/>
        <c:numFmt formatCode="&quot;$&quot;0.0,,&quot;M&quot;" sourceLinked="1"/>
        <c:majorTickMark val="none"/>
        <c:minorTickMark val="none"/>
        <c:tickLblPos val="nextTo"/>
        <c:crossAx val="272323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[excel_project1.xlsx]Sheet3!PivotTable17</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Sheet3!$K$37</c:f>
              <c:strCache>
                <c:ptCount val="1"/>
                <c:pt idx="0">
                  <c:v>Total</c:v>
                </c:pt>
              </c:strCache>
            </c:strRef>
          </c:tx>
          <c:spPr>
            <a:solidFill>
              <a:schemeClr val="accent3">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Sheet3!$J$38:$J$40</c:f>
              <c:strCache>
                <c:ptCount val="3"/>
                <c:pt idx="0">
                  <c:v>Current</c:v>
                </c:pt>
                <c:pt idx="1">
                  <c:v>Charged Off</c:v>
                </c:pt>
                <c:pt idx="2">
                  <c:v>Fully Paid</c:v>
                </c:pt>
              </c:strCache>
            </c:strRef>
          </c:cat>
          <c:val>
            <c:numRef>
              <c:f>Sheet3!$K$38:$K$40</c:f>
              <c:numCache>
                <c:formatCode>0.00%</c:formatCode>
                <c:ptCount val="3"/>
                <c:pt idx="0">
                  <c:v>8.409999999999998E-2</c:v>
                </c:pt>
                <c:pt idx="1">
                  <c:v>7.6331521739130451E-2</c:v>
                </c:pt>
                <c:pt idx="2">
                  <c:v>7.3308503625576699E-2</c:v>
                </c:pt>
              </c:numCache>
            </c:numRef>
          </c:val>
          <c:extLst>
            <c:ext xmlns:c16="http://schemas.microsoft.com/office/drawing/2014/chart" uri="{C3380CC4-5D6E-409C-BE32-E72D297353CC}">
              <c16:uniqueId val="{00000000-DBB5-4AC0-A3E6-861271A1E7C9}"/>
            </c:ext>
          </c:extLst>
        </c:ser>
        <c:dLbls>
          <c:showLegendKey val="0"/>
          <c:showVal val="0"/>
          <c:showCatName val="0"/>
          <c:showSerName val="0"/>
          <c:showPercent val="0"/>
          <c:showBubbleSize val="0"/>
        </c:dLbls>
        <c:gapWidth val="75"/>
        <c:axId val="305092080"/>
        <c:axId val="305092560"/>
      </c:barChart>
      <c:catAx>
        <c:axId val="305092080"/>
        <c:scaling>
          <c:orientation val="minMax"/>
        </c:scaling>
        <c:delete val="1"/>
        <c:axPos val="l"/>
        <c:numFmt formatCode="General" sourceLinked="1"/>
        <c:majorTickMark val="none"/>
        <c:minorTickMark val="none"/>
        <c:tickLblPos val="nextTo"/>
        <c:crossAx val="305092560"/>
        <c:crosses val="autoZero"/>
        <c:auto val="1"/>
        <c:lblAlgn val="ctr"/>
        <c:lblOffset val="100"/>
        <c:noMultiLvlLbl val="0"/>
      </c:catAx>
      <c:valAx>
        <c:axId val="305092560"/>
        <c:scaling>
          <c:orientation val="minMax"/>
        </c:scaling>
        <c:delete val="1"/>
        <c:axPos val="b"/>
        <c:numFmt formatCode="0.00%" sourceLinked="1"/>
        <c:majorTickMark val="none"/>
        <c:minorTickMark val="none"/>
        <c:tickLblPos val="nextTo"/>
        <c:crossAx val="30509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[excel_project1.xlsx]Sheet3!PivotTable18</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Sheet3!$N$37</c:f>
              <c:strCache>
                <c:ptCount val="1"/>
                <c:pt idx="0">
                  <c:v>Total</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Sheet3!$M$38:$M$40</c:f>
              <c:strCache>
                <c:ptCount val="3"/>
                <c:pt idx="0">
                  <c:v>Current</c:v>
                </c:pt>
                <c:pt idx="1">
                  <c:v>Charged Off</c:v>
                </c:pt>
                <c:pt idx="2">
                  <c:v>Fully Paid</c:v>
                </c:pt>
              </c:strCache>
            </c:strRef>
          </c:cat>
          <c:val>
            <c:numRef>
              <c:f>Sheet3!$N$38:$N$40</c:f>
              <c:numCache>
                <c:formatCode>0.00%</c:formatCode>
                <c:ptCount val="3"/>
                <c:pt idx="0">
                  <c:v>0.13364571428571428</c:v>
                </c:pt>
                <c:pt idx="1">
                  <c:v>0.1325699275362319</c:v>
                </c:pt>
                <c:pt idx="2">
                  <c:v>0.11959245220830587</c:v>
                </c:pt>
              </c:numCache>
            </c:numRef>
          </c:val>
          <c:extLst>
            <c:ext xmlns:c16="http://schemas.microsoft.com/office/drawing/2014/chart" uri="{C3380CC4-5D6E-409C-BE32-E72D297353CC}">
              <c16:uniqueId val="{00000000-1C7F-496F-A592-20CFD5198EDE}"/>
            </c:ext>
          </c:extLst>
        </c:ser>
        <c:dLbls>
          <c:showLegendKey val="0"/>
          <c:showVal val="0"/>
          <c:showCatName val="0"/>
          <c:showSerName val="0"/>
          <c:showPercent val="0"/>
          <c:showBubbleSize val="0"/>
        </c:dLbls>
        <c:gapWidth val="75"/>
        <c:axId val="274962160"/>
        <c:axId val="274963120"/>
      </c:barChart>
      <c:catAx>
        <c:axId val="274962160"/>
        <c:scaling>
          <c:orientation val="minMax"/>
        </c:scaling>
        <c:delete val="1"/>
        <c:axPos val="l"/>
        <c:numFmt formatCode="General" sourceLinked="1"/>
        <c:majorTickMark val="none"/>
        <c:minorTickMark val="none"/>
        <c:tickLblPos val="nextTo"/>
        <c:crossAx val="274963120"/>
        <c:crosses val="autoZero"/>
        <c:auto val="1"/>
        <c:lblAlgn val="ctr"/>
        <c:lblOffset val="100"/>
        <c:noMultiLvlLbl val="0"/>
      </c:catAx>
      <c:valAx>
        <c:axId val="274963120"/>
        <c:scaling>
          <c:orientation val="minMax"/>
        </c:scaling>
        <c:delete val="1"/>
        <c:axPos val="b"/>
        <c:numFmt formatCode="0.00%" sourceLinked="1"/>
        <c:majorTickMark val="none"/>
        <c:minorTickMark val="none"/>
        <c:tickLblPos val="nextTo"/>
        <c:crossAx val="27496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[excel_project1.xlsx]Sheet3!PivotTable19</c:name>
    <c:fmtId val="22"/>
  </c:pivotSource>
  <c:chart>
    <c:autoTitleDeleted val="1"/>
    <c:pivotFmts>
      <c:pivotFmt>
        <c:idx val="0"/>
      </c:pivotFmt>
      <c:pivotFmt>
        <c:idx val="1"/>
      </c:pivotFmt>
      <c:pivotFmt>
        <c:idx val="2"/>
        <c:spPr>
          <a:ln w="31750" cap="rnd" cmpd="sng" algn="ctr">
            <a:solidFill>
              <a:schemeClr val="accent1">
                <a:lumMod val="60000"/>
                <a:lumOff val="40000"/>
              </a:schemeClr>
            </a:solidFill>
            <a:round/>
          </a:ln>
          <a:effectLst>
            <a:outerShdw blurRad="50800" dist="50800" dir="5400000" sx="4000" sy="4000" algn="ctr" rotWithShape="0">
              <a:srgbClr val="000000">
                <a:alpha val="43137"/>
              </a:srgbClr>
            </a:outerShdw>
          </a:effectLst>
        </c:spPr>
        <c:marker>
          <c:symbol val="circle"/>
          <c:size val="4"/>
          <c:spPr>
            <a:solidFill>
              <a:schemeClr val="accent1"/>
            </a:solidFill>
            <a:ln w="41275" cap="flat" cmpd="sng" algn="ctr">
              <a:solidFill>
                <a:schemeClr val="accent1">
                  <a:lumMod val="20000"/>
                  <a:lumOff val="80000"/>
                  <a:alpha val="98000"/>
                </a:schemeClr>
              </a:solidFill>
              <a:round/>
            </a:ln>
            <a:effectLst>
              <a:outerShdw blurRad="50800" dist="50800" dir="5400000" sx="4000" sy="4000" algn="ctr" rotWithShape="0">
                <a:srgbClr val="000000">
                  <a:alpha val="43137"/>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Sheet3!$B$53</c:f>
              <c:strCache>
                <c:ptCount val="1"/>
                <c:pt idx="0">
                  <c:v>Total</c:v>
                </c:pt>
              </c:strCache>
            </c:strRef>
          </c:tx>
          <c:spPr>
            <a:ln w="31750" cap="rnd" cmpd="sng" algn="ctr">
              <a:solidFill>
                <a:schemeClr val="accent1">
                  <a:lumMod val="60000"/>
                  <a:lumOff val="40000"/>
                </a:schemeClr>
              </a:solidFill>
              <a:round/>
            </a:ln>
            <a:effectLst>
              <a:outerShdw blurRad="50800" dist="50800" dir="5400000" sx="4000" sy="4000" algn="ctr" rotWithShape="0">
                <a:srgbClr val="000000">
                  <a:alpha val="43137"/>
                </a:srgbClr>
              </a:outerShdw>
            </a:effectLst>
          </c:spPr>
          <c:marker>
            <c:symbol val="circle"/>
            <c:size val="4"/>
            <c:spPr>
              <a:solidFill>
                <a:schemeClr val="accent1"/>
              </a:solidFill>
              <a:ln w="41275" cap="flat" cmpd="sng" algn="ctr">
                <a:solidFill>
                  <a:schemeClr val="accent1">
                    <a:lumMod val="20000"/>
                    <a:lumOff val="80000"/>
                    <a:alpha val="98000"/>
                  </a:schemeClr>
                </a:solidFill>
                <a:round/>
              </a:ln>
              <a:effectLst>
                <a:outerShdw blurRad="50800" dist="50800" dir="5400000" sx="4000" sy="4000" algn="ctr" rotWithShape="0">
                  <a:srgbClr val="000000">
                    <a:alpha val="43137"/>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Sheet3!$A$54:$A$65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Sheet3!$B$54:$B$65</c:f>
              <c:numCache>
                <c:formatCode>0.0,"K"</c:formatCode>
                <c:ptCount val="12"/>
                <c:pt idx="0">
                  <c:v>620</c:v>
                </c:pt>
                <c:pt idx="1">
                  <c:v>552</c:v>
                </c:pt>
                <c:pt idx="2">
                  <c:v>600</c:v>
                </c:pt>
                <c:pt idx="3">
                  <c:v>617</c:v>
                </c:pt>
                <c:pt idx="4">
                  <c:v>684</c:v>
                </c:pt>
                <c:pt idx="5">
                  <c:v>792</c:v>
                </c:pt>
                <c:pt idx="6">
                  <c:v>822</c:v>
                </c:pt>
                <c:pt idx="7">
                  <c:v>837</c:v>
                </c:pt>
                <c:pt idx="8">
                  <c:v>966</c:v>
                </c:pt>
                <c:pt idx="9">
                  <c:v>1105</c:v>
                </c:pt>
                <c:pt idx="10">
                  <c:v>1095</c:v>
                </c:pt>
                <c:pt idx="11">
                  <c:v>999</c:v>
                </c:pt>
              </c:numCache>
            </c:numRef>
          </c:val>
          <c:smooth val="0"/>
          <c:extLst>
            <c:ext xmlns:c16="http://schemas.microsoft.com/office/drawing/2014/chart" uri="{C3380CC4-5D6E-409C-BE32-E72D297353CC}">
              <c16:uniqueId val="{00000000-BB8B-42CC-8B9B-2F6E5FCD5E97}"/>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48688864"/>
        <c:axId val="248698944"/>
      </c:lineChart>
      <c:catAx>
        <c:axId val="24868886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bg1">
                    <a:lumMod val="95000"/>
                  </a:schemeClr>
                </a:solidFill>
                <a:latin typeface="+mn-lt"/>
                <a:ea typeface="+mn-ea"/>
                <a:cs typeface="+mn-cs"/>
              </a:defRPr>
            </a:pPr>
            <a:endParaRPr lang="en-US"/>
          </a:p>
        </c:txPr>
        <c:crossAx val="248698944"/>
        <c:crosses val="autoZero"/>
        <c:auto val="1"/>
        <c:lblAlgn val="ctr"/>
        <c:lblOffset val="100"/>
        <c:noMultiLvlLbl val="0"/>
      </c:catAx>
      <c:valAx>
        <c:axId val="248698944"/>
        <c:scaling>
          <c:orientation val="minMax"/>
        </c:scaling>
        <c:delete val="1"/>
        <c:axPos val="l"/>
        <c:numFmt formatCode="0.0,&quot;K&quot;" sourceLinked="1"/>
        <c:majorTickMark val="none"/>
        <c:minorTickMark val="none"/>
        <c:tickLblPos val="nextTo"/>
        <c:crossAx val="248688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[excel_project1.xlsx]Sheet3!PivotTable25</c:name>
    <c:fmtId val="34"/>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c:spPr>
        <c:dLbl>
          <c:idx val="0"/>
          <c:layout>
            <c:manualLayout>
              <c:x val="0.14937759336099585"/>
              <c:y val="6.1835729975052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dLbl>
          <c:idx val="0"/>
          <c:layout>
            <c:manualLayout>
              <c:x val="-0.13831258644536654"/>
              <c:y val="-8.5024128715697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115496455059306"/>
          <c:y val="0.25002342926083349"/>
          <c:w val="0.54322257435662857"/>
          <c:h val="0.73964159755528991"/>
        </c:manualLayout>
      </c:layout>
      <c:doughnutChart>
        <c:varyColors val="1"/>
        <c:ser>
          <c:idx val="0"/>
          <c:order val="0"/>
          <c:tx>
            <c:strRef>
              <c:f>Sheet3!$B$124</c:f>
              <c:strCache>
                <c:ptCount val="1"/>
                <c:pt idx="0">
                  <c:v>Total</c:v>
                </c:pt>
              </c:strCache>
            </c:strRef>
          </c:tx>
          <c:dPt>
            <c:idx val="0"/>
            <c:bubble3D val="0"/>
            <c:spPr>
              <a:solidFill>
                <a:schemeClr val="accent1"/>
              </a:solidFill>
              <a:ln w="19050">
                <a:noFill/>
              </a:ln>
              <a:effectLst/>
            </c:spPr>
            <c:extLst>
              <c:ext xmlns:c16="http://schemas.microsoft.com/office/drawing/2014/chart" uri="{C3380CC4-5D6E-409C-BE32-E72D297353CC}">
                <c16:uniqueId val="{00000001-A048-4BA9-BC06-15D8DA7FEB0F}"/>
              </c:ext>
            </c:extLst>
          </c:dPt>
          <c:dPt>
            <c:idx val="1"/>
            <c:bubble3D val="0"/>
            <c:spPr>
              <a:solidFill>
                <a:schemeClr val="accent2"/>
              </a:solidFill>
              <a:ln w="19050">
                <a:noFill/>
              </a:ln>
              <a:effectLst/>
            </c:spPr>
            <c:extLst>
              <c:ext xmlns:c16="http://schemas.microsoft.com/office/drawing/2014/chart" uri="{C3380CC4-5D6E-409C-BE32-E72D297353CC}">
                <c16:uniqueId val="{00000003-A048-4BA9-BC06-15D8DA7FEB0F}"/>
              </c:ext>
            </c:extLst>
          </c:dPt>
          <c:dLbls>
            <c:dLbl>
              <c:idx val="0"/>
              <c:layout>
                <c:manualLayout>
                  <c:x val="0.14937759336099585"/>
                  <c:y val="6.1835729975052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48-4BA9-BC06-15D8DA7FEB0F}"/>
                </c:ext>
              </c:extLst>
            </c:dLbl>
            <c:dLbl>
              <c:idx val="1"/>
              <c:layout>
                <c:manualLayout>
                  <c:x val="-0.13831258644536654"/>
                  <c:y val="-8.5024128715697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48-4BA9-BC06-15D8DA7FEB0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Sheet3!$A$125:$A$126</c:f>
              <c:strCache>
                <c:ptCount val="2"/>
                <c:pt idx="0">
                  <c:v> 36 months</c:v>
                </c:pt>
                <c:pt idx="1">
                  <c:v> 60 months</c:v>
                </c:pt>
              </c:strCache>
            </c:strRef>
          </c:cat>
          <c:val>
            <c:numRef>
              <c:f>Sheet3!$B$125:$B$126</c:f>
              <c:numCache>
                <c:formatCode>0.0,"K"</c:formatCode>
                <c:ptCount val="2"/>
                <c:pt idx="0">
                  <c:v>9274</c:v>
                </c:pt>
                <c:pt idx="1">
                  <c:v>415</c:v>
                </c:pt>
              </c:numCache>
            </c:numRef>
          </c:val>
          <c:extLst>
            <c:ext xmlns:c16="http://schemas.microsoft.com/office/drawing/2014/chart" uri="{C3380CC4-5D6E-409C-BE32-E72D297353CC}">
              <c16:uniqueId val="{00000004-A048-4BA9-BC06-15D8DA7FEB0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8629550974178019"/>
          <c:y val="0.12806018769507083"/>
          <c:w val="0.66060356563313405"/>
          <c:h val="0.11205355395195279"/>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[excel_project1.xlsx]Sheet3!PivotTable27</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Sheet3!$B$138</c:f>
              <c:strCache>
                <c:ptCount val="1"/>
                <c:pt idx="0">
                  <c:v>Total</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Sheet3!$A$139:$A$149</c:f>
              <c:strCache>
                <c:ptCount val="11"/>
                <c:pt idx="0">
                  <c:v>9 years</c:v>
                </c:pt>
                <c:pt idx="1">
                  <c:v>8 years</c:v>
                </c:pt>
                <c:pt idx="2">
                  <c:v>7 years</c:v>
                </c:pt>
                <c:pt idx="3">
                  <c:v>6 years</c:v>
                </c:pt>
                <c:pt idx="4">
                  <c:v>1 year</c:v>
                </c:pt>
                <c:pt idx="5">
                  <c:v>5 years</c:v>
                </c:pt>
                <c:pt idx="6">
                  <c:v>4 years</c:v>
                </c:pt>
                <c:pt idx="7">
                  <c:v>3 years</c:v>
                </c:pt>
                <c:pt idx="8">
                  <c:v>2 years</c:v>
                </c:pt>
                <c:pt idx="9">
                  <c:v>&lt; 1 year</c:v>
                </c:pt>
                <c:pt idx="10">
                  <c:v>10+ years</c:v>
                </c:pt>
              </c:strCache>
            </c:strRef>
          </c:cat>
          <c:val>
            <c:numRef>
              <c:f>Sheet3!$B$139:$B$149</c:f>
              <c:numCache>
                <c:formatCode>0.0,"K"</c:formatCode>
                <c:ptCount val="11"/>
                <c:pt idx="0">
                  <c:v>341</c:v>
                </c:pt>
                <c:pt idx="1">
                  <c:v>405</c:v>
                </c:pt>
                <c:pt idx="2">
                  <c:v>434</c:v>
                </c:pt>
                <c:pt idx="3">
                  <c:v>569</c:v>
                </c:pt>
                <c:pt idx="4">
                  <c:v>748</c:v>
                </c:pt>
                <c:pt idx="5">
                  <c:v>828</c:v>
                </c:pt>
                <c:pt idx="6">
                  <c:v>840</c:v>
                </c:pt>
                <c:pt idx="7">
                  <c:v>1006</c:v>
                </c:pt>
                <c:pt idx="8">
                  <c:v>1019</c:v>
                </c:pt>
                <c:pt idx="9">
                  <c:v>1203</c:v>
                </c:pt>
                <c:pt idx="10">
                  <c:v>2296</c:v>
                </c:pt>
              </c:numCache>
            </c:numRef>
          </c:val>
          <c:extLst>
            <c:ext xmlns:c16="http://schemas.microsoft.com/office/drawing/2014/chart" uri="{C3380CC4-5D6E-409C-BE32-E72D297353CC}">
              <c16:uniqueId val="{00000000-F185-4C2E-BAD5-12421132BD64}"/>
            </c:ext>
          </c:extLst>
        </c:ser>
        <c:dLbls>
          <c:dLblPos val="outEnd"/>
          <c:showLegendKey val="0"/>
          <c:showVal val="1"/>
          <c:showCatName val="0"/>
          <c:showSerName val="0"/>
          <c:showPercent val="0"/>
          <c:showBubbleSize val="0"/>
        </c:dLbls>
        <c:gapWidth val="60"/>
        <c:axId val="272314704"/>
        <c:axId val="272317584"/>
      </c:barChart>
      <c:catAx>
        <c:axId val="27231470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272317584"/>
        <c:crosses val="autoZero"/>
        <c:auto val="1"/>
        <c:lblAlgn val="ctr"/>
        <c:lblOffset val="100"/>
        <c:noMultiLvlLbl val="0"/>
      </c:catAx>
      <c:valAx>
        <c:axId val="272317584"/>
        <c:scaling>
          <c:orientation val="minMax"/>
        </c:scaling>
        <c:delete val="1"/>
        <c:axPos val="b"/>
        <c:numFmt formatCode="0.0,&quot;K&quot;" sourceLinked="1"/>
        <c:majorTickMark val="none"/>
        <c:minorTickMark val="none"/>
        <c:tickLblPos val="nextTo"/>
        <c:crossAx val="27231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[excel_project1.xlsx]Sheet3!PivotTable29</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A4EC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Sheet3!$B$158</c:f>
              <c:strCache>
                <c:ptCount val="1"/>
                <c:pt idx="0">
                  <c:v>Total</c:v>
                </c:pt>
              </c:strCache>
            </c:strRef>
          </c:tx>
          <c:spPr>
            <a:solidFill>
              <a:srgbClr val="DA4EC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Sheet3!$A$159:$A$172</c:f>
              <c:strCache>
                <c:ptCount val="14"/>
                <c:pt idx="0">
                  <c:v>renewable_energy</c:v>
                </c:pt>
                <c:pt idx="1">
                  <c:v>educational</c:v>
                </c:pt>
                <c:pt idx="2">
                  <c:v>house</c:v>
                </c:pt>
                <c:pt idx="3">
                  <c:v>vacation</c:v>
                </c:pt>
                <c:pt idx="4">
                  <c:v>moving</c:v>
                </c:pt>
                <c:pt idx="5">
                  <c:v>medical</c:v>
                </c:pt>
                <c:pt idx="6">
                  <c:v>wedding</c:v>
                </c:pt>
                <c:pt idx="7">
                  <c:v>small business</c:v>
                </c:pt>
                <c:pt idx="8">
                  <c:v>car</c:v>
                </c:pt>
                <c:pt idx="9">
                  <c:v>major purchase</c:v>
                </c:pt>
                <c:pt idx="10">
                  <c:v>home improvement</c:v>
                </c:pt>
                <c:pt idx="11">
                  <c:v>other</c:v>
                </c:pt>
                <c:pt idx="12">
                  <c:v>credit card</c:v>
                </c:pt>
                <c:pt idx="13">
                  <c:v>Debt consolidation</c:v>
                </c:pt>
              </c:strCache>
            </c:strRef>
          </c:cat>
          <c:val>
            <c:numRef>
              <c:f>Sheet3!$B$159:$B$172</c:f>
              <c:numCache>
                <c:formatCode>0.0,"K"</c:formatCode>
                <c:ptCount val="14"/>
                <c:pt idx="0">
                  <c:v>29</c:v>
                </c:pt>
                <c:pt idx="1">
                  <c:v>79</c:v>
                </c:pt>
                <c:pt idx="2">
                  <c:v>91</c:v>
                </c:pt>
                <c:pt idx="3">
                  <c:v>122</c:v>
                </c:pt>
                <c:pt idx="4">
                  <c:v>164</c:v>
                </c:pt>
                <c:pt idx="5">
                  <c:v>197</c:v>
                </c:pt>
                <c:pt idx="6">
                  <c:v>237</c:v>
                </c:pt>
                <c:pt idx="7">
                  <c:v>334</c:v>
                </c:pt>
                <c:pt idx="8">
                  <c:v>577</c:v>
                </c:pt>
                <c:pt idx="9">
                  <c:v>796</c:v>
                </c:pt>
                <c:pt idx="10">
                  <c:v>933</c:v>
                </c:pt>
                <c:pt idx="11">
                  <c:v>1024</c:v>
                </c:pt>
                <c:pt idx="12">
                  <c:v>1353</c:v>
                </c:pt>
                <c:pt idx="13">
                  <c:v>3753</c:v>
                </c:pt>
              </c:numCache>
            </c:numRef>
          </c:val>
          <c:extLst>
            <c:ext xmlns:c16="http://schemas.microsoft.com/office/drawing/2014/chart" uri="{C3380CC4-5D6E-409C-BE32-E72D297353CC}">
              <c16:uniqueId val="{00000000-818F-484D-B35B-FD1E51BD0C12}"/>
            </c:ext>
          </c:extLst>
        </c:ser>
        <c:dLbls>
          <c:showLegendKey val="0"/>
          <c:showVal val="0"/>
          <c:showCatName val="0"/>
          <c:showSerName val="0"/>
          <c:showPercent val="0"/>
          <c:showBubbleSize val="0"/>
        </c:dLbls>
        <c:gapWidth val="60"/>
        <c:axId val="288333056"/>
        <c:axId val="288343136"/>
      </c:barChart>
      <c:catAx>
        <c:axId val="28833305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288343136"/>
        <c:crosses val="autoZero"/>
        <c:auto val="1"/>
        <c:lblAlgn val="ctr"/>
        <c:lblOffset val="100"/>
        <c:noMultiLvlLbl val="0"/>
      </c:catAx>
      <c:valAx>
        <c:axId val="288343136"/>
        <c:scaling>
          <c:orientation val="minMax"/>
        </c:scaling>
        <c:delete val="1"/>
        <c:axPos val="b"/>
        <c:numFmt formatCode="0.0,&quot;K&quot;" sourceLinked="1"/>
        <c:majorTickMark val="none"/>
        <c:minorTickMark val="none"/>
        <c:tickLblPos val="nextTo"/>
        <c:crossAx val="28833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[excel_project1.xlsx]Sheet3!PivotTable14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Sheet3!$B$37</c:f>
              <c:strCache>
                <c:ptCount val="1"/>
                <c:pt idx="0">
                  <c:v>Total</c:v>
                </c:pt>
              </c:strCache>
            </c:strRef>
          </c:tx>
          <c:spPr>
            <a:solidFill>
              <a:schemeClr val="accent1"/>
            </a:solidFill>
            <a:ln>
              <a:noFill/>
            </a:ln>
            <a:effectLst/>
          </c:spPr>
          <c:invertIfNegative val="0"/>
          <c:cat>
            <c:strRef>
              <c:f>Sheet3!$A$38:$A$40</c:f>
              <c:strCache>
                <c:ptCount val="3"/>
                <c:pt idx="0">
                  <c:v>Current</c:v>
                </c:pt>
                <c:pt idx="1">
                  <c:v>Charged Off</c:v>
                </c:pt>
                <c:pt idx="2">
                  <c:v>Fully Paid</c:v>
                </c:pt>
              </c:strCache>
            </c:strRef>
          </c:cat>
          <c:val>
            <c:numRef>
              <c:f>Sheet3!$B$38:$B$40</c:f>
              <c:numCache>
                <c:formatCode>0.0,"K"</c:formatCode>
                <c:ptCount val="3"/>
                <c:pt idx="0">
                  <c:v>35</c:v>
                </c:pt>
                <c:pt idx="1">
                  <c:v>552</c:v>
                </c:pt>
                <c:pt idx="2">
                  <c:v>9102</c:v>
                </c:pt>
              </c:numCache>
            </c:numRef>
          </c:val>
          <c:extLst>
            <c:ext xmlns:c16="http://schemas.microsoft.com/office/drawing/2014/chart" uri="{C3380CC4-5D6E-409C-BE32-E72D297353CC}">
              <c16:uniqueId val="{00000000-F1AE-4733-B11E-86445B9B5587}"/>
            </c:ext>
          </c:extLst>
        </c:ser>
        <c:dLbls>
          <c:showLegendKey val="0"/>
          <c:showVal val="0"/>
          <c:showCatName val="0"/>
          <c:showSerName val="0"/>
          <c:showPercent val="0"/>
          <c:showBubbleSize val="0"/>
        </c:dLbls>
        <c:gapWidth val="182"/>
        <c:axId val="281751568"/>
        <c:axId val="281754928"/>
      </c:barChart>
      <c:catAx>
        <c:axId val="281751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754928"/>
        <c:crosses val="autoZero"/>
        <c:auto val="1"/>
        <c:lblAlgn val="ctr"/>
        <c:lblOffset val="100"/>
        <c:noMultiLvlLbl val="0"/>
      </c:catAx>
      <c:valAx>
        <c:axId val="281754928"/>
        <c:scaling>
          <c:orientation val="minMax"/>
        </c:scaling>
        <c:delete val="1"/>
        <c:axPos val="b"/>
        <c:numFmt formatCode="0.0,&quot;K&quot;" sourceLinked="1"/>
        <c:majorTickMark val="none"/>
        <c:minorTickMark val="none"/>
        <c:tickLblPos val="nextTo"/>
        <c:crossAx val="28175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[excel_project1.xlsx]Sheet3!PivotTable15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Sheet3!$E$37</c:f>
              <c:strCache>
                <c:ptCount val="1"/>
                <c:pt idx="0">
                  <c:v>Total</c:v>
                </c:pt>
              </c:strCache>
            </c:strRef>
          </c:tx>
          <c:spPr>
            <a:solidFill>
              <a:schemeClr val="accent1"/>
            </a:solidFill>
            <a:ln>
              <a:noFill/>
            </a:ln>
            <a:effectLst/>
          </c:spPr>
          <c:invertIfNegative val="0"/>
          <c:cat>
            <c:strRef>
              <c:f>Sheet3!$D$38:$D$40</c:f>
              <c:strCache>
                <c:ptCount val="3"/>
                <c:pt idx="0">
                  <c:v>Current</c:v>
                </c:pt>
                <c:pt idx="1">
                  <c:v>Charged Off</c:v>
                </c:pt>
                <c:pt idx="2">
                  <c:v>Fully Paid</c:v>
                </c:pt>
              </c:strCache>
            </c:strRef>
          </c:cat>
          <c:val>
            <c:numRef>
              <c:f>Sheet3!$E$38:$E$40</c:f>
              <c:numCache>
                <c:formatCode>"$"0.0,,"M"</c:formatCode>
                <c:ptCount val="3"/>
                <c:pt idx="0">
                  <c:v>379275</c:v>
                </c:pt>
                <c:pt idx="1">
                  <c:v>4437750</c:v>
                </c:pt>
                <c:pt idx="2">
                  <c:v>79435200</c:v>
                </c:pt>
              </c:numCache>
            </c:numRef>
          </c:val>
          <c:extLst>
            <c:ext xmlns:c16="http://schemas.microsoft.com/office/drawing/2014/chart" uri="{C3380CC4-5D6E-409C-BE32-E72D297353CC}">
              <c16:uniqueId val="{00000000-838D-443E-88CC-EED4102CD7CC}"/>
            </c:ext>
          </c:extLst>
        </c:ser>
        <c:dLbls>
          <c:showLegendKey val="0"/>
          <c:showVal val="0"/>
          <c:showCatName val="0"/>
          <c:showSerName val="0"/>
          <c:showPercent val="0"/>
          <c:showBubbleSize val="0"/>
        </c:dLbls>
        <c:gapWidth val="182"/>
        <c:axId val="288211136"/>
        <c:axId val="288209216"/>
      </c:barChart>
      <c:catAx>
        <c:axId val="288211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209216"/>
        <c:crosses val="autoZero"/>
        <c:auto val="1"/>
        <c:lblAlgn val="ctr"/>
        <c:lblOffset val="100"/>
        <c:noMultiLvlLbl val="0"/>
      </c:catAx>
      <c:valAx>
        <c:axId val="288209216"/>
        <c:scaling>
          <c:orientation val="minMax"/>
        </c:scaling>
        <c:delete val="1"/>
        <c:axPos val="b"/>
        <c:numFmt formatCode="&quot;$&quot;0.0,,&quot;M&quot;" sourceLinked="1"/>
        <c:majorTickMark val="none"/>
        <c:minorTickMark val="none"/>
        <c:tickLblPos val="nextTo"/>
        <c:crossAx val="28821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[excel_project1.xlsx]Sheet3!PivotTable16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Sheet3!$H$37</c:f>
              <c:strCache>
                <c:ptCount val="1"/>
                <c:pt idx="0">
                  <c:v>Total</c:v>
                </c:pt>
              </c:strCache>
            </c:strRef>
          </c:tx>
          <c:spPr>
            <a:solidFill>
              <a:schemeClr val="accent1"/>
            </a:solidFill>
            <a:ln>
              <a:noFill/>
            </a:ln>
            <a:effectLst/>
          </c:spPr>
          <c:invertIfNegative val="0"/>
          <c:cat>
            <c:strRef>
              <c:f>Sheet3!$G$38:$G$40</c:f>
              <c:strCache>
                <c:ptCount val="3"/>
                <c:pt idx="0">
                  <c:v>Current</c:v>
                </c:pt>
                <c:pt idx="1">
                  <c:v>Charged Off</c:v>
                </c:pt>
                <c:pt idx="2">
                  <c:v>Fully Paid</c:v>
                </c:pt>
              </c:strCache>
            </c:strRef>
          </c:cat>
          <c:val>
            <c:numRef>
              <c:f>Sheet3!$H$38:$H$40</c:f>
              <c:numCache>
                <c:formatCode>"$"0.0,,"M"</c:formatCode>
                <c:ptCount val="3"/>
                <c:pt idx="0">
                  <c:v>426145</c:v>
                </c:pt>
                <c:pt idx="1">
                  <c:v>2494752</c:v>
                </c:pt>
                <c:pt idx="2">
                  <c:v>85130666</c:v>
                </c:pt>
              </c:numCache>
            </c:numRef>
          </c:val>
          <c:extLst>
            <c:ext xmlns:c16="http://schemas.microsoft.com/office/drawing/2014/chart" uri="{C3380CC4-5D6E-409C-BE32-E72D297353CC}">
              <c16:uniqueId val="{00000000-616D-4DAC-A2D3-4565B278363B}"/>
            </c:ext>
          </c:extLst>
        </c:ser>
        <c:dLbls>
          <c:showLegendKey val="0"/>
          <c:showVal val="0"/>
          <c:showCatName val="0"/>
          <c:showSerName val="0"/>
          <c:showPercent val="0"/>
          <c:showBubbleSize val="0"/>
        </c:dLbls>
        <c:gapWidth val="182"/>
        <c:axId val="272323344"/>
        <c:axId val="272321904"/>
      </c:barChart>
      <c:catAx>
        <c:axId val="272323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321904"/>
        <c:crosses val="autoZero"/>
        <c:auto val="1"/>
        <c:lblAlgn val="ctr"/>
        <c:lblOffset val="100"/>
        <c:noMultiLvlLbl val="0"/>
      </c:catAx>
      <c:valAx>
        <c:axId val="272321904"/>
        <c:scaling>
          <c:orientation val="minMax"/>
        </c:scaling>
        <c:delete val="1"/>
        <c:axPos val="b"/>
        <c:numFmt formatCode="&quot;$&quot;0.0,,&quot;M&quot;" sourceLinked="1"/>
        <c:majorTickMark val="none"/>
        <c:minorTickMark val="none"/>
        <c:tickLblPos val="nextTo"/>
        <c:crossAx val="272323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[excel_project1.xlsx]Sheet3!PivotTable18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Sheet3!$N$37</c:f>
              <c:strCache>
                <c:ptCount val="1"/>
                <c:pt idx="0">
                  <c:v>Total</c:v>
                </c:pt>
              </c:strCache>
            </c:strRef>
          </c:tx>
          <c:spPr>
            <a:solidFill>
              <a:schemeClr val="accent1"/>
            </a:solidFill>
            <a:ln>
              <a:noFill/>
            </a:ln>
            <a:effectLst/>
          </c:spPr>
          <c:invertIfNegative val="0"/>
          <c:cat>
            <c:strRef>
              <c:f>Sheet3!$M$38:$M$40</c:f>
              <c:strCache>
                <c:ptCount val="3"/>
                <c:pt idx="0">
                  <c:v>Current</c:v>
                </c:pt>
                <c:pt idx="1">
                  <c:v>Charged Off</c:v>
                </c:pt>
                <c:pt idx="2">
                  <c:v>Fully Paid</c:v>
                </c:pt>
              </c:strCache>
            </c:strRef>
          </c:cat>
          <c:val>
            <c:numRef>
              <c:f>Sheet3!$N$38:$N$40</c:f>
              <c:numCache>
                <c:formatCode>0.00%</c:formatCode>
                <c:ptCount val="3"/>
                <c:pt idx="0">
                  <c:v>0.13364571428571428</c:v>
                </c:pt>
                <c:pt idx="1">
                  <c:v>0.1325699275362319</c:v>
                </c:pt>
                <c:pt idx="2">
                  <c:v>0.11959245220830587</c:v>
                </c:pt>
              </c:numCache>
            </c:numRef>
          </c:val>
          <c:extLst>
            <c:ext xmlns:c16="http://schemas.microsoft.com/office/drawing/2014/chart" uri="{C3380CC4-5D6E-409C-BE32-E72D297353CC}">
              <c16:uniqueId val="{00000000-0711-40A8-AE8F-AF771420471F}"/>
            </c:ext>
          </c:extLst>
        </c:ser>
        <c:dLbls>
          <c:showLegendKey val="0"/>
          <c:showVal val="0"/>
          <c:showCatName val="0"/>
          <c:showSerName val="0"/>
          <c:showPercent val="0"/>
          <c:showBubbleSize val="0"/>
        </c:dLbls>
        <c:gapWidth val="182"/>
        <c:axId val="274962160"/>
        <c:axId val="274963120"/>
      </c:barChart>
      <c:catAx>
        <c:axId val="274962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963120"/>
        <c:crosses val="autoZero"/>
        <c:auto val="1"/>
        <c:lblAlgn val="ctr"/>
        <c:lblOffset val="100"/>
        <c:noMultiLvlLbl val="0"/>
      </c:catAx>
      <c:valAx>
        <c:axId val="274963120"/>
        <c:scaling>
          <c:orientation val="minMax"/>
        </c:scaling>
        <c:delete val="1"/>
        <c:axPos val="b"/>
        <c:numFmt formatCode="0.00%" sourceLinked="1"/>
        <c:majorTickMark val="none"/>
        <c:minorTickMark val="none"/>
        <c:tickLblPos val="nextTo"/>
        <c:crossAx val="27496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[excel_project1.xlsx]Sheet3!PivotTable17</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Sheet3!$K$37</c:f>
              <c:strCache>
                <c:ptCount val="1"/>
                <c:pt idx="0">
                  <c:v>Total</c:v>
                </c:pt>
              </c:strCache>
            </c:strRef>
          </c:tx>
          <c:spPr>
            <a:solidFill>
              <a:schemeClr val="accent1"/>
            </a:solidFill>
            <a:ln>
              <a:noFill/>
            </a:ln>
            <a:effectLst/>
          </c:spPr>
          <c:invertIfNegative val="0"/>
          <c:cat>
            <c:strRef>
              <c:f>Sheet3!$J$38:$J$40</c:f>
              <c:strCache>
                <c:ptCount val="3"/>
                <c:pt idx="0">
                  <c:v>Current</c:v>
                </c:pt>
                <c:pt idx="1">
                  <c:v>Charged Off</c:v>
                </c:pt>
                <c:pt idx="2">
                  <c:v>Fully Paid</c:v>
                </c:pt>
              </c:strCache>
            </c:strRef>
          </c:cat>
          <c:val>
            <c:numRef>
              <c:f>Sheet3!$K$38:$K$40</c:f>
              <c:numCache>
                <c:formatCode>0.00%</c:formatCode>
                <c:ptCount val="3"/>
                <c:pt idx="0">
                  <c:v>8.409999999999998E-2</c:v>
                </c:pt>
                <c:pt idx="1">
                  <c:v>7.6331521739130451E-2</c:v>
                </c:pt>
                <c:pt idx="2">
                  <c:v>7.3308503625576699E-2</c:v>
                </c:pt>
              </c:numCache>
            </c:numRef>
          </c:val>
          <c:extLst>
            <c:ext xmlns:c16="http://schemas.microsoft.com/office/drawing/2014/chart" uri="{C3380CC4-5D6E-409C-BE32-E72D297353CC}">
              <c16:uniqueId val="{00000000-D4BD-4C7A-AD64-54B9B37F586E}"/>
            </c:ext>
          </c:extLst>
        </c:ser>
        <c:dLbls>
          <c:showLegendKey val="0"/>
          <c:showVal val="0"/>
          <c:showCatName val="0"/>
          <c:showSerName val="0"/>
          <c:showPercent val="0"/>
          <c:showBubbleSize val="0"/>
        </c:dLbls>
        <c:gapWidth val="182"/>
        <c:axId val="305092080"/>
        <c:axId val="305092560"/>
      </c:barChart>
      <c:catAx>
        <c:axId val="305092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092560"/>
        <c:crosses val="autoZero"/>
        <c:auto val="1"/>
        <c:lblAlgn val="ctr"/>
        <c:lblOffset val="100"/>
        <c:noMultiLvlLbl val="0"/>
      </c:catAx>
      <c:valAx>
        <c:axId val="305092560"/>
        <c:scaling>
          <c:orientation val="minMax"/>
        </c:scaling>
        <c:delete val="1"/>
        <c:axPos val="b"/>
        <c:numFmt formatCode="0.00%" sourceLinked="1"/>
        <c:majorTickMark val="none"/>
        <c:minorTickMark val="none"/>
        <c:tickLblPos val="nextTo"/>
        <c:crossAx val="30509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[excel_project1.xlsx]Sheet3!PivotTable19</c:name>
    <c:fmtId val="16"/>
  </c:pivotSource>
  <c:chart>
    <c:autoTitleDeleted val="1"/>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Sheet3!$B$53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Sheet3!$A$54:$A$65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Sheet3!$B$54:$B$65</c:f>
              <c:numCache>
                <c:formatCode>0.0,"K"</c:formatCode>
                <c:ptCount val="12"/>
                <c:pt idx="0">
                  <c:v>620</c:v>
                </c:pt>
                <c:pt idx="1">
                  <c:v>552</c:v>
                </c:pt>
                <c:pt idx="2">
                  <c:v>600</c:v>
                </c:pt>
                <c:pt idx="3">
                  <c:v>617</c:v>
                </c:pt>
                <c:pt idx="4">
                  <c:v>684</c:v>
                </c:pt>
                <c:pt idx="5">
                  <c:v>792</c:v>
                </c:pt>
                <c:pt idx="6">
                  <c:v>822</c:v>
                </c:pt>
                <c:pt idx="7">
                  <c:v>837</c:v>
                </c:pt>
                <c:pt idx="8">
                  <c:v>966</c:v>
                </c:pt>
                <c:pt idx="9">
                  <c:v>1105</c:v>
                </c:pt>
                <c:pt idx="10">
                  <c:v>1095</c:v>
                </c:pt>
                <c:pt idx="11">
                  <c:v>999</c:v>
                </c:pt>
              </c:numCache>
            </c:numRef>
          </c:val>
          <c:smooth val="0"/>
          <c:extLst>
            <c:ext xmlns:c16="http://schemas.microsoft.com/office/drawing/2014/chart" uri="{C3380CC4-5D6E-409C-BE32-E72D297353CC}">
              <c16:uniqueId val="{00000000-3DA9-45DF-ACC1-D3A62C808685}"/>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48688864"/>
        <c:axId val="248698944"/>
      </c:lineChart>
      <c:catAx>
        <c:axId val="24868886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48698944"/>
        <c:crosses val="autoZero"/>
        <c:auto val="1"/>
        <c:lblAlgn val="ctr"/>
        <c:lblOffset val="100"/>
        <c:noMultiLvlLbl val="0"/>
      </c:catAx>
      <c:valAx>
        <c:axId val="248698944"/>
        <c:scaling>
          <c:orientation val="minMax"/>
        </c:scaling>
        <c:delete val="1"/>
        <c:axPos val="l"/>
        <c:numFmt formatCode="0.0,&quot;K&quot;" sourceLinked="1"/>
        <c:majorTickMark val="none"/>
        <c:minorTickMark val="none"/>
        <c:tickLblPos val="nextTo"/>
        <c:crossAx val="248688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[excel_project1.xlsx]Sheet3!PivotTable25</c:name>
    <c:fmtId val="2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Sheet3!$B$124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Sheet3!$A$125:$A$126</c:f>
              <c:strCache>
                <c:ptCount val="2"/>
                <c:pt idx="0">
                  <c:v> 36 months</c:v>
                </c:pt>
                <c:pt idx="1">
                  <c:v> 60 months</c:v>
                </c:pt>
              </c:strCache>
            </c:strRef>
          </c:cat>
          <c:val>
            <c:numRef>
              <c:f>Sheet3!$B$125:$B$126</c:f>
              <c:numCache>
                <c:formatCode>0.0,"K"</c:formatCode>
                <c:ptCount val="2"/>
                <c:pt idx="0">
                  <c:v>9274</c:v>
                </c:pt>
                <c:pt idx="1">
                  <c:v>415</c:v>
                </c:pt>
              </c:numCache>
            </c:numRef>
          </c:val>
          <c:extLst>
            <c:ext xmlns:c16="http://schemas.microsoft.com/office/drawing/2014/chart" uri="{C3380CC4-5D6E-409C-BE32-E72D297353CC}">
              <c16:uniqueId val="{00000000-B3F5-4F0C-9CD4-17121EBE68A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[excel_project1.xlsx]Sheet3!PivotTable27</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Sheet3!$B$138</c:f>
              <c:strCache>
                <c:ptCount val="1"/>
                <c:pt idx="0">
                  <c:v>Total</c:v>
                </c:pt>
              </c:strCache>
            </c:strRef>
          </c:tx>
          <c:spPr>
            <a:solidFill>
              <a:schemeClr val="accent1"/>
            </a:solidFill>
            <a:ln>
              <a:noFill/>
            </a:ln>
            <a:effectLst/>
          </c:spPr>
          <c:invertIfNegative val="0"/>
          <c:cat>
            <c:strRef>
              <c:f>Sheet3!$A$139:$A$149</c:f>
              <c:strCache>
                <c:ptCount val="11"/>
                <c:pt idx="0">
                  <c:v>9 years</c:v>
                </c:pt>
                <c:pt idx="1">
                  <c:v>8 years</c:v>
                </c:pt>
                <c:pt idx="2">
                  <c:v>7 years</c:v>
                </c:pt>
                <c:pt idx="3">
                  <c:v>6 years</c:v>
                </c:pt>
                <c:pt idx="4">
                  <c:v>1 year</c:v>
                </c:pt>
                <c:pt idx="5">
                  <c:v>5 years</c:v>
                </c:pt>
                <c:pt idx="6">
                  <c:v>4 years</c:v>
                </c:pt>
                <c:pt idx="7">
                  <c:v>3 years</c:v>
                </c:pt>
                <c:pt idx="8">
                  <c:v>2 years</c:v>
                </c:pt>
                <c:pt idx="9">
                  <c:v>&lt; 1 year</c:v>
                </c:pt>
                <c:pt idx="10">
                  <c:v>10+ years</c:v>
                </c:pt>
              </c:strCache>
            </c:strRef>
          </c:cat>
          <c:val>
            <c:numRef>
              <c:f>Sheet3!$B$139:$B$149</c:f>
              <c:numCache>
                <c:formatCode>0.0,"K"</c:formatCode>
                <c:ptCount val="11"/>
                <c:pt idx="0">
                  <c:v>341</c:v>
                </c:pt>
                <c:pt idx="1">
                  <c:v>405</c:v>
                </c:pt>
                <c:pt idx="2">
                  <c:v>434</c:v>
                </c:pt>
                <c:pt idx="3">
                  <c:v>569</c:v>
                </c:pt>
                <c:pt idx="4">
                  <c:v>748</c:v>
                </c:pt>
                <c:pt idx="5">
                  <c:v>828</c:v>
                </c:pt>
                <c:pt idx="6">
                  <c:v>840</c:v>
                </c:pt>
                <c:pt idx="7">
                  <c:v>1006</c:v>
                </c:pt>
                <c:pt idx="8">
                  <c:v>1019</c:v>
                </c:pt>
                <c:pt idx="9">
                  <c:v>1203</c:v>
                </c:pt>
                <c:pt idx="10">
                  <c:v>2296</c:v>
                </c:pt>
              </c:numCache>
            </c:numRef>
          </c:val>
          <c:extLst>
            <c:ext xmlns:c16="http://schemas.microsoft.com/office/drawing/2014/chart" uri="{C3380CC4-5D6E-409C-BE32-E72D297353CC}">
              <c16:uniqueId val="{00000000-72DE-49C2-84A1-95985442F254}"/>
            </c:ext>
          </c:extLst>
        </c:ser>
        <c:dLbls>
          <c:showLegendKey val="0"/>
          <c:showVal val="0"/>
          <c:showCatName val="0"/>
          <c:showSerName val="0"/>
          <c:showPercent val="0"/>
          <c:showBubbleSize val="0"/>
        </c:dLbls>
        <c:gapWidth val="182"/>
        <c:axId val="272314704"/>
        <c:axId val="272317584"/>
      </c:barChart>
      <c:catAx>
        <c:axId val="272314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317584"/>
        <c:crosses val="autoZero"/>
        <c:auto val="1"/>
        <c:lblAlgn val="ctr"/>
        <c:lblOffset val="100"/>
        <c:noMultiLvlLbl val="0"/>
      </c:catAx>
      <c:valAx>
        <c:axId val="272317584"/>
        <c:scaling>
          <c:orientation val="minMax"/>
        </c:scaling>
        <c:delete val="1"/>
        <c:axPos val="b"/>
        <c:numFmt formatCode="0.0,&quot;K&quot;" sourceLinked="1"/>
        <c:majorTickMark val="none"/>
        <c:minorTickMark val="none"/>
        <c:tickLblPos val="nextTo"/>
        <c:crossAx val="27231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[excel_project1.xlsx]Sheet3!PivotTable29</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Sheet3!$B$158</c:f>
              <c:strCache>
                <c:ptCount val="1"/>
                <c:pt idx="0">
                  <c:v>Total</c:v>
                </c:pt>
              </c:strCache>
            </c:strRef>
          </c:tx>
          <c:spPr>
            <a:solidFill>
              <a:schemeClr val="accent1"/>
            </a:solidFill>
            <a:ln>
              <a:noFill/>
            </a:ln>
            <a:effectLst/>
          </c:spPr>
          <c:invertIfNegative val="0"/>
          <c:cat>
            <c:strRef>
              <c:f>Sheet3!$A$159:$A$172</c:f>
              <c:strCache>
                <c:ptCount val="14"/>
                <c:pt idx="0">
                  <c:v>renewable_energy</c:v>
                </c:pt>
                <c:pt idx="1">
                  <c:v>educational</c:v>
                </c:pt>
                <c:pt idx="2">
                  <c:v>house</c:v>
                </c:pt>
                <c:pt idx="3">
                  <c:v>vacation</c:v>
                </c:pt>
                <c:pt idx="4">
                  <c:v>moving</c:v>
                </c:pt>
                <c:pt idx="5">
                  <c:v>medical</c:v>
                </c:pt>
                <c:pt idx="6">
                  <c:v>wedding</c:v>
                </c:pt>
                <c:pt idx="7">
                  <c:v>small business</c:v>
                </c:pt>
                <c:pt idx="8">
                  <c:v>car</c:v>
                </c:pt>
                <c:pt idx="9">
                  <c:v>major purchase</c:v>
                </c:pt>
                <c:pt idx="10">
                  <c:v>home improvement</c:v>
                </c:pt>
                <c:pt idx="11">
                  <c:v>other</c:v>
                </c:pt>
                <c:pt idx="12">
                  <c:v>credit card</c:v>
                </c:pt>
                <c:pt idx="13">
                  <c:v>Debt consolidation</c:v>
                </c:pt>
              </c:strCache>
            </c:strRef>
          </c:cat>
          <c:val>
            <c:numRef>
              <c:f>Sheet3!$B$159:$B$172</c:f>
              <c:numCache>
                <c:formatCode>0.0,"K"</c:formatCode>
                <c:ptCount val="14"/>
                <c:pt idx="0">
                  <c:v>29</c:v>
                </c:pt>
                <c:pt idx="1">
                  <c:v>79</c:v>
                </c:pt>
                <c:pt idx="2">
                  <c:v>91</c:v>
                </c:pt>
                <c:pt idx="3">
                  <c:v>122</c:v>
                </c:pt>
                <c:pt idx="4">
                  <c:v>164</c:v>
                </c:pt>
                <c:pt idx="5">
                  <c:v>197</c:v>
                </c:pt>
                <c:pt idx="6">
                  <c:v>237</c:v>
                </c:pt>
                <c:pt idx="7">
                  <c:v>334</c:v>
                </c:pt>
                <c:pt idx="8">
                  <c:v>577</c:v>
                </c:pt>
                <c:pt idx="9">
                  <c:v>796</c:v>
                </c:pt>
                <c:pt idx="10">
                  <c:v>933</c:v>
                </c:pt>
                <c:pt idx="11">
                  <c:v>1024</c:v>
                </c:pt>
                <c:pt idx="12">
                  <c:v>1353</c:v>
                </c:pt>
                <c:pt idx="13">
                  <c:v>3753</c:v>
                </c:pt>
              </c:numCache>
            </c:numRef>
          </c:val>
          <c:extLst>
            <c:ext xmlns:c16="http://schemas.microsoft.com/office/drawing/2014/chart" uri="{C3380CC4-5D6E-409C-BE32-E72D297353CC}">
              <c16:uniqueId val="{00000000-583F-448B-BBC4-E2EEB52228AD}"/>
            </c:ext>
          </c:extLst>
        </c:ser>
        <c:dLbls>
          <c:showLegendKey val="0"/>
          <c:showVal val="0"/>
          <c:showCatName val="0"/>
          <c:showSerName val="0"/>
          <c:showPercent val="0"/>
          <c:showBubbleSize val="0"/>
        </c:dLbls>
        <c:gapWidth val="182"/>
        <c:axId val="288333056"/>
        <c:axId val="288343136"/>
      </c:barChart>
      <c:catAx>
        <c:axId val="288333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343136"/>
        <c:crosses val="autoZero"/>
        <c:auto val="1"/>
        <c:lblAlgn val="ctr"/>
        <c:lblOffset val="100"/>
        <c:noMultiLvlLbl val="0"/>
      </c:catAx>
      <c:valAx>
        <c:axId val="288343136"/>
        <c:scaling>
          <c:orientation val="minMax"/>
        </c:scaling>
        <c:delete val="1"/>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crossAx val="28833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series layoutId="regionMap" uniqueId="{4B955566-F766-4254-9E9D-BDB200999F5C}">
          <cx:tx>
            <cx:txData>
              <cx:f>_xlchart.v5.5</cx:f>
              <cx:v>Loan Application</cx:v>
            </cx:txData>
          </cx:tx>
          <cx:dataId val="0"/>
          <cx:layoutPr>
            <cx:geography cultureLanguage="en-US" cultureRegion="US" attribution="Powered by Bing">
              <cx:geoCache provider="{E9337A44-BEBE-4D9F-B70C-5C5E7DAFC167}">
                <cx:binary>5H1pU9zItu1fcfjzE52pnE+cPhEt1QxVgAFj+ouijLGUGlLz+OvvFoMNapq2Cb977+NVO6KDKrKk
1MrMvdbaO5N/X3f/uo5v9sW7LolN+a/r7vf3QVVl//rtt/I6uEn25UGir4u0TL9WB9dp8lv69au+
vvntS7FvtfF/sxGmv10H+6K66d7/59/wbf5NepRe7yudmtP6pug/3JR1XJUvfPbsR++u09pUY3Mf
vun39xdnf7x/t/+SaDPTZVXo6wr//v6Pw/fvbkylq/68z25+f//k8/fvfpt+81/u4l0MN1rVX6At
pweYUiqQjdTti75/F6fGv//Ywsw+sIWSlGP1cNXdPoGWf8T7Mto/vPfcndzex/7Ll+KmLKETt///
3u7JXd91atp5o6ubL+/Oqn11U75/p8vUvXs6bjre+sXZbV9/e/r0//PvyRvQ+8k7jwCaPqp/+uiH
8HGPX3oqP4cPkQdKScYQtdHtC0/wQeyAUSEJJw8XvYPHTeO02H9JH979cYC+t5xANPbrrUAE0+pX
TSEiDmxGOVdYPQ8RVgccC1tgiu/m2MO175Hax/prWhj9isnkPmo7RQu6+FbQOn94Ys+N4p+bUBQf
MMEwI4Q9i5awDwSRtsQ2e7jow4Qy5ua60td19fDBc3fz/KLnpo8aT4GC3r0RoP44eunR/BxQBIDg
nNq2LZ4ueZIfSIoIsZF9N53+Gpg+75NXTCaIaHcNJwCNvXorAH34hQDRAwmxCRHM7nCQT3FS9gEl
CjPG5N1Mm0yoP4pob8o9RPa/X4mfn03fW06Rgu69FaT+fOm5/ORUoge2IjYsavQOqcmMwhgfwFRj
ijP+QDLuMLmneoUeUvOaGfXQcIoTdO6N4DRzfyFOQPYQkDlMJixciAOEua04gRk3vuDzxwA9iIN3
6dd3QN/q5PNryMTz3zKBbuzvG4Huw/rhKT4XyH9uigGt4La0FbsHSE0WQwG0A0uJxll2+5rQ9Q8B
aJp36zLemy8v3dXzC+LT1hPExm6+EcTWwGn/Plj8JGL2ARKUM0HpXXgCRB4rX0UORobIMbr/nD9c
+25RXKftK1bEu1YThMZuvRGEZvOHp/R3c+q/WYxfALt+ecj8N9/Q4hdyZFseMMUYpuRuCCP8dAxL
oGBSEGrL+1+YrDoL8Aj0l1cM428NJyN57NwbGcmXH/9p4Dw1nl5y2cDFASXDILLfS5YJAZMIHAIi
iEL421r0OL5f3pTVu4+68PWrXIJJ8wlmY0ffCGZLWEhfnuw/gZkNmIERQNU9JtO5RQ7AOCWCont5
M5lby5sU8HrF3PrWcILT2Lk3gtPh2S/EScIaR4WthLibOxOclDwgEmHQqffMC+be47l1+EoR+tBu
gtLYtTeC0uoX8uNbDxRJgQjQqMc0C/yBA2aL0d6+41kA32N4Vvt2r/XDe8+Riucp8UO7CTxjn94I
POtfSCQoOsA2xZBGuHcI1FOUpII0keSEyftJBJ8/Rmkdx9qkunx498dx+t5ygtTYvTeCFHrpsYyq
5b+Zgp5/+qcb+okwiQ8o2BJU4ufDpFIHBLxaWJ3vqQ8I48cj5/yme40FeN9sMmbGjr2RMbPePTyn
5+bS/8CgObz6pxv6iUEjxjXflpx9HxSPg4JkB7YUQhB8r1sm1vEhjKD6OupfuqPnw8L3lpOhM3bv
jQydIyCKd1Psf8nQ2f7jDf340KH2AeRSiUDqvmDhr0YbRwzSQ3LC87b7stxfB3V5U1WviFOT5pPR
M/bwjYye49U/jZ6fAAsdUCB4WAFct68JWOBPwCcgfKEA5fZFHq5957EdB/oVBQx3rSYIjd16Iwht
Zw9P6e/m948jNNaXwFIM2ugp4RMckAG3gqh7QjhBZrsv+td51d9bThAau/VWEFr/OoQopFkFFQrM
o+fnEIOCBaSEgvqT29fEp97q60D7e/PSHT0fK7+3nCIF3XsjSO1+pcsHVJdxShnAcfuarHYY8wPO
GEQmSASNr4nU3d00+9eYsQ/tJiiNXXsjKG3/kQz/+IpH+QEBTw9KE+59O0DhMfdUUBGpwC+HfPnD
lLkLRlsNNTxlWu0f3n5u9f27mfSt6QSksWdvBaR/zLT8BEiQ8IYKLSAOzyfnMIKaOsqwzcdU+WM9
uU1NtX9NrcK3hlOEoFtvBaFfW5hKuIDSHnqv+2G2PJlGkHoCASewfR+WJhJuq8syrQv9gN7PTKaH
llOk3k596u5XknBywCWD+u2Hikegco+RGksThIDqEpBUt6/Jure7ad+t9klWBrq4+Xm4Js0nmI0d
fSuz6+ylh/M/4Njs3H+6oR9fkAm49ASU2jduM8lgCjCIJVAbzu8qyNCEhe7SogreufsiBaP4FRF0
2n46jKCrb2QY7Ta/DrXR1oeksmLk+UVa0AMuJIPtLHeEdVpXNs7dzU1R3vQv3dPznOdx2yla0MW3
gtb2pSfzcxVJhB5QG8oAML2fQ5OFGiN+gJEEQOVflEP7bnvT6etXuCUjTg9tpzhB594KTle/Diew
IMEXselYgn77muAkGNQCIgQh9947ma6F8MSv0iJ66Y7+fk7dtZwiBd17I0gd/8LdbWPUkoRCld8d
UNP6KAV5CJhQCAmwT25fD5jc+49RvA/S1+wlOP7WcoLU2L23ghRU2/+vyjOc/PFPN/TjhAdCp1Sw
qeveJLg1a56wZnEgiZRj1cndyAGz57EOPbkxpuzjZv+qiq2nrSdDaOzmGxlCZ+D5vjyEfgIxCJ8E
1lwQM3eITCgqUKADmyDwfvjEMzhLayCns330KnPnaesJVmMH3wpWv1JOENjpALkF+6FqYBJCoSBS
Kqisg50pd1hOQujdM3+9nJi2n6IGXX0jqJ3/QusUwqmkkLFH9/41mng+sDOPUGKPm13v4u2Epp7D
mgh7wW9e4SI8ajrBauzgG8Hq4y+MX7ArGexRqcCk+xafnsQvKEmG4MYUuv8cZuDj+PX6auPvLSdI
jd17K0iBKfwL4xYSzIb/JosgbEXm3OaKg+S7fU0s1I83RQJu90t38ryM+NZwChD06o0AdPkLpxIV
UMWACZTv/w2xsNEBg8TfNy98suxd7sE6NX6Vmp+H6nHbCVpjF98KWuuXnszPuSiQL+cwXxjh98Rc
PbW7oZRVQD0iY+r5PTGXurxOTalfA9b3plOsoINvBSuwGn7Z0gdOilLctsl9mm9CKDCCKAbbmyjo
97sl8OHad/r8sk/haBz/4c0fzyF9azjFCTr3/yBOTw/KeYzOk8785NlARIE7AssebHJ51ueC0l7Y
VwEnzzzUCNEHIO7QufjR23o+Sk2aP+kJnP7z9Mv/7xwO9Pd12d92e8321X5+exjTo7ODXv70trtw
YNSk6Uuz6g7S9Zff32PFILx8O+Np/I77hncP/fvZCNM2N/uy+v29BesfZM454rCLHLYsqzFT08L+
MvgISh84Br7BbSrg1AY2pgPMmLj5/T3hMBa4go0aCsFshUTQ+3flKJvhIwLDAJI/CsgmnBQFW6a+
HYl1ksa9D4vpQ4/vf35n6uQk1aYqf3/PJMz57O73xv4xUITwjyAmMJQOwp3CTWTX+w8wz+HX8f/J
dW7TzK7pmsVSujWzml1hqmY5eEG3if2crQYrDXs3bdv+C0tLccQimvsOiMn2Q5rWyKnLzNrHIkbb
iFG1G4xHznkYat/hGTczv6RiF8RN+aEPG32elCxeRnWj14nP8Z9p5sl5HIpwI20+r/oy/9yUYbjq
LFloR4dtVzhlnQ3XKIssV3s+t12vi+yzotTRRpnYHHqCxMualA7pKrNNma1dFXvJzAqTYIObsl0b
nSSJm1iczGzLF5skr7PY8eLuOM1kvMxiqY760m9CR/DOPu2sWu2EjtAW9xpte9JbjdOkJF/AqUPx
Eqe2/wkrrXbYik5wx+utZ+PzAfXpDHOvdkxOleWgPCNfSd8HTpv03JW4MbZbJEV1onpMHRwKMieU
daVTxLpeshhlX9oWLkIKEjm5LuKlqdPoIqchz50upuEyS7pwpcqqmrW0TWZI9NitsF1fplJ7x1Ud
tKdVqodr1bf9J1PU5NSPZL8ifVjsOAm7U8bh4SDb1ovcY/Uh6nj+OSF1N2uMLxZZEzdLgSPoht91
Do1MvGpMazt5ROsvliKOLljvEpUd2sZfU8/q5rWOkROh1MxK5m2TKEvWlrTWcSSimZ+nwyVtinyZ
5w376qswdcqw0ocVp+0SCIW3tpMgOcGDGOyFssJoE/SlZ83JENaHGe3Dj36v1ZXIeTIPNc82Xsbb
s6xp83PlUb0dEEfbtkRd49QF0ZdeRcujsEbxGU1ptkxgw6Fy2jxFK9bFInSimJDToRd66/t0WPRC
xLFjZVJ8MDrDjWOqXMKxDaQ54q1GJ6qAsZL6FffccKDxdd112c7jPF71XU0OeZXFyyTj+qqWQn/K
swDvjJ+x00TGw6oL+m6HrIYc2i1LV0Wd+scVTcvzcCDK7ZIyXidWvc6M13qOMkzu7Dyzrwz4advc
p9Fa4zhbhWFMEyeJynjR0oAdx1l7aActheGYFysLVfM68Kt9UEvUO30X4bmdeWKfk/aG5V2y9vus
cZI+Yes09+hCyEzOemHsj4RG131LMt+1fGpfCWnO04YMH8sy65cDMug0DTg3Thd41oZZJQocBRv/
dkGDGXZbi+f70ivCE+FHeexA8kZda08GS9NAI3/Q8YXUKHEbYhVz1ETJYegDiC0hes3rmM8kjZMz
QcrqMxzC0RROFeFzoPRr3275Jm3zpTGSuwMXiXF0HEanBOP4A/PiFe/basO9waxplKSzMqsjp4bF
8qpKlV4LlniLXpN8JsqqczzThR+yEtGboctTl0Rh4A5BHzlhxqJPAlndhTCZdZrZSeoCoAI5RRDZ
s5zj7MQqukUb8/wwLxoZukotWBUmS69s0Ra86niZx6eN5zWfLK9NZxEn+DREPlkZ2B5ZunGLmp1B
TXFNqh7uhKJZizqxTHHbzZsY19Y8gLOxPlWizzMnQ0OsnVb06dwMvX88lGm0tLpq0E7fM+EWTceV
K602dXyvn9dmKEtnSOtazpRqLvyhp6ETRyqbxYWfwzJX6thRWYEO/SzPtr3x0Bxj61NoR4V0fH8g
cx0r4cAKgFxVGO7Glr6MZIvWMSrRPEVh7thhlH6OeTAcemmgTlki+bosWZc4g29Vp7qyopkQxmUm
K/c8FN0yREyeoJInlZslBO0amSJXeskQO7aM+TwhqfqoIGrsBhoEl4Wk+igZmj/VUPEVRMTB7cOy
2ZU+1TCU2vCoDLlxq95SR0lNi5Mq9PJtiNr8o+XpeFdGSTZPcekvsEr92WAH2ZyVObmM2sRe8Qp6
WXgyXQRdaN8Mwq+3LVPZnpJ8DC71QD8FSawvKhs3scN1pBYkVP6yHoJonvZ+61rYC04w1rCIK8qc
xs+7M1TDozcBG2Z9X2XzsrPlIexrZuGsi9PgmIiwhYGGW1dZlOWAbD0se5/US6O7ah2pIbuIa2+p
cRbOo94bTqKG0HnWNChz+goNoVtbhjrM7xY8T5sdbnx7o7Af/dnmdjRrbS6dBkO41TDFD0vPzlYC
yy51orxQVxHnepaYFn2KvcJbwcoUrL3KnvU2ZydDHVrXGWwP2GSVtBaJL8pjrE28ZtTyFpz65Wnc
t/LCb6W3wChHZ0GjEVxOeJbb9xZfkEAUu6LPP5ty6K/RUMPyXxfVUDpxR/1lR1o8G4gkjl1ah8wg
u6kcU+gud+q0ZYnlYFMjDSuaRqeQKiwg9oehf14zICJOWOdx7xqiqtPcz+NVGsCUdrpMRJEzlEVr
HOHJ/KsqsmjdxIHt0K61jrSdzHtpkpOmMdGqYvUVK5jvwFqbB46s2/pzVPErpoM98uqvIh6uZNp9
MHhIXGtoM7henqwLI/p5ketzO/ezTRYIcd5kkf0xCltzTRTvLgsPGjaGWzDUdV8V0SbzoRf1JsvL
vKmWMe/ygW+BahmfO4MdITbXdlrROU91cNTBgQWzuu1qeZJXec8/ldz7WuueyFXctACc1Qd2trCa
oXG9FC3rHljPMgmydKuz3EqvMlhAgXupZoY7L1rkUe8nG2lFxaxsQ3sGJC86xH5vNlAGKK5Yz/I/
kfD88MTrgvhQBAwX53UwBN4yHqJ4MG5XtkNaOn7Fwi8y6ErrguVex+Y4aDzjpJaO0nUuNJkZC/XL
QqVm0fDyshR+6xSdH89QD0hWPr3sLLtdcZ0Jt0+qege/2S1ULIBOxsFGF/SoVrb0HWSlzIl8iDKW
aKwVcJELMwTxPOC22EAEsc4CS/tHnYix6xvc75rAz3cFoLkZqtapAt3uaaT6TaG45ZTUqpfYdL1j
6pFukcGuHTAqikOt15G3iATvZ03qVSsZE+pGudTLElLXbu/R02QIylmYW/56oH61rj3P2xSJrTcV
8o84jmMXCZwdBR6vZr0v8j9rwmNXdqxf6rzRi7Aq1dzykTcvdJzOW49mnZMGEQQyLytdBjCvapTZ
ThXbyZIhD32ltQc0Oosy3WkHSqLxFy4Nl5clqo0or2sq8ohdeDkFxuHqPNZJ7Dw+kvUJ+79Os77Q
fnB/Ju63H/9znibw73YL7Pc3xyN1v/8EGxHuzuJ98bfg3IRRApXTXxpF3LfvAilyL+pG5fTkh7+o
uAfVMtFpd0f7/s2HPybibMzG3Mnfq7ixOnb8l2X6QVOP4ui+3YOSk1AOROFUUZswqJUGqvxdycFx
VONGhNtTLB8k3CPJBnVhsKMEcms2VfZYxvszkg0y3Y8FGwQS2NtLKBawqMMWfzEKukeCrUaVDCqY
Geu8M8MWJUW/JGFraYfGICxmyA+K665u8usMFx6Uhn17LM/IRS5Brk6uDlvSQX+CDwFGBGKTq2uh
cxZlZbROwnTYAvsbFpZd2rU7JEAtWRWgVZUz7Ds2rvzQwXkfjWTVNkcpTfuLwavz3En90vadNOIF
cBTcp4UbeXZ3UmgKfKK3sqshi4rBBrEAMfrQ06Kv56bM7DnB1bBVwgdCr0DjOX1AuwiWCdPciFCS
2s21HhZFQFTphJC+/pBbPXCn0OuWsm27k0HA/WYk6Jeiod4mZR08N246cwS3yYzjtSbbE2WGhUQq
mpnaIuu+7kPs8IBaJlvFfebXxRn2htrayC5osdNbgNKXxic+X7RKWPZH1Hi+nie13xWgOQKLXQVI
9SnM+lZVwWFakQgCZJvkWXuS26IOHOHL1t8NygrkIo167H9ofcQXKI6SnDraT5Bc2GVToZkVgIe0
xnT8TR8HSnzqiigzS6Bx3PGtSDOH90ERuR6GhXqGWwnR2MURxz4QwoR7SHAnN/7nZGSZzcg301vq
Wd7SUOzn8tNQd5U1NyNPbU0uljUfZhX85KQjm2Vh3uyEDIHiRiPbjUfeO0Ckm7UjFy7iU7AuQBgV
CejnEuS1VIvslkA3I5cuknaR0zw7yUeezW4pd1Xr1LV65Z02vO8uopGbo5Gli9gELmF16lY6YjfW
yOblyOtz1eUzoyy1CAzW62rk/yErI6cNgnSmRWHWWplqQ0EwQFY8/hCMGqIBgwA4BFgArgGJYWHQ
GiWIjk7158IUIEMspcrPLMXehyQKxKwb9Uo0KhfUVsmhQHE5LzOauMGocNJR6+QWDpZ+l6prfiuF
ilEVNaM+8m+lUpf1aKd6OQROFWJrY25lVT8qrGLUWm2eDx+JHZ+HFsg/zn2QZDaIMw2J34981Gu0
JXThxR5d+1HSOHzUdQUIPM8r5X4YNZ/KUpB/sCZU+2Io5+GgixUeVWIEcrG51Y2jgiTNQBKH+x7I
0VFhpqPW9FKBrzq7ljssDEhRu63WKozitaG9cutRsZajdiWjio1IQg7bUdnGo8ZNRrWbjbq3brLw
U26C8AoQjZfdqI/rdIhXtTHZLhrVc3YrpL1RU+uCDCc5q5qjZFTcya349kYd3ocVhD3LIrCskE5v
ZV+QUwU6P3RamBKruCs8y8mk1hvDfXJcy7o8akbt393aAKQHbZZFjd5WQZSf11HdnunROSCRb+ZW
B25COvoKRcOrw4qlypp3NZhP6NaCwKMbwUZfIhu6dlkNyJ+hUMlFMfoXbHQyKLCKS1AT4G4oa21G
v6MC4yMeHRCvDhDoBNbNMdgjNtgkPUO964Fxko0OSj16KWR0VdDorxiWgdOCy2ZZaCMWdoC62TA6
MtmtN5O3ehHTXrvc0PY0TFm+C0Y3Jx19HW90eOrR62Eebk7hgXjHXZrVl8PoCTWjOwTzpJqlo2PU
3npHtzZSMjpK2egtAewwW6w2XygRZV+IxavlIBOwozoPkXnHO+rko1slbo2rZvSwQrsBRl0y+yso
rZFzjW5XP/peCgywrIuabeAlJ1lTqZ09umS2hPk/MJUvulsTDY1+GugstFVVpHZWmtinfdfUECjK
Xh2lKdhrCmy5+Nagw6NXV9c+nQ1UgYHntVW31hH2N1kagrEouXbhYZhtnVeOGl1AOfqBFmfhxs4p
PuNgfNguqizPLXPeXwe3dmJ7ay3Wo8tYjn5jxMW8Q2A+QSxRcy9P7T/D0Z+MR6cyp1qf4yIsP/ii
Ejt7lPJWnYOerfsovyiBe+46JoZtM7qg2eiHQvhsP8Q6BZMUZo84MqNz2t+aqNHopxrD2o3lJw04
CbjZNVVBNnZsm4XUef6xZaw8AZ7pzXraDEuiuwCEUp1dcVWnn2VlxNdeRxXI1ar0HaX8L23UhXOq
B+V4VbZoU1kf9l3JZgKjyrVSuE9QoqW1lhjEjINKqKLLEoljt7FbErt8sMJNHND8o1ebap6KLF1L
lmjPZTyMvhqK80WpmvxS+obzOdDT5DPxfbk0eedta+zJw0YaC/TfUKwDJVeqjuzY6W2Ib05Mq3hX
UaSOQ5mU2wj34FjJMt3kqVVtvcris5BGbNfGonGsxtSXEjxqx85UU7rA8DvplKStTzO/lEeDpfob
ROoYeH6tIVwreMaHcVtZ50HA+FWuU1h6IiulTlpaoRkX7Qyk2OB58wrJ9FhEhuw08gwsS00/i2Tc
Yyf0mFyKCo7uAye71cS1lZW7CQ5St0uF3EdoyBZIkz2ty3Rr+YadSd8vHYw6ctRWisIy2NsnfT4g
1/cMOAys3OQxwcuhqt2mN3qmwtze1rIKwd5KCThMJj1JfZtcCFk1805Y8SLPU7a0eGgyB86lnUsO
wTGOdDmzUpKt+wGVp4L59LoKirhycJUNICYbdYZZmC1MXtoLFBT4nHlhQMHpzuhJ5OVe4NhNp05j
34hlC7v/3RaRI+kVLcCeULTNEd5WlHcbVdlyjrWV3wS1tivH6lu18qpcrIQVZm4Zl6DLvb48yYY4
O4n6LF+FgW2vOsKMOzBtuW07qGHp4UJcAhewzzuiwt6pGRFfJRidV0kq2cKLsk8sj8XcCtUpsYsy
hP6hKnOAp5QrG5Y83wmrMNi0WWGtubFL7cKpooUHQTsfrnVWJLlTaq/d2GBasxTCWx9JH4YmLRdJ
GLETUF/RAmsI1jWPaLhoZSHCGckHMPA6WIR3xK/zWZkXHw0qkuOmbWjmegOiS4h3IHBpHc3iyuoX
lsZiZaexPBZYdBAVhL4CgsZL1wolEJDeW9VZ6Ll+ECnbEbjAEaRQfOzCyI5P2jRrAregXcgcgVKg
r03ZzyMraj/wogA3aSDtmqPeHFdR3sI8IbyAwaHEFyC+wZzSyF5GCJYVKWwg0x0wVeNUNmrPGhT7
FyhK4wtqAwcEy2agLvPy/DiLKnU4gP+TzH3mrZHI6sTxUUjAoE8hgjmy8da6boph1vkk3ISVUrmj
G6xroJgqXSW57Zc3JAlFqSInqnosM4fk8shrWDTrKllsWBzkp2CBkC2lRb9TeYFnKtK+W4EztglM
O8x9IP6fBi4PQ8rPfa7bWW3rndEMQy/pJokE/lMLajtw5EHs5h5XQMkS/gkPjb3uLWGcpg3ILK+t
cp6RYV8E/WctrFOZ0cFRQcNn8YADp8w1ctPKtEtELJD3LAZDI7MPdYwTMJX8C4CFLOpeUleVqp6R
GMiNFevjhmqyLRm9wiX1nK6pasePongWRbIA0zKGB5O0yomTPnMkIZmTCmo2fpCThanlIvBNv5G6
OQ56CjZ6YeIIfIE0cRE3xQJq9Wx3sLrB9aKazIa0r5yUJkshu9YZdEiuessGm1QPmZsouVQeE8cd
DyIXUmXR1sDw21ulmNuCeedJVfJVZnn9htkl2o5W5azxW+oOsoAwB2Uwa/Bc5KIvq8HNSo+5Pa1b
J0srf2esGCJ7FPbHDEHnQhnP9VAloBOyonJ5JkrnZWn4V1nKoaSKwOGARHAJ+vCpLA082kMaS+p1
mJQg66xOgKMySFilWR3xM4oMKFLgUgZCNopmL18ctPVElULlFuStEIFdcbD3cnLxQZuC90Om17hL
i+shLMxRpuPgWEYq+vDypcZ86KN8Kchv0DNwNhse1a8UbHIpneuQd0ECl8rs3MxhjvSxYyAve/Py
dfCopKcXopAABsMBKnM5Hx/4I50fpX1Pi0j46zrz+kUgCwqZk86ex5CqP8mLKFJHjQqQBtCTfSZ8
UNTt4AfHlheM4toL4O5ub+neoTm5u/hd9vixg/PY0Pn/0j8iYPrAoXLfjJK/VAGc3Va0T+ujRwvp
vum9hSTgAGH4KvhDGxyNBhIM4/taAEnGwywg5w9n88CfBRg/+eYjHdgI7CZpEzgucDzV9nspAJyp
DWVw8AdWYPMTgzoB+jO+ElN/GXGCIfjTRwK+E8Y31Gs9HXEQ+CNThDpddY3A7VwFEWldY7RaBibP
FhCOae0aP5SnSpOhcWw4P3fX8i6dgRkv5awgNT4PPU0ueRn0Jym3zVkDNvefMMY7YA6khUxFO7BV
VpAEkp7wjA611aQz4GVp57ZdxJNZZXVh6QRQ+wBMJbaCXYRTKwIiycimHvI4n+dK+wNEj77FblTz
AFRTE5qvZVLrzBGqp4vIKulxgMPuJIJ1CThw11hzlFtkU3i9SSDLzwwwDxLYwbqBqAEGVc+3tlV4
mVvZHlnXCSGbdpBkrTqNzLyL8+YKJXBTszzxqhu4CqSLCwrZWhdYc0kcmeWQJBI87ueqZ2TdeYaD
rcWrNJprq2UrSKMoAZltlHzVAPiKeaw74SAF/DketPdl4AycMUgblZfZYAn4XrizS5qx8hKSOdEH
FaEOrHwdHLe1Z86zEvhsVRZNf9jlnc9mtLYhR+sFQkIqJomx5yIMme//Yu/bmuTElW5/ESeQhAS8
Qt364m672+2x/aJw2x6EuElCIODXfwu3v7PHPSfs2O8nYu+pcHVVgaRUKnPlWkmxKZO9WxrclxUG
E6mJlB3Q8lqiwq+XFNDNZj6TKsveynZAeRFhfEwOEr0i+kPehgFF424s+JZeLaYz9w2x+VuOs0fd
ajjLy4j5O6Eand+2orbnTalwq4D3nxY1I2dDmD48EmKzd1ECa9GN6kqgIfzSkQqUDImYVQ5NclWv
WB0cz8kV8vHhvkG8Ej1uSbceRarJdTKGUNq2mZJDDWrvCFJK5zFmwk6sr+1z2Dr7CTV2+peJ14SV
+Wa5KHnFx28k6rIjWDdeFFlY83eLqRRqqkn+SIGgv1vYtlTHfHFRXvKZfaZyQXkPlsfpwasofMm2
JiubkeS3xrC0QkgRV0gVdV9fZGr9djVNK0VZQE7RLZXRHMpA0+7I4iXrEaYgDPZXijc8FFUw0wNg
Yt7cKrbkb00WEVYQJ8QTqh3JGzVGcahK1iZRXGQaACsvBXEbA760ApUoIq2DWYsIE+EuK6+H7JOd
ByROPg+2VEYwifWJwlwkOZtsOO69cU6VIyiNXOTgIn/thZlQ4rV2rf+iZsz9NZ4owx1qKDT+iHJR
9LgGN5a0kW/Srptv6tmPfynb3QHFqG7xLIw6/6p5pGdaUNYNSXQNcDLtDylt4yfO4vpUb6C8xJvf
jtKtzSkGHFl4FrdXdqvCh9rT+hDlangzamUBpvkHPRF1qFtDRZFqSjJApip8EAJcnwu2d/S+r5g8
D85tbs8nOlPivDSHWlN7EM1SnSJPx+ob73EPF5SklqmYJzodVr8sN1EW6ytk5fyw5v3DsGW3Xo/y
Ss9kLHPUAa9DradjutTtMfFKFXZYziFKom98g6dBCRUR6nZeMqLPa02B9hqgAOO6PKLkWR1QCjsj
reMfiHMrypfTVGzrNNyHLH4gELQWCLaxbGOuDtVOmppbiaDSiOoke+S3mvc3MWrn3/Wa3sUblZ9w
rofLEmz72Is5u9fzMJaApjeA++P8lkySnfb8ogg1MOxEbHe1zdZzmyDTVwoQ30oaUiwRvkUa5P21
c4NBnrt9GmSK8LBN7zfj3vjQyNJQNZcNG9zZSkSuWkTxG+dkuBdjmxVgAD7n8LYoWpPsWMtVnkBd
00gC+VgOhNrLNgx12c5zhHi5Jjdru4KFk1afh5qOB0DTddmka3+ggC2KFun1X0HbcIm7yj9pVIxh
GCE6V275e3KiPa9Kr0fvAnk/Eyo/s4ZHHZAohaBHJ50uoozGV5MYQnNhXcJvelubU5474PemGuoz
WCDJdSYjZAFRlL6bjMrP9YajCeFoffY86WAVYkvvgPgAA54bBOPHzNb+IR+t/JBbji0L7sgRNDwF
JD5DhXtoBtSdl7r5aNK2OxGkToWsaXbqRp+fh202n0yQ8V/gCUVHP089SHL9dtdndLhZbXCXjnXZ
O4Y/vBnFEt2PWfUhrWwXlyS30wmZm7hzVJKlAODekGu+6Oo2b7osL4Ay2LL19ZSWDWUoHVhRb0CC
u7XgYBEBuiHsjkkk+FunQJGLTF+f00ECyUC1/DpyKM86lCoAT0/RB2/i8S9YXG8P9RTMTczcg5B6
eLdsPr5juukPmd/DyxZmkIRTvNCxXIhKLpQi954BxFw5mervbEy67xOg/YNQrNvK2cvAcQ6K9bqH
TpCVerX8IHhNngY1zQ8qb7JvSzZVR5Mjj7SSfo7y6e8a7MOPiOgBpa19DJyHP/UJj95gTzUlZQ3Y
dgR+blutfKpcAlaB/izF9DWjlp+3IfHFJlEmZ/X6cZ3X/ODbgYKI4r7Yrm2KmcVXjVqaoyPUfK8k
kKVGR8MBj23Ql5lO/VBS0GWOm5DkbTsKd2zG0LzriQB9y/fgo7jp2CHZXgtazbUvg3IBPA/SbXfV
6uXRdOO3Sav3wD13lUIZ1RsjRWBzCyKG3g5cxtQWyDr9dcPtHszYrPSJA7SKU+6oell/oU3zPqJi
OLBg48+KpvVlqLP0uyPuYZrJ3xJABxiQFtBd+qlvSXwAXl4D3YrT6xykkVvQSpIiZfbTUAGf2vLp
OvSNhO805jj3tjlk1cwuelm7KzabK77GtNCCPNVhbW5b2HzR14KciBvzM9VelSbWZze35nrwy2OC
+viJbKov2pmXk9LbN4/4s/RsGh5ltsxlPW6Ya9mx9dCu/XzkYvDF2o/daZmGrnBR9lVW9COxlfwU
W87uWZ62ZZfxd5Z42BX/2tGOXNXbhDRf1ebG9PNwM1n6Pe1Cibjg25g1Vh0m3FJJ+jFcMiM1qv4m
OdZW6WLOhDojYkkfSLRWB9UGfQLUu9zTPpVvnRyuHRZ9aN25VuCtrSNgktTARElWHVa10IMjmtwx
o5+WxogH0CSmswk1n4qU9sPDpFB20mNUpLPA6KqhSHCk30Z2FIdRbB+8rs97sGlJfz+kviqTkN9Q
M/zN6+piKcoYKorvZRjvd2ZXi1J96cYUxLPus2uBeWzj8j6M01tD/L2P+jeI1uoSP7xi38sFbJsJ
Rbx5qsCIwjbnWavmA2c1B2aRJvy211l2Kzrbl0q4gq4pH4uo6ba31PUNVPHIZv5/4vciYfiF6/4L
AQAZ1W/Svlek+P8wwOn+vZ85nxD/B6UHhicfARNBI7z/EMCBBe2iQeg70SsKjzTNkNn9TPrQJIrh
ObMosv98NOZP8jdB/1BG0agtJ6Aa53jK6X+T8TEo3v4BMexXBLaQ41koNBVgb4JK/gvE0BIAJSSg
sJoR6acc3NHE4ASNzVxvHzifTPMliRwfATCv45ocPF24WpBPyfi56pH+ROVAlwYeSfF1OjR51NtL
yLt2fNPyzkQravwLN8+88RpHcQTqrGZllaYJ+Z4uwzo9tApsny9Zxo38itqiFXdADEGcLjpSj7gV
5D9AaRUqGQEFn5aj1l3sPLLulqBejVuuuo6sN7Rjvf47GmfERhAb/99M/ifm8U+GPGTsv8xRHu+s
DfDi9/YEmK4dD/oHDJOSrp6UUNl3cDx7bS++S9rk0ibz6NILYkBfh3KrDR4628YIDuTp95d/BQMl
Ai0P0LEX7U8gS8TTsX4k7f+4/qZZNkJeUH/TpGFNXfoB9BSQcXMaWX1yS6icPzgFGpYqELdupn8b
EraOtCTJJgJDxK96FMaHwTJH7vBINRQL/jBHO+b1H6gKdEH0nMfzCqB+JdD7wyx/naNF1RFVjkXf
ROTmmB4qUC1Te2qzBIE/6H9eiM8NSFAeuq3/Ym326wIfA6QKfg8YU6+va6Z1SIeIZd+qFTYnCjAo
2/GjSiTo6UUAeaS+7yWeRO4LsAIo8ovfXz7/17ABleBBDRTUzwwPTn0FBVZ8rqN4UexblLapZSUP
seBfsJEifzVsddre1REZyBvW2HV6bMY4BgkAmXOLSfn9nQAe+nUBOIUgEiKSHTsCDPtqAbyoY702
vfwq863n7jxY04ElHMluzNfzmrkFq/L7S/578EgeRSLQk/BHb4FXYJFKlWz1GrtviQjY5cg8xEaa
E3dhGnFCZzIRn/eEHJHQKNAQ7zMoCrPLj3M9xCb8wRDIK0+W7spqaOF/oLNwp9mru6nyTfPc+OhZ
1S7tosvi1b4humVQeM75FHSCKkndjSs1xYLCAO6K17GaHsHfByuvj4jrH3OU/12PQGtw9KGb6358
/v2c7f70n/sEstYYz79DJ008Exm75ZUvmYLMXGy35XlxKPrGRTw1MSYrXgLjUbE4BszD0Mbum8aH
YX+pEcT/t5OFzrgomjHQqQHW/1vyk1k6Qmgjhue+5RF8uIb32kIxr7Ff+Q2THH5/BM2p+dIhQ4VH
daZzhF+ySEczpCkK3nb3/KvCt/p6a+cblM4NaiC/n679mfev5msX1IMxl1Gs8L8gcJCJewMyFnsG
yVlE0ID40bTTW7v52vRlsKvFzUVpN+Nvw2q7YT1kzbZGj8EYeTXmDnWgstugzLnpAId7xLwQaEkP
mVMctQ+iyyuQgCnLF7hEGumV9GCC5C1+tUGREXjcHwYE7dgvAwJnB21ucqC/O9qLUwV//4czh2X2
du5n8znlA9ccMTfaxdlCygmpbAkdDDDJQq4v3rOdEvxt+uFODMrs+NMSPBP2NAX25w2dvPbi6O6K
YISDnkDRWRAn3q831yzN2Ek1mM/GYRfZIxubLHlDiWLrDRunFdORy7ndPiDjXNe0mJAWWVXC4Qfx
UNlNRhfXJXr74KJpFHdZLfYAYUnmrs2h+OL78gzAw2BC65zy+cE43WwftlY0oSnitt0PrRqzjwUa
+lzhTQaS6/YBrJQFa8e4RvZVjGDl+OwAYJSNJ5FO+9oBBaoRYNgfl8+zCuXrAuCOxk8MCB5w53XU
77GBN7xrviyj2AHtfHZkfkzYsPlb5xrpirbtHAUtvJLdcqnALq8+9Vkvkw9zPANHPKbgQOi/Z9sP
CFF+bxuvXThmP0VjLDAr9woAI69MgwGYrkhu2s8bQQENJV8ap2YswqCH9moH8+Aofn/F194I6sIk
Bp62R6U4u19fcXTxqELHwie2TbsxhinZ3R8d0waHt5iBoH6WGrRqWwQ6gW3yJoVjgZ3+/jb22sYv
mwL1QhC896IHnjGe/KtyuAEgsVEuug9d0neeFX6ACvH7YJWFN1LN2BOIONKhfjsDQIHHMYoP1bHK
PJ2HAgTZ0M4ojVf2ppWZeFyYa7O1GAMR8wNEDiiQWQ4g6AZGBIBcx4lEmSCRguybXcWww2EGbYVd
Sd34fefPKDXc7w9KBwTBGseW+fz7Eb/2a6gaZyhW7qPGaFEienVaNUKiUm7H9AnQUIwgljtHEcTO
2263CYKs5KLAt4TZgpHE8FL5H5FtJMxu0mzSgcpHuYjdpKmtt85dakPZ7iLtNsbkZNvZAPfa+Io6
4kHuXFMgzWvWYXemxGIb/X5I9JVnAysHUlSkJoJjBaEofZVKWNZ3G0hZ9CnzgDvMyZtqvwEfsWnf
uj/2MdrYrLg3CEv3LQ5fubsUZ4B5fokUQRhPwHvCW4NtxuZLm+s0udSh3efBrmEQd9Iu+FSt2D5E
yB/EiFJP6tjJZG5mQEpxXmC4fxjaqwwAQ8sJSyhaK6PWBgL4q6F5MCzTdgJ5mVXz7qm8szCtrd3q
4StoRQ3tIdsZwOIEbLCfj100ECzIIrq2Wo9bJ0CIOOUsmsITolSH6QipZrA+8DHhTfo6ymFiSWjN
7t0muM1LTU2AW/OISHDB2ssY/0KORTAVXZVgKrxPVeRL3k4aW0LlVONfL/Ozu8Lmy+8n4dUezRAu
ILpKKSreBJLk16EuCRswPmGj93OXDvAOL+EtCCjL3JTILMGK+JNbeHUc7ZdM0EOZohaJ/yNq+vU4
ivWAENIsKeinBBbiVzxopj7j7Mf8JNokAz/KgNLeWIiWrZjwFrIVhCxwepil4JYW3EUxZlKfpE8y
OANsyPnBoW0PToAuwsb3S4+D6ueyVRbgbYDQNuuxV7CL9uWommVfiEjXBC/5qvP5IR66AXfCmwZn
Eyp8e576+9lGNeZXn4jB74cAnARB7fnfGRXCwRHqkmUFsW0VILr7qWHgKYVY6jtBN3BvjlY5YbIi
pzTXqnDQLtnruJ3YwguDaCe6cVUXJW9kB5VhacOwVF9jiHUvQU6JODRpP7TfEt1u7qEbROe+hI20
4T6ZwWvbDpnuc25Ki/hxnE4h8AyycKskVGaiiztyC+kWyQ9971AB1YufABMPS2Y3XYCMD95TWYEN
is0wby6AILFEXIONBZrolDyK1q9JVcYLgTjrbPKgiET8JiHE8QqazLZMtzZsG9JamKK5WqCSA5I9
Gi1OM9j/7AAh2bK9D2Kg9YcpaSt5YImnpISwOh9WUJwhzznkNQ1NWYGUdcEjjvwB1dAANUHex/GZ
BKLoqYrGTMVH0wxd8rTyuWqip3yIl+X94hfm30Sj76MHnBjp9I2jTOeetnSu+gEUm4Go8V2+AAM9
yxroxgmwdNYNRd4MjKoyBQ/bZs+k01n/DbquYV4gEPWr/Z5PPoS4bNowEn3xsrc8OyAP4K04yy5q
xF1O0qhpzrMwdGzVd5X1zGOWF8LAAXmzsWGGSW8Abo16x0TsRXzs+8SY9GrKZa3a254vja2Oeq58
mG8DhxqhPsmkCxN/kD1ldq+pqCo7wVYEtOZm3mIc6+2Y1SA+VVEirD8o6Ta9XoVqjFR9DnWH06Zs
8gAVx2E29cQ/DtEk+HgF4wgg2AaGsAVEcIOoKy/8yrJF3Lc0TfHiX96M6rrF3/CIogSXg/Yssc/b
ZHM6X2uBagW9kL14AxWZ5s2UnpdeE8CoPJn3czHmUY3hVIzjUPmyyBUC8lJzlfPqfg0mmPStlpEO
7SltWETNVTOteTbfC814nUMxkO+YROo8Vw3KMFJG202CshpmKlotXPYbeG2r+E3EpEvbWwKqD2nf
ouSqM3kMGo6gOg41OkC7Ei5rv6V1jtqYHiG5WWt7QIcC7bJD7+OI9x9pBRzagpTY5vnTVGXWlg55
MGaWZlONE6QkqG3iR3D/CFkKC0kDkvREjRh9CU59z8RJq7DPGGt9g5dhVD567Lt0d/nJ7KssLfPg
BxjA1iPeOPsc6oq8MC9DVZ5vmD6r8ei3FGfJCNI4cGiCJBOaiX15iEkU5X+RdtnnuU9yDSwJBSOH
pYj6JlPJd2uR0NiTq1GcSMuQkTW1ZZ0pPkVYwWSyE4Dwfqp7zFektuGspi0hy5tMp/st11hpsz0K
WBauwPAn+4y2AbuBCVTcsfJ8jfBem3f71MwzwUdxxGY24B5mNA7CGH+OxznG7DMAN4X3+GIG8YiG
E6hL78g7AKDCpIpgLn5aj9zGHD+Z6mgfnPTrj8mYYDWu/Bnj5hzcdPyLjbyBcLN20ePPqY5ePv6/
k/zyOSAFtHmTUrCnU5QkIjU/N9AW1Kgw9GzFoC3dFlwLzN6qjh+RgFdDXvCXhUK50MPUkHlPrrrq
CYo4vCCNmldxn4OWj1maadfiI9QAY3MlYA455+itsO5BbwUmO95soX2yz/nLDA4GOwh+7WVMitbI
0Uoz9CKQyzple3Yevyzti3kI2bSYH5HU+MaRp+0++AX1edhpRdx+GZUogTfXwcapetqiOpn8NUbK
9ul9MaQNylTcJQa5/wqp3Yjvoa8NpBfF6NV+6y8TCnHthn8MLRsSMH6hi2301QaG02LOFZRl+Hao
oQqeb3Nd7cjHiO4Xz/WcUvtMRNXDfEaOiBWDdzOC3fsRWPb+g3TeX5K5yvDS9vG+HbqN7/ffT6JS
4Wlqq7aqT32V4XfB3CTQKTXjmhJ/w15spdYoz6Xnn1Oe69nhdpaaNfgRnAADLq5N3eCcnwlkvfET
IjedzQdjI9+jh8ZYSVycazUgZfKtAbbZAjAAZINlUtNVOlT7dp5wvuK9Zp2Ezk4NgsVlvYY6rV2G
C+q4MRgybZ60kPXIEZL6K5KTCZ9X3o54QdDI2zt0K8F/1y4ARONxIICKLLD89m5uvAQoEKBvwzdV
NcwfRC8XZAFy3Xbbh2ZdACRemKXwMJlT7YRmKx2O2O64RL3Mxyue46haPsVi0fA3VTsMTXP5CSdr
3yqnT5Nqke9+XZMRbR4uRitMx5n92DN2gAwIyy5BKICKSWVD8E9oPqGCuPiXoS95NWKKmFm2BiNq
qjDyo9hiAi/nXbJPH1nMbjXAq3YTf8FPs7EJmAEy0X28vq4pXhwMHJ+3NaDQCG0hNuDKeQLWWg5O
fb2K7g2D6BGfEOBBwKhnPo2wqxeQZSO8dfI09dZJelVJu+E3IPPZoTeJtByooeW7vBgk9gapb9ch
d0LvgRbABL/pGrRBgAY5CTVAeLRV8XCVTMgVZx5UJDmmGbnePnlTzXaoAIoq6PLe6rav8HVwnTHK
TwHhGfppBDk6V9/lTO8g5TDhuHuTNpIJ/y4BjLXK4yI19OAnEQxvxwOgC3TZLVKAQOJzUkGHagsc
hjkWf4uSDaMSfbcfGx2Xu7k56giM72UmtR+ARLMaEoYZnDZwHNJ3zTaF6NEhmAaqsBmbi8/wt7Cv
KJgNM6CTeB+DND2EbCeklztK1daIVxFZ590QzGeRr8qS52RpRXsnQCsGQyShw+ijv0MN6p084kRj
LS/GFvh3VGYtSd0HIJKh8e/jyuqqKiVfmVoeQorYxn7L53q29NMoM0ATZ4ceQV1eRhScgA8b2G3J
UEw4HdDrxRMyIKZMU55PZIKVdzqn5Yw3oSsv0oDK1HL4OZKXtbRGAyAuOYcKCcP64W5aVLZhbvla
7d4E0f++eeux2z/R/0Dvpab7e5zEET6xVuv+QcmATnRHZO57baMGoQdbuUK0KO82MObNEezxdN+V
ebf/5afJIqaEJ4K0d//TCx6+u9OoKt0CiVtaEOri7O2kwCgaihD3QM+TdZM5vQoWDZUUwrJthwNH
1InwAto/vAUkJ7DvJEb9AfShfL9zCEDx1Z8X4g4EmUcLU4keXzK2vtbQwBaQmUzJu+bFYTUvQKPN
yA5Ggze+g5CjEy5JDl3V2UEWyoopeoTmxmDMPqCKN1/XtNrDOChwcY10bvfbmn5suGhocI4UULHt
m9zQvcx46MOy22Qq0RmhLrga+647Kt1iN55eJgQ48O70GpCv8bvJSCJ9oyhDH4E/AF+vEnpgOfAP
sGAK54YOXK+Z1WACIjhtDH1UAziqFurbasFuCAPcrI2SfQe1M4AXVcy13e/9D9ndr7ndfnmxF07w
oBBOcP1Xia2bliEKYwqo6sU1amDAuAvkAdhJv7/UKwAduylGMzlcC5AV/iv2tP4feHMAgyKTCCX/
10biZhmG0hqZJPdQrO/WnQu1L+oEGhyMJHEJluync/z9vfwKIfAYpDz8b39oDcrhsHP6673ImVHA
t7p6BLMUbgx6kD0eH8cMfbC2AaHzn+b53xdE82QAByKD6B5r/QpRbZSLSdvF8gFCeRwUVYMT/ypd
0RcCsOaPnf37Ae6c8H8AmfsI9yercjyEK6NoFfBaArG0Oql634qHnx4jKDCIwTUVbOX8tCRjNp+0
kZt7NwW26kM3ocfR54Q5uIYIMh4cRH+4o18tHXeEVCrLcXilOUeDgtdlsTWPI7QUYvahfdlUAXEd
9vgyNRJ+vc7mGkugElBa6SFnOBwQWkRqvxFtmJ1A8LLI7E8cbXt4XCxwLWsJV2/xcewPSe7QvwT5
ZBle6lnmxc3+fhCvlxELl8TomoKKCfqTZ6+hJ5y71tMFbenU2OyeafsRCJmR99O7NcqmBE+2/11R
+f91PQ4W/I8mjDtT/1c7TdHkCwscT3c/j70F0h9dxAM861Cg61z1X0Fr0I2RjKDDNzYGGPfJv9wB
CxJI9Fzru5djCUHyvhpp02Jf9KPdD4zfD3D3L/+pQgKfBbEehrqTUnYNy2s8M6ygNLqNN5e0j1zD
y7TrUvZZOGyYP23Bf18KSweJmsgSZPrpa1fXSdqtUyWqy0soAhnZXtRcqO3w8vtRkV8RaPw6GBo5
ivF7n9lcwLP+um597JXUi8m/xhow9c9tRUWzh4qOdXs6GdC/B0KtLnE0LVLXotJRtFsMKrBn/ZI+
6RDDCf7hvl4oIv+YcGCYmIIcxJ2YwbVlr8+bOEa9CG2YxrPbwNEfj5QvO0tiihM6DX+PW49CezmM
FTDfvOjkhiy28LzypLtBFAFqUFUOjQEidUsTYCLx207yqhou4JiiVn0HUUBDFujMKUphn0ZrO6Rn
TtOkt8eunTbqy3iIxQhJuOOAAG/ZQgYm3uYvdcZGIEli97LviF3eNJWaoZZD8CVqAqxGg0JyQQKU
1t2hhRQUJvIzcEojfE0VzUu4g8wB7MxC/HCvLylQ82M2g+oojhSkrHt4EmYaIdAedmH4XU8nTDdC
PzGld2xs9yAzevHMBkVbrFtsMogjimb0HdmKfnQ51LQQr7V6Kv4XirE4zkE4fwmwfkR2qPgFzO9m
sz24SO0MxAs5TyPo0WQDLtlBMY0IJkYVBdLFFs34kOehztDq9okhHM/ZnVih7DVXWsTRDlKMswP+
i75ye36Yh3VEgznVTB3gYCBDKaofhVY+G2QZoVlCiLvC4nEmnL7NbW7ScKwsuoTa93zN5214jzrI
XmlDbBpTcTf4EcWN97UBCg5KOaSRCdpaOEuIhgwZwfDfK1LiMbvmYgn0M+HL6rM7wHnSvOtz9Gqg
R91DOoAMPUYe50uIHVDjP/bDirU9hIVuIKej1R1QyBIhI+EZNGOrDLcNekmOkNK0OqCfQpRnDvVa
sCXHcxK3PjyLuGtWdZAJEoG+6NK+cx97IELRhPafYi8F/vSRFnX6StxmHc4TfepVK9AR5mf8B0B+
j1/X3u+H4YtptD+i1D5tG6SSLgdTBxocF4uOwMNWQ4rbAEGWFqGJ5vw9DpchezRo99GeuhqijkJV
VXjka42ea2sd0EstAde1Rguoq84t8wUIy/CQOrQKXXKu0MrTtzGw7Nm9lzDqS1Jx9L3C7lPP2pn2
YxXXw2HJiUSO3DJ/RhIOqIv2/CYz8eehwXbsgxF7U0hzSNG3DqsbR6DMp0ty1EM93W+69fERMYU/
ZmvMWlis6L4qMz1Skpgbl0TVTTeP/shHQOMgyFSXeZjyg8pD9i41yoJvYOpvNWi5h1aZqliTvgeP
OLfX2Ua70yp7VKd7wxP8dLb2ZaLRMSLgJ68y5InPbhmmM/gY8pvNG7RXXUi7FWuu+UnpeHg0aE27
FS2gI3BE2VA9hWXLvrRRzwExTN37kNH6GFMfX0Opr2r0/orYbQL48OT8iGdM6FS+A6hZg0flWf6N
oASFPIsY8jBTreqTWfvoSMbOP4xzAiAEruAAjcR0zUZIQArehayUaS5V9rGeab5egRkxfR1poslx
mIxH+lV3Ch1MGM++Z56naN4qI3fd5aBJHBLi9btlZg3yt2644aMntkSvyeFLrEeDdmFJfDMKsluo
5Httt5rD9YIw+02cNvMVUPnoum4g9jpk8H7fSAgM7Nstg4jYg+/4KRgbvtsoWkpak+3LOOqBgulg
QGvcthGWq1p0iwWTy00Hs6HbwrWYKog5YmLqu5WkcMRI9coZzRTYNQjhoFC7xboTNRO94W23FECg
P/CAdnnoM3aXEGyfeZz8AZAnGqhVSzenB74O7Jikvr8zKnGfVrMgVoxRdkengakBN6Mp07riBs0n
WPIFFfOhQNOY/jwAwCho3Pl3C+mbd9Dd+aZsvK+erFrtRwfNFvq3LtOChkDO6ELj/lAJzoAFYuMt
aiuTJQtvczqqtuwhpPuiO7MVKD51H/oBPfmMmcm7HMWNK0MdOrq5WF4ndZ98GTOx3GrUIWaUQyAM
BBjlCzmhd8JaTWiilkWQLbSkyb+4CMHWIUPcqAuuR/tWBNGc4OiFKPN6Sy+eDOot+EPgnIBr/0SH
3pznaSFnbWbxxTH5FJC/P22227KzNQmkNrarvq+YkLPy6TQdEZ6uj97lYEe7xKKS3FS+iNU8X4m8
MWeL+JgU6HaYP6ErUP7MFsPea3DEn9Fub/s+wcAPczrQNwkID+cYJ8XBLtY/Iu6NCh76+TZyY/N5
Q5eXM4O2DowxwNwglccJzjLI73BQ1hlwKt6IS4qCUWnGXp8bPrkncM4Y7n+m1yTuGQQWbPwEvNC+
zf+HvTNbjhu5tvYToQPzcPkDqCqORYoUKUo3CEmUMCaQQCbGpz8fpO5jSX2s/n3vCNsRjm6SqAKQ
uXPvtb7VFmB61iZ6FGLYrnNV9bAgWHI5ngsc85h6robRne9bSKtvhzB0P2ONYHGw+3U6u6vg5aHX
dmc5erxehmC+LOfF6egnhe0pg++QcmzfkUiseZcb5sYb/CLDm80Oi6eQls57oAj6LRt+fsHLFtxu
lqHRVvlgZ7Cl3zB5t5xEi6hJw21tHZ73oT0C/uzuscoX9zCPJPYE2ZjHAWvPe6lHN+fQv203Q+SO
1wioaroWonsL8S8SrNliOThBHV5YzCKTSW7uXQg2i4nBYLwamY027mb13K2MwAgu1OBpMNJqD29q
z5kCfTAJ+YN90UQyu5kNmd/T/WnOBtiG50YPH/mZnAZ0aT0rQQVTgfU5L1GFLNSTVnkVddL+MBrZ
OCdNASQICdL4VNrT1J8KewcERoUVXLu45MJjZIo2uhJFKFPmy7ivJubwaRhtAv3+piOQuk7WnjsD
HcL1avQB37UPbGS46aOJAZS1DBbUabcXd87iGm+CNipl4i9D0R0KoKwPVV5O4sAoei2uRVl3WOKG
FrbgmmWWcQompbYHkJbDWJz20sNMo37pmq7mW+vmvMZWEsJOS6yAyiXxxJhNt3RxKpXgwM3fzgHc
gaQzG/8GGWFmpbNFiQh12fP1MxxM8AGsI4PUnk/hlLfInS4m7QdgBhazrd5uzprZEzjh3sRWYrPY
mZehy6QC4O3aDmkxKW98jIy8hspk5000YPfIckAIhhstj6WDmie2C7d5062WsZ1mDsAVQMXeNm/m
qFraxB6YL9wGDctpinBvSzs6bleVraEdWfiXAHAsqrprII5Gm8PX35qLSOkfiXpXj0nbE3dau1UI
ndGv/Mam8a863oeQsWsyWsBnDq4FffIGP0zlx6Kl/Zxseunb2BErA6lgrOqLtnS97pDP3nxbl7Rv
02oplwsnd60w9UOzCGjVVYMFAQziaCxHL8ASNDOV97Wtz4YXLUEiqsxVceDWDi1CeonPljSG12nH
wTqDXO1T12WWc8inwh7thBKuMKCZqV0iN8dB4T+shtsFFGZjuJZNwkqq+Rc60wAT+ZlFqA/9QyEb
CQ+2t5boUAt4JMVB2jBBvFvLmPzxiSGzyC6qPnSBjk0ftq3In/JCfsgj6VUxxwTxOKM5OWSgX04m
m4fJIuEPjOWC7bpZ7eYMQWs8TsUQJbKXGzZq5KMyFsITjxAu/HQYfGAuYemyvk5afNZ5th2DDnx2
n0MBYvIZ4mqDKNqnG5uNex+pwnkMEDYNaTnRg+J54IGJ0enNr1Yn6zeyb1V4UEGQ34Bg6x7HXun8
MC45kBK62XkQG2KJLkVXQTNu++ZYgyx/bGsT3Jkuuus6wzBm14uL54ZhKkhBhuoRx6LUtjNyAsdg
PG2LDYmIOKAGWDoII5xGlt9BDQ6BnMlhB2/Dcl6Svs6rxPXVJIE3CVC3HULN8VL5fLjDSvP9ccuG
8jVjHt+fKuZ+6cBLCdBjrYczuzybf+lD2Sgr6gsuIXtg1ymPYxD5ydjK4hkYvvWBjuByREyEddCM
xBGjXnVvVOaQTMIvXsxWPDUVCrWcg9sxsLPqfTfbuos9p+veO2Y2XI22g2k7G5YqTEqatuDQbT40
FNKjW2LJ4hDu3FUcS66m2So/14UTfKiz3HqpLWe+mZgop57su0uHVvYzQwEgZqxpC4yXyuxv/Sxz
qFtZHPeH0P0MXZtDOnb5fdfGEPipm0KjPODyZkBLk7vzL1uvhSmkwPtqZmBbRxMzmCsLBzPrSOwb
ZeXdNlLZn4qi0HVsN1xDXDVBgaGa35vQluOZKFbpXQp/tAMM1whMcTOyfV8JOCbvcKz7RVJLxzE/
sPHOQxwZ4TxdGLr2Uy0r4wIepf206xmwq001JBv4kXceVspP4xRKtgdOnsduzFBpdZnn3DBSHK7l
itglHnJKmptFjfJTbesF9xXtzwkiTrN81nrlXeGl5Jw2SrqrrxPTtClmUjgd2moCD9BjbWNzXTaK
eeSsX1ykrdlRBIW+dkEwcpalHNFpk/WGdzB6gRbZ3CbvWaumeR/IacFV7qi0MY3ePI9zYD0y9QOW
yKiaL8vXc9GcZoqqK1a/dj4sfYHrrV8iSk/UJUZ3dsBPGgmeYPROqzA9eRgkIP8YpQwPUeIWogCu
NR3zyWfEI+qkqinShsN+jAUyvPYAHxLPabPtpVVjW9/ZsMlVyqkiq1nSIr+DUjNYY96sJ8O0q9a9
80cnw6Bt9fCwGuSsRptMRrhUuzu4rRciIIrO76KE0/biyhiQtlBjErDhemtaMFcLAaehMnfXFAJX
JurrNcxo6SRq5AAm75uJrpUTL8jPo/E4jFAVXvK8BjqWzrwqjHdwCTntEE/g3H19zKnV2kuseob4
qnq1TN6hQJcl2oPXMwN8xInJTOgkEXDpNh1WnPXVfTVCCPSeXWzSJei5ES4fU6Vl4ON/EUYUmHyP
qmrXNJLF4r3AH7aLx+9NZEPugxDdRHvL1rayRV6TpLNLCtAx7PMZ3sMteM3djGyFE3rvjfett1RE
SICcC6OIWyAEm8HJNqtmny2C5Vg/jwUNBazpFJTLGeIgDINkzNXY16eNqRt3iy2v6ipg+ZDLROo1
elzba2fk421x2aH+UAliHLAaj472ZOkDne6L0rkyx7FfO/RRpabG4eyQ90cpw4r12NBA61FH3dqI
zCjdZcSKuQLcVjp0T6UOxLpKusMTHd4SDsgwNrN7yNvFxSwvZ5RAEb2DtgPMRukXHjBf+xnTuSmL
5Bhbbh+5h2DdHPfEPFI8y3BsngxUPzq2O0xxsTvy7hxQwYhXs9097qjyIZceOn/3y08D+pkl3uye
oejmj+s39f8V7I/p3kO1e0F/urzpzMzBIU0ER2WtqzhIRyAimyIG1NJoHqtomYPLnhIuiJ1Wrm68
tHPdngZtoq5cQglSHGl3/So3M8PNOrhwSXz20THVzrY+KNAdCwWC0RyoQDkhZpX0vNPgu1qkmQiX
T8aWLSv8snzurYewhlKazmXbfh5MBusAbCeOBu1mQEE3h8oqDpQTg7oYAUJMrzl4OzouVNQ2ELW6
yI/4x6YMLvtohYiG7D5qk8x0u+7grqa6sFQXvG+mxqVhGWR23iU0FEuPE2qwqrMIfXNMQYuM+gVJ
BnKOeJCo/xK0JsC/2tGy0TvR3DrnnLxF7PbU4bcLg8AF73IdHILab+ASKkI6EIRj+kDzJwWSEnsd
VRq2YBzjwNAF8RBAELdgyY3YQfN30cumB1pPw+zThpCCZyOL3oyG2fE58Sb7llzuV2526kZZGB0q
NB9fgKhRFNSVzG8MlmH1gcPlXLwJKjHsVZdjlxdUMP7VQHZO+Ykl0gFzPLnVQzc72S3yzfwVrgXf
fDhvCzK6bKQzsm3lEsvSnJ/CxRvv5wHP7Flir2NqHYiO1TQQmChqL3qwaB8GgPm6+dKiaVGmM5qd
d7Pj4m/0auVetG5VIZscvMc+y7ujtlvzxR+UBWgSfSQUvg3ngNrWGF/WCjuVUJXUHmH0ckIB6RBH
5RRNl7k/oJpT7YZMNc9A6IZz1OySDU7DiYQ5bx+ZXDH/NR0MjymW7Yml18CHAVldBsgenXzH2AMd
U7dQIMebnKyCMDW9XAZQyBv5dl4CjRpag7GPUSkEH9yhALYuKMDvemOveFXohtDjjHUFdlxnETKZ
GlpNyoZeoQijXXK/CToA8eZL6R/qCeFf6piiPGz9ws/kHjI/5CxCppMjv86qaA92piD2aG99H7Ba
TNeQdQeyJ/opfFDeAFNNGx4IAwOt0ZUj7O7WaTL7OiwIhkG+lK04xK0sujaMwv4EOKy+Wgyp7tEQ
VgnaNPsjbp2xZf4BaQeGjKqGJJjdck3HeQUP1AwhPvyxKMOG9XdwmuvKslfvqP3ZIxmikMuZzlUN
atHtQCY0Uljv4QHnaywQiJw7lC/mIZi9lUNBZOO26DMTAISwcPXX3jLMCfsmVR31eVo4Qx/u35t/
NzszbWjH7rJz2AjnpUf9AdRjbN47SnQvg+66mGxCeo8oPRFw5ROPfDO8z43ZzKmtFgPK8WbdDiO2
I0Xf5UObj6AVKl7qdCjrgAwf3V1pr8eDMgT1DX2B4MLIzPCZjnEZ8Bjk/idpE2uxuKZ6mIbVvqxV
p+2kmojuoFozBZKelhZPoFR4oZyi9VOwhRROkFuWU+vZU/OAi7dMB5pb6cCj7iY9iOUD5Yt13a5d
gWZxtl6KbF1eokxbsVSjiaXTqw8E22RfkTubqeu5+imk3D9ZbmZ96lDGQ2zOVg/wG18cVoQXvEDh
7YL44CQnzVsXjh8RTut7OZprFoe6My3eg+0+glpNRWNByWM/GFqOGcpJIa9d00UzbubeHt5VNDvS
cOGggkm+3UilsbpnI2zcx6pwwDG7dPUvpWwtRnQoQGvH+byOdP9BO0j6QcMnNijYySmzedxVL5xo
OyEfBld1rncHb7JnlVdEuqCZGnp82YgXlrUS8GUkg9Duzl2R+MBqtvGQ2KnTmYsuLs2xENV2icB8
1U9ZuczeZ691u/qi6kKh3SRzB1MbaTh57jyweNWobJi1oduoIqv0zRRBoLVRNoZgcZOh9gdzuRzX
hS5m7NuLd3Tddg4/+G2rWVR6WTcL4JfAK4DZUOehn0iN1c9zhDYu2i9k0pTxqL1WPNq8NMjrSSxZ
p0J2X8ydg65SBq0ICIHuwICAdbOVeY2KSeawwm1QLk3PGCSv8s3s30xOqDnClM4Cr/K5C+dsqlIG
xCHnPqxM5VKdARSpkQCeGYq8dTClM6r+01hvk7XG/BZZrsncuZRk8SYLVoaLDPtmtYfYrPsncf3c
hBNe5NDG+nejkW+2F5MhVPPP0OgHPvAerTgwX1eEQjV+sphRGEzH34/nfp6QMzVEAWIyOtydvAxg
d+P+jwoJWmWhNnEvfBGd3Aca03eNC1jTgUG5Cgp3RJI2mURcJEVZMaL7hwv4edy8XwBCAcy7JFMw
JWQo9PMFlN6KNyovAX9+vwDxXXki6gic/wn6q/pvDMT/XwwERiuLb/d/tQD/BuP3czD9XxA/fvBP
oEPk/+HysGB8/he24U+KH6KPPxjSIQMhzI+p9+7v/JPo4Hp/RBiUWWAcVDnOD4F+rv0HJQLiJp8F
FmcoP/RX2sX99yny7wL9OBv9PN7HjW1hpDMx+VoR1Z61P/E/aH4iU2F05cxJsQcZPIR8dMAvwgmb
2JdDICnlOIXaD07jT6ewc6nAQegAhw5hVNXd/JahocDviQ0Sn1h4QcQNb3BWVW3SdkwkA78tDrXO
H3LpXLi1Rrnq0opkrXqex/p+tl0d13MeJkZtF7HlVxTNyo3iSLQN9BYiA+LebexH3VLWSGkHyebk
4uzOk3pL8g/Ks0C7KSLp5tVkULKGzhMHn6+O1FSf2fhmjVaQYZ3vnfrZc2nnVaN4QNU2XnUy7K/X
oKDWXnqBgcLZyhT95XKzzn5A3OCCPY727ZU7ZNFRqxEWTN1tfprzdZ4HHzBrPDMXTSckIEACl34f
W5rterGZg8kCt7f1vd67MQcyexr7QZoWxwq8GeTesXVmtCirJQInizXxUBf1iqifHCVtSpHwwHSH
sLUGGmb1HJfw2vK9ZcjNEtebdutj4BnBlagqn/gfCH2jG8jjYudLe7G0joV4UcGpI7jnsffgOM1r
8QyE0H6ahedfLm4wvW8t5laF6iOCeRxKFEl1YB6IpCpp6yHrsczrCSnh9tgOTl2PhxJUuPGZXcUK
trhrRmM7jj6VVgwhSW2J6XX0OwxXA1cnImh9wOMXnqMcTdFhDntniYd16ueTsNVwwRq2cNxtGcKV
lgvSVrT6wQi0CROoNEShYzqzDofDvPRugnowwfDQkz4Y9QaTkAMb+vKKPfps0JyQRkrvb8m3UyeB
vg23XdVgLqDA70LqgphfRF2Y0EFpt/YqyFrtD+87O/Mehg2AT01XrytJE4wpyIZqfpPpWkAr78KA
GINgm6b5yCxyj+VyNznsBLDVXv0n5ArKfDQQ5IdYQqKqQX5q5wLm6tHE/QgiLq59Bk3LLSc8CNjH
XmXtmJDEZb3rQrm8wbG5iXit2p6qHg0slb+RL2lpedGuC1BEBpVYRp6L2ivr1N44YMfaF4guLLRl
eNN7qHMYqdOut7OHtikMmbCS9DKuapqIGQJ6ccalbluJkKt5t02zPx0bI5izZOyLro0t8i2uiCsp
Lrq2MSD+Bk6OaWNcHwfIkHnsGMPyrib4jaFs7zsf+sIFM56L/G6fFt75KKsPepLMKhANzicuwCRk
EcG2YAZwWFoyH8q1lfc+ku5nIjhA7QU9nJGYTAX2KQbnw6VdVdllwYDxMpSBMcfMa5HZ5HrxUsuw
9MYcqQ245VuNZsJz9Bpb9MYPqA70wzgF7X0fyvwUkHuCVcW7o+GWv80auVzTBKdCILNpe/9tlf8v
3uj/Smj+c6/8Fv5KSM7v9sPkI9Qa+nYlirZ/wY28bz/152ZoWe4floNF1ty5I3uI7f8ibS3b/cM1
0SBSVX7zmCPY+mszBFxrIWraI9wB1SB/+5FpC0U6dAOyjZAtIl78T3bDX0Rh9IFg5tiowtGcmnh4
3b36+mEzJACQIeU4Lud2dmCPzBwN487BmwSccJ7e+Ia3XlULuXEH06w1EZLu9FS7irg6FbX9ux++
vT/36h9RQt+23h+EYPvVuBB89prPRKnm7xK2H67GZdWoI7h4RH221pnspDYDmdjR4V4mjVVomt3x
fTBJoIaDCHWfoD7mbISTKXA5Tgbta6S1ecfvKOj0NI31hGIztE6r72VfLIxUyz8Up/YvAr5vV0xl
goIWybgJY/GXKy7p1aP012esgnme+hgenyaXKueoiQ4iEHFdrIq8HZrCW+DTK1hr0zkJDqYWM5JO
v5Irp6ykNKSXMpuFVapFYSIeGbwaD1FXFff1yKiVjp9KUQlEz6rorzFHEqICAMq/LQcwsqff34ef
a/79oaDmNgNuhM+zga/55w8VrAYdPdmoM4VS9NzloUWSINUKKZztuNzPyxA9ysxqXn7/Z3+u9Heh
Z4DWM3Aiarb9f34pzNg4cleqvAUQuVlnrF/jGUUbZrqseP79X+L1+VHh+e0vRabNuYaTVxSEvzxn
kiiDrWfYfEa/5H7E+0veS6bD1SYQqDiYPa6kxDHXEL6d483inx6aXytQPqVt2h7MKtcHLvbrn0d5
WnKiQsKwJ9rBkBm9j3WzXwN+RHWgI9ZRVnHrT3PTf0sX7oIvtNSxksLTu1l8muKJM1eMuyskZ0+M
UW0nLcJ1/SKNSaamwRyeggqx+gU0+G38JyXp328UKmOWDfSxeN45HP78fJj+6LWelxm38FbFx5JO
Uh4T9awJ5XRWMB1XRGnUn3CfIT7aelw6nHLLhL5c8FUH29Yla5EH9CSq6UuJt+N18siT/IckNsTb
v95k7PE8RASLw+/g7dwt5D8sJv4QliZGLee2chH0R2GqowJSLTJRittpHHGW9OabSazeCP6qIAbN
ak/KHiS4WAkypenFgwTTtpCyNefQWUV3SZKAjqlx5RPCkTDNsJ4kY0eWNwwCQuY4Bqj2PEtD0Vmk
CZXnVgSadUM7mhANJC4QGDQPdpXf5whGlrgZg/6ss/6ttoXhpP4EmN4qqV/SwR03KoE5rG6awgvf
ZybjzMIPrZuNfkBETklBW4e1tbwkrYdu4UyCVmrNnpFu1fJZKsQ5I74XWqlCB8dM9eMl2C/7bV8A
tDtlgWGVoK/r7FOEU52ZXtsbH0aBsEwyj7zE2CUvrT5qXstJ+rz3jqgfyyhbgniimQImfBgTEjQl
7S07umOAvhxo4vRHy1qs6dDgAUDBwimnTya7yA5COQNjwuiOtOTcTPEn6Qu2Ght8Ogpaml1B87II
s7i2h0g+UvR4pzGqDBvni9g+hn43HJS5VNtxqkN4xnSZPjJrnr+iCZZegoLXJFU8t6f8uGjKSmee
58OaT8RRDID+CSxxxEXLv4qbwx06vmgkZXFFwpHBoGBG60x+CEWabrLEgTUpmGDUh3zX/b+ZOTan
pRqQj1Y8Sfro6DlSIFeD5cano95kuBV6LShsy1398VqQL2Bv79VMxAPd9GhgKe8+26uotMPZQY+j
NM+61ohsmdb02wk9sc4QZpZo8yq76R5NMEeX1eqQ1zdyD4jxQ2jCRKFA7JO2WcZ+qJt67g+AgXIz
IfDGyu4KAu6Q2tVrMBfpujSRvvGVdnii5qyz1JyM7IVH3yiq7G7i1fHzhEKSRrjlwDU6tg2noJgu
FDOIw8K4PjGyCBR3vGaYrVBfZ1gxiwhEF5HPQSMOKqMqOJLlCuY23DxWzNYmPyYRxWA06PfWXN0z
HsLE1OVl+NWgdC3N1OxsjRo1HMOzhyQmu2qdQAce3ORF9dt6oUxWN9QbeQEiPFPTRkjHoNryuDa+
WC9MpcBbezYd8SRYvLUhGqwnXIfbar8zpNislPloDX63FqZxh17AQB5I0f+uEiKC9DpEuuHoqf2H
bdQOajNmS9Z1MReKXJUA3r0+ZcMk20c2Y+eKVp9dH0fJFRw63eTbIbSWjQ5dtcr5VoQISg8Gr8qA
VNkarwYwlk2aZ0TopAGWBRmXgaI+aYEUbl/oukbkenMBIoXHUfSXllm6F7S2ah+eOFSztOzKLN3G
rKZNPA8ywrA/Vy4c377a6MxXm3FtZo17tGSGpC4g3VAeLChj3WVRWoDy68gt4P/w73HUoJ/P45Pj
PlnmkikoA3zjw0ADe8Uayntkn60NOFlJ7I1rOG/XZrbHsy8JYiQ4sNe33tiyJeV4APiBiKmyc4Se
YLXvkQa0xVWPo3w5qtnbymsALvqtW9neR2/JmBCGFg8vTlKE3weIrSUXj9UNgbwDuSahV3oooQe8
b+aZyqLKq+mRPub8SQ6Fg1RgzrNDCA4R0VKY8Xu8poMfQfygdUaM4bhvlPast5Zm5B7PZO3ADsZ1
vxzwKlflxYCmBW1ZwBDvrjSC6Lk1+/3hrKpenYJGFaSHra4OE7OfuTfF3HJhHSdc65odLHqm28zT
LVglhzS0oqW71CrK7PtqQGb6YIdtBILfrebxVgOlpvgk7e/eqw1/OXSz4E933Ub2w2ILvaGUDPYP
v1/6zPrEdTFpObtey6cYe6ymcQFDe0uimmClRDYEJr9pgSugIhqpCnL+GWuqrdvijmPkSvPfkYXJ
7QbfMt4Ko2CQVppjj24Go5tzoOGAsJz/j8qLT8QCgmpgr5N1K57REURXWJrKMIZPUPNcIMf6OLd7
1gRJnOuDoxdTXeeUudV1JzHaPIbsFifVmta5j/L+Pbgsv9898KV91YV5NF7DQ2OIsw5Bj9oHJ9VJ
2nytu5ZtpXNC3tQyKuacPWzD+t3si1xdoB8SX/Ff72sIMb5FyjkgJG0debY6Sphz7wwzE0cxy5yO
lssytw5z8VBiA7hGpFF5qWcPNsbQxnPZjgo7eh7g7uUHIuJ4TTYjc6JLl15c/0WwIBNGZPFIHZB+
8oxUHoqDIxqE6cAmM/fX1jDadJSihrDFpnAmk9K7rz4MEbp6Y6VMv9oiDWwZnfeqoK5awYSM1OZX
LUSgoQ6ese9cSm4LYehMMOCcTJO+XdaA6fqkgFQH6sIVdPkvtnlX/SPQUttJNnXX3bb+4t4Ymgn2
oehb0gRyQB1FEnpKFG+pRNSriaED6X9QKiDdhZqZm85TSLQn6pTHBsVb+WJ1mxNOMerUen2SGnEh
vwxF7KEAk5JfGZmcPxW5aUzAEZRfk/tpWm8WZYDtHxCVlXRBRh5SUs0q554gjM07C1/uyjU5mf6t
C+Yc2jLVjTrMCO3wqIQtMWRM3gRrh1LNwVqcZSDjBIUqEYk9T3/tLnmQrhlT+YTEMb9/xyyR7JNi
4Fljp4ueedaFum+jFibmaMsIe7goUPwt43v4H3NoxXU9BU8e0rY5nTH7uGiPGyhFfQa3kM2dJ/og
iVnpjxwc1uWmdHTd3QSDLJx7ZJqNfwmMBwFGuSxGflsPhpxTodC7xFRjo75tmozrHzDcH1UR1gU+
ENO8XHuX93718fPAQCuC228Hj/92Uv6hk7Kf6DhF/PvRwvnL9PH1pzbKnz/yQx+FBgUz1u+9kn9R
og1rP3T/0DgxA4ehFa0M3sWdLIf/SxckDXl/mDAyQzqFrm2HHv63/2CMYNk/E6jo53Ba5c/YEQOL
b3i+n48XhWZyx0jfuQ0yFTyvs+tdroANBpJgmP+uhej7FEfRFQfQ3opZjaaDueW8Q37YnEZb9Tdg
8Ef7xSu2+ozYcCiue0wcbmLLnlbgOLjrM4KO6YXm7JDqfN3iArnskkQTqvBY6kqnBKO104mRv/Uw
Oqp7307ZdLcN1OkMEdt5RPEx0Lvus2E+lsLF0ThUAotCPdGXlKs++RGXCDCwWgBB5Z1L6M/qLPeM
cwP/WDCAzy/IJtrGdJ+dfqrGRiEWWOv6tSdv8A57wcTJg+L/Lsvw59G6z/jsAlEMCkja18Fltw7u
BoxphGnCHss/dZQn7asxzFcSjhGhXebYbPD6inUhMZoL7BCZk14D5U4I540dyu5N5Fb5w1bV013f
7PVN0MDuoBqGkKC66VTNoKbR4bd9UrkdckP0lqRlhyO5DdjVFy1BDNtPWpJNsklimM1O9xeZ5ZXj
CQtm7gQncthYCIKhNDczXRDZELtQt+Fyph8uWivR9KUvsdx3IzrnvC/IemXO1dIXQ2JhNMs7wKuu
ch6muqWt7iDpiUOvzKblXH8vqcmmo76WXT6Io/xWd6M124tw71tFntGdOk7fC3UawnvZ3lMx6xvF
ws3g6Xtxb6rZyjgjFU2W9q6a9gcn2C42UhTJA/6G86yFD+/xSn8/Zlh/njoGpaaZ3ns922C1XvLv
RxQ69vuBRX8/vnjfDzP/XfBaXer1HxY8Jp2sSv9+vft/zUcQjT+2jb//xF/LnR1BxbdpHdIPM7+j
77/PUBFKMV41Ldqknk3X0WeF+wGKz2wVazbzUsfbB6V/LX7ezss3cf9SpdNbtZ3/KAnN2ftj/+rT
fufiW6AeKcz4nAj/f177UBmsQmDP/VKQ/Vp9bcSWOWY6zyDXETrryl6fK/hC+qhWp0HJo/D3f14Y
UkDB6jymN0dp7ErCGqskETJtlJmI3cKGVJKnwRSMcJLBlf7mo3dA8G4kyL6wJ6KbHtFLIiMfKe5Z
nyUSwtyUxvxU6JGKB9trDvqWYO4Sqek2MpY6OSpHAh0vaK2RLzTzYjBybCeccSQDqiIDwfvDjfy/
utg/t/dcHzmrs/fU+a+3t6B++XY6vHbUqpv3BWDTFBEqnwfIupBaOU59G+XIj7BvWmUrvvb+UK5v
mZTvdGMbnw+fp+Ugtzz9/pK+taF/vGFA8iPLC2iSAaxjZvDLJREbtcBkHPJXhnGwdKSLsuVqg06G
oKUwyCCFyokD26r2fJSQfaNaZE2HxJSQMrH47NTRYCTW6qoxJ2UWhy3L2RW2ZuFWHLTeiu0Z3CLk
MtBFNSkF28bMrjiIyFVej4dGofX/hzbkz613l+MMaCM3ikJm+OzAv4L/s6LmQFs37RdzRubziNTe
6B5Ek3Xb/e+/vb2d+cOXxx9yCJvAPe9xDgn5ez8/7Wsj+mjzl+x1bzhiVZFNVrtwrEzecA4VlXs3
q27PHGDM0EAZlYA7pgdwCMBLf38lPzde94/s7DmHuwN5b2z+iguwnHylEVT5r5MKB//sSeLgNaMQ
AwnnVc5J2/snhP/+YPz82VlMGELBQyD+52/JBSQYNrUkUe51sXJVul/ovARFcZnJkWch7/r9Yzer
PwLp/f1Htf7+WaHK2lR79MlZ5cxfvvUKgmSNG168KqINRXBB97F9anBA9XCxwBPm8m6JtswUN105
tDuvbSqgZVcqkOBJ2W6zJcN1mInoDZqBgMKqmFq7uamnfCAlfpxdaM4Xv7/ovz2StNOpLD0nQDPF
M/PLNRtWbuD5CZzPzdgPcCD7lYY8jM9w29GC/+nf4sH39/9QzLJT7O3vH9rbIBFx+1e1+ozsawy3
mKKI01FmGyWPxO//1N8eAg8uDYIdHJSWyUDol9XDIqTKBrfdfm5XTcWLmY3g3K8TJQuQy074nYPW
m2HWP0GTrb9/n/DWfegYsIgADP+6bGWGZS5y8IxPtC4tmzYJWucRbXcoYdckltPQBL7gNamDj5iQ
MVymSBrpIBPwvdjT2xI2Hi0TILybJo/FqiLCEH1I0p5YXRWm//Athb8+slxgwBiLGx/Bl0OT8PMt
8XJSucU4dJ+KEBybj5d41du9wtfI/dmIRVynU6Q4Dp9BaJY8H6pFFmRg81lXFsuodvP1M/dSVF99
tR9m2P7cHagwWQxLvn5fgGENsLp4C9iQF5VHKFDxRwU1N31qtOLu7HEibMNoYkgfiwuR7Uu0oUj4
WFObxnD4hs67Xt5v615CYJjZMr4LVAm7Tcbcyp2IZ7u9xxPbF9h37qXvVuKLP49WaSHnydR2zwMd
eS9t2fLGDXCtuUaL8OIWWwM6+hckt5J4+dFfoOFv2gmmt9OwQ6FV9T/snddy3UiWRX9lYt5RASAT
biLm5fpL7yXqBUE5eCDhzdfPSlLdXbqqpqLmuaMiVKJIXrhE5slz9lmbf4GiSIMQtySO3YpnZscY
+qHNFlSNZipuSmMzgJxphnxlpim6/xmZLs347UhTNBANK9HEhAQeVuHunWGKu9tupNcz2c/1pEHP
LZgm2NJpFHDof5DgBIxfTHaiWblXgv6z+rn2ExolQjnUyWUuS5wCR6udyvMYOWh/1tOox1iaaArk
1iVDAlvbH1pNnMaqRa+ZqJdsJhF0VR0C0UqWCr7djwtw0k4D8UoPGEu6Mc1Qs0wds2T4IVTSE+YP
0CC5GhfyR8KGrEjXrYak/uMzalUbzRYrUppS1wy5CoG8iBeHe9Bj7sahJxUzESNn4ppA7+u7KrNs
5M45vsKI7jCOXZydlXnTgw22YsRJ+PgZHlHbrEINBlGzV3N5TF16uFRBx6olqP8waNLQTYu7snPY
ZexSgcjKpfiVYqC1GgBrMGoiuIk8MzGZfCD6TSv0duSCM1+cGdT85i81mS/uIQazKcdHl4eT0r2f
my73ZPF6Px+PoVsOGhm4YC7nb5A9Cb43u0SLXEQaKBduKKTPErgsPdqcsWcPzAJbfD8HLgZdkx6/
jaglX0W+qMVwFtCywKdUc0XFZtOnwucrI+o8ZmPamDpOaebq+cexT/W5yACdtLt2abecv8x+DQds
I8AnysPg+tpWCA9HX8dt4WBmyVWr9aofk17yxToQs1ZE4/aq73FNM276vZ9GzXVffE+PuZwQUB7S
boKUTEuWq4eoDq2HB+WX/Flbfs4L7KUYml8ROi5EGXJMeM/JQC568tBp4pe0FpqOHsNw5kMbxCM8
CaclbqR7QVliePCSDH7MNq6wRpgPA+nctLjUDTF8YN20VGbW5CB6PapFQuF2g95iwblk8nNU/ZvU
fMCpKgmGjYUCRc9McY613Q7Iy86heVQha8jmSJo0Ii5kbqPBVMuNM9OMbK/9FkWH3AbFyK6SpY8G
yCvXcYasWcVml9fmGktFkVxDhk5CWhTIJujZKsFWxUIy7bXssJPWzJOZbHTdYdE55W1rjHSyth7n
GBotz6aWflI5L2ULXxYgA9ryqLoPijqU9Ju3VTD5a5eyyphvmYiZbradiDBdXEeqr4Jg1RO308uG
XUoXH0K0kag2Vn7GNOt+WaieguVjsp25Zvqw8cAEHB5PcRxdZPg1Wt5VNwWtHjwJDBxGYjfOsPzB
b+txaWK1wRgKKddk0Xm1VAvfq+2hB4G5OJBxntq65C5tUENaIDYm07D6+gp9uM2Uiyqu5ymVFFRZ
CypwpnxWUJt6Fuy5+YxcMwGjOuzMTo38JFuYmu91DbmDcz8zh2K6DbpUR4SIsiOmJyUnl/uHSy+z
w8Bd5F2gmNAyoIa6EXN15OlrEwmfQoA8+Hm7cOK4DwBAX0sL4I/aMV2yHA2z8ljlUd6jj936MteL
LDkGbZQwuRjtUkelDM38MPuxIa8nc4ZXTa9p4ciDovrAJflVUzXQyWwdrcBdy+YvhV+zG/mxD2HW
1zcHBJuo8EOhvarGvixOR2Ecgfgv9OSjiIo2dTiW4VbCCqnv34D+ScXiP2+HefQ4Yy8dDe5SBded
FzvtF8Lpg5/0+g7+GNZFMurvzRL1uI072aQDZ8wi9HTf0jaxPFkGo1JshdcEzbgi6o1QaoKjTHhz
pR9S315BZffUlZ0w7W7agEYBnBAXa4YRWo55c28WU/7wE3zeLdWQIYYYevXlVwI9ZcSk/pQw5y67
fwefp1ElN1d023XVuUKZokpskH8Hos9ZVuls7waLgm8z/wZEL705t0lUNcbcPSNN6/+Jo09JjU9U
AnN7DskZ/nsqfQB41mx2ob2M1fnEy9HTrJtdjmiyccL+E58+Sm2AD4nndt5Zi5+jv/oLSj0FWk/D
ETwbCs47rHo4o1aJEtfDd2Idh8Ixbt649XRdkFTcm8pDk7r9FV8vDdniVlkyqlc/QexzkA+oQWiV
i5ZpZQ6ecjfB/4doj4oTuUnvqcrDFLp1OnP/N7j2lZ/1drWxHJDbtK0KKjzRVWNzMenNj+jbnHP8
Wu7GqKgAN40V5d1krQpRKOdxnB2l5EaFY0PzaWWaETHKm78Q1ZCRFwbCqo41gd2lRFANfi56WcGW
W7/cta/Dx4YFnNchhgHA1FCQHWcqSYw5tMJdSuU4yvWFqdE/X+pIm5c4cT2w9Dh0ALHKdKUT2ct+
9jw+c9c7NNYtKxQ0eueAe/nC2c5vNkh9XSTuRwcrXk4FUoSXBXu4z+QaFPVSpkmnbYnsfeqtyt5L
2yEKHk1iNzQA1M6Yy1IfXdx4HhojhoQbGuYcc0tbvbsIUtk2/kWH0mafbRyLvjC5UOISyvkandTo
CbHIbdbokRYGQpNxDjpuEH2IeuWEuT5xpg3aBI7de4tXLfeDdLTJFh1zEx+mTTmYZloc0jj/Fl48
M0omPe2YZadWwBmV1MOs5iVoINdhkPpqGGV3feN+HiHZVjvXRtR1gfJvYFkkZa1jqVJ5OmSJg05b
RXUQzDvre2+0cxZsoNDQYLdiPSRvQFY/nLi3gdk43H7mcA2Vq17TPS7uVaxSP1YwiRh+eMiAoDCj
uQGaPtTRItR2ZyqSaVBh5w1b4juyd24s00yqz6DH7IDh8487sdQ4QKx6RRWO/FAZ84lVgWJbbjKr
nH1a2Q1Asck6MYkD7pBShc7HnJbADGCcfowsmJb1xPav7x78Opy4YpGWFs+IRlGPRsQyyoYxvlno
bQ+D5yFDKZIdaHuNivEoCUeHh4U2E67KWpROPjVNPyTxUdGUwGeZWNASgo/2rPfEPrQK92NBvs6a
1slIs3y3QdVIlBKBuWO5HFDTN87BVFE7+DdLF9tVcuGGnsn5zIvU74FAeselDog1hoe8lfoVASeo
E154X/ID4UCD20tq5WyNk9rSA0yE2BnY+9r2wNlsIOnq1RXyUsSi2VcjgepaCEUUiPJFx5udq8cj
5oEpkbXJHUi/h4tX8gX/rn+aqIS2wDGnsuxvrJjzovUq9nRomEHe0sE8pr2czNvrkXUOtzrvx4qH
2rSQmAsIh2KIPtESGSVoBCHKeLzVNWMhXyczMUG6k43UYzcv7aC8LEYrGjr8RVsfmQsfAPdpk4/w
85J1bwwFxyoX0BAP5qszatoiHUw3wVCx5Yu8IGlehgbsd7Fqs151TC6UywCojVaXlRCRbMZZgUsa
dzZVDjs2k94HHghtMYSXbDx5zjARFmzWRpv9E2S9GUegib777GWIrYmbEr5FPm1kDsQabeU3XG0y
Ud6dtz92xP5SBgQGUxSZ7L7KqBZ8FbFnoZxsgDf7IiC/LDcUXEz0lbGK2Y6AfIEkffBdJfoHd8kF
tg7GaHH/Dby7dczu0qlMSmSy9CafDjkdyEeqYnyEbRjx1LqChC78PN9AOZQ0g1MSowBuwxuHIIQ5
YLFq9rzH2lPl2Or9A8PJRRLJBzXhoqdKxZzsHpTn0Fa5peufoX+w4LOxVQGZP395e/XKAXw9GDuj
CMAtYtmBd8emG8DqMTAA9HGaaCNeRSRImcfy2pTTVKKGiBa943aw5eRGjtBzeMUXMUbq0nUzSfA6
j2m0x5Nr6m/dyVuA6vUQ9A4+akkEur1nSOxqxATZwNu5KBv4mEB2uDjv07rUkahd2szi6/Ft1zhl
6FziY50OiIIuCfh7F77FyOy8pSVY7wLfNhZ5uOiTrpZpnFGr1ein1arzF3a8ktZsBjqbJJPRP8Zl
ySNNrF6fOrojVsItdtVh122NqZTQ4xXJEX5wmRlRuFToCavjMRpIyzExSF5pLO1CZSAW2B+JatI7
dNpe9MwRIKfhHhZWpkfl+1mjv8gZ+aidUVkit3as05ShP+nW0SAfP09hp/eZQ2wg+KRsOdc5/g59
w/X+5pCnWTXSVLTqOpBWJZAwAqef01QzrEofV5zuswM+nxn+bWjkvqFzle9f3a+H0lpnauRIxEme
n7qeYXulloHsxGfASHp+qlwpcDGfmKyZu94/1ms28M+5aos0tWcJB98+bH1+qUrBGkMSisru8ySK
no0M7cc2I9HpZMxriPREI/sXuB/ZS19KB20O3um1n69VZ7PvJguhKxsBW14997zNzD9qHyW0CB0i
eQ6dUxeeS2vd7zLtv9wqDMRMhMoWMgcLTYP+/p/yuVMTFl1E9/ILhDaM+LYsUHpbyOLKFur9O/XL
mBPkuwNKQVSCMBQ8TR0TRiU4sbnqJYh90c+HcPbT8Ql3Tf2KuGE0/nbInZZQLB6MFks4HBNY+6mR
dlO3wo+oFbxgqKPnKLSIZBH7hJn9LrIDvWaFAa5UBBMzX3/L8TttrpntCuf4/rWf3maqpo6js/OU
SVGInI7IsewmQEWR+EROgn3zHOOL8cUvPb2df/9Ip3fZdoTJ1dJIwdFIjp1kzTMCQ5wAU+sT7YJe
dtmpXG/Nk1QKFvnY1lHj+wf8uW2DAg3tM6SdKfJiyEfQdDKCutRfmEzmBpEndaJ4CxdST3NMito4
NGxqOhnBL0RzHKy9zIlZGd8/gddm8D+/gYRa2iIVMxsP82NHnM4sMopzS3klfXO48pRbaln01JL1
iIMUUI8OW4Ym1qGxK6Wev38kxQ2n0ymvwsU6Jj6Obzfnh7cuqf+Zt7jCI47dwvLmPof5SeXDXEGs
7dMsamXwszWvQi+Ww9xXQ7WJQ5MXHxgFNfR003k9ySML2eSYEL6RotticYDm7ZhQWkY6X0HS5TDt
0Oqwy2hsj12M1ifyzLAwIrbBfEEv8Uo1kHPW3luCviW0Z9aExauDJnh7rxGfbelgOUwBRZC1abF0
IT0WpQ2ZSXvAEZAkS0n/629aHn4ZcJp8bLoOTWG2+HVo9+wsYsNc5ucqrgUxa4RBHxuOYOl0BPAj
Zf3+E/+5x4Ihx1QLvokaDY00tJaejHFqTrNmco3PQeTqHGOfBG526dDInxlXZvtqESjzoGcTNVn4
t5CEzQt9Nu+fxumVo+mWJjMnTq384Z92YZVuXY48y/g5q0h/niVF0xWPNmKX5sJuu994RpzOIILg
zBNkilza8OjsOxnk4BKiBN1t+2nQrilPTurpYZGmSkdW71+XffJK8+l02oDExY+adUGYJxWlCE1i
npeD/Vi2nUm/CelLvDIj0qjsdBNEyIRHFLwL/ueRsGFcTo4IntisOY2/UqR1ScGw5dH1ewV/lzjU
WqQO1JOIHQom5bwVMa1GOq01GToN4HduxUs4+K5OE2cF1ZGHwbAEF2fAikewHhm6UmQNhZ6v2RBk
U32EU5PM+a6szEi+aSa/TP8Tfav+Qk9xcr+5B9hTCJP3FLDIr4VgB+1nAP1ueuwL7N6AUFWUKjIE
8hV5uvfvtzgZz/qZMnm5CC5oiWQePRnPY0XjjLJk+ODL6vVYvUPqNBtqHer3TPVMQW+19xyRDneh
nEqdJf3xVTP0OkMAzYab60hP5zPZC2rPVRvtKRkFI8NGZLloeVVhiyaqyMb9DBiEdwd7erbHCZYY
bEt+FP6oFukikpGnNu/O4psL3xuqQj/wxUk5ivFaiUd+rQ88WGRAcajTCBTKj9arZZk3MPFXm65J
dGL5RwmNN5Kxm1LzYN0LQ7IcYjVbxUgK5P1b6v/8+HQrJ6oBE78P3FxwqTBPhnDNFQy+qcIvoOu8
j7iYOLr523YObuYrSY4/hlInpwDQHWZBGyAC5aGws/xpwCMOLBdAN4qmkQBsOPt4mcZd/Riyf21v
8qkd4nXsD/YhCdLbglLbl0HJVq2wzovnNbUc93pwwuo8NpP2khUpRgtZxEO2MdpUfFioIw9naCNT
HEHzwJQbsobZk7EYoBS6fELRjdT4RrIqZTuZG0g952aAqjjXW2ri+VOMNOEM0AFVglR12FRW2UgJ
r7PyT+gAnPMZAlgC4682aUtRjfdgsz6/qLiyAEY0bkwKI2rbPeDA8mH0RP+UCAF2xjcNiXCRvN0z
vZ/t19xQzb0r25awKOwP6dSDkKdIodYl9aKJ9o4gMVa9LIYzjMi2tCcNJGziNP3QY7RD1jzss003
NtXDAlpsQ/ipMXuGIdema97KbjY/4zzTfgJzIB/j3unXMd6855mHNhykVHL+/oj4ZUAQfml1GpEK
9aBfwvTeaYMqk03xtS61tl3kKpt2hYAr+pvZ81WX8K9whKHHfsq2qcfrDkCBl8dJSA0N1wZRFX+1
xoqhJGxm0VXFPiDZTHHu3ZV2Ed4lbWgofACdQG0Exp35HsSNu5loqkpXaNjc68ZtgrMSivEjy1BL
+NDn3VNRsKbTmFGold1Z8tYc0vJ70Qv/oiRreTvYs/0hSNm+razKMhUwC9gKBY3JK8MrXJIaGSUq
awzINzXB/DWtom6dYiazsyLHfIGfJGhrC8TfChFe78jr3SdM04Yjp1KmitSbVztR+ZV3ZboJbAyB
t25edSmvjOk+vv+gf55M3w7mIVLUIRbx82k0GC6SsLoJyq+u6RXosybzwSqVTRdFkV0OUvTsvaOq
uKU8S7/5+8c+8Rri4DoMIAxiAECbsU9DAsvw2kn68/JV9nqUgXqM9wJOxmFapheIfyDJsJXe9HaE
U1rdGO6B7nPnd/4ujh5iPw1BT4s1tR7EQjhGp/jPQ9DKwoLyQQzxsscKl3Rak0H6crxg01IlwdCT
1pCDV3SAIugBL7AaropDRd7qkr5LQC3gqIzrxYrkAdwiiTPILJ8KUJ3gBzPjEtaEdzFD/qOHRzyQ
A82vMZ2FAe5SGJvXC9bcl/QJt+HaU4F3R9g4VDswcd9nN02QNqtkn5EpPiRRpa4Lp0NWXYVt/3nO
4/7RdOzs1ii1KYU7WeNO2B2KctEk0cOYB3G6puOQC4gnbFCGLqIE4KV1irUva+K9pO/+Ioln+cHS
/mz4RION+837re/d6b2FEkAM6rKb9U7b1HtSwjx3D08HMNVXEBDTJxpC5nmT1aV5ZY3sJX5zxBNc
AqPKI+ZFdYseCTsipHEnj9O086Zg6fyWqlSekTZDpx72s3FOojLdUYjomOmdqPmqhJk/JdHUXST0
29zi0iF2f3eEcy4BsizEUfQf/JI5EjYO0LhvZ9+AO5gefUFB+hkdwUwHUll+I2r3vi5tr2HRxud5
SCF5zu4At+c3p/GzFvj1luCoR2AGlSKQ7D5/viVocdqiXbz8W1i4c79xcVi4oec8zi+SHACtudBI
hSllv5tduiUVvQnPsU+L5SFuF+vhNyfzF0NCw6NMpHE2wrhTTehS9ONQ0avwLfJM9752rfbOzg1j
o9EL5ywx/VWf192ZkmVxzCdhXXalx5pAP8F0o1EOSF5L/FYTTCS+o82unZVfJ9n9+2f56pD188Bl
k8Dkiw2ah4b6VMbZgCRq/YiHFE2Uhsi4VOGnqlnAZuNtCcEFoC25qaLCb4VOx3jepLHrcL+iZEOG
KwjWlKqLeNNUrvcR65ZBJ+0pfpRGG19mbtIeaiGmK7ePo2PkeJFcVbAecCEFhwQpU5lFD04QuAHe
sY7aGwzoXZp1xiWskIEfGD2D1mEe4zyNBCIpniG7aCTuWldWkl0UFOjZC4iCLpS8ziEaDWNK9R2v
9CcswuctUWR739lTeYyLnJbnxsNRlTmEQt/aJV97I4KkpFiOxHPCFJ2KYOfmebSG3qouRxW0Ld5F
ykUR7UMcPiIrAg+IV7D9AZ+b5CM04u67TGw4Ru2QQqV9/+lo5NnJtOKi4HR4xdFMs6k8GdBDAXwz
qGX/jax3HT2yujntmkwifPfWBE3iDvCpxnbBOshvnOp7vGCjslpCW4174VXtkxPk0YXpjdmjTRs/
FRJWgV2TNjkvQ5QCPqixMX876/80lj3M6tv//vfL1yIp6bJnk/Kl+3PXhEBxS4D57xstnpImSk4I
PT9+6Uevhef8QRqYz7F1SpwEmv3f//WDV+eLP1B80U+BsBTpPGnsfzZbiOAPyW4XkacJnlBvb/7Z
bCHcP/g0+oTZSLI82e7f6jQjg/3TgOSkODwtbXwkZ6Hb136eYf3BrapqjqyDj7MR/U9D5a8btlvr
pZxrbEiAnZbhp7n0HQqufhQ/mr2K1tIU1Tmckf5KVG4ChmCgk9qjYL9tPMe/iecI3yW3zB+qcmaB
ZmI/1mH3AF8ZCRUO1i+mUFkDBpUb/IhyrHyyOxcxKLZatPfbRvPVCcvqvIqj4ELOE5Ks1z5rQPjO
i1DI91ZE/8ET2QTjWzZ502MmqmL6RqQYeOlZ0srxCpnatiloCI+m9NyE4eXv3SFkLwSFm5A0olJ6
1XfogpGIVsaDIR3VIYUrhy2A7giyFsFUWyS13ACOnK6sZoISm8X+pzzLffu87Qaf21LZ9sGiInSR
KgsVRubC1SNyrNDEjKOzs2pTYi6dfZbFUp5HWFghnVzkxmlk9hFFBKR0K5Qbw3OddR6K8cm2aZUu
Kuw5aQjrExhshboJA2aB/RTG8mjiZPsMwz7Z9O00PcZmG2+yJM3lis7Y2ntSbTJ0YAInGnUXZn21
Ag9v1rswiDTVYJGdfQ0+nsZWA8fHB+C68qUnb45iIh/Vs4ykf6ETYQ8TpGfucmZxL+IqsB6C16b5
2R6tBzYuKEFy5fDxnaBpY9VUnXXVEqWDm0cn3NJJXtLM6zsDPfh+TMmQrGfNTncs+4q26NwW1Ov4
a26l9M+HTMiIhXuwquBbCn4Hr+DMu1Alts02zi8g/LoifEqlTyLC6V1o7XAFcDiKI6gM0eQET36V
0ZH+ChWyeqOjh9gfIB4FjbQe6PXgMgrK9/vRq0DPTV0gjiLunBc1AV7dy85v6Ned2uU8KFnJIPpb
1bkdWbTPp3LhgpjO+Zwa6e95lyFPPDP8mRMYrRowoBfByFsXQ6ie87Fgrxkh1AAUj7lwCjnXyyVI
3cq1rxBkwLggR2lGx06Xs1doMbqvwFyNdYIiEIEtTn0Jd7wGj0CVXq+LRjnQoO0auJKsaAvk4ydX
X7y/dLolnXTGsm5oPYK5UnviKJFIHKdJg56WtlPPLpTjtTQUFxH2tnnjJ4N78XpE1yO9thsMVxwR
ejA26wF74HUKI+FpbDIwBux+aLWWoz3Qz91Y8sWExeuvJTXnc9ds1HNtW3Rk1+g7YU2kjryNUpLl
mQCIR/I7aRAtuL0Q69rWAJJI5FzWDGnkIgYq+0F26Ww8vZ4lurg+OuQz7lZrtMCcLMkxRpnBNuyK
wjedj3nWEhvg3MJzhidcL/fdiHJ1hzcPjxSMpL4n6Wy2V90cVOeB21bnc1PxdYBZVboCCY0fkYEX
8z6rDAYEys5k7405MxS7i4ZOetOadwlE9e/LglprlbqGHlMW3BQ43IZf7Kt+IOnpWcVEIoPcwnpC
HT9C/7GXA6v2eAdVZ7oZQHg8s1wDuTSr3vIZpxg8rgIkBxed368r5fjzyqGjbVi1NmTCvigjsZ6b
1rtiPxuep8EcPPEw3RjkiGfdpXgEUHxvWvXcyb7FV5Gmq/uBUUx/ql/sFlzJ1+YQObd90rVfUkNY
YpWz6DzlQT7d+2jA12jcGNh2Q66GHVNFGGZKg6srsAVdLRWyqDV5nBybkgDnU1So0bAcJtLVhxHM
1Rc2Jp7YWjgOIB8OkQmu7DaTxyhK5VHQs4/VzRSHTw2JgQsXh7SBAxbj9Wg5ciuHyIbq2AnUjnXI
lq6gA+8opkTsq9yP43XDinFbWqq8y9F1EPRleVqtvCy2H4Nq8XYAS+Zv0isEGbUuOaSDb32FA7Q8
+VE/eTuE0ulF3bjJN1FP40PvOPNRFfTwzynQHXCUj0AcmqfYlti5k26t8LHy0fNjcr3C3Ta/sHAm
4N+mcmf6BZqOyFy+JXOU8QaMeXvuOxj4rIbUw8NAtyM+z1nanuPu5OHBRRh+7JcmuyyoDm6cEfg/
AOsO8EOCtOYC5yDwpk3xDbRfjN8725N8Nc31fEa10L/KR+POKqCfbulEA0ma0QRgXeSAnOvbRQpy
5SairMGddgt9ipu2zghjKfqtMqMPb8qhYTaZPZTO5GrvsOH7KCL0NOsuaJcIG7dEXKisNO3HEJL2
E6YmzT0+EjexM9R3KBXg90StdQdgxrsvPUDheT91/nXNvvCQ4BC1NaPY/AhbZKJv2n9YItv90NNq
va8mVGh7zNmwG+G55eowNNofSYx0DQS0gSv7psVMcuUWKna2uRnjPlUtOcr4ujNvW8y/txN1WLoq
GwunBtFMqxhSudrm+K+bFNji8ROqy4K+Atk76Y59RV9guprn/dqwJJYQomaTMZndg11m/nPCvrpl
KRTmdZ/KfgWhRx0HVzCqR5F+mljez8e876862/w04gBwqfAPIIE2TsolrRDSDe0uKTmTwL6fA0OS
YE2tW+wnu+8DLuufZgrJ9cvUmflwm7hNGJ13zZIdMd4q16puPtoYxt/GsRVuMnD1K0LB6WLoMHHL
YXMOntuc9a0wrhsaaLatTbMdxhHFN4w+p4t6SbCHgkV9i1HK8OwnbriJAFbcBCpwrqd+xI8pK2n6
X5kOqmDPCLNLM6ztchOD4bqVGT6NnuxxqSlyoCXSnc5UW5Sfkh4QulOpxxAq1BnJmKeOJRHfd8Zp
m5rPlh0d0zFtL0gHy4/jGCGiAsjTrK2wtXAUiePzNpKkFvFtvey95gA7A76wZyMCN8GzQbZSMEbY
vUmu0LfoMpUCRpGy8VfEkuXKlQwVM4kv8KCsDnZufQhTsCoRuCXdKSHX7LYyuIZ5vrHUwDiwldyS
Hw5YKYJw2USyRhfhsoTv4Dub08q2lbj1I+ne+EHT3VdsgVjoSyqyLQ6w62yZdnBvh0vM6ki799Gj
a9bAgRsjQbY2kSglDbdD6FjcJ2k1oM8k/NjZpc7Z2nmKQxWocZBOLm2ltO/GN8XUiF0Gre/BbJrh
HOdZ84PR8IuDG1WXzEADOIAW7wic+m5FZ2J2U2Ins+lsjEdFsdR3sVPkw3ou23HbVzppFI+VddYj
+LtNNIa+Cd2jT3X9okJM9mi2aG1XeMo9xX38kf7CEO2o5RNQTEP0OChtAtIihVqheThzFem9yYzg
J6K12Lm9y3PoYO5iuVaYAeQsD5+xHbR5hzehwJpSTU6NW1XP6pjHARQAr8j3apT+kwq48EFNzX2Y
Vt4OBmeYblkOx4OPimyDXCgj1U+hd2qsu5iumnbVpLGkxh6155WcJQ6F8aydECVJQNuexI7fmS69
YsJvymO++UoC2v3uo3/ZJpnrLAcEp/kX5Xn1gTxuuM11aKWKtlnlw0x/tbSKap0XqbtNjFphsjsk
a8hePZt4y96Ec96tARINmwwN0nmWFsPV0vpKPLK+oYfAhCEe1kUwFTcpsK11mznVXY9JoXuXB4ZY
ICNgnDeg61v55Sg/Z4hmol0A7p8XyCQWzFwru45YZCMMqS7KrG23c58F0zpt/fC2JQy4tHOlmHln
EX30iqGsNovAHQPO/nPUW9XdAl4LF7co3tVZP184reNcIVaocdGqa2PTVw5qxyrvziernvdgb6Yb
ZNjtQzwWZzXwIOUv06YO7PoaF+r2C2k6c49pQXMGmDfcN5H/RKA27rwWOo7XyNt0mOHq0BKTYe85
FVF+1lLes3YJRqrzapQYkML0K6sUdxJ3uaPgqD5PSJIjho+d4yNagoEWdNn5JdqOi6xvjOLLPEzt
DSLd5dqIlybZYizg9J/9Tj0oPJAyb9XQpxTa+8JgcjuGk7uvY+HdVVb+QVERjs/LvPbCC1GaL5SO
1OUECmOV+IyFYzYmIc85nTOAXGmsM8iQbj8kBX9rxlVDyfJGl0x3DuxnLZF21PhhiWW1lmglIu8m
slV9w+p3xJ+6MMbDn3byf1EZ/jnbR5elSTs0UHi0NSQewRL8vDGOgrGfAYA3B69p5BGDmuCCRjn7
YcHL4WvQWMn+/eM5P+sM9AElhX8akkkxUlQ4Lf3jlkOLt9lWB4yeA9yoCN1bJuaXzIDaurGr/kuc
Y6FwFQ1+L454AuKmsW4ptxWXqZOCSzN4sbeoFWRz/QoFKwx3wQ2X4sHTEHfBdsgqAkAJ95awrXDh
P0WmCNjQy265t10DqWo9Zc0hASL4jL2b81I5w9jdt5D62t3SWRYKUlzjhPy0sJ/IsAGe2LBFGLsR
60fsReDiWQ/42atn2rTarwyZ8ru/DOW9oL2rXaHm4Odd21TP2MBP00XE3sjQc6fJBssywtvFaPuW
7ig2Dns/qpBG84PNtayU5e6b2IKD1pJcfH7dCxdubf0t+YV+BshMJJkayPx0fZzmmzMi5JDu2Org
zHq/7CSphgTDNYh+V7k+Sbu8HigAHEihkgz36eiiwV4adc6B8jjnESu/KLZA+Xk+vHvY+yY+e+uo
mtiE0Amgnt8fa3rs/itHrC8TWagfoENA2SKCUyWCMjBOxkaqOjSpsh/ccfQ3kA5n4se8OVSTwVFp
m2ETYIwF27b3D279nNR/O7qkGZMGHw8U7+m1UxE3SEo31aHFwxn+2Bj18tLLavuhTFu2zdJyufhB
ztV5FyliVGRPPRu/MvLyA9X8H4n9/6Q3f5PeZEkz301v7r9V5Dd/Bsm8/c6P7KZv/sEIstDOmDbj
GLOcf2U3nT9cmDCUyLDWcBHq8q0fKBkN6/oHN8sEHUOJDfkG/bvgJ/4ONsvXadGfxzW2iPxHhxAz
Nk3weor9k8w1wLvaDys/Pwg/eh4Bvqzwoaq2lLA+Ikm9bwbjUJp9/dEvrI/zyNrYezOxDkSj2fO3
i1HbRzEW87HNYbvBSnGOQY+jezObWM8bdbnuhqD5PoeDu6liD0mG35o4qOXqE5IY886gLr9H4NFv
RD4ua+UnyY6ml2nbR95dOiT+zYgpRuZjOoGkbOTT6K0RdCZsW8O2N/QtNGcmfuyo9K9RVRLBdrLD
snM6khhYbp02dDaVN3prax77BzsJ4GrNUwifk/dFGtbtuAhnj5PrB1cWycoex3xPhBdfdmZinaeC
czLNMrmx3LbZOoZb31CGRIWRP/UTBQgxYVtfUwwqvOGFtAU7XjGMG7bq0+ekDKLzbMRsQAQLDXp5
TW98O2LWKBtvP4IvXI8yn7a5EF+7lOhP9na4IdAj/en1Lzbtk2saJ8/SIIO+mIDdS+GD7peOzmuy
tvQ7euVdUbe77rXGaFyHbN23+JlPByUCyH1eZd0Fys4/doOjPjhDuiuC8XaxuuIuwx+CeqDf9EAR
PLzasaO7bBQb4a3tD+a6Zsv/sV+q5DYTpFBFix5NCHT8wLaG5r4WRnhv0/VwLrMZq0KjcEhmgTm4
AGWQXDVVPn6kGMyi77jB01QI2kqqqh//j73z2o7cSrbtr5wfgAa8ebwA0jKZLPpivWCwiqwN77Fh
vv5MpFyZbunoPuutW1ISaWAiVqyYK7QrpI6Y9Ax8TyghgL3dW2fEREbxyV0r18Ey9oZbvzhJygpM
6sj8qcxKi1j62Nsx7QXWWaLs+jBPkbGEWrcnpyF5m0EzbWTi6QOW2gEjGH1ReWy7KEoRatTyCP95
IO4VZzGZl8B6IbJWEL9VItBwOhlsPKNXfHJ0pL1wivDKWnqCerrif8ngYnuhSKp7jXLgbNgoeeaY
eicxTemnGu88cr5G2v0WPVIjjYzZX6+CbZstmSCYZ4KMMG7C4DVx2i4jVlADIYTCk13r8KInN6qR
P80Jzp92QI9UQA2ngWD8shcr66CN5cRuIaKkJN9uXSejaJDoT8ep5086+sCkl9Wk+YMuODWtIZqz
vdVJPnxDdu6dQ2Zr4hfEgN2xkVRdgcexs8CY+R1qN+cPav0UN/QTSQmytJjDqS/ql5jrb5fgAHT8
aRpwO2ISt6Hc9vlTrZXJGTZj9wYwWe60wajfETSnD9GAc+HyzlKiJ92tBFKBCodp4FYsMYqt1Vrs
V0Wxe2tOnIMmlRq8qtg8ks07PHSpSZqvDe+RzRw+OJzo+W4erP7RmQr+wzxK9YPFwGX1GlfzRgUs
gJxnpp8uZ1pq9RxtER48PW3WsWTixWI92qtuxnr1+sRorYG1NPmT6Y3681gqCQatwnRuW0uYhyqL
pjtmEyzzt2TU6WIAE1BLftRhMMujgpCFhheNGAzHon/rnZjYe7Wyb4hfmq+Q6fS7SE3du7FZl/45
I5lDkqn7icg+Eh2tgpBEUnf4Q9LliA7dwDYXsXLPZrrcLXZa3TeiIW45p/S8/FrFWFT3OMQRkLuM
3JhAY4YSVCnf3Axd6qQRFUoAKC2iDG3Bnx/WzRwHDJS/QKGjbXBfXMiFgU4OXdCly7kr47Ns5g9s
Kz7IBrVJWtWnEgQt5e0ceO613g836ig+xIAV/JytfDZGv1qjd4Xfm/m3gnilO3dTZ2wNGe96e3kS
bWeHljohYtLi+3VkbbJO8fV6Rm3SSRfseY4NPiOeYQeyxL4z6/Sxw4l/BrCus5roEtTg1EagOZCt
k2I+47cB/8kad1QdjdKJPmi9Mt1okw6VtBIzKe6uHe/sijx315PmhpgKZBgkpb2UOYvwbtbEJNRr
b6UgFLHR3xv0jivyZesrgpdYjtML5ti69aXV+j1zulsmfnkAhdG40WEmvihC/8jeOZl8VeEvJThu
hvq9X8yMupTCwADQ4R5CGNYJurVtwsBBZQYSNMNbIa1AZyYGdnLF5/bTfUl879Fzsp0BgQRtYuEH
TmxtOzXIQSnJdica50d7hoTqeM0hm+biAPLX2I/chEPVHWrmichjYIWOtSCfVCFfu6EFIRu2Uk9z
pjrHlhN/l86II5aMXlSNrGpsBJTh81djru/qxHXeE91J9uB71U+OreA7zrKHXuvS13lW2CROJeRi
owHDPCBUwHQldsqLTHYraYVD1hOpI1M0c4ZxqhksUGK86L4pujdk9mijwmo5T3E71htDyKRnqKSr
M6DtdtgQ3lWeKs0+59zzbzmt2o1qR9oHDFTmBsZ1WQUF9Ko9pMY6NDsFfV/T6/cOu9MGOsFhLkDS
GXX9OuSVHjZu5+HhlR9VVvEYFfC0p9+3doo9fIGN90IvvVPnJnoctXr2IbxJBmMQkAlOVK5b03qM
yJwMbC5DP01K8ZHpBx0aAY49zoPT6A5iQ5HgvrGtIu/AG2mP2dysNQSOOvK27fk44uInSESnlQuE
TB9TRkK+2ZnFexc56XvftvnRawtkDtFFZJYqcsszfdxmHa8VBVDopVfPDqLRLQCzKRRxQ2VlKJYP
rsg917ImZpMN8k+jrhlnBKoqsKiwfLT6JWQKWHEn75PBCeKSwNIoK1xvNXOIk4R/rR07PdIQhpms
nHWvGbauaAqVS0Iw+p2UG5u9yCAz9KnhR6xU1lCEQpubDieHCStnTBkJH45Yvba9I4/BaajOFcjm
I9SvaBMByYYD30RPXpP0dyMDuHSzsFEC8cQrlXMvXOtApZDtNLVqNsnEMIFwlAqNsp2+loUOJxCf
+uPYJuOelInmmc11ZgvcC4ns9OJgdEj0VkxggKqzsP5NFVZIqRzVihsYMlazJxW9C+q2T4M0msnx
TjSinBuC7mcz/+x0uet3bTTeZEz/rtuobLe5ge7e6IhbAynWATXD9VSxUasoO2YsdpC7y0vatlUd
opjh2B+bNli0TPMTDMXbwlT7AHHU3AEQuZ7w0O3aah3lkGMOCr2TH5Y1CzqTAFLYr3Vv5rHJ75u0
Qwc0MuXF6L0zNsvufXQSChB77rceC9PbIY9qXDtrODpJA/BlFy5xxsE+7uw7nqDVDYulA1yHYfY7
lZhYo5520ziJsDOW+xlzwnlKdI39SzfdzaW2s8ekC3Kt3bBtI97xG+6MnkeeZO90I0E0biZ1mo6J
JIx5SLvoMDbRKRHNnRlZaOGRmx7gGUxXUcrwuQ9TFss16AbLnZdxd9WunAEuodykRGNq9S4rWEG9
ZYGEZDd96EZBesPIzApXOHlXT0I0qupnHogtpmgoG9OBobG9nCxKFWJSRJFZm5m0adZwaz31Laaq
ae7z3MYQXdhQc/xOSPZp48wdpekj3FT6nqfh81SYt4rqyW1RekNAJMR4H5FhstHmpTuL1Kq2qbTM
695aPjaLQSJwbd8lHrNigvT6O8bq5IeR6nnDdq/1uZsqAFd6uXzWOq2/HgtH2SaafG/FrG9G1rSv
XSlBIriOeTQnuh/fAlfvjbl+Glk6vBOUKiQLD0Y4K+QYu+q6fT6kryN44CBRIEzyvI+OhZLYJIyy
xZwh5wRSJmQM1i6sp6jOGaybyY7W/4F938m3MvNqMSi08zx9c/RR+tiT2jPSapBXJnqW3oXArrzj
LBa73KTaWvSLue0/q+bYv7FHlp7Gseyo4ztMqnZiEdfr3aty8NSVIL4oYSb77LAsEL0oEsz5ZCat
cgtIfHnOSdW47uLiCw0oG7uV3gy1P/aLdYUlpQqTMv4CBJinvtIUb44kjYowi74nWSCR25bt+hfK
F3uDBXi6I6poCaiB7gyG3DdGCufIZypMwrvpNSE561xpWMee7GEcrlh3KE9LLt06aOY+v8nKxsFP
g9f1c9l0RDBGaYIpXYt5FBBeTzYErSGyLMZX980VKjcOJrnaXTIIF1eaU78sRlF+XuJKRRaJDFPh
lu+sAQzqWD6UFP24SBb3Kqr6imkgGpmrLYdkjkrWcmiyqgQIdCKG8YUAOC20G8cgga6MoU2k6Vgx
qqo4hQRFCdm5OEHKxOsf2CdtiUroq6Ykxsuneu6XOWBzfmHDweh6XH5NJ7/GXVHsHYOZbNuM9X5S
Svw4xD50c4SQbnSnrB0K+qzWvbMLVX4QyJp3RuotIREjVLepqfiWqNwN8C3yIj2X0I44eaTxi0LH
i6utkhbuIbcV0f5ravs1Ju5vVJ9VjvlGsPsph5UZQNW+vlXfGuF+fc3v+GCVADmkHo/QXAKmUDD/
EH0wqv2C0mECM4VRplvOn6KPqZE6p7MtAZIcOzF+uD9FIPsXdihIZwVwaOFmQNb5B/D0y+LFN+Km
ynKoi8+L5C0OZ2Jh/l4EUou4hodHmgkp5Q1URkLw3Hn42ErPLNtjqsKibbibuyyx7PDnclM5GV5e
jBsBUNZyet+qZrMWa8XoZsZ1iQNFtWdf6ck5YKDj0lh2uyFL+ynaZTD+koQZ/ygxfi38U3ZoIrpI
z8TiLjnFhS8GUizjkyYLEs8zqn1HgRqpoIdIGzfPESf4amjBaACcrIlgwL3oZcuCaGUDxJzv02ZZ
tx9dE+/srRtPQ+zdJEm/GXuP0AK/cNlKxBNV4o3JefAqs0/GWoQ0BAvZ/U28/Vcr/ZurBismzsn/
7gQFuf35tfheKr285Hel1PwFuC+DJDZV6Z+5AP64aFz3F9Ph0kAj1eH+f6+UEivgsLCBXG/akEdY
4fxTOdUZFXER2jZjIQZV/+ii+VE4ZXUeCi+KsM6N/acc7FSrscbwYNlT8Zh02um87Afwyg/ffCf/
Yab204iLw9BaoNKuuAb9x039RetIrV1QYTvGu/CBEGeMQXVvihHY4t+MGX6a36HGcV2QOwlZ2Dat
1fj6jRbMb5F2njSi/axV3o1qt/Ka25ZxNBeWk0iC+dv9DVxoP32LzDPwd7OT4wIlUNfBxzeHhPVh
NZrTRvsEEBqP+abqT1ULNMfHUl9ZgcsaxRNQYoNM20FQi1nURTOt/6iXOzanUHOkNEd/mHhq1wzB
9rAY0bpmr1U/l1PSnhoAgbsmEt5uZBq7Q+XQwRQiwsytVtziTPV2udL2j1pvl0dPtvTXBJGco7lP
ziYFZRkaoowBmarFIRHdvIEtWtzqirm8M3QDs83u3JNTi2t1mJPN6OQUGXWu7hcdujiSu+0GcWoM
t3o3FF8XY6luQLmkj7qapH5JetTWauIy0JKC9qQqx71aUWk1C4QiV6oVJcM8brR4qtFijA4bXV+d
QfGNLERmxquaC2Wf22MTLi3j3AYaNLPpyYtsAif06kvHkOxkLyuJsFriwSdjiYSx1jW3KqyYlyRT
vDFj+a5lcsU9kOF49+IxaJ27U1zW6da5FE3jpYBSL8WUutZVgNHrF9ju7jPitH7nXQqwUe28t9Tt
6tTXLiVaoc+Ua8paubU0NQyl1nouizHZBUlp5jf4gij4bFOQE7NWgfNaD7IjhhQTJW2or9WieSkc
zbWGROK9i6eEnnXC8RuvlWa31pyFU4EXxNa0xZpNSTpVdvHWrnVqTME6M7ALheFaV8JDS4FMBQQN
O1H1JS6j/LpZ617T0JVbHHnLSb2Uxd2kZezpSJViGQKgigNSuTfXWjoiKHUv1/ramJPspKZieMMi
2eOGWAvx5VKUK2t9zlfQ4cmyvzR9DsRnBJ612n5xtr6hDY8+JB+gaFT8WSYevU5JOEnpBpS1L1iI
kw66aSyDCsJA4EX0D07dX+HIo6WY1u4C4Er6ihYD05TWA6YViZNrNzKtfUm0dig2rYp1aVp4+Juc
2lw909rTGJmp0zjI92ntd6xW6a+ztQfq126IX9b6XE9ZdkNeGeLc2jU1Vg96tHfvmsZLNgOtlTK0
xhmZS9/g4erOytqBjZ493peXrkyjP5tp1EoaNufSuiW/9nH9pakrLw1edGn27F87v/nSBi5rR5hd
mkOimWgU50vT6F4aSDaC124yvrSW0aXNzH7tOadfO9BFqZpwmCFGPJht6oqegOd0cuX44Mxwmjyt
cwQeq7jNyNIDB+9bjWr7Xk9syG6UC8s7k2IKd+vMmU78vDt2apjkbDlvOww9jYlE2ttb0tAXQa6I
xX9p1IkUZ7tph9ivyCgZPwjKbtfwa7vp4isvUiRqTYde9KLXYGFTXy3xiG3AXnj6UzqMirVtVr/o
m8N2M5MLLAzKMZtrMbT3rPqXRbPTvC57Uaw6u/dkAQ6QadR6MMfaSyiuT040Ky2MUz3CsDLYxtGa
ZAWTcpEsB5Jl4u2s3jCOox41WDYna0+y5SroZ0wbwmLBpY6XHydq16z/2Ins6B7y44h3piQjt0S5
2JqZYRyqHOmDpeaSdb4hNw91x1DlIq/3xbCU0Moi1G7oH+ispskc3JGOtmVsBphsHStYtYcq2Knu
5Cv41fkF2JycWv5XQ8Dj/dKpDCusUhnqUMqxuJ0Ms343bbz1vBFGK5luwthkYrGEgy1yaCoAbQ9k
w3k3uZXYr4QC8P6MXGqEazrFLTzTNTSZlaoyAK3Dv7PWUQORWPmTofbThzxL7SV0FwR2jIMM1TvK
CI2bBxMSrts8vDzH/60C/6YKpNJfS7D/Xgae38f/2b8WdRcn7fu3HdRvr/ytGnTUX/6oA9dG6LeN
INJXLMuhLPotfXstEn/PnrJ+ocsAlM+2DrNta01N+a0SNPVfGHnDZVmd4IzQKVT/Sfv0Qw0Dsos/
hDFkzbJiqfiH7skkalA0Lrk/DCrjwFhsrKy2ePrmS/k/1IGXg9DvrdQGksh/3KTs0ZFrujJqzIwo
lcnpljDmEgvqzOw3f32oHy0B66GY3YKPwdCjWj/uiVdFNDWpMHCyo2AwLE2yKxQdVpLYrPHXGJl9
obXKDkiv6dMnVn9z+HV96ptmFCeRtm5+eY6msfcHNPL7klDPF9caQTDvWf180Avn2cUs+tef8MdC
93IIMCYOjjX20i8Lod9UnS0wXbaVtQbU4vgAoeWp87QqGDDfANxvOEv/OJ3/wy/H/uPPn2g171jc
rhyGjT8WuYZoTBtONbmDo9EcBWoqBHYPME5mRcUxl+Yj2wFN4ZsCozfjiiotfKygS+sXWUvYWFdF
CZR1wRZAnLrZYRgd/OL4kj0yI9nUrLh3eWnJooBWj34RexhNPf2gp4XxWU/HnZBd/7U0Xeritlf1
p3lFZiuzNxRhppTGOW4GLzTizAgHLE5Pcxq1p8QWiLqG7rRxaDZe8UCWinhOZqdiB6Q1biNRWTcW
JI4722IlQAKQYMjdi/MgS40npcfow2Xibqn4ZyXhyQeSgq+HlGmIwSSXPdu7KjG/2It7yxZpgRXC
LY54iT+JtZz3VhOrYvE3C5TDMKuXZpc1FvJbqYVWl47vbcyszEnjm3q2lRCFtwWvWQybsRrt8zQZ
WeApdnQkTOyJbOXomMZMpZrOIQNWynfDVryHCaZtOGtpel68Rjz0tpkHg0tYpidF6FSCpaExkvsF
DMomVaf4uuysYIhXdJM7j1eWUAklHimf5kAwdvUOPWzeaZuw3fvQONIlAtzC4O0mbGURm6BelbUW
adtywoj4CItBeY4z2d6QjMnfcadJfyBiRV7xuBz2OC2ZxzGFLvhVrfgqKpr2uiIsaEMAY0YYp8cp
UkAcblhFZP2o1DZwtvStTHL1CeSpG+L0nQIoQPrwMiRYukWgztpJWRzxkMTNsimTSvMjFp/CuAH9
64+J5h0WiP6nKIrb23op2w9F250ibzZemsXtH8zByPaNEmvXaybAHr5LxQqdnWyHvpx2ZWG8xFlr
zX6GCrtl82XaQ+fwbtkUTncKvJXrRSjVhyEHvtMN8zULUTW7IPRKW5AvzUtlr+z3xIZTrk0WlY5n
DldJtBKGFoz9RPduwbozkI2YJ2O4EJ/SIYsPvOwZp/fRLKI14G+8refsMdVIv1PIONiZRSmvwLJg
oY0ZcUpA7LdKNGo73UjUvabW+X4uevPA+lRzNVc0ZKQjMXxh8dvVOaPp36B0CvXWiJr5tVMYmeVc
NCcpUgWvna3vjMmLQxvALKvZBRP9LGqcsFEbjibYseR6URSDQn6KtlCG5uMaePXikm2LGZSuVETR
eDWlaRqw/DSC/lXiXSep64usYIhu0jeZ0TAFBcx532Dl8LjosXaaWI7dRin2GpZR06DI2Ne1nfjV
iIxnT1vmjeh79S4BJb3XpfGJFvsESF3cQxg2fc3hmzaS5chwcQhkRCQA9tQ+jEaU6gaQacBex7UC
e+k2bSiFymZ5SwT0JJYYshlXu5AHgsOHjaaot9M8bGkdxD5VhpTACtaul4w/KyK7eWwBf4CZ7UYl
ZDxfbQe9Ml47yfC8imv6t2nb1MJ4sCgPWYrJ2vJQOrLDnVAbr9y33UNSjAx0tZhpAZC+TQxEFOOM
WS/nKM/61ftZz48VnAUQzdZy0CacT7VuvbQV2awIqArqYYQrvo70EJwk/tlyF/MA8AupwvMQgt3A
vNDKc7eK5lJ/zIqYLKlIKwPhtkezdUlwJ8M2jDLFvRZR9h5NXhosTbdxBp1NUNWsCWI05E1tdoXn
WznXHrcE+yaZ0+mE9pEf7ELH8uMmWViNy/ixYlEUAMoavap66TwHcBlKyuJySr96qZI/g+hQH5hq
mbfGkto44zwt0PD1s4dv5QahyXG/oTtlnjLZ0xtJjcoNiA2Y0wyXstZJn6zYKveErlXEX7Rs/2jm
ZLKUyd0jdxvSLhfHPOVGMjbM1ReJWd5V4NeqdtA0zhcWogXhNR6/exNZ6cHFIQZbedJ2pZUUm5bN
e4r7OdkTL65vNNuL90OCiwpEq7W3esu6sQEA7mNFiE+utSlEMu/yOebrh03yCGKnCEmYcrd8SfkD
rkMtQB2qc9TiTL83G5Dq7IM+93NmfpqkHZ/Zc12eu9KA5pQAC0zrtj0PWt1vsyLlzJuddG9mOTsQ
NicZD8+vbB4QKssy8tYWUXfg+TgeZIp1wWumyrGveq0g+TLU8274t8j/Pw1IsLNSkv9RFP00IPl/
bQLk5Hup9/KSP+YjDEE4/Yx1s/5Sq/9R4GsaMjAaMGtamu56TEH+KPANB6mXV5EyQSn//XyEfEWd
Wpw/t0ZlwZT4B/U9eKTvCzgVNivvi/mGrvJ+oNl+X5IWjdN1U2aPJzZ+SeEAyjdCfifswbIrlWhu
6eoFtCinX4Zdphd5oT73gLY0GHKs51DEsi7Q+iuQV8dkl7b1yN1elk3t3iekUKAfMZIvwSUH9TiZ
5dY0Rlz/aCkzN9VxBIoMpU0v5KEdwDVy4S/9UPb1dZnPaUm/nDDK9dy6JMI2nY4op1I9pIk9X89m
FD0QJFXDy7I/Kms461hJh1oAhxVj8PqUrtT7AoYZs20r0x9iXCZlkMRoE1RhayI725fehsIVA2re
LhSbdm5Pd0smrVe11mn6oZ7J60SNWYbQ45VJ1LJEiUnREGq+KyfJiFu2uRtaXpVwLxSNc/a8XpKt
NKuoXgp+Jt9e02/7SxCuslLP4zUdt4YFt00vkbnOJT63NFOidFkalzc6tIOXfiRpd7yE7sLM6sO4
67AgiHomlpdwmgW+OeVzajXyY48L7ilauP4JDGhq/AgVwFGwbxYf1Lwk/4J4b06jpeW7TrcpJynG
NraoSQvutJZVzErD0mw6I/YlaOR+kmF2thEbnriJTyedZZ1uB0626bdxxyCdWa4GpwCgr3rbUOHp
6BwFngwcMXZlYRyWae/4SZemCiJ2IR3ftc22CnF2YWO2ZbFvqigOydscXNyp48j4KsUrJXRJAJfe
q3zRoq6tYMUsf3WiRH1dgCBsM4urkSokwWdVmvNrwTRP3+JIsnZDNdX3Wkm0cWb3+UfCvGw/UqEU
BjVhTPtcMq8L9da54ZnSwuICENQChWiC1fTBSaNNmtxAlmq2sxQTgeatd8N+XI102a4x96Y4xgCF
HL8yiuzezg0LeEM8oHimSnXoV/NmXzhFCDM1+sTV0MITJIXhM2l1Gpo9gIhsJ3q2GqI8GQ4jJqot
a1ZO7Htl1N27pvyCEUYJ5QwgNiI7pcA3PCcHODUGFARBtFUgbFc7FTYgQHb4MD8yOdjJLqYnt+Ab
0TxIonw7RDADd2HzYBGdc27gOH7OoSWEQyPmpwEM5D5aUN8CBatJ6tfKQrxPrXQ3czWV58bCA+D3
VZpiGJcJ+4Ydz3wtjqpHmw6OPBiPMsZLxHOPujxB8Izyu8ys9YA8n5qFtILICJfz0InYurXMTL0l
nmMI5n4yvG1Vmjq4QAsyyFUNV4Owob6+oVjwtp2t5u9USfOBoUYVYNml8ZpmD5NJ/yUlZSk0sOgH
lpsQbpXDJapM/RVW+7OVt1ZAoDKANU/S0lHkQcUSa3ZzE9eD/WHsqHE5bGbZw/yvbeB//k9PRcMC
kvpXj8Wn97aoyv5b0eu31/wuemnMOdc8cwMjANLPKmH9LnwZvwCmdmDasNujopL8+Vw0SVbXeB6s
NKt1w8Th2fyn8AUvjScZrBwCEUGe/pMH4w9KjY4Wxb0DEg4+xZWrt/77b2QUl6CTJalc0pxcoF1F
HLt+Khrjb6aSq3z2nR6EY4LPSElI2DzfxA/yWjRg4DXoxvc8IpEWWO53fXeKcC33uOILG798vjRZ
G1YL+3/f/B7/QbtZf6+fDs4eCpUEX5vDl/39R4wBYaEluB5LVFAyt07bjaGcNI5rqdldqunVq/CK
mmSAMuGOsszJ+6T0ZbmhajV4XmrshwxpAo4Arr3RKM1xILnspiMmCktaHpGdSjLXphNiuR46J7rj
1jWG/x8fwjH5AJanWpxIP3yDKusoRtEv3r5ZJn0zEcm+LRSIJ4kzzo+Nocog0jJIFUoxy0Aj4vNl
JMI0tLBa8/4Sb/pglzoLCJ3r+qqEBeJ58bKVbpYfJo8ILUYs7DCyOr+dSwArrIMwjP3rz8Ap+9Pv
4BKxy6ifpDv2Hb//HTr8HsPsjN4+MWr2a9QFIIRs551DVMlfH+knbZDTjcoRH4y7IqbWJaxvT2rw
O11R06XsJfXLHpw2Px6ZIse2N5pb1RJF8NfH++EiAvevcV6jC674pRXO+f3xdK0D4aPkHI/sl1vu
KFR3A5uzf32U//D9rdxLNsdcA5OP+cP357XcLuBmuPtWH5Md7rWv7Agl+6xzH/76QBdDwg+Xq6Xj
/QC2xX3hp5tCKrAtjZyDe50dncPidDTtHufMPPPDzQU5ub4W27SyVZ/dzdJyT3VuZ6GZatFdPJTL
VWFZzW2Lqpf4tkQFq7WVOyw1BGnWxqIjC9nzLuHcfJTCKQm7XICyYK9kvI+CykGmeu1LXT3ZU8d1
z6O9JPu//pCww348H9H6sUoweljFeGYJ3/9qkR7lA9vd035cG8tibTHJQO4Oytp2VmsDatOJTnlL
S7o2p5y86Z4WftjKS+u6NrH1pZ/t6Wwbu1SfNUBCZ8ubzU/O2gBbdMKtNur3GswdtrnBDQUkeucP
upp523hB7+nXhjoWjGnLtcnOxFZLiRHidpbt7bURFwNcZ7k25zxd2ORABMGfbyd7hdYiqNZ2HsCL
tuuMyn1o12Y/xTwYlloT9z6LEF9iHjxB0WWgtVahoM6RJtgIQD4gKhAyb2Rbm1rqJkP8egjAKaA4
9Jqo9llbZU89ekS+ChPlKlEA9J3fZmBI+MEQMETWGzsrMlE1Ujsm9S8jzo1BskkxZKgP9dAxOxZx
9rXG9cmUXPVQSryWoT2BaiopNGU8fXTcMgudVV5hDJQf0lVyWTAG3JB644a9yw6eb5AueINE2Xwu
UxaHVZQbggXBpaLlKKuoo5S5EpoiAbfjtMeisHnXttZsMt07TFIhxzKqGenAu0EvWqUjxSl3BKye
1u8zrPK0DuChKmtECZIMMqgV26NvgpM6oPUXJxKC50flolZphbqcYW2hYc2rnKXyfCHKFIlLrzwX
Jo5pvIK36D4gC3XlgRrfC2g+jYfMJAkHwQwSTuYP8CRfwV1VW2g/CijryS38CgfcI0uFoJKgkPLT
sP6Dv1nsR/S5ODZu9Qh5nHubPPQEX/kQKnuXNE39zWj5zVtbq2/nNr8m3DZmiRkhUIp8CIdVHIyL
fghaVT3i1cbGIUzTT71JsNoiriNhf4pXmZF8JBUsDtJj2trPc5+96kVZhmPbpYGyCpW9FTEyb1vt
hLF9ZOELQbOSCw2dagh/SBvF71fh01klUPgpY6CRCxEQTDFdKatUmpEFHMyrfKqsQmq9SqoxKlTA
6IIekigwWmMeRk7IYyjboljaaLLj6q5fhdq265Qri62HU7/KuO1kza8pQ34AUJ3DrPui+Kp6Wt+w
McgvpHUakvCsmQeSlvK9tgrGTsXlYisIxRlykr5kw0YfoXhC7gfM0MdRMKlp+aWVpoBFog1v5KjO
Hw3ZjkcQXvKQSQ9tTdTmqYW2s2t6FhIsWrDDoHF9KXNW+wjkM3h1NXU67YCx2FmaUGvsAraIKPxJ
WaZHU6rlFjEhPqiZqDcmzvAgnVkn8gwAeBpAg1MyQQIr1WL1ZvJ/03Jguyaxp+bo1SoAmWqY2ZlB
N8BenSEky/mr7NuxOoNlz8OopihY5KyCqdOzsNYL1t1h8e00/DG+DtBwo8pR3/CJ26Nj97jl2zkD
C6jOV2y3dM+LN5o3OhfqeWb4MIRZ1MPXV+tKvmtpO4Zeri77OU3bL7EziS0RB84TE5ryVKIDPSgq
9UVe1fEN2clUJ5KSr6pGoKXCS3l3aDDrchNqysQM5i4HevORvOwszNRlJAeRuhDHBLJjpsFpMxmY
1MIbnioogIcmsbo3cqbUfZ6a3HvYVMYXT/kFdzs6Lp7J+5qN+kyuc3R0OixjLOc4WmDDog9TUkE3
oBv55CRm3XhqMYbWYOiYwhZ9Y1qQfxYi/zqflRBeo3t59ywwIwb4ZXgn4OMBksiej6TYmvB7w1kA
T2WptTG82LqB50Ag8Bq1WPfQ0WjPczLWh+hIrWIF5ENDdsZMe5SALn3NiOev1MDyKZEt93Xc+sd0
ZlHNp7bR2b/BPBKVigV0qVLuZg7ATlzOk3eBwcXbnmPr0xhZK3rLjvs7FQ+bH2ViuGtVvQlbJ9Y+
MtO86uAZ7hy2SHZdqi9kkBuqcWVNRGY23BS0djDOcKXMbR030wHAux3IPI23FTueG1KrH7RIIeer
7xNWG0Zr4yTqB7ZyPOlnsZC7tpZzvOPrd7Ivrek28antikZyNltkh04lyy990cL8MXQmGF5UoCjA
+2O6U7q6GZ+nUZ+K5XB5vP/r1fgbrwZzf6rd/y7jBiuo+kuffBn6b3vWX1/2Z8u6irGa7egAUnG6
U8/+2bKSieTg8aXa1VbuwB9SLoYMmlFgrzad5Kqz8j5+b1nVXzzXswHLYPRYJeB/5to1f6q314Za
V3X8pg701h87CUuf4SGQyLqvSrGCTJN8A3PFg5bZf5zt7LNLcoBf00tuymHyAlxCHevPc3Z0tawO
1N59cOl8jmT+ZtfTkJ+ky13EUdi2I8LZZ9G6hIyIEDUPJtIPBS1qbqGGjagZ+hChvK09hYxymyc7
FOjbGvN6iHYKWAtS50ZrnMkX2KZ8RXALTvFfASBo1DDNuo8y9wD1JUxd64pgMCv9bCu1Spo5/3nG
8yNA2m0PtWw/arBQgsWShv+/7J3HdtxItkV/pdebQwsm4AZvkkikozciKU2w5AhvAwH39W+Dqqon
Ueriqh73oKvLiEQmEAhz7zn7ZOQ1hWXkPhCCcste9fMA2YufbZ6KOn0m5QA9Ye3COXXMG4PA541Z
8X2cZupDvWufHCPzNxhqKqpafD0sjWYwldDmBs0FqOMd44pMP3CtTUDHiKZjaeFQyZ/JG5o2jsOt
JPlRbnWs4pti4BYI1I58BW4Dzb0ylbiZOv7UoPMZCAvRwiTiBKTI+jxk8JcgVbIcOa3Df83FDf7M
HuKYd8xg621Sn4bjYgI/jGduQVNYfWj3xnIT18WNz1QYFpJLFjEGJltQmKhGpmrV8oGshjMH+Of3
ufSnlbfgbf26ep6rtobW3ZksyqxnZGJTLQQf/SUqNKx2HSYtXe9Dq8JlLOnpU6cmmlzgwSPJdzBx
B/nyPvKiHNmxE1FVLZZds7DUjR53z6INvR1t9+gZ2v3LIEnbmU69aOW2cRkHxmzdlIOHzEH370fq
KwE0WZhcun0zpHyoOAOaYGkdDo1MyW0dl9PJ9Vl9h2YdRT1/lpbIZSoNKnw1Jy8XTzI8c2fiNjGw
6B40NJLtS8bzM1mc1oZjIajNMf1MrYlnv/BPWUQywGBobN16T9KnqPkZsGBUwRtva7rNcsEe2g86
2T29PO+SnupmKBhW/cj3JSLcZw+H2LFucXgo3Okn3YifeckZ1fg3oNsyOj3QlHSL+SlqpvP7IuEf
SVr9bBl8EN48bzNwQLpU3C6K7vfzwpPHssjb5Y7RaUTYdwEAo2F9lE9QL9ERuzxhTzGYPN7Gl5tR
cWgJRmz7F1gYP5eIxsNId9sTJjobIieDFkBqdJor37gtJft4mOGYylDcBxZRvzvsx2bY0TLfltCH
aeoPfIY4gW4ptWnPntI4t9ooRcLI6p+7vJTsFSBAo8WB1MsoQ7qIn7TKLzyTF9XSmQi8ISnCnE1W
CGH5GQl0ejMk9uXL64XWhVXfUGuRhoaJokWxqRVYT1COcitIOD0Bl6z2k27lISHKvIY53PiXZ4vf
e80Trc5BNq9TCEOgalo/sEbuzcsoZ41ddmTq+nsQhXk4k128o5NRbCGTcoRZB8A6wnnFb1KQV3tr
ZhrzB95vsfjL4eUx94redd8xjKbc7MOBU/sn+GbawU74qmyrCMFRhnaIfIvZy04/pzN/Mxr5c5zz
+Xykl6Gu8TaX+GIDMILRSe9Udc62YLq0J3vvjdlnYt0xD7ljdR7lmMALlzeC2HjtENu8pzVdDugH
ib+DEImGvsQ6qEmfq1dMX25Wfqokk4OxVJt0EnvyIyXx9hO/zGAviWcDdmWvW1uyhdn9mrI7jg65
UG6FYmdKSx0Fvk0tDKFb4MYGk9vIo3sJvoYFfJNw1CMhlhJE0zOZNGIYAhT8pMsNfIRRGbxFBIsf
8BjxF7ewvs9Npk/l7eWlHVJnCLRYu+d3J9dInNjc2OLGnFdbQ6R5G7sHEJpnI4OpnRqK/inPD+kP
Oh29Op8cMV0qN3+mv8qtmXkDXu411WO2vyW/EvaWvxMVHScBHWSreTZToLBbUhW06No0FvovNYd3
L2qfW5d/Xaos5KUHnpUynwitSHdG130h9sgOK42+T926D2Ut6jDXkmttVJfumlBjYSU4zemEeFgD
2IlLkk5XSMob8uNqwo9POODyMbeLEhIzOwIn9D0DLsSydBmytHraGk0GNT3VzXs7zout9Ig/vYCO
qE7EQfMILT1ChBXF4EwRYNHsSOq0v05gWWIVQVgRu7sOFFEWzHmvhzRCYCcvImnYrIMLPDWR+qRh
9fyKqeWLSMEKw8ic8mcPfM1CD1dbFhkw/Y+HvuIs7Zf55Ddg81oraDL2nGUmBg17PmHvJkDJC9LC
Fw03OanAl7lJOAVNHjQfB3Lge+1pjsUQJHhUCiA4vkVWcFcYKCrmvKWsMzgmkhykzNpthcbslLjO
G4W3tS75U93Nxe9ECIoDmslB2fqqjgii0VwE1pmDm85Y1JfkOc1ZXKzKu1cduGIb214g0jdjXn+p
l67XFahDqOnprqW/rizOwiSVvVEHY3yZ7HgHrTT/Wo1kKkxN/kZ19pc65no11yFhRRg+lf5XV1vG
WBM0qBXYawbIuhPw80gLYw2t/n8PAVWf9vMbhwDwjdzUf38I+DP14V/1878wvqry88+4s+8//+dp
AJ+qzkYfbfT3wwDP88/TgPsORDIyX6AG1PVf7H1/0s483K0CNbMP3XEt9zPm/jgNWN47ejGWyX+k
SfxPsxzWw8hPLw27NRtjLt0y9OGOtX7zH4v9s1HlRjJP+iGf1s76M3aqq2mOjgB2ttVI8F2qn3Am
hH6knoxc22TWW1Lk9YT1y0fgpcV2x3emR7P+9x+aaJCYnMbDwn6oqURcRuJphnguhzysSrwmJlFo
PfUTvwEiJYroomlQU7qmqECnfBBsOZeEdV7DfrZoG5pxux7sbOMal+3a8xb2sGGW3WpDvFZfvoip
5A+xKavIPcs/ZmwR17+dKeiRLPdeLmS0l3IjtXC2/YOoezZwce6cs/Op5s0CLUtttE5a1lbPaVhb
1cPs5ZuOMXGYEEqW1PEwF55hnEfZkC03oif9zwPJkXrahW1nzOm42EKZA35SNyDeoVJU8cbU/P7G
8T8YlkYrzP20UKkLywzFlmMFzAe4S3xguUmo6oL2Wxl0Kr+dNKQt7dgBGyrDoW8+Ko59+7RQ17F0
zzg5fV6wB/ZZHrQOVDfC4j1YBpiCrKr6Uk5C3+cZSPlZH79UIt7GjpLnMIdtznBN0DiSiy0Qvayr
uMzi702f/1YY3phciINdF6Z/P7tQ1evSrz8rxb7/zB8zCvxEfgVtTEyfYrXL/39L3HPfMck4a7og
DSg8s0w2f84oWOlX6CITik5dlEXkrxnFFO9sShUUHXQWlrXL/k9a4r+8zZQB6csbuDS+d+1/fpvj
cdIXr6nVwTQVCYJF7pdlIMyETBZl+WxP7a6C96To3vgJG84f7tX199X+X5Uqr+sUUdX//s+r1RG9
wVpDATCgr9m/nN1+vnrbgtChoN7vR2UOoTuXTmikSB1nNy0P/8Gl0MXR6AP++ovphZSOwTCIqNsL
gxJpYRojx1tY9Ojx2v/gWyGA8F+YmBSI1h3IDzPkYkx5wwzV74tpSveTRT2860Fz95Orvlf+/m22
LRWoHyfjlxuIBANVocWgQFn486WmoQdeaXMD/TSi1gpevupAcKND3cZVtEq0LW0FDsAF1+Ey/f0t
ZQz+5uKcs9ZRDCD41fcEwYe+ven7vVYLZ7UuJiGxou0/6wTzFW1UjLQt2XETmue+uorEniiHNlKr
vp5ML/ESwmlPGBZg+xAA8caXeuV9ebkci/ga/YhJC1Dwz3cU6Z1pJUav9pRoYODn3TfXMp8BFZcb
JM1nDpTAzT+9jWhfiJqjnmiQB+W8WtOjhLMTcEC1z3SK5lXkFzws/y2X0nqbfthuv3wvk/WaoEOY
reST/fy9hEIhnkMp31tAHDeWpp2zB72aDZP6mF7ab3yn393FH6/26qEBR4jb2C4UnnBsohGm0nig
tdOQ0UQNhZZSl+ef//42mkykv3xDj+62ba12M+dl7/TDazcnueONI68d7XoBT1oUD7G+5hfWi3dQ
dZyjlrtFCO4FbQEI0ul179TY1kGBrNwPyh9CNSEp60a3+YIhRzvOCCBQ1vft3dLNIL+SODDydnlj
YjJ+fY1sS0cZZVAzdhFVvBpxnqQuU/e8RumoBGS21QlKBdcG3adZOoJLAz2jV49bi7sXmsUkPuqL
O3Fu9giK6BcriOkWXaHW/WPV/7ezi/3bj8b8vL7hNv979dEyH6XDYhc9zKcEblRib9MumYLWc/pQ
trF8T7xLFuij4xf0lRfwnlXWEU5d0o0tJzIM6PvRWpIr1rPSN5bR4EuoPM7bxKay6zI74vAW7bhw
CN+2VG62o2uDVKKs86DGVCPMwosC30rboBOauwM3Rnyu1XnsdaZTn3eSMi9+gT6y/c1U2GeJyN+r
0eO8K2YCqa0l33W0GKkY9Vc1nclDm7oonARljikqonM9mde0B2iWWZVrAQEdz/ls3fZeT7vUjfMD
XcD+it9c7f5+tP76gtABY2PAWy98x3XZZPy4RkyS0pDN7m6fyuRSy4myTT39aKTTvVqiJlSKLKH/
4IoI6CCJrAeR14ZMv5sGz1/yft9F0dGQIkQh+8WvaOxaUCxz33n6++v9uravMbQgn5HvrRT0V9Oa
BGpa8Wx6MI8FGce45I6oToDcmN28/ftL/TpMkT6ZiKxQtqyns1fDNFawgsntZBX0Bvus1lrjWI/K
feMG/vYqAvul6VlryvurR1ZCHCpJo2K5czq9I1jD1w7ob73rv/8yr9npzNR8G89A8EP/iAbUq+vk
qbYYToM2e5qMeluDvNw5ZD2QjEokkEC/zZaCgU9tIz513mNnxvta5G9Jhl6nBr58DLYw+GpXVyvn
3Z9HaNvWYkkHl+C0qXCpZPvFjrSLfge1LV1TwxZxNCrygDq9/lbUo3ub96t109aHi3JZ8PXn9VuB
3Kb1yxSPwg39JpwdaDj26x1HDAJRixJL7qtYVUeSh0NfVyPE0769jCSKnsQl16CweZWLVpuvVJNC
nqBgt/U9wjvcqvhWGNNwmXsTJqnxI/ZOM4AL2dzNlUo3TZ/iCIoTtB5zcanp/Vubi99/gRdmDVt6
3v91DfthjYqMzi9nQA17kcy3MeyKnRpF/D5hFgua1s22pPLoQYlCgRWrK09zsnzCj3kvO8c/qiZC
roG9IUz02r+pSQ2498C6LFgLThYUxN3YxDNNoAyNTdYXu46csze2R8b62H/eR/AIfvgGr0bn2JMt
Fdez3M/Eq52ixa9OvT0hW9H0bZ92TPIKkhbu0SO84yGQjXiL+mP9dhRQSgNDRiz2LxpXb2YumW0l
9zAf+1V/4tmf2VZdu0LCx/L1r3UxTI+uaSRfZBf0aoiDrDYJUbTA3A6x3Jk6lAfiGdzVRDpC4jVV
EyRccD8hlUfAExvfIFQaTJXuHSS90NazeosF9xF9e3cwBhskPL6LA9qcT/TB7pyZC8XixQ/jY7r9
+xnh162b53AaFIiKkfZyWvp50NgmxPOIRt2+zYrHKkLcgKZEW3SwGguV/7+/2G+mbYctNydP4fKL
X6uXZZE7FJcNicahevZTcoksgxaVmBb/jSutZ5NXI4krwZDziV5ZheE/fy0QR6pxI5uR1MX3CF/i
R3IikTGVM6cJe85JutEdzTtFjvFWDvdvVl+S78wXxSdn89f8uD5OWzPKdBhv7vwh6r3ryW1vdRE9
F27/mSOv88YC9bput06mOMKwbxomB27n9ZzuD5qc0pQhyzG8ulUW+545gsJZAXm1huWbHpX3dVoA
150bNjeCBtIg424LU3bz98/3t4PJpgCO3sEVv8gJED0PdjLw/hLX1W/1xnU2giS2DWDxOLCTt9TJ
v1k0HUTwqwyCszeH/J8fsuNn4HHUxEOeOzqQGMqDRXnJG2fE395f1K2CkcTtxUTw82UyiYbTEI3c
c0buAm+Yku1QZQRdR552HCWhe/Eg1FYjXC4cIzTRVAOKELHk2bI4b82Rvx7K0UhzKuRQDj/Bfv2+
ol9cWdo5H2agzZPEbryT3XIxD6DO49LQgobktn3i4gauc6W/8Vq9RpS9jDV2Q9xs9u0YJ15NFyCL
IpMwpm6PEjD53LgdiCkCC/srmRp2uRmdGlp9rfgFkG3oZ28Gpy3sLeBDKLZYB5OcFvQ8XgyJRTfL
7HuF4zVGhPb3A/E3Ew0ddAdaHPkhMPFejYxE89LZrpx270xRt1NiGUIhWz9kL5++cUt+cykUPgJ6
BuRJz3vtJ0hx12Pmdtt9v0SgHKzZvVnI2uvo7uv/wddiDwqJxFlLar/Mag0t/L7xRLsnj6G78W3D
2dXzGvfZ9VQR/yo0Xv9aPPvNJMaVKIuwRSTH6PW50VyiOKsVVyIQMYaxWzV3eBUhXOly2ehwhzei
TuY3po/f3krO10AOCWAB9fnzixbHetWj/ANeba5CD3hd1M1LE4eDKd+4FHYhftmrFYKdho5lB9In
OopXI9nLcfsT/ssQEWhld848k5ySJmJctrC9K5LvO2luHfbk+MbJMdF2nBzVFC6Ta5U3pWfzcpFa
tfjHSM7Fg9kMBan3REmqbVMUhFpDD00+1Vj0LnKAaxIpSLGipQgLTDYVX8lCZlTTWvEHmySZESXh
fPbCqIL+5y5hLbqEmOk8Me4dhX1gWwiAZbuM6FgntPwmMZ/8EVLeNyejWBLj89ed5Ax6nRURi513
yXtZ1MZ8LCqqa/skNUoRanpjnMplmrS9VPkgL+2SBuyF6NUc3TjSKKod/6yNIDU6mSOREX5ebasc
Ae+F56JG3aoVyLJTNlTvQUPVc+oqrT4Ya9jaZo47k3C6JH0oJSFfm0mJOsMJMMYIXFSNY2jOCUUN
y2auuvNs4DiJ+ApEAh5TOfqg9wZ7noDEz5F+RiBcpFN3KBtz25T2urlKkcp9cmVEvcSN+gkiMi3e
u8ZONXePmjWbrwlUHe6qVHR9OGut797qdenFIRi0WB3ZxAJY8CY/RRAQO0gnUVougZSZv18THuuw
iCqsW7pm0jVqpe29z5IW1EJR1ivtPhkM/PYN8TaeuqHOu1NrkkzUkClTaGDK+8oZNxHu4YO20u+s
1r9CvbwD2bybEOfcRsTUDCKJw3xNrjFFPm7zNc0mVsPJWvNtzEZ+yqDjAwAn+0atKTglcTjC0saQ
jhPteUFWjrOm5vgidfZiTdJhx7xssjVdR645O26PmlUoUiFAR3xaWtJ4hjWXB2ckCSvFg66DFFiT
e2zANaGxpvlAjl1AQcOW99asH2tN/eG0AKqNzJdpTQSyiQZK14wguoPRMfJFHkxZrthUSBdgvCAN
dM0XygkaansyCNJltvlLfpVTXZpGUolygC7bRc/bcOrxvGRJNAQgycqz0Uq2KU/2OvLEbaklU2iM
XrJDFrEgbicJKXrJRGLrehutOUmoWvTzKiE7CTMS4TR63z07a7IS4UDN1lvTlty6to/dmsBEKut0
tPTUPMo1n4kixck0YNLYjYExeH4q1yynKo0Ori3uUjU/2VNEK1GHmtGp6Kl8oUbjWvCOg3Kr3bBC
pVEQ3gP/jU5yBU4T8eEhXcJyU6w4arGCqRPODbdQxIfrdsVWS0WbcYRk3a9I62KFW89QrmUL7tpb
wdfpisCuSm94FhIs9vwdkZ1/B2arP/jZwnzBadcrWjt/oWybDJ7HEprXtHVfiNzmCucGwTh+aLj3
l+2K7s5WiLeXG0d4oXOorYBvZ0V98zfk5/JCEBtrroBLGD7xKD/AA1zhl7MZCVCYiwSLqRnWDrIj
pEzN5DPv3RWlObk4VA5WXphqW3qdO2zmmv72uaY5iGFy10NIXeBn0k6UZ3UiNOoWwnfHndr0eVVs
F68c7hOq+tfEpuJwBhWTHscMo7ntp+0lTh+PLINhXDZTSzEuSaX+2dEj9pPUd5vQXfTirGGR/dJL
L3ZQ/sQ13B+btOJpks6dGPLo2ae4DxG1AtUKWx5J4DJ7OIQGr3zumg6d5FxK42M1ucA1VWNfQXhs
PsB5HLcykfO+Z8dy780i+zBIfs+skU5V98jKFwIPgnSqxBG+rnykCkcbJCMrc0ceFyMBUVT7lMRe
+6VtBAScSWufXPLLDxlQ5uJoEUyxI9xIPuJFwLTt1iNRUJFd9lu1SF6OwtTsINeR2MUOYvmMDddR
tQiaXErIIadSvyNSFhw0FqaaP98TtP3QRmO8hB4RHd7Gj1fxCWgbBG8lrcFjUyXFOga18YRlILkD
cV1sarcDkUS0SaM9IN3hK7pN7idnsYlDLHPy4WEwcaZAeYniq9Rr0ZrpqB1r5J3nIhH8VoCPe6Gn
zt3Qm/ayYSfSkimbJFf4SJqPlO4wQpDdcBV3vKphVZfLblFTvhvrSZR713Xjq6JoVmwbiJYrXqKW
l4qnSxG+PeXAtK9ctJGfuyHubsTSGfcy5X6nWT7vlxnNmZdwU4GAzmcaQ/Omsbvms72eMAmZXBrY
mS1eU+5serCnkl+rKRJSO9GeGnS858sgm8/93HRPGMewMLhu+6U2YrKJFpVwW9uqjE4x1Yi98nvC
u0ZpX4ml1cbNUPvx1QS4mzgABzjA1yWzBOLExhwtsQayGdF8brAsN9vRp1uuoXRuN3BzwVN4SmGI
aGvduG+MGYyrXUfvGycBnGmr+qMTI4rtMdMlyACWCIOvxybyxVQR9/gu504n2llTw1lX8uUhiEzv
PS1jXoyj9PCi4210Lb5SPvkSKKxtduCV7tGxsNri2OUEAhNNQhGHaDWEo1iZ+AMvjpI4HguCLpYG
UcPCe04Zq5KP80zR2gNC9NWNhR1ExOYeja5fR7nCK0/PxbTv0jIZwGz1pLCMNR+yWN3AXt81n6ws
ce40n4gp0mHH5Gp2SkzLEo76U4H99tpzpHrQAazepuvjxtXgndur97EVAxfKtXlHxU43N2wykish
uWseUfbXeqzNzzqJbHttEna1oWgf3ZpI1I6tniD6JOPmNq2X/JYt+/Se4FRMLuMgtNMCez3B2otZ
xIUrCnUKhFm9od4iu03laEBmiQNC4A1ptySgC2rarUg4cm2w4LXzsRyA8PDdGUmk/XVMvXj9hi1z
VnIFQ7M2gtJY6mvNyijikqfLs9allwxHDJBeFfig52pP48w06GUWtOXYPmt1Zjy8WDWHURrfUIkr
KFRE0twwWyzPNRasLgBACgC2y2z1zfTUYvPMyC/Smobb4rCSy70+5ka3WZHW94tZaLd+rzObuQ5g
28Zrb/oIr45qzeayH+bmw5RF7Y1BDs4VXCo8vavDGTWcdWQe87tw9ni/KygYj22aVvpNp3mSOb7O
S/tYzzU3DwrNBWfiaNeoCDAdWgKXumlvKRrClvdxkV5/GZUNEfJFMRwEZLVjy7J5biEdBvPgxum1
I2SzaxDYv8f3Em1WkV4f1/wr2TTNNhoa67Ptx/ZONAVZiKR5bknSqAJ0/M7ewNq6oaMptnnf8R6+
RKMZJZlrbELGzYpGeTBxQgWFVt/Bub8YQILQi9RTzjJdtx2Vn1221H90lRAqWDYdl80dsr5K4zJx
QcsS9kJ7XU+1iwlfwRV+uOjOicz66E8Q3Zh0S4LiKpqNLTzvo532p2GeC+xWarjQ47E7J220QqCM
UoitPltAn/YfJdRPPniLY+5WpM/Vg/V1AM7RprrBlObxF0u2YYX7MCAI5YxEPfHIfltHlzPVn/1x
7TPVEFWoLB/bqHbpliVsSIesnh+9aYxv9Soh0XlqDnhP260/aikQOVT83rh8ov5XfshLd4FsW3OT
oHaDKXM44QTuPIskyPJcHnNNtwgJ0fSrvBQIbpWi8WWsIFpoGte4MnSiuzJ5p1rNYarz41sluYiy
I/da6T5RX5xjiKaPxCc/9Z0HR/bFIU3dh4nkhD3l0oR9IFu5TZnOcM3TMblIPQo3RAsfI2sxPid6
NGKn1/BUIc/deikw53HgZZQNPlwylnwSXmbnjM2FeMyEDYhrqne8TkzANVFkm9ghNc6H+PE85Mp8
xABtXPqlv6BaKMV9k0xZMLGH3dnMXWdlJIsHw3bdm3ngKdkDyeU7l33hpuu7OCTUsPm20GoygyaG
gd5mDIO0Qg69QUQNp6tp5mQjoJEFEzJZQL7gWRbS8pTrsKEHmf4JHA5CdeRzfd4WUH2Fdl7jzL1Z
dPOxT7Vyx6u4S2GbrQQlmw2Zqy5LYUfvi7xmmyEIzGIKxIXj9emtp3cAIEvLO5NzyuylJ2ECZG2T
W519VTZ2XQfJ6Bs0LYrlOM/1yqzXWHZKT8t54YC6N/GUXRWZlWCcyZaC966rOJYWkMnXwOBxuPCj
PnsqTUFAp0EBntJazYq1NJQ0VKpN135kteczxezVtjCkOHC7LD/5Y6rfkpRz6jJ3OkRDHwyezC/I
pCBhsUIBJ0WNz5cGD8YT2RNnkc0bR2YHY9L8J5+eKeecTx0muaBM7CVogf4QeVklWB+G3niaZtEd
a9P9bCzON8J/24/sWIuPhSxrJi2pvXcLW9tZIA3D3lXlzeywYynA2tP09vsliIl8xrqhT4cBdlR6
0qx6FNvB1aV7cHOD4ORKOPWVNsZQnqrZra8o3yDeNr0MypMqCiah2rCzj2WZVTdm65U3TkodeZPO
TKBZQtxQIU0w+zJLvraRvuCf0PiFLSqAk92RZog22BufOnY8PDfymXclQA1WCc2B2dF4rCg+sAlW
S2pnS2GYa6AT/wncqXnP/piTKTQ+ATF1kl/LvO6/SiUpIsgZlH4uVhC2XProoy4zA678CtSrxTxd
y3aKPpo5dKRARKnmB80SEa1tNyQmmMvgu7g37equaCcmBpmQ97hz436od4Jop2SrpoThkZhqdV9U
BIAmjspt9ph19NE2bH7Gb3D2b13g9/ZWVDrDqLIwPG8HyacMMxu51LZCpeWihpy4aJaKSp6lC3S8
LdzsAcDi2IxQrdm88psXzZvqoyBSCmao8Gdtr83rFqCnQ0qW9lT651miCwCPXcmmtYigjm20haUu
KCYVfRy6gaCvWEHqQC1vQ7lWiqtiE5+N7Sgs/+P3m2kPMBtxh1oGZgmpo0xzjWWqN5wn6j2Z1zGE
ElCgAbUgbj30qurORj9W7Ys0o9yDsgAMbZVPkLkMqkBXZmtPxo6oLfts7vr6zh5RVPAI6bcGY9Su
1G7Xph7S4TjOziQqhmFfElGQXOAqGZ4HeJW8SqbdJBeOZiT3+TyYe3Krq0eYVe5NThwiHqrG0+/x
sMgZiakwoiuh+NIHc9D5jOzK+dRpFfHwnHmqNPp/MBIDngnvLrX/ZN5Sl+EuDlrPn18qQmlTTi+4
UdcE11kO8luayazY+6praWD4ZZrt9TyFIFbovD8bsrfxb1XU/04ErGmkmtU9Ozo7IcXyqDsdRZSO
3gomHZzFHa+64MDNIsz6Ra6hvvLRcAGWhEJOS3GVDBbpuusWsnArs8eYYSbvjQwnc1vU+omedHcY
S4UNjKB3jAR5+rAsyfh+NHEXvNQ7/6tBfUODivJm7SP/VRr+hVZ4/a2qqF8On6qfle1//OCf0nYB
QxyxJS/ld8fqD0JU/R3rhGGgmlr1pCjf/hKiYnTlX+GUWAVxUMNtmh1/Stv9d8DIaaIZKIRQeNB0
+SfQwhed2w/VXkGog1j55ohCXcOgc/FzabkoLbmUjT4fbN7ZeasMkhKJTxkJboim2g99MzMsnH1p
V+7Gnh3EBi9UdxRebei7pYXJGyTYWQFQsJ+xtwmCRRgXGMS3nf+lGfroanRIvS1nQ9+KVE0swZSI
gaFoUobk0ont4hTo1zVLGhr1i7npNxDlOCJ3WbLsNdhJD52cu9OctcmlQWp66GLJeR+ZmpWidXdh
/PtgNsKkLtu7OO+m6qC3PmucMeloxDMLUEdu1JSMa8eiEKk3FFRpjlFITKoDwqT0m2YgyhmZty4m
fubJnusMLb3mi/OkJEt4g9cQjB4RNbJgPxebYa2N9rXvxcXZYPnZFVr5/oJDirY3omxhEYs47db9
QF7cGOVAjuMM+xc3JZimcZXGY3EsXsySfhPpmCJt673XcZvB4LJwQtTTT5UDOLfiFIVGuI1DQjp9
xPfCOI2LX173muXsSNUtb2Ac1deZ8rqrhEohuZB6Xp2Q0TRB5i1RkJP/vUOWRDpl55UXlWvEejiz
B0sQAzZLBjJSfwRp1Z+rWjxJO+7vDACx3t7rkERuTeQGzabEi0QlWFkPU5FTaVeWt+cIk5Gau0TR
BSBpCNmWzpJQVwsC/kHerhX8LHQoMpyorujPUiOGUJTGrTtcl35RbcnkaPci1q+FggsbyNq0Lg1N
qg8GuRbvWcGmq0FmduCjTtY4NAV2ibOCWGngiHA2Tn6xOv0bthy23osLILOP6SicLTbMfDtjMqO+
HJNSQUWeAoddHka9JAjW6IM8z7LbSLX6FenGLnnVq0aKpS3PLC8sBWi8ROn1FgpkSWL3UEeHzI/s
nXJK7HTj+MWIfG1XC8HxmJBr45ZBDitwmtoj6ECCgAvfgitkU8SmWbl1KvumZrQFWN3PAIYk5IpR
n9US+bSUpIvQNdHAkzisFbPHp5SJHcSKFqChjBTqe6I9CQpCx6ZI2lu7aBponbZ/cj3ZrumbM/Sf
aQgKeiKX1tAybhi2pLqTX7RnB86+gNS/bUaXHTGyo2wSDO3pdh57TtpxKuqYLk85x8Z7D1xGStXL
GC1ojMYicOZlYxIn5FQ7U0G7dtZIxrkzzdwe72wggzb1+JYuzAPH3TgLdTtLz5xOd296j9b24yQW
tKfKyAprVxGtmYLeTWeuT9o5eQDmo281bFCKzOiGgJDCZGVp1pr9BLO6yo4j2hHSjOol49tk+iKq
NVC1G+6GNBXjXQ8+fPUixlpmXebAybIPOSfepdoSo1jRv09sPOhz41B3HqQ5MbOpNI4/lEYaw9JJ
jJTno9Ulw3OsMSRO82JgfkEKyNf3xpkMmCKrPC9ssaDmMYQvT3xYk5f6L27uG7nzgXvkq4FkuL4+
gSSxsENXUd5b/J8T5ccMfygm/0RXfXRf5chzAr1F0R2YfUcTw9SM6Xu/9b8r9RsrtQHzjy7tv1+p
kR3S5P0OYzx+/d//+eMH/lihff3deoz9i4H4h/HMd94hn6TfaqKlRCC8aij+jAyx3rE3N1g5kcSt
KzBr5h+rs9Df4T/wSVRyXixp/NQ/WJ3ZY//ci6UGvRpF2ImQB4Ef5UWU9YNyDeZ8P1RuSjmmLcEb
ZZLKKWbn2wnMzFeY9cuRZFXhkuW+UvHzOcovLavsPmTwKBqABVK7NmIXOHzSzMO1sProIV/oYZy1
6TR9Sfo0i491izs9iCplaQFnHTKHmeHCCP3hA3iV8UZ1jSU3YFQL6qKZV3wdhtk+H1rlPSRTnQGF
L1haNj0qnHlb1fiuems8JnTijoM9FGGWWK3aOJVvU3ItLecrMX4ASnX3GHN2vAQRNXDeb8UtFk1F
bs/QRM+9tZRXsTZc5ADUaEhUafZh4Xj9SQCVfyRIhZ3yLJNnzbLg0VAMo47cTe41Z2PA4dNsyevM
jqeLxQWO9n/snUeT5Ma5RX8RFAkg4bYoX13VptrPBtFmBt7bxK9/B01K4owo6mmvjYIhcqa7CkDi
M/ee63uMwn84uabdlQWSVd8Z8vB60AxU6rJidRK2LmDZsTTlyYiSFG11MutIm8c+eptRZJGdFrQb
MtMj3k4mYfGmm7u7dpGCQD+2s3ulM9zvrf5glUje9/GYhTtaH/eIo3DYCXi65noGGXafRyHTM2QQ
meMraOe0jvSznFZpoYfrQpbeJ4XSxGHL7khQWQ39le013QqCMlDIIMWD3epMsI2ypK2rJ++q4cDz
rUSxtxFe5V4zD2SRyxi0vwxOXu9DFQFa00T7HmkB71EvzrNyJRHg3NfZ2B3ZTmlL7gBfjpcRX69V
RXajO4Ej6PhmihtbLZh+yxlesp60druXnXsFbc1h3juraWkmHe9IyE7QMUgaE3AaBXkVBFkxpQFd
4Zt2Va/lODFZEXHbHTsSRyLfjqbw1u2qHyyIFFEW3VzH2NDh4TFpyCQjtBnyLIiB7qNoSOLYB4Gb
PZFxkBwGs6g3s6eSZYNjD28VKNNbe2yGdVkV1tbTzMbBhFmbW72EL+1P6A1v5q4Nk6dapME03NFL
g73f6LOGGNzhlXThyI9uc8NTevbJ1TVGeGF5E/PdgtqOtJbMt0aV8TX2sDy4DtvaW+d6afi67IbX
kSiag4ut4zF0+Rkkn69R1d3Ldgo3Y4GxdNXp+lDsg0InOLAMIBLzhMJCMZyj6tiFMRHIebxRTKmy
YaKWjrTQjK1JYS03raiW/Cs92CYRuQoaEiYi070F7Gzma+hVV0bn6WdWJzgYSomkzttno7BOcyWD
lRINrzdRqD1YL773nsldzr5dBevCbbgDZVGLa41sVpttdW+uTCq/LbbM7mjkTb6JE+Wwm/PGU8/k
dz3WeUqkYt93Pnur+spu6/5oJH1+wSYrgSmUtrWzk6K7aF57N0c8mCkcydk1H3WNYyBz00+3KeWa
AStSSrrqB603sutsnJxVW+AkjSdLv2cazqnl5mABvRZDiLCpNuE8RH4yhi5rALbpQ5/emrJ48mST
rUL2GATwmfukCy+2XUSbvNSTVUDm/CoBDUngH6Hv+2a2c6AU9vJtl+MDuvZoLQblHUC2zdg87GHn
GolxsVlrrDmeAGDIxjqwB89Zv3m85EPZ9mfLS8WmnpLppHJrfjYzKV+c3ErWWJdgjrLrOzp95zw4
jtVfVaOdTRxSLWcK1jDOytgKtA/BUAXlQBrON4LlnB8zbrydB85GaG3uvpyl3PeaR1C3rnnTJmzD
aRsYM74LgG0rtm7o2uK0vs77Id45Te5epY3xhlpfEUhC0vYUMIm3vLrbAIMHREcjFN0xuUo3wQya
ZkU+Gt+2YSY8qK7meR8xGhS+c3Mgxjee0JFEAREmMWHmNwnUhc9BAAkainTe5Z0hNgKU/DqRTr9t
Wjd/qZHs3EZdWJFzw+V/SVxra1i9dm2lU3EDBJgeIQvFA81I9qNVsnulF5H3Tj0VdxBgwo3Sa7HN
Ktmfh7mD3cNyKvVJUUEI7OK/WZlR3N/H0iyPbtSab2bLLW2a9XiajLo4u3rV7if2VTdtayHDwA7N
UzWq+1DPF8+xpsdseLzuJLxgOLVWFuxFZCWrIWkJ3ED6uQ2y8IYYvWQfB1p8izsEelo6uM4q5Mxf
pN0GeRFdNB9FVjGjTJP8Gtdk8BgVM90UM+b2m4oNxr6zNsQnY0hbyKJBDUlNn95BI6armRyNB3Mw
mZkHiUMWRRbTOjh1+1iHo3Gao2A8zZD3kQjYgu4JYsgF1LZ+b4SDsZ1LIirVCAZnZZNU+FzVVXtL
jth0GxH9BOpiOe15o09vEQP1BzOSCyLHps4cR4KOGADMzI37jqFrd9f1qk1YQJt6172I2iag01c2
BBbxorQwK/Yl6//4GZ1jUHSrrrR73kQpaZJQD6OBmbDZ55tet2sav2HKN5WY5k+3G+xNkKpi1TQx
R3CEBXZgjj4GfhipfkcL9jDSKO3YsSI+CuPgwKXM1szysjsTtv/aKpxjH2rVumZk9r9J1v8LMK6b
X8Xrv6+P92/jWxz/VCH/9kd+r5B1i3ANMt5Mh6Evo+sFIv57lazb4m8sPCQWStRM/CeMt36vkg1m
WIt60EOAjEAYLfI/qmQdcoNYimTDRBu6qJT/myrZ+lnSTvWPSlAyV0J9S9EN5PDnERYnXjZT7Rn3
LQtSVu9z3irQVPyeqzljKl5JdBIQ3JqPykG6EkWpdmGeonaF1BRwp5ikWZJrlgIqAKsNc3HVeVq1
ISOzem2F4O9B8ISScMnpvE0aeCVUSRYbiAjRRi+hP30JJwyNAORo0cl8STFKQ6UX5k/z3gt5EiNe
f9+LWYM/jJZS3mgkZd5MRRZnftR245vHyfnmQGuMgcnwtRFhOtA0N2kzb51M1EdLadU7s6HkrQtH
xQHF2J4ljHpVzdyQkBWmzsoEMvN9aELdNyriN0M8vndhZLPR1uLYL1nEPPao3tL1H/qpPxHFmosm
9J9TxK9LsGiKuaoC3AqjyZ8vQc67KtECBEZzY3oHy2TQUBlTgyqJnGVePUbdgXowcu+WFAbjVIwG
H62yXbKb41QMuzlK1IaXJVvkmT3xDF322kAl+anHqfZc1FZ7iUDRbqw4Sc691eFNcBm+PGVZ4O7C
CAJcD534xnWbx448ib1VjSf0lcaDERk7IFCfSW3X73/9oZeAyp8/tBSQbBjEMqeV8l/8DBWS5zAQ
VXEvCUN81ZerHxL/8aIbErKoI5pDT0V3yJMRNlZU5Oi8tW7etvC7YAJO4r1Kdb4Gzxqnm7CQ6ZEO
xLoPFP/EpMD4blSlfhVqxngTcYyfzLCebi03eArlZGA9R7SYFrCq7JQc6RgOyS7SCFxMkQGsqSK7
zSyAFIPSEMOVmM3Pwu5PY2Po+64PrD0NxrIZwQ5B+le6mSyoZ4xGI5ZNr1nlJUcpy/EjjmACESk9
flSMaA6Oypp903GoBxEeimogWSkepwsPZXrtkD3Jc4QnLjU/BQsSVBcBo851Cl3wypXo/+PAnfp1
HKOkK9mL7aipjZURo7FwCvb+U8FV8juavXNO03hSbmaACC6q725Ws6kpEN9iUqGm2bOTIyMvIi2R
3WB8lUEVPgeoMG/dQh/OVso0mtIGkt2mjuZkr5AMe6tZhsZFi7vppqUeP2FrDbfxTFrmaC3PppbO
cPXG9llGbf3use88Sdl4K8Gy+/qv751fzizYAa5BqBflJUN8rqW3iLD/0NjzQkc9NjjaJerEfIfM
pGDUzcZdTaO7bhywj3iFuHeacv5A84caF0aKWmHBij6TqpyuK9sIjgRB1s9OLat1xhB+V7sV07MF
Qcew8jEnr3GVDo2FrJSOaZdx7U8lsX2wYpDEUT9O0N1K4zKJJpXkevNRVa+pM86UeMVxpbYD7//l
QC3TY2NVnb6xOo3eAxUAf+c0TNdQ7+a7r9u2ShDVxUuaUFNDXtOrMvhRZq54cbW8ffYwAzwX2lxD
HYzBseVoFKO1SZj2eyHoJ8pGy1fg/EhINvseBa+aU2eTupF744q6VL+Nyv6txfrLBvvP82r5+lm3
LD4r2zYsDODLo/2Hr3+sQYyFc4M2qqkIhuxwSviqqbX7hLby3OiJIaCDtdpDouKBUOCp8qrz1AAT
37n0sPS0PIO9b2R1cHTToXpLBxv1tYc+LFxVehO8MnLgwwgj02EJ99r2r++fP/sAcnm9Mp/ivYyS
8ucPUMxp2+iYXC6ZDYN0SvTpGjxxuK1hvzdo6TlngnrkvDAWQn4RUbnDVKzeRCCsK320A1RiDaxJ
wtffzMnRT/aIGiMyUC1t68wNHjKnZh8aFSE8nL/+3b/ex798+dJZtk2GAbtU/vq7j7TVzSxH61L2
Fhq1sW2DH9zNAd0ZMs8nfY7nczK1001G+tWuQ6JBgk5R0GETpH1EuA5BzzOaQ2aNKB+cWnvo7Bxl
yyg7mJh1X9zMbhufHIPPP7JsYEXeju2PgdcElyiW70Rt9wcxzy5a60Vt16PpLTD4ObTeCZK2yUDs
2CFIfCZDMdlrLnqoFvPaJgCUsc1aM9wyjp9e0crOu2YcgkOMPngzF07hrmgTpu962HJekeilLWZM
Q99Q+ntbs0zf0WLt24gBhm+mVXXI5BC8Fg6POjXBdPv16LFfCD8bEsAJlkr5P/siBTk9NcYFIqVC
V5wAS/SMOvoUVTtvE7iwr9x5w3eZ5csJsnw1iRMcwcfMZymWfbwkD+pSLUZRZeTpg6iMGQZTbcd0
rckHcZnloQ6j6ZCORkvxbsAelITDI3po15aTTdcJ6pLiP9wIFIk/vUF5DPE7UjOwDaF1phz8pWzg
rIZYmQ71heCozmFUwQPmf53NjANwu2AUWTl0oTGTpijcUopVbzZy7rsZMWG6CfP2EGnkaEZZkiEW
y9oR7bKI09WAaidnO1BsuzpdHlfdEe9qFNkjx3/3znRn+N7HjtTWMIVzB2Gzi2ayoBw7D0VHHKEj
yAVj8mMiOzazINtmesC2wpvzfu+G2rRWc+UckOs+ogthc+egjM5WmkHqSW1rdyATFHLpXvSfCJQ5
ItMCD0yJ4GzSZ3zIPLV7JyPVDcsQ1xWVR/fcopiwtHRQ68mI541nqme9osVGIGn6/D4RCZkJD4QX
sgtxEqMlT8F1nQ8Mh4D5hyE9MvAQ+9nLlOaj0qt3c01q+xn+vUTcQgrqE++B+KnVEkyeczWaLvOX
PHluXQwTdNq1HZLH6CyKBJPTAM1LFX1qJDBftGFcChwET0fhTryq2txeL4NH8kEjiKtAaQBU4pzh
yMvKRR3UjkvafdD1i8AiwjW1QtIq5ToDivkQhl17CBByS3rjxHyPzADHeIj/Pr1iILeUP566Q1ZW
aps5rMU7E0vO1a6GL6842cVKK2b9FFpjelTcCK4fkrt2pUlGnSsLhtqLXs7Y5ZXo5zssIEHPCjeZ
Lg215Z58NY99XTvPPww7dQ+oRrUNALsU1qMdgFtHSTZuAHZ6KxeqJiGn+JF9Any5C+OaKtOfsIh2
gDQ132J9u0ailv0AN3vp4GXGK4uylfAJhIyrbEzza8fJo1sCqkc6cGzSfuup+e7rRP3f5uc/bH4g
8Rk0e/++s31Ao/G9bb9//2Nz+/uf+jspTP8biMB/Xf+wyNGZ39O36pAP+N9/NLYmmyFSsZBKGELq
gn74H42tKaGQQwnDOgdNAsbrfyXOIMTr5/MRTBcQD4Bk2M9tDHm/gqYoyUwtGq3ioDFN0qsdYl2k
BJuAtEdearlwdX9BrI+nziD2JEeIvdbbiezXMHD2dS6RsFsB3LuFeXHdki/+MKUi3cBmKNZhaOOZ
HxuT7FV7esmZyyzDHMukEy30AyRicq7pTVDShnLDPuCzL6qO2Xsb7ixmlWvbTeuVHqTRaiZocqcG
IXyHA7/00euhGI1Y0mQF8U9+osoXWdXuWwG2/9BP4bzFHUHL5jjgqAfBEC5m9obIfV+omOyaiBmk
P7SS6Rgr0/IFnW29MwZtPhIKTI5yaNj2Oy/jKvIxMGS1nzdheAaN2D2mSeeepmQWl55mZ11kzt3Q
695ZsA9Yuzlps1nUokU1UzK7nR4zRFxDj01w7pK0V+zHGCxLY6q7siphlxdGsbVptfE+DPpN4XjH
kCwZq5zSWxJGECQERurranQ3Wdgih0xr674RJmapWooVa2t58qhlDn07s8GAMXKUaaQdWZFUJMfU
8yrSSC5v2Rafa5t4kE2NCh649Ng/kCIqNwa7y1NIoMFOVnq+NWrT4m9t57tqMNqzE2uBj5b3wZ7y
6UOxZd60Y8K566TM3sEX+KOys60Nt2etVZO6yDhx3nvSMatCfaNHa3d6ZSZ71MckVBte8ARWvNwm
ScCWLrZTde6VkZwRCzKJdaspQsDS5RvscMM6jlx339pNQ81pMNuFJobNxjL80IWe2NBNvLtNMf5g
VuFtZ1FMEKCwMzHMNeWdVGObnVRSPUYoBB4RNqo35i4orIvZEmetJOEcpTNW7VxwkWMPZlwVAo2l
TkT9OKcACoRd3OD2Kc/ZqD9Gk4ZwSDNlvcdRmd5NJWhftyBwmSWGdyVrQk1Av0ukyLGu5Q6T9T5W
TK7TefA9CFBMZ/tpPJJruk0KY/AQZjTmFvmeuzJ0aiOsKUa+V72LZGZGBOkbshcc8Uafr1lVDcY6
qUMKCT2PqR/n/BYzw95DIIEpoqjPjW28oTx3glNtZlN0VenZs82M9JKX1g6es64d2riXgbGj205A
UQ3eWHgfs0REuwkDNd/Mw9Tetr3h5vCDzGA+yaJHNNj1j1Y1mbeNizmn32Sp8wCtJtl4Ta9vGOR6
TBUcI/c99NxqXUV2dakQmybjKsb8ua+kkzaPBmbJdFpjTyk6QKG2UzpHYuzdVluz1DDEDQcl33s+
VLQVLHewoxG1J15Z74zdSgAWva6VkzvPglF93dBbKv0OTE0ffCLibldWPHs+JxxDMKnJjejLe+5c
K/VdL4ckw35WZ2Q/ZEhkRecl744WKG3vFoMoWalmZK+Wbt+jnO0bSo5ginp5HsPce8pVZb2ltEnc
KULp4UGnnyYudGl9is6Rn4qdd7pDyjZUe0fVDjm4WoyLlW0aS27ChfiRcxYyqconTDTYlsscDvpi
SBYjNi7OPn4i+TsgMgyvpWklqTrBCIAfrrxx0LGwh1V9HZndVZqNlliX5UDOmDM54QbLjX0zDfa0
tSQDbwHGPfEbi+94ZWOFeshG17hqbA2LTVo2tVjNuTfuEgQBZ4xnmCFiDMqYm4M16WCSJXBvOrte
N6IdHlZ3V0ZNelsY2WkOSSX0G90qT1NkRVdBVTnbcuwk1RgCQB6qIWYF28Nc97vENo6u0+xQp+Ci
diGf+jphX5smhFq4JWBB3DsZejrbQM60MhmN+LZWFNdO1JcXd3Dsa1SAw6uF/U4xYvGuFLhpP6sb
fZ1OMtx1TTez85j7TPg5UYcftarfeUc110hs7e3oBNiHhlgsAUG1uMdpHmxJQ3IficVp76TUAl4O
RUYgt9PeYKqDpY1K9jgUIvggxcG6VYG+bh07pPRPgj2SdfGSOnq8JlfdfR100ruRRBvVPrHq6QpT
Bz0QMBef6RkRRaNKvkU01kerLodryUqNehBHNlOYBN1CpFfLsERu8IfOt3A00BWmkPCzonoE/NNB
pxv6nd7Q91lDbtV+oqMXm1vavDHDcuQwp07WzWS4V7G5hACBj1xXsL78kZ9/z3DG8o3F5x7Cdbut
VDgioWMjhz8WJRYfYHHbkM2jjzLiaJzlCxuuhneh5VVvg2t0Z92Z9e9Db5RbCwjdJtUDfc8O1nxe
bBcbwyvDdaW34RbXQrVpii67TsVYP/U8h+ce68btktZ5AiBWwAQuklMaQctkLwyeqcRdYLEC3Wfz
8K12ZXzC/BI9B2UPcTjQgcMlrU0lkBOr2LtkY5W5Ka5bav8OPLvl3lo4HHbIXZs3PPGresmxYNjc
3TUtPkN6UNc+5F7r3aV2NF/pSVq+j21Y+9WUC7IOSnGIRPgcNIW90otcUDw4wDI0ZW5iZPquL3Tt
ZSoCsZFo9s9WHIsrU2uZn/P2r9eTZlZrqUcy8Se9e9SMviMboQ3b1pfOtPG0sfTbYbJRqrKxWKHO
UAxGQqPDbUZGqu2zhNVD/jYxurNJ89A3Q7fGZGC9GRPWzklGCc5pkXASNA3EVp4qW0XOPcFobsgr
L8zjMHpobVXF/6vv/1+bK+rrv1Z2nd8alb0VMFD+qe76/Q/9XX9tERmPDciGPESkENGw/9hdOd7f
GD6ACwEJCCB46SR+X12ZaKwNIk1cgBsWrbqgLv+7/Nr5Gz014wKahiVXl3/1Xwi8+OF/2CCwtIIq
wPIAVjnV/b9CKAvRJ00epcwCQhwjeBdlcQonMivzRdQZhpBJ/9D+/MmiZlFz/2H0tvxAx3RcAbsE
iAlYPf79H+aeHcVzR6oBJokpae6ERiwFPrf/FMP6i2pt+SkQ2xGtSYvVoPE1vPzjT7FaMdRWNP2W
i0r2Vn3H+21YMXAhEU4bl9A80t1knWiXdsSp+9cf0mJ/+OvHZDEJ9wl3scFv8yt1se+VC2/V6fZl
hvRiO41LUJxDmBsDbZ5kgzg6tBuYQyEPgHysAhM/alPFxMy0YGbuSStmEFAGrjq3Y0SJEOoout15
hNRhpPy3RCPiizEzjeoRfxtzHPqsJQbXVeoHG/r0YiYunICJ5QLmE4xNjl0fczb6LwGSqF2Ab48F
WKgrIhnR39UUtnAyRT0BNTExoza4Vh8MRuy3WEeD44ic781FhS9QShPCRwtDtG6RDU9Zj+G7Tb6C
S7DfNwGmQdzGRnGKAlF+i2JVvaL55g+OU+ydMD2RMIIu++KhDuvQxlbUWHxVeE9CMD76ChW5JGiS
BcVCO1zSgWZ8VnhbWdJMvOKsei5OpfQWQ35oYPRzIO7AfkNnNThUg0mHbqLlhD/P5hTvgyX8jvkO
qIveqO/avGOW2fOesGuCX78icXSzG54wQWLWT2b7nquD67zF7FIYmHR6ZEsfCv/dKkSotYrHQj1G
XVC+9mLmytRVIfb2SPKMMzbB0ewK72SzVtujKVE/xr5Sj6LhjyCDap8XrMwpmEI8t2GnP/TZ3D4n
HQkyU1l6pzx3+Ua8pOYVInMCgdC6zTh58OJv2orMvbEg0q+s0V9iTPfQNof2KjHK5kOS5QGRRmcQ
GBJ/F+61iV6lkH39AXNU4UTv1M6O++xQulxc5Sz5s32Ci6w1i6bYCJvIwaolVqmbF56B1CbWQUF6
CVFkbG03qq/ZRbKl9sLheyrIIiRPK93mGS13MOjlt3iqh6fAK+ezV2MQr1gj76p8ybdZXl3YXavr
IF0edq22br4ywyQR7xubugPbe5QTm5VyKw5RQfIiLJodShZ5E0quxJcJXhaVWue0V+jNqp7vFYnS
m5ORyzKNQZKsu0mDVV6Cpr5Ao6g/iJiez8UYqUdjxDNclDwMWUPCokaH8Uliof4QSyTYUUgU1Fee
YRtyHZN++aqXWzQrpuH7YlLczl/pWvXMlcCHqHZS5/5v2Lm8UiEGdNLp64hvABRGg2TU/SFITxx8
/KPIy2DiGoeotb4JQ9UvrBj6p9Dg3sTim0KaEaW7ljL7JqHjfEdGW10z/uemnJh/TxEXyna0jj2K
rG6q3JQ3XjdaNxCB9IcibqvX3rLLb1onF0YCmUnIustvZm6pq8TUrPvJVS62lsRljliMBIC7DkG3
sclw1muwoHx9ODfiIWjLVrtMqio6koXYDY+uap+rVksvquzAVgwh955Ox3KcsiRf2aOI9x2OTx27
LsWbNcUoG1AMudy1qJZWCqzCC4tz/IBCEdiNvLimaDdC13h2fxOvD19K9rjp5WtMrYXAfTDnQu7j
btaKjSnE2J9VTe7jcQzNXl7MVCm/JlLxUXdVt0IOhCoXJ0GzruuZlcgSoOGz+cDmXE7snoa+uO5L
jyEVd9hR4rHtRIvCVGQXzeqvZV7lWzdyrLuZdgjX+2ReN1Z4z7TqOidZZyHwhXuAG9EhN9LH1pL6
ps+CftNL9R67JNTKof8k1jY/aEX4oXoZHaLZxp+KIftUssTdZNYwrdog7JAQYB0P4/YKTViwzcZG
P6KA8Na6aoD0OBahDlUYX4NWVWfNqwa1asj0tBP3qKV0TTHZxFAOvKA+MBBcLDGTXNUitDBqp0Pp
51n2IwQ/RmgF6qVd30oCiGVxUei2N0aueVdJRLna2sm4tSMe2DrJ9atYBdOmx0J0mNUSAaoP4iAK
bSAMqlSrqsOKUo5gUqtFLjgUhGuiCVmcs7m4Gq3Yg5+t35s5Sk2Amu0Jw72ZbQy++4+2Gkd7ZdWe
NvsINBftVdYNe6OKHRA347eiDJpT3xrYHw3RH8LR09fUBTYiYpAHaxW07INGSOxWyDuPYHN3O0S8
5hArdxta//piWrhV9C6F3DX0LGzQ0yS+507fXIjAPlqz6aqYwoFEjzR99TTs+CsbQwqShSEeV45N
PhzbIDY7gzSZAJv1HdWZu5UgtJxDxfkqmCax+vHrtIJvVvFcnSUZfVfjHID/MoRxMKaK3LQo4qlq
NyGhYX5RcgeqTreOld1Mj/MIIpvE4oEhPkO9bG0OWnnUG3t+qzJhHQyVzw8Vm3To4q2HnMDyDnkf
qFuiPHCMYA8CtFKxYTGynNs9xeiBLHlDwry8c1qA4WWgdJKiGkCmonK3tTbkGw0hkj9aplqzvE9e
6FFj3xVq3MpADT6sc1BpUcaUMMzvMvQiqzYW4yGOzQmT9zDALwm9p8wNday03PGgMaKDO0wEy4yB
PEM4YKCbjtol7yb3Wq9ndUTFQbeIISiSGyRz+XcZ1tdRMDsnb+owm+BmWoBDlmGtcxmlZ/aF+oHd
u1NDdLObK9Cf5mufOIr9vzU6iW+MWXsVqTB1SZVMxPcqz/NsLZ3CnmAVkkA81+z5q1xrGERk1uuY
9QQnE3ObnJjWth+5mdjiDOh6YMGoI2q3Xj0Gw/sxStvYFyUu8AUQkG6dyBreIXyUK9i2S11Q1XcM
F5cUx6EoN+6Qx1falGHhDwhFR0to5NGhMYfm5NUtQcbN1OLGw8Yb76fCDVpEvhB14DPFe/ra6t2o
XI1VZqXS5dqwdllKpGRJ/80yfWY40BYnzwgsDueqY9hJftsKwRAsNpG2CzWOU/hHkZGvVyktuFSp
szwDKWWCg+YH1swSMudEMcpsSBM3cxxrF62sKj5ubEbbPo2JFg8F0rKcIi9aS3uq3qeqnyvABFyk
r4hk1VMV/lZ81bGhP+CHbD+rxElIUER2S52cw0v3J6WMDWWofT+liMv9pWAsNsaA0iOJDMhJjl2c
soZUQCnacU2CIYdxkzDDAhIHmiuyWl7uXk7Ab7EkHMeGGZJXQ6VRWHZ1Hc5fvwVwJlNb1AJBXS+H
8pyrHx0RR0xfHcoTr671W47B4hOaTjmstRAOQUuZeLSRoQc04fw6CpHKblG6EdMsuHY6KJFiJfJG
7cIcGyg+LT5/P4ysH3iXlxRbr1WLMggOGeUvkauvTjdlBwOWm2+GEqxNPgHaoafeTXNQbook9nBp
jex0AY8sA+LKzA4pcr7feu5/KxHR/6yHWJYn9EtAWziBfm6VGlh3Jfaybo8Cqz7CxWAy4LTLXCOp
m7tsqWhmE5vpwIX5hkH1KwqKL7sHzPwfGpqvdKef27bffhPCaogFIBP359+lL9nQI7Dp9jKm8l/Z
c2/dODY2gLADVqQkBWHk8c12IRo0h9QMXCJkLMxd+S0k3PmiFYCjWnNQV8VY1S99L+XNgHn9caTi
3v5196X/urTyyFTAm2yYNsxqdmG//LKu46ZIwcx2r4HIZItT2Peq4kETehLdaD13Ha8ibjB94I5P
4ZStBe+pY1pM5VtSUTc7MIbOf/1L/aqXoQlc2PGS5Rx8fOSovzS+YV9zj8Rhu89zszZXngcMsnX7
Gr21Rr40y+o1R/O8Uczb2J/0VFBJBb8C9YELnGNILwmG1aO5LO6Rz5WfVcxmybXJVfc60ikCje2+
X3eW9h+kldaf3IgOJF+GFzTVmMt+ZUNbPYOtTI3NHvsGIYZOzHC2zj21LdXE6YTyj5Ag0/kxGGrY
x+RRbDFNv7lJ9TwWIbMzi3JJs8Zw3Vd5eR4aQ74O6ArO8WymV0Lk5jeDndR0rsKqAJ8VRe4B+DO5
t0TobeOJB5pkq2QferF1I3QWMc2UU68uyloKyHlbTPA5ZUQ1j/ZmXJfLCcNyRLuAJ7PvNctRP3KS
yxh8Fkx3yf/hjLWlTd07ltmh7znAQE1Rs9Msk7wZpvxHs1zukCbMOYm/avWpmOu7IquXM8VbyvaU
gt7Lyeb8Aq1JxDQbhA7QuQiLOyV9TQ26GEvDAQRXOGsscDxmm98as0/tI/woZzgtaDi+pBhKjza1
HepSoKJi1VcmOb5YC/A5NwxEO62Vaz5QYTyVgYTSVZtVenBICguZ0A+AkxD3pIeAgj5YC6xk9iqI
sQ8OvkXFffUF2SLhE1OXHKnpG7HgzpDh8YlDjLFEm1l0JF+pRc6kg+xQFPm002JP980R68r2Gc4g
ztECI1FraeiRcw/i3NTQuLmsqN5V0hO5EXfxDvccz1M6ckfOHQ0FG4j+qYuzb05D/zhPevXqjhmA
xgZhG01lbN976ejGx3nmy+elo12aBK6ezovjLmUNu2PBy6HnWl126Cy3fJuUVr5JbFLU+xmWCB7b
dGt2bnNLJ+qeVC2YDo80/XYGJ63I6WWIVDAPYuI06pberogI22FoPIzY0LIJRGI29lt9DvNDA3P0
lKCH8qmdnLvcbPonoZN0axRG+Wa1hEgJSYdV6XTPQGVhBfkd3PRnI2GgVNcZGC8nxpkWSE4T2F5E
W7odnVEgJQIjJtw8I5j5QXNMOv+SsT9wuwK8DEnBmd/SHUIDlZA8It6JdVUzlTNGXjmTt7xCv3Kc
LYWaO8uN+gXPmHvSR8YsIJi8U6hXzTFWDpy1kC+u4QW6K1AwrCCcDU+IbGjvRxXv3GUChKe1us5T
5kNOTJvsjsX8A9M4wszYnatXHEq3w+QA4us72m1hsR+HCObnY8R0XPKXFtpSOC+/9SQ9hlgsbrkx
ymy5BuYIJG55VKflfBfp/7F3Js2NG2m3/itf3D0cGBLT4m4IjhJFUVSVpg1Clqowz0Bi+PXfkyzX
jbJvdDu898bujm6VShSZePO85zwHomqNWPLGRmTYTm2ROqtUx/BLcghlRF1eE4he5TqeRPOgly2/
mSplFLk+i+uSUiul9cy38Hp5qzL0outYQAwQVvnpcne+XSKcn2BqveP1bWhOSDC8vRt9P10tpRGK
h9XNzcNV8SESh2o/uoSQDJSTpuAWDI432eeCgSrHWH0cQhCPV3mAFlxeBtFws0Vw5KVXQh72nnmb
1QhCYxx/b71lvlv4uJXBNEcMI+OEFuZFqFe6gujBm1QLCFY53FMYyQYIYedmkIhzuL0gY+EMO0wL
P5EOzQMRZ+EjWEER/mKGDjH0KNNtHFRatfFT3oIlwt1I8yKfmGgq7Hszc+xHBh4d56Uju+c+VRTN
RWTNy2IRTqNVdWw+cG6Ym06nxZq6XHQbs83xdfCmIALMscaNPgQWhVKjeTzP4copXuOiPGKFidjT
ABbdWAbf/qrfXB+SU4Z2W1axOGi69k2HBcG47OLWCvKCYanpdKKF17dmgnRJC3F+KCsogjpA42Nd
mTiFsbUfvb5rXioDDY3NEZoahN3yOBLSvJeCm1YQ6T2HuwYUp8r96g3/Ex5lIBvH0eWcrUawVOTt
m/ZDZ+EejFnG6rnj+rTpHMbzPuUzrd7PTauO4S6suluagFEk/cRl5s1avpyH6MzKjIEvVqo3c4l6
CnBBezM83hJiGbrPAbLbe2xA3XQHFtFGq94/meACwEm0yh1+nFCpX9fx1vNRSKOszC7FKFGRBI9J
hz3xl+uzgVLl9mbwIjZ2HPnoToioUrMBa0aazaNihMjX+IwhzUxi5Fr17RewdZyKSVhwHQ5iJ4VU
6ZCMTgZ+kT4C8WHO9fK4WBRV2yZDbKF+BzHj4SsUZyIK7UKdVDHik4B/Jp/mkTG5ztDn9Co3v2gF
WNqQc+yl6rz6FQSWQuly7F8lQRgT4uCZNeRNSHbrdGL87DhNQI1pXbYFA8Q7pJoYTvDTAOzg/Okt
CxUUD3aJEU5Wb1d8Kt3r8slKQq4KPYOz5UBFNhGXNzzsefNcj9nJ5dVAOZpvyWlGz9zq51r5RtV9
optQoVprOreINl9rl6ldI7I2B7KTvJg6x1ss+RxlPkRS3ZE1dzyL95qmh5dpRC8jyVckh1LYzc1Y
54iI6qi0lHmkzawM5y5+GkARCk+hdRurIR2+ipFM+Ey2qNMs9ec7V8EcrcYdvimQ8a7nr87KP+OD
myj3e41b8Hf8t4wcTbfkBxyAXGJq4jamW75JafOqLa5mHUwAlCxgM16DPgcbUsqxeWEqAcY70O/K
Q5nGF+aWwU5oXtc5ZMeGcaKqQiZIigXwI/ALp9t0uctMJPXrf71+MGdYaMZKM4b2wx55psLiFody
6afzZOKrL+I02VVjxQc6YaqMXJtDRtq8s8mjA7FcMEzc1c7CjWx05+3UZd9B9VfOhuAjP58Sil1I
ssLkZjqqKWCeWGevcfUOO4QEfuLx4ObpuB+gViytQgsi5OzwwsK6tF2+WVYN3k0f9tUPT++/VsS/
sSIatFtyp/jPVsQDYc4S7vevq8o/vuinE9FlH8nWDAILdg3oT/x5P2EUBsQJ2+EaStsxZr1f3Iig
ooBR+KBquSLylxBEGX7uKqlVpuSM6gVfxe90cnv/ZFcp/lJCJLgDwzhSrm2mb8u95qF+WeslTiLS
3Ojim6kxXHgJdWVfwQO3deNq3WqeDAFhPfUf64xJDBOGnYSBLj2bgpUOc+y+Rc7ACMxSjnHTFeEm
l9Uyrnpdnx4GdgtiZyBFaQ8ZT9nnBuygHcjairj0hABoVjje5DEf4ees8tAezNVQYLADoT04mOww
LSnX8XLAG94LAvbAq5bctdqNVCWZOFkqDtQurOVKeBr5HnLtH14ey3Xv+QAtF1x7YDLyvgO+oAQz
IxqFiUaEI6qD8nA3soJZFXK4dJykW7ejO4fJVerWGj00eazTdH6YYr0/tZFZXIoUmWvDxkyDH+pN
yMWlrUfeyknrS27XElLr2AAgqOZ9RJPfjVm3CVQFbzclZgtFuMKHZ3MzCMwuxkLZj2ZmrLECNVsG
WfM5V4HdxGrzR8Ok9gD97y3imL4nxu+vy8WyzgOPkoOsAGzFhnmOnQUnP86ujTYnDjtLLT9brpaf
6Km/2PqIRyvPmVTqyY0/wLnWO+EC92+Bgt0aSgLEP9dcZEsWZTXESXTXIXSfxlgZ5PthGY76uGmA
UpzCui2+p9Lxt5I2wG1n48OOWre7ADz7sMOwWuNYCVlExew8O/7B8PDsC81YtW5RBnVu38gRD5aL
weoxbTvrAntgurVqdzwDO4dmncW/c0OJ3+3KGddLNN2i585rG9imcgeKVevU2oOEQ/KYt1kRlFne
nUwLm2rPKxKEfvbQ5ml/0ia6qRM+sV8zlKWVABJ0mkHOr+vJZkVq8zfVIMeudRlGXxbPZR2Yew3w
ybSsfP7YNG0ZLmvj1orBLmE1/8z5/99Hg8gfyK2w26MTwL+4QPUf2FLLFXGjNGTnuywnoVksSmtJ
Wg9+7W7RhvKim7yjXWfoj2YmxO1MbAXjkNgik3R3FX22r5IrXLLBIB/fCAhG61pkWF8tS4p1w4i/
w+PD3b+BGGL53Y0eO3dSdg3MTAeKAvH8NPDSiYsta2PM/bwHaQngUjOEWo+k1D9pWr6Nu+XiAWHf
hu6tkJAiu6Z8mcchPcdWe68RuWRt4q/9XFyI6+eb0qvZOLguKcfqaVZVX2RU3gq3zbfQEYmqF4l5
i/uNbYP6Tc2fWhRSRmrQILYM+rMYfCBisx/u61FqbL58yDNDHSli1SuHYXdv1sW0xSFX0ZIc2Ye5
6cSTgEdN0YLbrYuQSItmmXystBuXqswVUNBXbNLNZnCLdkeKyTyk3c3SJ8e+6Fkp9BRRlsmpDJGj
heOvwKQXtGamBSn5OtlmI5wJkaXdxQut/KH27OhA8Rfk/yWzDohd00Mx5cuu7DPqN+q63S3Z5NyJ
VsKDtcZDO0PaWo9GNz4QR3oaDHyMWjPbpxFrUskHrOrEqD+WKfkaf90YrZliaBut4oiUfSpa73dC
IjbgtMX/klpzvaV5Fwsp+vQZn11yjyr8XopaHOymAMieGO9OLW0qc1u9f+tafmQY9vW6rXPzFvdn
seX+yVtaB3olC5FTCBDn55ljdxVPnHf0bEPGZd57WwYfm1nI+SxhexyTeZrf/HlCG8F00Dw27fRY
6qQzuWMV9xW8VX8l/Xyoz5EdGgerHmPKy2AMwuyyldy+pNWhziSQNEqq6SmtS//Sp+53mF9jEHE/
3I6xl0O8Br3TUAnE/qx2yqIKA66AWMQDwmEp2cPE0ZAGmOUxvxXbOQbayuFONcqExpzPnSH2M5Gd
m6LU44Fni9Z8sI6qZkLWKUU0Uzyazn3WetDb02ry9hkO3gUzV+s8TDywcW+FfESykbfeoe2l/dIZ
eBVi7u4dy3jL/r3n3Z8EGNCjOGBT7QrY9rV7aag2Mdehobc3bKS8m2YOtS3e1TLahw0+wQSJPc6H
/BEKPZigVtLFEkM4GgMfXMRrjaqzgWJS7AGSxe94kXDHUhhBEV4EEeYYWS1IIvwyGNOWkT5ddB0+
H5aUcoWnTsP/DW28zIROo7Ywx7tedt2Z7Fejg16fJ6hMBtfUVWoPEMnokRuedcVPalo9eeWZHOFI
LIa7TnGWQtyF33VMtVR05KFF2ieTz1oGm6kA0kQEMf+Gaup82leEU3LFOQ2K7BQpxpNdyUOhqE8o
XwCgSAizsfRDXkX6CGPvaZDQonIMDp9ainnuphhMRBanTsYHNuvOE88Rf1NfuVOsOUARuW4NLS8j
3XhoFaUqS5jqOYyi8InSHala40DDFHOsnZMr5sq0CohXV/ZVTgaSd7FCYpl+sRx8dN9PwdxLxAqU
b5ePZpAsZXjIjKxYG1nMh7Wu+uZ+uUKwiAl6mFrpdyk2s+nrd8T8xld7nMdvISaMN6wxcltqqU+J
VeRHyELNrN0QF5VnOoCIOlldq30IfabjGXo0LX7w4feDS5nC3tXG+s2PWFYF8xIOh9ogVr1OkxRC
kk8K77nxEiFWXmX1l1SEQ44oyd7e6ev8wGcO3uxg6kSAZzE1K/7m/sZyW/019PtQbMpEx79tcIXd
DWgol9CviQNbsxuUw4DPFzdnuuN4Tj3YfhLnUma6x3nsmxsM087aqQU7V6mQN8oJif93CSavZaeo
201AYUO/sWMsySujqx+MoevXHYm+Y67JAcR9SKXd5Kb1oXNFi1qRl+1r1uIDWiXR0BnkervqBRdH
XW56uMUYPtNm+UarknUXYrJeW6bzu4hi/6tLSP69IkextSBf5WuOeFBJs8wqjcRnxoloT7N+SPDl
3flIxG/SbvN9DdssCszIXgCFWbP1O0ag+LYPDevJ77l+rzxgkmLVtBJLTmVWey7L/MdsGTJvn+KU
uXgZukGALcx4l9hiCEfY9Vskwv7B9nsfftBk6q8D19xwE+GM4L2kd8PKA6b56Tdmk27CwomIG1Rp
+EIPTfkVCoPTbS3SjLdDNyAtpJrGHaztGlpGLeCAUXbWlyF5aUr3FM1wq2I21dLTNiM2/qCce/9B
9L5+GlyBPcEv3GRt+7V5DxdbW3kg3XZkN21Aja0Uv/suvmhqx+roqRRc21dpMaKeGJplzGy3Ex3o
exSdut5cNiNRvIOZ5iAXhN2vF7Zn20HXh6OhxRtnYIMcp6Yidw2OS4EWxdNqg0OLp9O3XyPbDX93
iLdtZaVbSFbkBrugbkH24A7IwE1YGZU2oa3Xq6SNuEYj5qefte5LxHz1j1qLc44Wa7yrWPA/51Dm
viS2Hu/0xNa4H4TDsa0nH+QqteLwjAof8YkZsRijG2+BGbstWTLsvcRnS0OddfbSeS6cLMg5EhxZ
Yvfhpq5NZ9OEy3KbaUZ9M2JRPPIT5kdTJMlHuCT9tiAEumfjLLcRsMlDk0fW2syW55r4/RAYptG+
R+gLZ/as2jdDT9rD9er37y35b27JmGodzKL/+ZZ8+vZ7+95l77/ekv/4oj9uyb5NME8g9OKkV4xR
9ef9hNHo4jdatpWnFmIyu9L/Z+gV1m/sz7hacx32KYdUtYd/XJK55f6DS7HpqTXwL6tZ7t3czA3I
jRhqHVWF+efVbG4Nmo5UJI9WsfgyvluAcJEr5aHcpHN5pI1EzHVxSIAHfosHjbsrzoDxC4WZDrzY
PnzMCy9c6KKxTMUdcO7NtnMIsBGcX/U5RA2z4466Mq1W26IGDy+CVqxT67lNupamP2z93ktOONSt
ILPpm1zVcjHh0cTc6GbbOvXs+XGfUuTHU784Z5lennviZRe/dMwUSH+UPbU0WGDSIkK0mlCuX3Rc
Q0+DHmsmD47Kv+SxV1xas38i8rcceM5PMPPc6OywHlFacnuZIivcgkJ27hcK6DbaaPU3We3zFMEO
FEgFoQLCzt4EYFn+ZUiAVLkKV5VcyVXACJHjFc7KcZ34GcLcAC1V4a6sCPCVH7vGo3uFYU1OupE6
s8BKI1F2bHFsHD34WcWVpAVxAKqWkAC2dIXaKhV0S4e+Rcta260sheTC85wcm6Qk9lIqZBcZ+ZFr
Ab9DeiVAenkcJFtNYb7aAm8zzW7Av3KFAaOrHt0tVXAwkkBgAeCFURiUbokW4wVQMLGOdfheHyuY
ZHE5HNH5k1N85Y/1CkU2KyhZNvlZ0DuZee/hYdnPCl7GRDMe6VGe92wPrXcSQNVN6hv9o3Mln0E+
zjDD1n22amPTO2BMGu4WhUtDiNHWZZiXD1qvW4+9wqpZCrA2mx2oNQVdcxR+rWBteLJwgNEU3r9A
HWOQALzmnxuFbrPgHG4NhXMre8Buo0K8sXLSNprVTp/N2HX3XNiqY6qgcD5LQXIvV1YcjGz/Qy1K
24D8D0eydiXLTQoyR6dG/FB2ijznKAjdrHB0hV7JrYd5meSXeJem9G5LpVULy65PojWiYFBwOw0h
M4gV8I49Euw7GhXTY62AeLlC4+kKkseknZ4h1gDOUwi9jNoNsjsKrMcIxQgaXnl7zZW95ykMX5k4
LucXaL5EQfrwrKQQlHP7hQZI/bnFEH50FNYvFgD+EreG9VfxiHhga7G8slk07ZWW19MtWm70BZ3Z
vvca1AZPdflItzwnVA1cTBmbm8y2eiB8csmKlWGU7squmoEbVz/Za6frXW7fY0lfVkLg/EBpDE9k
32gP9pxi+fEag+LCcGJVtyJ6XjxxjNTnmd6SfRk1+oaRy94kWq3fubFRcutnmR+42PQ2bTw390VU
RPdtLGjobBzrDbwUaTc+29NzF8YuLExvmB8dJ7PglJQ5+frUiPe2ExY3wyJLpjfNHbkD4hNm0q1n
/T4NLcMINLsky65lXvREdKipUSqqkI120+AkL5N6gW9afeYGyQCYc8V0Zy1uMfOrsRNMSrPUniIu
KD7Ed9sP6T2IprWVGGkVUO/SmFvCx0uxqomYPpi5bjy3HTzaIKrBszTb3MHbN90ZtudN5HOsiPuh
uW1lHanxgIQrTZaTPnT6Ix58c3a+Rm5R9xfSXMT9K+7JSXmz1GanLfjz02IiJiTNbHxs0ynyPjAc
hHFJh32uj/bXQqZj4268GhLDVuMmnH7OLipPtoNi1rY8uHi4/TsH/N0cYLgKB/ef54C7quzfyz+P
AT++5o8xwFDPemUxApFKS7uvIDI/xwDDIfNDBoXMvAF7zuSR/UewR/jMAYpRZjpEkXEBIbH/nAME
5GaMknhtdNt2GAr/yVwgFPjuT3MBw4lDah/YBJFXD0j0n+cCxUzCbz6zE6tr3+AdX6hYd8zi3m4I
Vu/dKrNKbIIRqyCE3PqOLIUGiy6KP7vQo7/UxfzCdk9H8cDb3BQ4qzvX+YCY5W9YFXoUDdMXe6wa
DrPnZBHNseoW/TO1ogmH3JBxfDC4uMq2L6W1o7Gt+ur2aMeHrvGlvJmspB3vWkSXTdzzjGDDl88g
pB1coiAJUDzCfgVz7qgPuO9Ix3hYZdNyMdfN3L6RQGw3phmzDZWoiMGcelS02fpgcweLxJYiUA7C
cCztOBBOnNwh9Y+HIR9cigkHJUwXab1qk3J6kI22AyBrrivTx7IEviDW8r4IiqhSf6t5SZ8nu6sD
ayDgN8zTMfYRF/YgmluD4hoSkBREVjkp+xVqP1qYwcUAQHLedsGihdlirPjN8ypz4zLOEDpt5NOF
LHVNr+btaLj2B68I5obOT8P2y+LUy6FvRaeJW7eNpmyTtkSExIiBc8dpH+OznhBc2BLi0s3BuMyG
oUMJUNWdRG+ITPZQaBNwxw0O9KymIvWWbHnZMg4ZHTMKQM44G1KmOj8iKioPRpEZvrzNKUVMnB5n
iuN73KY8DSmEpZ6NYcsyjUvXwTfLMXZPn37p1ul3RdX6Tiewqdo6yGsXjElFaGydPnErjNNAG15Q
ygYuv4UvjxiYsxunHGpeKBoP42DOh/SQCOLkmzbPHgyjQtJWlTg0yoz3HcsNgM1Jyttyyqr1XFNg
oZmGceMR3cR1rVNbmSTZLiMVBKxguvTOILBDUQq2TvyWQzVveu5tHkHsQFi82oGZenBXS132m9ya
7QOh63a7cIt8r8w6/zD7hlJVP8M3sGobuh57L/RIVmKoIMRMOQEmxn5cCSvK6aajYXxPCP4tTgWt
Wksl7DNzAqvjikKCt6gV+i130GJbTLa2I9RbEmDS27vcseqdsRjTQ0m8YhePGVRTYQB5KRpvHFaZ
qWe3phE11NKxcVp7wHkPknnolPRhapIVzsXRQUW8KcNFXy2ELNaAb975O6Zbjy3xdshprYzB4awH
4Rx11+1eIEWGb3Eb+1uoyXJXU4y5yRqqOgbDrb/SznYiPGA/qHf2fWh0iHgKIkFG6m5hJcbNtu4D
z6rtrZfwUOQVqPXvlFjr95WdRS8Rxba3bSPGYyWzfN+pbRlrnmiXpjLbhUkH4YLx+tMcM1Rap/Uf
I0HXomN5jM+Z+7QQ8S+ttAkI3jtHkAj2sU4abU+f3fhMUpoJOc0mptrEMl9JuAD9HgDvRKsx162L
gzluY5Sd9V1zPZbRPa/GNlvS/jD0+QccFT9okxCfpzbMjQ9T1xGPNYShODBdWX0Ib46+2CldIPQo
tgiuhUIx+V3Hn1FrhxwIYGBZtbbCsJMfRt2pbrIJtoiXks4OZTohtETefmKIYSdZSjWATOm2tyOD
N/rQs1bz4+ELjo8syHl9vnTkEXlbk2Y3Z7JRsRbYWejvNfbi3srj3n/jtUACVlh+vU+woPHZz71k
j5ZdfhKP99e5TgpwVRfcRDdzJcgd6AaeyfTSI+AfFBCX7o/ZfjQwhDMBjrO59wcrDMZ++erpqcFm
yI4oG2RqOyHFcLIPuvVW5dG4KrgjrqfRECnLGcd+tb3RX1tGvVwq+rkD4bbjcxZ32LOtFLRTXiO4
SHf6YNko0ZOt/jvscI2rYENSAtLJbhKm9WKWyLyLkfj3EpMlw6RdbY086s9m29a3iNJk/o12yYKu
abNmW1VdtOmqRn/36qFdi4nkP36cqg/mMbaCOB20lTD66Duqrb4vaSh4taByaVT5tCxdOXKCuJ8l
QKUIr0pZcfJ7AJRWriedO6An9ODYmrUVkQKmN3596412fFP5bX1uDLWQbZjwN7Mfz9+ofO8fbRk1
lIISmacXbWYZExtdETAiO4zX0jws7TwPgTAbdOqE8hV6izBVmdXdlNZpgE+uPS5lNT7krrYZ5sy/
a6RJGYE7JzHzN3iXu1g3mrWBlEdvnsQj1OX1nVt786POKmdiPRH7F0GkYi+9fjpUU5gIEiAC8wi2
r3tG0ey58Kvmme1Iey6JKmHsCZPbgSl+FZMn/0q97ryJudPu5lbOm5CrIF6zsovXqNN6Ba/a1PsD
Q77EbeYOXwVpZsZn7oRrLbEpX7UBwTd6rHNjc3H1ul5Y3ZSjBhWiyMb5lgKAIguSVkFYKmHxOvbj
i5hcNvQydnbzVEj20KhiN0ZiOB8mfz5Se0jLedTHIxKv7j/Pi839WCw86D2iycoO2SVbJ8mcI6bj
+gspOcIkmt0ib0QhavXaG6fj0FQtJjP8sT+yyv8Ox38zHBsOAuN/G45v38vu/c9Gkh9f8lMiE7/Z
5K9dW4eLLHzT+FUiM5HIhIlEhp1DXNmLP2dj7B6/GEdwlBgQ+ZiwjX84CxtCOf5/1ch8GKdE7C2D
NL1nEsX/8yzchL2Xp9Hk3DLR4uFS5WaY8TgXxyYYOq3ms+CiS0OCocGzCk9VOeN0bm1dY9W89LgC
H3NOI63Av+EgSWy0ZWpFuPdCCOTBYElcoW6TL7i/Y4Z+d1u0LDvHU09DH/m02XRpc2Cgc/po23d5
4RylaLqPLBofepG4bJtMDXNp7LjbXPg467sGioa5zI+atwCaW3qev0HjGyVaNPz6dNkhEXf6sZzI
QAVpp6vDre2Sbp83hArOsJCzx7YJ/dcuX6w4QPgfDLiKpF9uqeGOww02jReNsbTiW8zOspnAVCY7
Fuk6xN65LDZWlXj3WVM6rw1subXmV+NbIgUNAXYP3GUgbI44T5MgrtKJLgYr1rAXV1q9y5YCz9uQ
x28Avki9dpZZrah18z8q3/vIp/nk6S3jsMyK+cA/wjs5OBaF24m+h2xmbPrU8oPJAg+1klS2Pwwp
lsNAn2d93Y/Y9VZsJX1y60MFwl6EzrwaDVvuwbsW54Ht0BNEECQNVMUdNp/5we/M+YbJrAEFSOhE
Y0NAPjvO0+ST94P9kJJMtjayMrX7uKB6jCc5jMxqMo6U25Rf4sWlMgWq05lKBDeQUwTlT3i9CddF
ms8aVGuxchrTusetSG8b9j+2LFgSZGIskIFt9iuglRhRzJIkhKLXj1rI1DCC5oYINVX4i5rlTZuL
mvEq13ZN0iy4PM3lQy9MlwCxUT8uKISnQWuqY0U9ZrETizbfT8PiSMPYTlKQtqMq5I9/Yw4QaMGa
bQIkDxKd/Q3hEEkstL1JyTuN5Q39uhBj1m4fNqm/xfJz8TTDI/UkSeCNC+wgdssf/8oNZZ/089+d
qMJTuv1/lhsO5WfyF7kBb576mp/ePPGbanWyXMGRKK6rhT/UBs/7jVwOxg8Lroby2P2ydTB+cxEU
dAZ8NgTOVQP4ecK6v/FRBvrhAAm8Ovr+kdqgTH6/nrCc5cRa+NPQQZA22Jj8+YQdMIklCww01RSN
stbk+TuAJkohhkQ3KRmBT0bMopvhSA/KHp5FsKCduC3uFoeoRIBKSS2InshPdzAYFcOpfPN1uH2r
yM9IsfJV1CpVIauzcinfChsYOPqHed8mIzfWFGMYgnQOpxoNPSo2nZ87u8TxHrlo5pd2GuS9Lt+L
qmVVh5/tCZNy+0ptoNSCRebQlDJ8+u8d1/5plXQa7FXNApG0nribTiDMXbK3tdNkdBihXK6sVpmR
Z7PlIDXn5MB9gNt/mPvDXYTrymKlGS5ibbcoMxuiei5ONrYTxir1UmvXYA0HHEhJ3dFKXelt2JMn
kIZKboYBUnv1oZrWXyvCIaehm0kEWYRiI78bP7jil69ghuFS4KHAsT5mzcNcp9G7GZOFSaBBcIsc
toi0deAMUKSnxBtPC03cZ9uimWk1epM6Bwk/7Cjcy06eVUwPIreWreq/mLvqwHFPj3qDO02WAwx1
Me9GM3HPRtMRqE+tAqZEjqYxFZQe2UZ9oJa6f7RmUL1JR6mmGGeL9A+EuRVIc8oge7h06bwMt940
UrmxdEZzIxc0+hUpdlioid24Ry6uJr0d2pw/WUU9PILEw8AxGOMC1FAaL4mbhS89EMFDPVKpWJa+
dhwXNkjg2p1VtcwCwAhUuiUyhuc8m+smsP2i5Qhvm9vY8+R3qAcLxLG517Cu50KFC8p8Uzd+ma7L
0W9IBBquvMNFh97iO0P23swpJhOua/YuSoqKWuZ07N5S8LWwOEipYmNurOhcen5p7BlIkktcZ9az
CYnpwV9svhtjSftIlindgmgTt4aZ4k0CZBbvceBFeFarem32stmPsyEvEXWfgUNh+itUgZZKq8L/
Nraj224dvYhwP1gkpTYjCegLq65lDLo+qrSXNLKccywSjFoSJmRJY9GSfYi6smCExCacYn0piLz3
Bqgp8Lf8HrOv3Cviszul3V1nzLQFtab0N0Y1NnBbSkEJBTmWNW/X6gs3Up2mlr7q1lrD/25UkeAG
IwbCBcRCT8SlcDFi5+FTDh/LSMGX5JHvC16eiWBhfUMkWedfFXHsHnnJl3PqXLrKn/T8WOr6VMLK
76gm2BcjM1go6aG/zKO05htocumeHcrZQPPBcOguXMXxhFGK5D9OUKblppuG/BWY3rwy8hDThjsI
vwuy2qyCkrXT40AvmlIjaN7soRkGMV6Vk8DVd+zJve1Yk9orCBg5vZxztKGcJ9t4RCgY/6z5EnYT
pttEyvzrdHXJ4Y/U07Ob4Ov316LGQ/golm4sWOgQgrZPpoFsMQ7tk8C588C+AtIGeYXxYOHQk1Hp
3JHRbikwwr6XKyNfPRTzA+ZIk7IGbpaQfyKavLr8ATJqe8nHH3ZA2oEsP9+4dIusLVyDPL2TFQuv
UwETbFDGQh2HoUxvIDnzJ1lasxuUCdHHjegoW6KNPzFFPOK2pK/oz4BecDUxKjtjDFTgECqLo6HM
jq6yPSb4H31lhBwXywcFgTkSwTPcR+q0nnFOlspCGSozZTZ/tp28hbqXB2Gv36ZX36XBKmurd/HX
6WrKxJ3puRR5Ffg1bX5jG2zGF11ZOUM8nbjN7p0xTc89bk8Rsvki7OUqGygLu0cC7QV4RLcPRuUX
1cdMrs2riXSY2MaxhsoC6ueI/clO2U1j565JjO6mtbrbXnlSZ9+TO1P5VI1uhtUg0PTXrp/FN23k
ioQfr15eYwL9d/40ii01RCuTt9Gto9ywetSaK/3qkCXksGMRpal6AN5Nc7Wc5quptquopPAwxDw0
8+xfrKXNgMQmff6QKU8uDXqfbkWpbpZExi2QxWajdaNXBOz4DHXMNph7Pd5+X1y9jdZU4FTrRrmA
F+UHjpxoPuXKIzxLo/260G3MOkxgKvaTB7vVGj4SuIshcHcYOHEct0VePMo8DB9oT0KmV85ku0Il
tPg1+Vie1kRV4vd8Ct/jDkezqbzNpnI5J8rv7CjnMwXlqkfRuemUKxpWECe/pj/byjFtK+90nNIp
C7y8wrjifow4mhggfbh2JFe21rz424F83XeHRdoJnnWnPNpjL7Brt8q5zRmjHVN0Ylb8cdFcbAok
1uAxs1tL+b7tEAc4FN/4Q1xt4X7VdYGbDRfehPnJh+NyZtWKgqgc5YnylqOBn11BUla5rA+FcqDn
EJKV5ocrfTTebNliyzG07LFQ3nVuMeZzX4lm212t7RyHyuYudRVvdMstNwUuVbbl7EhVgoLAUX5j
d+O8L71kOjg9j8gpW5yDlnOf/pG5/ld5+Js52eSG/l+Vh9O38X9eqzb7kz3nxxf9MSi7xm+erao1
yKOoDIsy4fwxKcPbcx1axiCZ/di+IUv81B6g9LG+JVrC1V+5dJi8f+7ldFIxPn4eg/z7D1fPP/Dr
8N3/PCfbQEYJr1iYdnzKP/6iRBjSaaSuR9UBr12WBFkZ2fdWO9anBRbr3yT3/6J60EOFfu4bOq+F
Lwzjr/Bu2en0nXhGeXCt0TgtcjZOJMr9p5lX4Ag2yd/8cmU5/9BT/qccinOFY7r7v/9Hzfi/qCzq
+wmdbSfuR0GhjPeXn63FBo9kqfP9CgNm7agDAKOlZTFO/SSsQ9mHjrWxJs/4MjoQ3f77N///LiA2
yz3XIcPMbw9l6S8XkIZ+0anq2vJ/2Tuz7riNq4v+InhhLKBee2B3szk2KVLUCxYlWZinwoxf/+2C
7PVZcmLHec6LnWRFQgONrqp77zn70Ivtuq8sgAT15NaAF9laCPYJF/kS2ubf3fK/eMQAMcD8UUbx
runX5gecYctgaAx8fOMAEx+yPO6+DkhlsZMmijAmc/7HFxQWLymXQ3dmOsyJf7xgahoTQgIlj2Sp
Vmc/wGw/xx0D2cAxPjnhIN7++rFaf3qudPHowdkexR2tvJ/HyOjbzSWCXnwE4Q1LuieI1r5fFhrk
pFS7QPvmPrHugrx0CWfKrEszeOVLWbOj4FDNUMRGfutfutkmrUYNXj9s6jqGF8Vu83G2g795CwDn
//wSUuqSb2XxCjJnp4384wMqQdhGKWGHR89nDIyp1fbCcxuRX3YVVdBSigbr9LVVxWRBbtrOgwBS
RjNZoQRL2VhWxHXSBs5p5TpHTqvEBiMs71Ib2tW5WALrjti0Ir4eCFMo9jjVrbvCNnkOTeYt1o5C
mMLQUAk9ntlewOmyw98ZyjfUvvfN6lwb83SxOvRmYSIhuS5qqLzPweDU806oZRr2UO3t9Kwcb3oQ
rBJilwRDJo+wj4xXiH0yvDTKVrxyYdrgoPBb8hKrDagyy/qVt1Q7JiymS9Mt6tjBfZzKeeSQHZMM
Ibx03NAEctnL9UJApDK/U3Zu0sLGbnqQWaMCmG4NaLnUrjFums5JDFnXwMaGd4eOeXgw25aTgcQN
nmwnM9WKGuW9B8qcLpXKEawVQ1i/OWiNLkZjWM9eB6coWaDYEsFil6dyltObqDqMTPR9mRK3HPcu
vau40zojOr7IWy6Ipid8sdMsU7ue6cx73vMc4XPw3BQm7V7ypS1BI1/GZvHehSGmC3QVuW8ARjtX
BOV2wVZOBk7Tdginy/d3NaZSQtflJCMCq2xqv+ZpBSbApU32Brykbg/tOOTL1lAzZ0Pph0lxyhqj
KTqcXYTPIx+349d4GOVLAKcNbhm4u2lfUI2IzVAK9/27dTqq+fEz8r6RHHBf6hx+CSm3CW/GlNUG
iJGpOiv6eWiJiNJ6ABcKnWDAP55s+XXXbxN2IAzHVbY0VPIaOS5jCBY9Uo2aEaO+19GVSLWiCh2C
fv7u1HkIFOg2xBmhBjIw0F82JQru9f/ThWG5LWYzZd1YqD2518fY74bdSJ1GadryAiMXCHaiy8b6
2Lb0bs4W2rkaX/XY77JmCjjWkkXHHLwLHLNHG8ok8a5r8G57KNwze3pCysHxFT/kFA5XOWPpTegY
enCeJ5Z5GknYGSYoxUYZ00fvEuOAaS2FmhEZM4ArRO8kEVYeqnKym7vwxl7k/AYOgeDX2UAfPzKl
Th7GmUC615bHHx/ashwOrR2X42Yxs2pjBPRzKpruDIkGj+fcPtdOGFNrzBA5ShrrUOq2jVa0jE7j
XtV0Y+5ginAEH8YjJeR0pqCenkXRV9u4DhO+dmO+c71MbFvKjI+taTcw7Gex6XCb3jOW6y5j3LQQ
2jGxfCJJGeFK7LQjCAeZTOcBFsLRDaoIl5uJImRjUjIEqo++Ni3LpigSOPeA0O5qk5SYDbztGZTe
WPCFTwZxDksaadrD0n2VSYxLvDUILd3xcsM0ROda7qQ7tKhtfD98ccq2K3eW4X7o4gjEuWreS1Jn
GPAykKGGdliyLR+0zEaZOjhnzrz2a2zxXzasy9OFbY53mbjVODkKI2SXXmA9zG1Xv3lWJ0Hdx32K
Kigo9ExvmC4LHSxa7Zwtateq3+Y2m3Ka+uP7VKHSS4FTnkl3y56pG9LXVC38sCSKYIJ32uSQ+I5D
npY0gR3A9NqxjVbPwisoeaDTtNxGdGU5ReBde/nCbHBpa+tToQwDf23s9sEJz83ijFSsLZ10ZSmU
JbbjfF6iwRNwx7PrXNbhDTiL6AGoS4yaRT77cdy85J16n4tJr/6J9QK0vd+lPc8J1b8O96ut5FpW
tf2pNxgIbaniceHI0X+i75n5u2QYT8RLGsPOIcRty+8Sn2JYqeBKEtVBQ96GcLK49ksRB/Wumlq0
lEPBFNpFaEuPL2dmsCkciqLSN9zPueXw/6/ZsdQHL4YH91kGI84lekthdbUQCgX2P8p6MkHazLhB
Ztzz6Aqq7gV9wUf4L9Uxccvg3o8dc5dySwefeoV62A7bN/xmnEVqsDk3zpgwlbcGvtZGSrUnq8pl
sXCJHkDM3c6oBtIAT+rMtlBUabEzsEx9NXPQGdRZLG+ZoPBEAsGb0oKV20WToV+lHhwEeaGVdefY
krWULA7W9FTy9ww2n0Z0gGmosBxnm+eSdbDoUz6TH8zIT2uX/4HoeV7ByYnkjcjrhHrXzljv1aCO
czywDg5e1LYH1PiAZGs0amlQceWUzQQfkR9MD7XD5YU3NvnBx/51JHsSpAMN2PdlTlnw1yWQ+IBQ
7X2DVMWNDuKKH+DuBuWmr0f3Zux78+DnHog9BW7pa0lBXdNuU7wR9tJ4737O/thS4APQ8JJc7WbA
FvGO4Y7PiWGmRDl8/1hWiSXo0MQpJ4nQMNi+fFKrzk2u1HGYe3DKcM+eC1QVeK/zcr628QeW5CTP
hYvEVERAJEwlq7fRbmqAEd7Ap06Kmnsddc90VyoIPxe3qfOW3UJ0ZH9u8jhqKF7HwBx84qInV1z3
WYucJmm8+Sk0Ku9NxBYL66yM9Gas1QTHEe1Vy5ZhRc+jjwucdTMXN+7iBC3roq8nnoZ5Xfex8a1T
jTzE/Ygbl8/MKScxfPliTyOvRUCqY89osrOeHdWwPUVK0xWV72YLnyTRT7Sp+MZzD8kBbKvAY8NU
LFXAVvlGISLyNfUFb1xOF+XOsHTsH04hU5k7VHdGss8DQHsvljHjyeA5cbR8Ek5i9E+DmBAaQWSO
ozi45PTaBFsVqn+nZmts5uRqzhIjsj6kAafl6DCNnbfxLY4bcDXQMJtYZbdhXiSMFaEcjmK2D/BS
OYP4tm7WuCq+c8BEbRMjnhnczUD+UXBe5+lS3/L1Nxc8zfEpG2JyAQyZXBsdlruhjdl65qCAHytI
dZx8EiT60eM+GrEjRYJenU8izNyGtGOdxyhgSXdUBIHKjCxSzaxio9AjnyqYK0jPcusCtwwfK8cQ
OuIDaQx4B7tNJ4rsm5G4SLKGKjxKgkOSTdcMNGSqlnQVt/yGV+mbkc/3cnLHE+81B4OeXq7savPe
KxhLDmjdBWApIEn01Dkbh0+T6OerlE2UPJl43E+Q+lyzc2+Jmywf+bbZl8spv2bnYwaJMWADyARp
WCFwY+a3fQYjisyo+d6c6+hDbYj+TVW2c1cNGLS3TmRygCRZL5d5uRPDg1NYF05+wCTRAH1DQeVd
O/TpyAoubJkyiy4ZnRPLREjRr+hW+UIAu0XZlec5I1EovQnNlBPBUG8NdmD66Yj5WUFigpSJfetZ
Dbu0OveNbZyEMzdgcDMd8lLErDaJULyRy6AJl/jAYuyruK8T3CLD35Xiuur4oTSG2U/B4dFYsGhB
/Fz2M/1KYQ059bFGfc6hH8mqvVH64PvX5dqfqh98uhaNCsuj7Hcp3H6sfmQYd31adfUxLwWLce/D
N2paZYBonazqLFxduqzL4V9f90+lP9dlnIhsmcrUpVL88bqU5DlysKk+Tmku3juDjElIPZDvR/iF
ZPUU5XwRImYtRvnEKfevr07f5uenywyTqpgfOB9Cm6v+WIUTJE/3xBLVccQKbm+WQNnPeFuqMw59
VnvMJvzTrBVliT55Q2lkcV8/wv86dn/TsUObo/s8/36yfSYYo/+SzX/s2P32h34fbVu/EFdn0WHw
yYm3/79fF8hfPB+NEAr71TOnmx2/9esIyIAxR29Li+yFbZm8Er9PtgX9OkCVkpE3vzWLP/UP+nXW
n365tmkBr6HxR+385ygJRzgxcLcwuh6QeQNxIZnjcbQIkHPGsjskDYFsg/k5NUbmko3L1pFWVEoD
a/cRnshwcBqrOTCbMc2/eek9+0+vvc3NeYR32AhcLfPnmftEyJWXYXg8+YNXV/eSgct9sAgmaMh/
yLaydMqVpfOuEsWWGjENNOqh3RZrLlZQltZjS1OUuKx61tlZiF2ju5kyo0OK1FpvBUJygrbyAdbZ
Mggj2OVrFhdDtYBgLld0RnAcs3DZud9zu6zvKV7VGukV63Qvwtd10pf08gaehQ4Aw4PHMIexsETk
CqaN8Xm6n5R8RrcUkx8mx8B5WCzRf+AQzpFGNQUy9dymW9OPafO5IF/1Qmp4lW4GV6GuJCGcQjPI
6LNcDSGGgOvOqfLsKhlmUkbpc7iPZUMG+BiNeHcpWMLIOKhkUddNlFqHvnfaL4kZq3tgntNOpO3Z
iqrruhLts18m04Mlp/ngt313BpmJa8EYjF3iL8zQOc6Ku8Z15psywrKXpBlCh96qLoYr30wnbTcG
9sIKOHUea/Z/7W+wJ4y3tGuMR8zfkEf8eG73YzJMN5G/PJl9lN8rGmqbaUFgj0mLQKCrIKNOILcQ
xDmds82Er2RBEQA582IGWX0ZktLZErVQPHjD4pOKTjWU3QJZaZ0PaYR/WqMQdctu786hfdXIfHye
GbpSZWM9nkTtHfK8KK9qv4uzraVEv20dhMUL9vLj5IQ1ARwSbOpiNric6urkLh11VxOJR556cw5E
pq5SPzevI8uR19ISwXVsmXm0C0sz/1h3Vvtc+VX6rRmxOmyz3qifqH4XyD/2dOMMpv818mMBo7zT
RxDunlF0t83nAYNHUnUCN8DgXi1EquHcz+r4PeO13zi2mrZY2QBNoGe6mP4w3uFZHc7e2BJD5yaS
0S5eCeJmSo3QdLihziHuvFCoMxZiAlUS80qrwg+vIPS183ZpXPHR4y/ZAv5GJRbIfu/J0Xq3ozTe
Fuk8/2pzRLptoI/sAiydR0AoiFkADIo3NGYLdB+6BCd7EKnaVaMzE03ZATc5oC1DqeB7bUvqWFP4
NtqEhqMLgUHzLo/yaNkwKDOevall3OxiPzlJVAhnWXscVCee42nwse9vAFXGNxGGgDOFN0/P7cNl
6w4pvGVso/lseymZfKH7BQf+KDYJaQPPC6L0G5lLyeNbmuzWQ5lDFDQ2OBu0Ib+uWPsII5R0wwFj
o0PEQCfHR7/EE3/ws0qcMqpTGY/LZ39YJkw1rXuSIoWsImYJ3AWZ+R0r4fg2xPDgN3Ug4EcW0VKS
yJaQVIVHrhxn7EPK/1SGPgW3B84lhcIDpJYTNjQZUomJx6J562O9H7q4uJkrv7M3UO6GUxWJyoP4
kCO6T/FjAJmqhCICL7LvEXKMj4I2LJFvZUx/aS7b/N7lh4FoJYixPFVDZVyp1gI3VKtF3AmWg3MB
ApbzEYf/FyR+zSXpnQ4Sbm6DhNAaB6PRcgdfKx8SrYHwEQfmO6tHc2xqjYRY5RJKKyeGxVO3ox3H
WHvG7EOtFRbQai04KkQzFvWY7VmeWXy9Nsu+pBF5b+iqtVgDd6ugqJxz4yOUMeQck1Z22KvIw18F
H1GthLpytQ6Ebgeo9sIa36IgRv2j9SKWVo5MSEgWuOlqE2ldiblKTDqtNonlgDl4HNST51SIUUJL
xI+WZ9uvnMaTi48o2zq2qo0esJVjXh3mLsvxRMTtp2qmp71xQbh4B6VVMKHWw8SNbCwAHtNw26FE
QpxlIZzHcKVDVrO5A689aXWNN4DfQQPSDd9Y3xGrECJ71fii/SQMySUi0lluwOM4Vylth5Oiebhv
RioQ1obplGqlDwgYi3/w0rHO8yPPmHFjc6j0lH/BMSFXuVDqoRyC8S+jjT/bWlDUoi1iiI/MaMDs
fO6Ywa1f29EI4nOBTjbeoKba2oPl79tYfEkdxuFj4NZbepzOCyqR+pQig32QTmxx1eKL3WjZE3HL
zj0Znzfk2LHkePlNNAchSqjqJH0gJMIzJgKMCmPHBIysUFobd7NX+QcXSSx/YJnse7LsEfGMWpAF
Pc7cMhOxd0U8o8pQ/CMJTONTqgVdynams+s1br6Fnorgy5PDl0GLwDIo4zsaNNNBn0s+51osxlvq
OVScWkPmrnqyWUvLyGkCScF2qs5OoOVpnhOjQ7PaxXdxIVBO75CtSJrlmE2qHYQe80WkXVfuGy10
g/KG5m2WWv8WuVoLl666uG7VyJGdMqISD7SAZVXR9VpQl2hpHUc4vq743XDT4d4gZPsym+Ipm0IP
N5DW5jmuQsaD9cC5bVf1nhak34cZIySOWNWnWcv8Oi34QwHH9xWuOkDDSctPDtQp/k5kgrYWDJqr
dtDXMsKgaa2bluWMX5GWGUar4pBzF+rDPOhQIjK9y94t6b+1hiV2HlNQFGOprK+xhBn+hl+d4SJ9
nvCl4Z8Yy72BdZfuLkC9SqP1XA3Zm1benkbHRBulMXx9214i2oMbDkXebexVMTJFfmI3CcW/t0PC
gHBhdAlj3HiFi75IA/9Cjf5D2dN8DmRT0yFZDHmNeGHUB0wPYyO1stwzuezwd2ukYLDSBaUGDZK6
DHMQ+ju0tslYfKTrmKxuGmuhvzOyjhA7spILOZ6oVzvVPMPB0WzDnk3/kV8txEOTd4BUDw1CHFLF
TkDFXTZHwh3cCfdPGIdsrS7nryp3gifw2e6uWhmLbjqLc0D6EbYSiY0tqESe3mL8zqYtS3uBGCyY
XhRxCBfEav6nJgzSQyVQj2nsBGgiK9ScGr8pD9SlQJuMqDAd/DQLW0ZDj+5Ar8t6sLGhFtdBjWEo
6v36myyBwW9zMzJP9Oxzc1vqkNPW6YW5m1DWEX4qgjUK9X9l3X8iWLYxZf1lWXcfJ9UfS7rf/sDv
JZ35C9WXtjnD39beaEQdv8uV3V8C4nBJjdY55ZZr/n9R5+pC0APDqNMN+Ze2VP9e1AW/aMCJFbgO
Pxtfaxn+SVH3swrDl9JipE11CeyUcv+ndkU4GhFJY553og9DlAp+iuwS57CNsbNwfp699lU6gMsR
/oB5RlZ6HeSMQWRrTh88iINvLnXCKwbJ9jWik/MPdRR8OvwxDEM9D/sLa9+P7QzZByq0Rume0sGF
OR+70wPGq/Km9Ag52zRJDry9NgHz11Xmfu9j/NvUEcfmIf/YTNGGcdTi+Mf9QLjOT0IKXNN5Lfqk
OaHt+1g0kIZ7+HPyNpOq0qAu4sDBzRGR6szCP0+uTD5YMMk/TUu5IN5uG45Zy+xcs9e1+0z0+aHL
VZ/t6QKLR5+hyIyazPdO4Vh0N1btQBg0a5c5eK/FIgVWdUZaxX1szwwfCdyztmbQNNriwVyz7+Hi
bagUjQZRtpg2A2nCHIg4TFUMeSgFAlQRzFz2qsr7S1y25RUE0nLYGCRagalm9hFvaZOlW8DH5quh
lMHA3X/up0XlW5fjMRuFqMs75U4RLV9jZHWunOE4G0WINntxNilh88Sxc64CRgidfcsOTXVgT/PH
MtXDMQOf8I03piED/bl7DcZQc2fMfDQ3xFeAk+YLEMeASDMQhMjUJ2knWwOGnqa/281F9kb6yIws
sXYpwI23vDLFriqRBu6CeJL7kViI5GpASYNBj58S6pYgmnRqjqC16MbdM5V/vIdUPfYnWiVUYoym
usuU9IResSzjxk2EhbbSyggXKcMuo2FOEI9l7N1ocQjPUlD9oojzLBu5BFyoFpevFWbkEceLbeC6
4fw9et5HP50D8oRE+ZCVaroiTRdzcO/BV3FVl6L+MCnLTVClV4rsugegosZhsQPmn7E9XGVmAj6I
4Cl+qfKEbqu4LMzhGTFXfXq9oD7ecZL23xlV18eFjY/ts+6Oc6Kq5aqzO8omPwW4QVeRAfh2aMr2
EHSphaM0mK5lYDEVTW1wXWM8cgyAcv0r8Mvh3qqsydskpV/8ajOo0OqJxtk0XsKZV2K8TlBaLh4Z
EL4S6Y7f3hMTVUbFhCr17LIpuLXxyVIF4SRsWuxFWwI8mwhOW1gShAAn52uZxiRhbjqVHmwqhq9Z
NoDv5kCLD3JTl/Vg3raNVMn7kBDveJQlpPv7tiVBcukX54StOR0+ajGHvJlxkr4vdNl74LH9pPhV
NEb3pQzXCArJUX8rEDIm+65XpbFfU0MpD8qZLFG/swhZMJbkaXaqeT7OQ8O4xghLhixViYthR/JM
BMlbjiiYM6Mk9YQhLeT/aMxIOQA6yVbQlTcqHpN615hO9d5WPvkcas551Scd3slo8kJprxfDmPvP
lqS8T5fev7P7irAuAxJiuFH63jiYek8qXEgvaLyWJCkq+/a1SwSoNhhAfPqJRgjQeEDyCarcN8Qh
jMIGeEecwAdKuHjU0XSt2WPj6s2p/2ymqjdvAcV55p1Eot0joaird9USDrmDMrww82cpp5DkOVFz
2NjLAtbRzOgGtDz28kKjhAPwNsOOhTt9Cu0wX3bsBNb87vW9QrgefNevZ4glELXDW4iQuFeUrMNH
qLI54ncDWfB7P3eMYGa1tOdKV5ocSfnE9AIpQEd84KR6Gqo+NDCV7ue1WBVVAouyhQ/92Otq1l0L
20TXuGotd8u19A10FTytBTHkAopj4s8olMe1aLZ1/VyupbS7ltVAQ8N+V+pq2xh04c3DoQinyUBB
Xq3Feb8W6rGu2StdvcdrIR/omj4E8X2CjwpFaGyrz63VfXAA558GKVPvgBBgfOzXJoGR6YZBsDYP
rLWRYOuegqu7C1Zv4ml2hhCyqgGFLNZ9CDvrJ9iOce998RDL0MBzrJj0BgAXdgUbJ2cyd+MiyTnT
8Ilv+rXh0TUByRhNUHv7QHdEnLU3YtsLUCPdMcnW5gkadZ15p1sqzA9pr4i11dKvbZd5bcGUazvG
WlszrOPR1os892oKWfDbwmlf/3dw/I8OjkyeOK/8+3nALRagqlfJD4fH73/o98MjjBzpgXi3fxwH
AN7zfWn/pun9Xbhr/iIsS8/UOE/apqMv/vuZEQoPclREoUi/UXpzyvsHZ0bP+Wm2ZmJotjmvelCe
HEZ5P8dgKUukjYbwXi/AoCDA5+TPdRTcoT1vauEOb2ZU+HeG51WXpJ616J2uaRMUJqERsk/3IOvN
p7TLlnmv7Cm7j9mpQJMZ0FGlrzgFJM51V/YWArqE2E8vmAIHj790qYCz0Qc97MXnIR8rHAnw+zeV
nd/UMCUe0MsHh8KU8SEEuHIAyo0pH5kVAWN9Jg5LEqtT5jriFi9ZuFuWlvaJw1qlSMAhH8qfcPZm
hONhVPHDaKupVYfUsGENENV5qdapRqIHHL35OcuW6t3P8gDOoBM6DKqDbs/YI9qPTOOvsnAS92M4
AcSCIUOdpoO1TtYcukewhMaXsWIi7euyjmo+OFVhoX6NJjvElaPLviSu+wOxIeriQqm+TjMgJOiU
QAts2cd/Tc3K3KYejheCOxyWljkSd5FZRue2Xowv5VpmWsTK3CF8LkEgNx8hiDckp9nikMXB8CGu
u+5Jyo4wHqKz1WeCd6OPyshYHnvPnTdCRDCfl1JiqglKduGMnAFb8zdjT2YwfbFdvzcrpNN2x1eq
GJuHXOafwf91jOBBe1oa8rlo3GdiAixfIu86U119za63nAlxHral57dXPgHN9k4JrUwzZ2BGfJ9R
9lGuYFGeUs/fpnGjuKfz82zhEVdVIbhRDSdtNafUSiCWpppdOjVh/lyVbvyadQk9/LGsHRvhQVXt
SfwG98E4CCJqvNJRMUBnp0YB8MMnBT21X0mqdBPDq3hhX8yj2aRjoZmrWMdJIfdop33DWAhjrwbZ
nSDna+n6pDHEOYFTx21m/ybiRLbzlrnf2OCXb+sOnYm98l+zlQVbrVxYTyNiQ3+xxUb2kfu5mUZt
Eqs9gfgGt0VVm8VxqRf8goMGz5JbhXC98ORjBMlqS4dmT3Yo2TdIF4SCh5PTFyOsKzuZGm07rpTb
oQV462r07bJScFMNxJUajUskM5TcsNHEXOYrFmRBzdGNzbG/DPSfw/2AhPmtkzlqSbKjelDDZfNJ
zaa9lTVzgAxLFpjcuZsvLeaW4EjsG6d2FUhUWDbAbllo0i9dLKi/vQYAM96Iz1Rv7udeNMgZGMfB
CvYRwx3rqAw+pYjpb5ldQRUGyyifl5U1PK/cYXdlENcaRxxoMLGnEcUqcT8bJtBiUWN5tXox/+rV
am54J6yq3IdBWOIH1NTjfCUglxqGTC8HLjIxpvUJbEeniVy0LDuNUNapuru6U49Wi4uA6pLfszKB
LtPJd/eBBjFjQYcBruHMk1snO5eKYL9odHNWWf61Z7aYflays9KQ52rlPSuNfibM2DwMjGIu9gAY
uloZ0cbKi4YjY77ZGiK9aJz0YJvUhXKlTHPWz0/R7DR3HDCAgEgNpFYrm5oGU/pK1CvlIHwR6NWL
BlmHK9M6MMBbDyvp2tXQ68aUiHE8jcJ2UUB8qVY+Nket4WHW0Ow0W0j+qgzN0kYSPVzRIG4+CY3a
bhD9vVE1WrfOSuLuViq34+H1onZ0mvuYwIBsF9h1sRPxGJ5i1Cv21jLrpyhra4BNcjzTuE+2RZ41
O1H6164214I3zB8lsaq7IaJBnTKT3FeW2xwms3iOSq8/tIq4ZJ1CNWxalSj0gtlcbimRcC6Z0/J1
cYap2A8WOcmV0xd7s9I0gdwEIDXBQR36s5s3omSAqwgTeCV2MC+Ps++WmfkxmDOgn4D6HavrPqI5
btP7cAqNDUIbcW+lY3iFt0pdBKnuF5owEaxWCWhVI1eHaHzx3LK8NPgvLr2FGh4yVxq+IAErPyLy
hdxa+uV4rZN7X+gOMO1qNeQVWlT5wGG9eKC9g9VKw2C7JHPvZFS020qjYtOVGmux222nYk7uehuo
bBNovqyjUbOpNPm4IgPDv5JoWw2lpXELnxYGhqDzqamvU2cz2AKIRTMVqK0bgLdNNeg2Wpm3scbf
OhqZUK70hE6DFGaNVGDMDFxBYxYibvwL2KnlNM7KO5DWTVadBjPAkIbRsDTGcoysHHUUWk6mql2/
bzoywbNOEx6wQSxnIETgGhhJb4sxfWhy7NOeBkOEKyNipt6+kCF9qiCa3yJQibCoLiAlZg2XiBYw
E/p5PiuNniD8Sx1ZLvwD3ArjnvoRRoVtj95jLpf4K4j55JhMxmigr5uYMMBVJY5Z4y7sTI0HBJjy
NGgYhgorovwsABn8nmBllBqb4dSaoNGuNI1lBWusjA1cAc0jSmHKmFZDOKC8WJT3gDnSJnfvew3r
WHw5nVo2xmRT2+Md2VZfTA33sFbOh9eC/Eg0/MMcw+zUaiBIubJBkpUTAoKMXjB+c+TqgAsY06fZ
Q6jhIgxdMCZ2lnizNXrEnoGQdESbEBSwskmWcfTo60A3rp4wEXxMbAD3+yFGzHNuVr6JWQZ2vB2K
Ub4lGoBCa7JtHsTKRXF82RDoBniUQOQUdO2NDaWOfUyuUBVmVxBW2Ph58pUGrygILBMmJ7yMMViW
Wgof53Apwm0KtWWx7Co9dypvi2PfGfFHr3a85N0W/MSR3mamt1fIpyMtm4UsKm4ta5qG7lBFWWL2
17yyNoJlUlqE0b4DRXrj2Du9ZtTfX9JhsuHG9/4zI/b6ummSZyDt857Y2OLkN3AI/R6Avl9NF5Ev
byyA3wjlfU878ebTqfvsVC0cXJc0e0YS/ZsvjfQo/CCHyJTvR7cwbvhy7E2giAwtsXZ8cxaqsU1X
E+GyGRsyPgiUS/Kjqubu0fHGbN4S14vhs1Yyip4D0TOeWOzlMQabh+CwGr3C+N6F/J+a6m/UVDZK
fPqxf1E9vbft+5e4b3/tuvaHEur7n/ythBLyF6xa1D0+OkgfdRQN7t9NkI6O68I5hqZJaP4Srfnf
ayn7F1R8DiwPPF+aPkLr97daitY88HIpaQn/3rX/J7XUzy1mrkA55eBj5mKmpGb7o15P0jk28MHU
YPTzbzF5vQcDSbeef47fX6R/287+udGPGtK3qQJxpggIlc5PV8KVVrrLZHElm6lXYdaf6rKaNgy4
+u0fvoeHP5sf/9WVuAacKQpXFy/kj/fEVD9c+EnVx24EnBH25n2L4nUjmuXlH1+IGDabQpTLmVzr
xwsNfk7+sFrqI36Lb1mefYNl9C3l3//NZTztouUb/9N31ImYOtFD0QmcT+4lLfgN43IgCXSR//mj
412VbgDhBuvmz/LNiEO/W8Xc0UA5eDOZPRmilR3cqDL9m5titvTjbAOkmLABZPE9aRHiT8/OH4rA
oIFVH+NxpPTu58scTVpZ/lIPf6v5/bMmlosxv2FxZZiFPeHHL8rAxM9vs6K3C+N857doYtOgoe1q
JO9mQOR84uKNojbu/pvn6ToeEzPfFRikfrywUBWR1nGJ2LhJqqde0dr2pJG9GCn/6a/fEv3AftQ1
c4+eb7MqaAqy/5Pld+nTfk5ggByNvkHy29czvTwzfPrrq/yL39YPV2HJ+uN6EVCYDEZPlxwUu3dG
9/XCHl9eo+b7rx7dH+7np0c3ZkVcEZ3GC5L3+DGn9H2pCPL9D35e5p9vio6UjkZE/Opimv7p9aD1
4QUFeM5jPdjVjnmegb6lxmWyuMUMhsQkqE4qC72e5x1NDou7NIfEgW2tvB4alNjbkRBhmqLQIFRV
jl/8mJxaH1o6ghQTBqyffZuZp56ixRpua5+hj6oX7WeBE6krbYuOEjFDZHXb254d4+gDNX3EsGi/
Zr5dnTzS4j4NBSmjIwDbI2U7Q7a5lAd8eMEu8ycRbdsZmcYmK8mBHxoCYomGK/d9lhO0Q9TpE10A
99okb+pLE7LKY3vlswuLq6RudR6DdkjhngdxtZ/dHBVtRmcqafk8jAzc9yLkprOhq68qGdX3kb1U
u85ziSQcnDBEJ9bnOFIap5MHERJv25jhtKdHB+dV4bIsTO5uKVi4ihR0iN+VNvI8Fpc4SiDbCraA
krzzqy4mgGk74P+/dmm9HRh2VWfL7KpdALn9EMjC2KJutF+jePDOU2SlnyIiJF/EmCWIGJz6rRGF
/Rpy71DpR6t+qwu3X/hMOAs2sV/LDlUH4WybSbg0WAwCmV/aMfDOJOcWj4aRdJ9CHs05Tpv6XvTp
N9PiO+2ZbL4WQfJtasfwqRNLBXpWf3r6qzqcj9BzRX9K92fQlDwAbp4u6UTKKyt6tw0ReB2GKHc2
HAMSgmRxb1wnER6/jYuF8C5yanmfiqj8hiLLurOqlIfY5165o5QlZWJ97fM2cq9h8QQ3seCRcXTl
NjGhbhkyEqzX1BwHF5tbivwk+ySXiS22GatdCLQHO0+H1GRbLUrkh6SkwKdbMdSSijkcPsZhbci9
bQ1tgJYjwx8kiP2+MXAKvQZMoZ4ncP/fkKJV19zjzDCTldNkEnx0U0u+VKgEnh0Gb+nWo1uRbBW2
ugwlYzxUV1Sb8kZNtYOzkFkO1swp8zaTXf8fe+fRHLeWbtm/0tHjRsU58Bj0JL1h0omkzARBSiK8
dwf49b2QqnpPTN6mQvM3uVERFSIS5rjv23ttbNJ4R7SliG3vCdIsw84Uk7bsTZa4CUgMtceyJxIu
HcrwqeWk2G8pA8bP3oDSB8ZTfyLkk5JY5PXp9uwrHkgV+jJBrt1aJbDhzaDVerSJOQ1MJBtg5abv
FQwEKahEvkzejECeGFum5uMeTgereeypd3wFE20dz961jDR72NOdZhxsNC90NWbjHjwF82CFQfKt
CvT8gIY5XxPeoS+TOn5F5uhdoe0zDvwQuZFBNq60scEuGmZ2eB1wil+jLPYo6vKGOoOlD0AQiFyX
GG1Mh/4nTEWwosNShT/z0rN2eWJDa7PJ7LwyZfelbEaE7PCvqJR0fAjT4OYHNE2vjT9jBUn+WDYy
3Xp18JMWpLMKG7L6Kn3XFv0LnaaIbDybrHe/tDmouc5d2DEoJWet9VyzOPUt0N4gYZwDVfQX0GiS
zy7E4aPw1CabCNkOJgV+OgMenSAjAh1ptCkfNbOiukW3Ma7yLqakzKZyU2mM+qRDaY5jnfyzJh7X
E2Z60FJtv5Xzulua3Leexc+A3twbd4hxG6rGvTP6Vl4XwUAkOALzg+r4ohIm1G8dnp2lSMeCCg63
bzUTwyhzK++Gev3wvdHqFPElXrVlaCbunbRrEEMCAp7FRFnXzB92qDl3U6QIuK7rceWjf6I2hV/7
zgc5fSWHjpnsvNPqvBp3lMgwpY4xkxgt1BVFqWJFTmJNXI3bLnUph++hle/Jz6DDjiqFLxgVSh2l
N0bZFptwMFxeQlbeNNW8ryZz7JjKko+J+Gj01ZnETkrI3SLyPfyMNjL886w7hNHXNoGjL2BP0Z3j
G7EE+I7Eb+FEWyrYYLpGxjywk6Cv11rXcWBtGmD2y76o0TQbEzNiW5CoOQH7jxRPaHIw9yooaEsT
5NGy4w2jDBW4IQNWgwcyNAjktfP84GMCvGs65h4NgMNq8Bj09Mx55sjeNgZKz0WQ99G1AcbjxZPo
8akpsh8tuhs3aWCO24K2RVh428wLtFNbRzdGZPRfNBjiN6MK25MfT58jYQyfIS25KxdGABBNae0m
L5rWeYiysNRq/zZNvjpVna0iI3wtAhoi4PYeGc9PdS+CnU7C4zoMsmpJ3k15g4tPRyU3Yi60Kcxa
BQVwh0Uv8VgNtShMn6qcmbfOmXFEBvokEjQolhOvFAvvvLewzabc4NqQG85e6C1sNdeDzJwyMxGT
O/gVZr3NKVXqMizJKiYkgFIu3aditsC6BLrhLcuWMhCc5weqnugPaFrkZJfhUu2rCaNCaUQZsSVV
KxaWP1QEnWT6Y5Pp2YEDf3agsYzWpnC76oDGtFt1MiOLgSx7Ws72cRx0RZIhltma+S8jneW+Qk8/
rEQSh6CwIuzNB+pxlCYXeub37sHsuyJfoBimj7ZkL1531I+92nltRgIZF+Assp/U/GdOReDsleuU
xBaMXj3HrVtiXTWKeX10nWSMli04l1sgT8gtY7Pz8CbA91i3NL7M1YR7lVJII5tvbiKSdlmo9NMQ
G9jQS5y07BBoPFGlcsb+kKfw46JSvJhutyMqGUjHiBHFhGW10W3GFxNHf4c0XjtJg4TFVeuAgkSV
M24ZpzqduLgZFx1S0p1ede2anstzElrJ2oEetUbi4a5QNcovWasroI1YWRcqwMKam3qHWhm+4jXD
NfgepI4E8S8bRDSO8thaato+UrQbNwRuML+ZNtM3aYQdrhkHP9EMekDIwA3vkm7ADu2OVr/9eIN9
lpS92cej1Ts7+BDdAWEyL3bYzTQFZteIdFexgK5sfUDgHXRYESgTMcuxtbwecXWGCGXYV8xSMBQO
unVsjQw4p/T+dFC76LWagEyBmjoIAalQcNi9PKgFOupqptBdnUmCwMZjnTCnDg4QVWRd/sgy9/ET
eHcy9Ihq4WiIqoP9OOzpt0eMxuytLBjKdNdXbMKQ1vgsUFjJ8zwsjpo5FvuPryffbf/nC0JnnXNV
DeMdLAmxFNmpdpIyoVTUcJklCuiZeV+u4jrDQYn+N2lC9oMA+G/Py85QYIvahvogN6HEBu8nqfVc
TFW/VQ3r+se/z/in30crf7asOoJK0sXxpFRRoblml+zCLDMPgPWy18LAMbUY6IaIDEk4m204mAyk
MJbt9WwcwZfMLy4lG+2Im2Arkx9cHarIqHPybGgFZNh6Outo6pF3lddxfZXYMFtwMeDJbTvfAi/I
rGwoDq5rE8zBJ8MU5rNhm9jIPf6zhVHs3I2+ZAH2R5U+zfEg386rYp4Lz10OU6KHf3gWcj7FXowO
XBEo4oRtA6m5BGkF3eDHrF7JrrXhFVgzmKNVcbAcDPNLFTkELLNtXGAF1zdW7VnEjbeHj1/Hu3M2
fsYzhEnwSvhMLz7PdrQHAmtltPM4b28tHGRHAmH+NA28q1hwFQoVug1mWMcafPHOu6jrfTsvwH+Y
bJ5tOifLHMLAstJh8C7spKAZD5DkOkzY9H58g/r7Z8wWBfOCKz0MzOblcZjWiNnX6RDuUMEHPljs
wrvSoHp+yzq2xg1VZmzsmuXNCaNPCSGur1ppDWtSHqxg2RZAS+b5ltYCTRfXWAdtyXYS48iO/bd3
FRd586Mi973da37DwfX86/+nXv2nerWUHh/JB/Xq6HsYBc/5m1L1r3/0H7WP/i9T6r8bgP+rVO1B
3hN8D9ZvSZv/KVW7/wI3LeiKeIYtKCTzK/67VI12WgD+4KD7Syz0F6XqS/4ZlS0StABuzz5n872j
vlI4mqq0kcccqx+4gB62r9rVFoUCPxS5DYY+HDOiCROpDWx5MbGocgxpyDWY954dRI06eSsinrdH
FtDesV7kJtT3Y6BX+PJh3zC2EK7WzR8W9Xm0/jZrgWrjB7s8WjFL3Zk23i5pbtMBtagn3D+IcO8J
fydmhm3a1dg74noAuZT+YZ5kYX53SVPQdDCxoFLY4pm9vaQWpUapdUUAONW7KlpHi5dpz9qyjU0T
JTO0ZK3aQRxCSg+FhnSqzkTnsQPbgfoEeYMs9r4TUVCYeoenQreNOoreAktz88gx1kUOQCWkPf6Q
6rKdtqafY/JHDVOvqemwRtBgre1FhWl4WkKZBUSC9ZBnrdnwilJoiCsdn8xzm5czpKaadaAe5Yhg
XTv+fOg48wMGmnIuWIxZUpK1TddtfJxPp3GGFtbS4CMYDJbe2mArNJoaMJ2pLSUUHeoYSycgmBJL
r0dv/4x5Q/sBLqYKA/1BYsSdFtEZStDUcfUVTgagMHvgZyg9ctUa8w8ksn6AnWIXehXekGQA0eCM
TWLTE6rHukJcjQuAHKwHPSaH5qjjt9avJyRi2sZ2Rrv8ooMvDg9t3fD9BQRAUE5zrP5+qnP9QTNS
XX0uiVCFF6i3M1ymUTzrkWNbsa9LdwbuwEyflr6tcem0nFlRZZfw63AWsoKrM/wPplMc3vr4LoFv
13lGjgxJq9EyTnLrOWYKf+pGzjz9L3rZgFh6VUX2XUiRaVqKpuIhRaPJW7BNWl1fwoGtz86cRJat
eY6oeK0IVe4i0lLqGMpqq+kTgU+8VpJzdHkMJopeh2l+Jc4IU8qrIvLUsT8VR/q81FaitCVSY4Lr
dQqDYbrTCLJTGAwYvHABpbuisSrbdVOPDMLUm4GVte0Mzqro9XQ968Jwu9OnxTqsxgcbsTnSPo+z
WRb7IE4mqyueg7i1TiMitCetd+T10JfpLTZFWOwUR3Yc7kx3SZfaec4DAu1LQxAVJQkCOsKUUrf9
0MOoC+N5T5+lfgIKSNnAcTANek+aXTXtnR5h7FxZZPjigqwdHu8QZXZ9IwjyNDaNFYCMX2ZdZcgJ
IrYbTgZVA1PTv1Ox5d1FBpuE1zEeO8gXpZnFr6UaYMdlghKHnUIEJOvcem70HE04J2f5QOua15Mm
GslGGj5f+tfDBOdwcgp49L3O4HLinEGZlAV6EQijZfPlDPBjN89A0NAwKKRQ5Sy4A7JztOASgolW
Def9PqZmiVxS3dK8qHZdOJGlZ+REEC6couMqFMnQ9klGm7f+hcBzPFJS8RNw3sjDRK8fkmnStCcN
bXB11eq1Vt+OyuOXpBxPhseJkFvvEWNHltwTzFXvVKbVFcVQWGNTP28ip3Gmc3Km5FkqgaSdGmHA
g6AHVe98or4UuwYQaIeyciAxnT/kRGm8uGJGRIKsmQdFW5v8FTXMMLXcLPSHqNOksaT7FNpfVOp2
OqmlCPMhT8mzQRNGWkhiWwAuKeOaWhLEaofYso6/1bIeAuwXXdD+MHy3TT7XzBAyhMOIsfgGdEpu
u+xtNN9bO2kAR1JPJH9J8DkdmsrhnWOwAe3aTob67HZ+lfy0nFzXqUGNuNXXmcCycQO6kYG70Ls4
sPd+rruZvkBsLgTiJXDVmHrn+r4WBeJbpCb8KlHgXueG8L5YfedTxiXarw8Uxv+s6B7HYtTQvZAe
xYcxU6SCcG+knr+iMB8liwxK2kIacrRWoZNZOyo/NtFwZlxpEWV0jpobkwIAyteiHP2cSabYl6Bj
nxqrJGstE980Sj2Q/VMqcCN0+Aizu7uTiR68pI3v/Jzjnhe5rPObFmhVByViXCdpre7swgm+WUaf
rzMWKVwz8KxpuuXfpBlmGz0XlJscFIXg0p36FohksnTKhNOJDqXhFJVB+qjHjbPwRNNuJq2lBNAr
rI11MK1pOpU34CGzK4sKx3rGW98xrZffYq8LP/Vmejs4QsXbumrMTTWSvCXYd277qIg+BY2dPg6Z
2QSbus1nOz67AsRh0yHFEb2BMEvWTTUAAksdqjdRbxQPLDrll9zKynAVTxiZ3EgUnyGUzo82Ix6O
nhmYetvp1DVISGMRUIlZBZiNXlGO1StiF82dDkFwM6S6fg1EzTFXobDycaFGtgOrptZ7CrJZsXXT
apy7XAbhDyHRtoEl72K/KLdChd2q5h6/xElN9UmBNtjnnL/69Zg53XXVmv4nsBT2ViNyYGNpnr3U
Yg3u6Tja9rUWttWRCXvciTwf94OGy2eCMLkem7petroJD6gbgVLmjf3QR/30Q0CcO+JZIk2QvMp0
9dvm8/bX5ud3QvFFWYEtkeNQc8JMxBkfRfjFMaoqMgP3KD4/1ZaUU8itXooBwczsy3BXseixHjDK
dx9f9eLwdr6qhWxct9npOuBs3u6KTH8KnXCAG4Y9ofyK9Z+JoWx19hgfX+fiyH6+DoApML3s9mbV
w9vr9GFhdw2ix4NJnZw5VdTM2bkqv1rKZ8L4+4vNLV8eJyZKmvdvLyYZw1rAJhBnJM2TogjN/Vkf
oEXdXzKPuS9qJO4MHwZsBUfrYiNbBZ5TYjSyD4Y9yutzXLeFJIxKYFscG4fK28e39n7j7ALW0bGZ
esI2LfeiqS3dgmGbZtbhDLj8tQTlIVTRpZXPXRWIDTzej685P663m3VuzgXVTboPL+9ysz6S7tF6
dWse0P+JHqaaYPPDhMoKnCuqqpQF+VdLLev534Katvrrj5RGoMVzFtgcdEtc3DTqcQSmaQI4sCPb
dhg0AybHUBw/vs33Q4GrQNjzsLVagMIvvprU14ecNFD7QOgfeMcoB9A2kyD//ioQpUhYnnUX7+o1
dmvoFfHZ9uGsvLAjOkg6QRF//5ngUjGE4XLa4bh58cSSOde7jArroPtwUslC46Pox4GePJIOmOel
6qc/HOnez1/M6cxh3BZ+DS77dtDlUe+PQ2qbB63w7S+ycwPasz1bkS6lXpi7CNXhyEx8Ih8/0Pcz
C3w1JDOQ5QzCoi5v1aPcL6bS0g9Jx+j2MbQd2xmSN8UQHD++1D/cIh8H0ib24KhXLidLB6MYl8r0
g6pD4OIZ1LqpoUNKXg8z9nyCU/NX8/FF/+n+bKaZ2d5Die9SJtYLEEoh+K9DaiNjyTNUE2iqw211
BuV+fK1zFe3tUIfc7lggVc5Ys3cjbW67CuYTurWN5y5imVnDwnJEel/2Uw1rAu0OxU22yQA2OVWw
12qu+6pX/oYipMnhoqBhGejNDxk2YFXdKaf/T0hwmf7hsbyfCD2kc86sl0LBJC+lZnlkDdGId+Sg
Z5Swl5EflV9jpbFe9jHVPCivbOv/8HTezxCIDBlVcykSndtlHTAgjVb3WeMOmqux10UVzvmhVar9
4dZYFM5UZr73GHpy1aXV176fsetG5Kn7qtEhwFZBBzWbXVK0bUdoSX896mkOoJycMYvMkuc65vfn
+ygPSESQ/0dUDSlHLqP+zIKPhRV/kwHN+iadrTH03/5Uxnn3bSIqnEcDpRw+Ufxsb8d8FTXzpn+c
Dr3pm8+NiKnBj1XOZ6rmevrHj/+fLjZzIyl0k07xbhVAzeEJPPLjQQW01uM88a5E43LKsUTJKenj
i7171dwZ3EjQdca84ln62zuDHSrLxhfjAeonB0vicviyGIicEj++kD63r94MOTgGiCVZEbg5m7rY
2yulRhgpG24sO4gazKfgDIcJ2m3a5BE4LnbdMp4xu2ZgInUZQhp/aekYUJjTeRksKnUfAi9JF9rA
YYl+4wQb36GFLTSbUhZVL2Mj0rn6MZCaNm0Hule3bV54oHk/vpP372fmatCXYV1D/Hm5FYrykeZu
1jQHJOruaqBpdMzo2m8D8bdJE8iHkce7tkkrgJLeuwZVGwi97VVYH2rkxHtXj7n/Cjv3WtNVcTRz
9cf64bx6/faWqPl7SCUZ+jQBECBfviUiog1Z1ZZ5sCtl/gT72B8IWfWezgUR22mo6lRTaj0WSul/
mOnw6V1enOGFWNPgynPTa2aP/K4xNFM0Dkht4oOUVJKmlYjh2jVbolE7Q1+CAHFfbJkkJnZu+s3Y
V1Bj5FB7o53ejog54LuN96KbOcYT3oiJIqQzHyywwk7AIviO6sxu4m3H37912lHL+UtDZO08JEl0
qhPXKO4sCPdP9fx54XFh94BHU5aHvh7LZqHbxDRYg6I01vj0j48JhSMkHFWPW84N6EKfyKuFNy2g
A98NVBuuawiNW2VG9m0xSm3aFsQrLahi59NCOJUuMMCA2F02jtV5ixCa4lWbmI5E7VZOw6oYq4kD
9BQdCJ2bqRyphRurkyGBeYuuiqyW2rfoh+LZmOJZVZ3KmOJRV8pU/hhqN6EorsWMF0+VczEUZ1B4
2+OdDKBwV8jZCIGg6O2BHwp3v1Im8mri/50q59+bzz7xqbx46byvqUrGWpiDkX6lWh4RISmDWdo6
1hjnoLtr6r5UUxbeIlRKi6skqPr2rkH/k61QFM0QWpmVyX0xoWgBetDKakNHWN0nAqlxYNtFco8O
ofkBgY+7GBCcTD8NO+/MU11JSnTOkPKalYj4h9w6cRYDP/dTibCZVq0em1c9T7OnotFRm4uSNlEb
uxy5PHUQKlctAR321s1GQnDQL/IXO5RwiMIGKIyVijvtk4L2PhEkMmO+PYFygJSt1CBvJR96q72X
EaEOq4TPJbzlvFrUSzk6A+RjIND7vq8bJ1l17ZxoCV+CfGOdKdwiDrE8EJPAQYIU4si5MnvgMvtQ
aVCPWyVR1PyK7SBpHVunSjnDLmjPUmVEAKDqh19Ac7LN+MDyEHn1tRbVrA3nfQA1e76+KbApNYQ2
XbiDtB1jPPoUQtyKaluhXr128m/PyR2/SnBW2vFjjFDJBzPWrefID8kjbroGXfavYWXPqj0xj5nB
gUr/nJ+J63QA5YNUkngCqr3U5vUWbcWyti2+osq1Z71bavFc9WaumcPf7F4QJw/9RqGNvP3VmoEw
9OxbxryRCEw27KCoEJrKeK7E1pTnFyWwhJ2Sggr8eflz7I4iY0jtyrmyHPoRC6AlKt4UKE7ACHoB
wzQrNToN6WjyYGEimGDtPD2I7pq84odIQe1kU6Z6c59PslLfOuUYWj/jSJLk3iUFsTtZKpUPdhzn
5rKr/Wj8SToUnyx6cd28GyUY7VU4sjc2GH+Dk7Ee0wYIi0VIuYJvBVOpjzLUbA3nMxvzBG64RV4j
Tdw06ksN8p+PbmPJFG7Fh7RuqNaPqYGQgAra5FKSQPB2yMQ5iJEKeTtTbKauj4dfK/7/9En/0CeV
c+3it5V+9dw+/y/AyCQHXz9nP//v/74quqh5lwD861/9p1HqAs6yWfhNgzLWjEb470ap+S9cJy6O
EHwUhg7S6r88PYbxL+YvopBsRuZMT+C89e9Gqc4fpG7DcosjAo6yJ/+Gj2Bc7OaAMMyVCxOwF1sU
MF4Xe6xorIeuiGS9x4TpUEyLNXkvwmo6AU9BwV3Fbku4hiNeGs3xSeLw6v2Y5f6BrCT/MJciWXYc
zHfCzrcJpfoZ0ZiSigj+9sEtM2CcYWkR1ShabykJH7yRudb9jGtyhFUYpE/Mlu26RDC9DEj/PhXC
DBXcI6dfsUowVQYCV2Sb4eEE62d/6mglXv/2yv6hunhxXOIJmCYkZovHwDNlE/F2CwEJiSynviz3
cErIbvIbbwsC1GOeauf74nd/fL2LzeD5eviNDNrSZI/BuHh7PV2TQgVJUlJXrRGXB+kLDFHCCnye
wcdX4iP5fWc2X8nBPsW+DBD2rEB5e6WpsyVuIDvdE3rbgEuLx7klqW1dw48+0S8zt+hC/fuPL/oP
t0exFKsCJwM+07OB4reTViz0ZsiAue5ZJ0daE3OKJfk7jrXqlFWPf7ezPt+iBTCc44hrYtm5eJjB
HLuSZ3G6l2KwWOnqbNoou5bDDS6Dh4/v7FJQNF8M0h0Xcdjtzke7t8+TfmsaZqwj+ypUqQFxAzQ2
DUnErhxyp0U4huqmqzvy55uk300pEnHatHbz1/fMCY/UOpO8Cf57edZOZeOMWQeAtcLYC7eyGZuV
Hfj+g2eXpMR+fNPvvyELbQDkSw5h/3COJUIkNVpwWvtSTtNd4dbNqtUYwSWRyeF+JFslXjm5l7h/
uO77z2jOBURzIjnTOmjm3z5rOm1DFNhlPItjexi3vE0gUcOwyCPijD6+x4trnXUqhEUiFOP1SuQX
b69lQkmRfehFezaJAQmuo5MsSlGPx2AcjMePrzX/rd9PSxjKBAdBHiXJC+ZZAfP7gYXEIJC/oFD3
0zgNcJ1gIxxSBM//ziL9/1ooLynz5+uQAEhV7vy56m/vCdZTU9uFiohtsvoYOCh4XjqLuU5Os2F9
CqOILBLFbgPVBjx2fw24ODx9fK8X3878XDmLMtGxeyQ847IGAswsIcmm5Tf0TbAqZV+B7wZucPKN
Efly4EKHJt7jD/P5ZaVuvuzcr+FUODsuCdR4e+s9gJ9iQpCyD13f+FzHdnagUjNel3jlt7VR0q1D
qKkwqI9gy5b+0I39frBz9UPaaVV/L3svOyR+Tmqy0LKDH/n8Z4q1u4+fzj/9Tir3bA3oakHdvEwX
SSzDHzhiajvqjvbLOHZmveyr1OMVpfZg75Azlw7SPc1xgNoOyYmO8Ej2XO77+y4pzKPXev6eoHjj
2tPsxtnY9JLiVRF6zp8khu+/WpeCOa0OOiygly9/qvByijzpEO0zT9B7TQJXJaCAm3b98TN5PxKR
a/HKaGbMXZXLtTHSdB6K1kT7AtnsHQJ/tvZ5UlhHYq+sTx9f63I65zuZuyauPncc6E1elsdHt7Ea
U8VM50TXrgLX71ciLbtlylDZEGQcLNFdjEfJxv+rluV4BQqr3f7pR5zrZW9nBNegKAQ8i00BP+di
VUkxvemMDH8HB6Ae906qM5m2njLKfdCVSGCQ0r1YYAmXUdTh5RlL8hD530ntLuxMoLIMev/gQQa5
bXuPvM6mist6WaVtFy11iiInMnL8QxhV+v2UGv5rT473kzum02mi9z4svKq2PzmVSigYY2/riZYj
fjEb9HsLENUnOyzFriV7/CpExNmtRBlpD5qDOGcMfKNbpCDxbrJatM+pP4qXCeLmqdHKkTRVlfuv
eHctjrIZ2q4FYiF/NzXSbEgeCLtwYThENi40gKhigfXIfMbWJL8TZms8DoZRVgsiCfHhNMo3X9O+
NbG9tMoI1w2q3VNgMLJNi6lF1n2EZYnJu2gC6zVAA62TIs+2EbqxcJH8Rh5BTeSEmtvBpBi8wkLY
/HAdsIJ5XDlfEXPX7n0hY743Rj9JRUnhcfmyrLU7V+eIDqK8c75OhJyvFC6RkzP/2wZu9ClAyGSu
q2hohoUTpdoD5JvxxDqDiaQah5vz4/XtoV3rtA/uSqMKk0OBPyrc+zLA/qWLLDwBKcwAk0xhTHDD
ebbqJPr5FqgSAhVUX9jt+CILwJyCSDY57TpwZXhPLTdqlrUQ4YOJjfAz4ENE5jp4rVsjwcy5ik3+
DsXG8GS35MIjPYleauENNCvwNAVbD0kW2E+LRYGYTePRzftaX2g6zzYz9OglDTKdA2dhPuPloZjI
oME2RcTmdGcNqCyXbUJdQfSVukEZ1iMtMWX0LbVbpibANE9yFGa6NubvMIPVdHDJjgyWIxi1aIXH
nw0M0pRpk/cp35KTtdMpGMY52omj14hvpp/uMksjhwWEbLPqwgbiUMwNEKoQA2VZNnxgawLry+dw
CATRJS5fr5WY6rb2Q1WgV+LEQN659mCHCQ9MBOZ4CrQ0PiRuuvYmuPcKauwNuq9q08aEZ6A7K3Cz
+NZy1Ir6jp5ntBdunR/JIjGXEWF+FGkaMRtOpkNXCXtH38h/CFpnXSC9f4bkkyA7hOjl+5ZzgxVu
i1OyJNfTV1vwO8ZX12XYoezaCmgdyIo6Y0VC8ATDX4dHZOf1xlNFBg0IJc2SpwpZJOpvooDcuVh6
G+IQDciUmCzxKAAI0zpoXOBTFlXGbRGoVi/DJEmxEbX4mhqTipFlfq2dxjghg72pqRQswNKoVY9b
Y8mCY2ysKnq0fTtD4lHqxxSHFqZVC71DPuAbycQyQca4CCeQtl5JNmLkhfdNOL54pf5cdlqzjrXM
WI22SWjH1Ot7TbhfyBhFJNQbZboclcuq1hHPmBl4U8E7w45CkW7jR8JP8dD3/hFUbvClLfWJeMNR
HcI0YwI25z1Spo/XdmQYp3ZqqjsZpc1B660EjJR9lTgVxfUFKjmn8ZJ5Egman5WA6DDijgVvhJ23
WoyBQYm4MLH3+FrgXHVWyg8qUjpaNH/16dGaKP8olLeExYItPbZSVjdslMxwNaDpwzct0se6HIPH
ThfDp7Gw2D8UTekisuyn8ZQg6FrDl3U2ZtK6P+IM9hwpd2pP2RWALPUe41QH4t61huHeGcZxbUxd
t57XHzyuRdmHy6isstumhbHvMNLSPQlAbAX0pIAhN7IXQcrJWpjbzRIEdMRURHwqdg5WBAepBeYo
jj4d398qY5u38SYBOn7oSUioSz27aUT75CClXckh6q/NanLjZZAShLdqbUBJGyKCsiOywGSTx4k1
s58aZKld8LkFnHM0OrVqIx+239CJdqGTg/jNiBXmdCvXCTTsmSf3uVeHB6Ni3476EpTX1EMWoNuY
txwRUu0uHWuH0N36S1641kaQ0Pe1IwPztTVVAsMvl/qDnlnOZzWAqNliD9ZIqR4wWBYd+7FcVbty
mrxrhcrxDoTPuDSKYg6Qq5wdJ2hvBwRIb7GQdfXPUnfddTnE46FqjZOTmeLk+fUAKhrGs2l5OVuY
3Nl2TurdpX5Fth8kYIPDfxyalClq+aBFGtWHNvUOvFTvk7I6QHmhn7aLXOvN72oSzZ3TalQNKGuv
3KLSV2AlyNuIc/Ia/cDaIuxNN7bb9msK8eZjMjbAotoGC6ov4z0p0PqJJ0iGIGS8iurutsd4etC8
/IR6Xiz9zNNJI06tHWEZxhUQH4h15WSRv1jJFUmUBX7TqdykU+M+dy23xESD0L0hM2eJxIa8wcS3
3G1IZxa540DSStD4wVMuFERk4RY3YvLZ9ntGYS/KRovz9ZhohbmIYlzSaZI7X63EpohTVMFRaZaL
Qdw30/2oeePPluP4VWsM3V1rasqFS+WRUEU8FGu6CZN4Bv1b15zYy22SOQ4HAFkcUjm2jK62PA1x
lt6WttXeuI1C2Ut31ltGnrvL1FTvsSlrC3K73CMtPP8Ud7m7NYM+e0nyyrHXJEVWn83AmrvFcfLq
WVnkL0sHLaLW5dSS4rR+cpryG0l2ag2+nDQOz5p0hEf+1D8DLY8HJoFG2wdlx17WlQKrDFj5FYbY
7ih93IuiINzK6qJ1kiHKhYe3irqSUi1xY806D4LxRBpO8eLIvEdtFBMe4rEGkmdA78cC1kmOTXsr
Rd+8xDUCYSBcrBpMAkRCgywwHULHH1vR5U7z3TY5Ky4EjbnwNdRG/Kl0jkMGdptzTGq118oO85NC
YHkdDVb3qAV+/2LWkfs1wHNM0GLukXCjxORCuLbGLHUglORZvtNsE2kyJtMAmmT/eWxldC2SrFqR
tpxKVPRzENCQyCW7KPLD9NFBkFpR1dArf28VqTL4Va3amXksTrTYUnSPA2sGyTBwPdOuA2XB5BR2
CxlXaif9oT3IOiu7FfX9gulsnIJPLvxPwPGW3u1RYbOMSKpDfJeEXCyDZtIeQEGKjZcUvDcWha0h
yvZQTlH3veRsNIeNpKtcy3gKkAS/+Sie6eayxTnBZ9AJUddrtcNo4j+NaOueNb3UXnWS1K58dwwe
rHyKl7LgzypTeY8SHQ5CWqv+5peY4EkE8ZYEWj2yMfbXrW8LIm2re9t4CiAuL8aJ6ZWIST6q7An1
JRB4V7t3erzgsZOjhXfcjYnMe1Hn7bg0E7x1is3JyiGsGA8iedouZ2z64mZBJy16SVLyrpca5+RF
FwKpGG1MyUrTN509/EQDDMeBsu+yqnVvk6CxWYJ2PdASsZYy6oHLWt3GDTzwx66urRyfzxlZujyO
VrbtJvk8Id0mhbtzt/pYoeTNxnSLAVp9qmzYajqSo1Oc95ivBMD0KcsXdt/rh4jC7hrumDpEcMF3
NK9YcFQ/Mp7rbluGLeTYViJZNUxWHTZCB7MrzHXjRdUGY35zhaI9vkqk2iZ2wG6eDReOYGWv2kHd
DLaQNDeUvbNqGN4i612OJiUCVxdDKlvBWyUbQSB5XG7cFnRWrRXrkr7+VtoRoVKVB8JTyzb1CIAA
zhkJkeSIxENzBwbhObLNTeHDsxCdd51nzSHTqq9DNgG78w9tYT+WtX9iyqVgBOT1aNfTa1wFT9Lz
7h0935LBUC7zOH32RDRsJ3gMC6f1XmgzN0sAcN3KAwT0WKRRDaxRf1GeZGOlBUzyob5P/x97Z7Yc
N7Jl2V+pH8A1OByjWVs/xIAYyAhxlqgXGCVKmAEHHPPX9wKVVZ26WV3Z16xe2qwfruwyJZIRCIfD
zz77rO223Y4wiDDrFYFeHnSG2P1eDoFikhpVm1lDKgL4Ef3nRS7fpyE9uRDMw8YraIDOwRx/NpWG
gt/Sbj3TwIXaMBMKUKfyIDAsN+mXaZg0iLrk1mmeTX/oydmjh5/o9NGTcXL0xiDfts3QfzGs1t9P
zCQwAju2t33fGkdCutbbfDbPjky9L662K/JZGtff6WRsT2njIo+O2VpOeEEyHeqRCAFoucRSLAJ4
RDc4Rhvip3hg6DB4NxlPMc6GKhB0NnmgffNgDdYob2g4ETm/Yfh4uiusdv15VpNnbzOi84hwsc7t
xUxWB6RZ5YxWoWraWYe9uqCFpUmf3uSch46e7D3j2vWdl+60Ua+QggDR1NUjJWceQAnprejVj/MI
cgXDBht+Ky0GB9x6y1GEQmpn+TVlUcyy73c12ws609rTmOs+eu1pMu8jWtdhVTP7TIz1dG14xr1g
MJ8vhg2GxGIalJnExjWvmeGkw74LZsqO3mNbGiEqbiuxVicinYYf2WKNIFhmcUvHnpiRGCJgko/R
K+hmRO6YTvyD0E63p8FJJRIv5EzW9eg6ly4Z1pI36EhtThylPzf0d3d+YbjmQQnZnjjb86OJ1QVV
UFOg75yZxEpPeNRXo9t9dYvS2qUtx7+Nnag7p13WaPDqVCnSgxYe+Scr1zxItYzOMnEQBZgiuvjE
dtx8dGo+ft+gbGM/E8R2ilxJzyYvhgPWrvLLxz8JGDB4MF3K/tqDLQOobjnCH1ZvuuyowabWQiUA
ePBpXDj2GBSb9HqWyn0Mci4mbkos+rjH6bMiFKuCSXlsJ/6uz/lynaEwmVBIAMcFvMQyGUl/X7rq
4JaO/lynHW8gzfiJ7CPLvUZ4uaOFzHA+HW2O9rnJax6n9tQ61XSXQzfA6p+QdoB558L03twxG8L7
sku0cOVQ9jUDkKCtM2fNgaMatX3fF1js8ScAU0kXVBHESzaDnn5vZLbBrmagvDnlEfNMrH8gM7dB
Has3xL/0ADcBRdFfboK21fSHi6BDkmmgBm+qeKlDDPJEkhfQGq6OGJ2bOlvokC0O4lW05OePdWcw
7hbiwjM4/nfFS9EWABk77VImTfgBeDSo6KdBFhOiCGXWfdGv16To6bIJvuSzmq61N3DZECm3NrSV
i1WJ6lCvUhxE6+XizdH4iVxduAZAeULXZgV09mpLDpikuWfy232MiXzfBwlOUFUQl9d5mGwngkq+
lCbfQqBXe/Kq9W+ZBWx3wp1YsDjK5wu8EtbOwrD0jul380sCKTAD/pkHh1Sz7hOgRLeCUSPuyLXg
F4YV/VwEk8BDxmqSWPB2qwPhDSmxkjse58Mz4AWoqWKMzgPU8TemM6e7mSQBxm0SbmFb9vQmxy46
R0rUb7mnyVhsJgMHiR4KjBttEZG0PTGisqksF/kriuOcEzBRYIegSq1b6pb2cxesl7c0i/wM5GK5
DLq2Hsa8yzhp8cItnSfv5VKqt8an9c6jXA/nopujU4fkWkIVB/i5gICOTRS5ruH7CAHJb9h8v/WO
Bm0tUkqPTn2vTD/YBjTzAA2RnGF2fDpdF3GzM4QBYHAOUCygcXXt0O3j2p0vEgn8osohem3xSjhA
RhZxg1FUfKqkS7ZRsQ7UdVQ+zo5hquBgSgfxg7YoFKB1FYxMBd46ykFSwL06bHO/oyYcg55V4i3m
t9jM1ButSKMmt1RxT9etE+1gbrgEarI/EpxeHWIQ209gmaOfXqR4w0G3rsHWnFl5DpMXpFzgWvLl
vBwND1SX53uUfb6bDD98lzp5S4ExfdF1On2d8FmaG82BvEVKVfGeeVvS3CyVNbdCD9WVLJAeoMro
vyvMkT/TegrOg5MU8yYeeTLZ6diEs+PN8QZ2U0uCRRO9Zi6UYODKso2YXULg3hWYuOdf8vP/Nzr8
jdHBEtiD/iRc/8XocEmr6oeuu7ffJ8I/vuvfjQ7BP/DTo3Qx971SGteEsD/gpYH3gSFljXEWd9Yh
jf8wOtjBP/BFABCwOaDjUfdQv/99IlySCB2wmLGv07/mJ/8rRgchrLXl9Seh3SRdgdBlVubqiTet
j37AnzrTkpun7OzKvKlMo06afkuclrGbBI2etBOT2pO20NWbWaJmhOwwQu5d1ckf01R4qI3E4zBQ
O+vLBJ4mqDcN+TSfp6WwbU6V2Eh3oxbfYt+Kn8up97Z0L53Pg213l8aMu7s1ViIK0zoD8FuDlULl
5C8JrZ8CdTCyJD+uwUs3XkaEDty++6Lt5DdjtKP5hrFbSmw8DN3tkAV29SzzqPdu9dIsJpmH7ggU
3i5l/559TKlbemIImFsw4GC9zBrcOim5O9maEmqf7F8hZ40M1YIjNi65TJ3V9Fh6Ksz5bB9jslUJ
CbOQm/eqiEgJS6DUxwz6LtsWacA92a6j3722bh5du7dO2uuSgzVl7wUG5H0KX5r8oobQHAoM65BZ
6dOcy/zOhY2fHfkn8gLQPip36PjpsatoLm9a1Od9J4y3Cdl245tZOZ5a7eGIqwK5b2ihgabyCWBk
IqtxQM8b+gF53bkMAYO3AL09cerJyWW8YQmil6X0vUe1SrJtN1v+Cd6kNIjBVE6x9pGwoHltlH0Z
xjbZG9Ki1AKmwjXgGN70U3V2CVik4PCY+O/LkSAJdEyG4Od5vOGQGvuEH6pk76Xu8tBUsZ2ahyhm
DDUXbs6IKWMxVjceZ8Tpim1yRtmzoyYL/TmKjjZa5he10P4k88xYnoLCK+xNF49eerTRTIuXFCZ7
9RzTIaM06zETTsZ+RIbS+sAQ6GzqUxI75F3heXBS8UYR3cZ8clT0jlME+1LbW6tR9nWBGEXucwQy
kV30xJDeg59ELo999JA8r0ciuCG4b2xsNdvEDTrgdR0xxwWJVVDEHWvcF0s0bEkKUUhe3lM+ObvS
sehJtRdn9rPNQsarl9arltgQw5Ef7KmMzl5ehRUW3GfDSO4nSEGbll8TxpDeSUiZX/FpcKT10iiM
hvmRsUFNqkWS7Be3yW6b0iAp0rHzsIsa6xwYzJDm+Hb32gBgVtLgoAAt6nD06/TGKOblZDbcmpZb
WM/BbH2tOvTsRsTeJks6Y2t32RAiK3cdhRB+Ceyn31psk2fSGOKbBnkTCbk09+i6B+aEt9pWPUU9
mbJMUu/S0iBOojGIg1GCIOk4SX44S/MF+CRPf8YsoQSbNLnsNve3gJnHHZSXeI3740GVzgRGZctj
lxp6IzBYoXc7pCy1mbjj1Wc3mTMbtFGYaDxBssBPsfLwfBQkeFLJeGxIoIL1JtejZYf1qcEH4Tw2
snjI/fR2EREG3J5UFWt5Sl0A5aYmiTQeHyjNTziyqVPNeR9nXP2YqDt/sJ910xz8ebpkljERytVP
YauKbj9EC8JgZL+4UOA2I5U0/ZjiR2Gb1FbV6IIvTfrH1KgufiMEmQZUZg3z89Oc+hdbcdLIyomR
WT8Q1GLYHs0elmg5tdXWC4aRtaW0qPg83ANqBhohMRRHvy2+g7yHh4AF7uyyXZ77ltHgKZLZNQm6
7AgMBuXdS8V9nDT3Q6b3tPR2/lJX14ki8q1Yd7O8jzwFwEcbN0pZ9kNqNe65Vh3ZfmQbhmpSAUy4
5ItpaHyb1vQz6UhOjj2NFzttio0r/HnrMKF9Bs8j95pt/R5Rcy3a3OCUZ95D5Lb31NZmyDaBHJkZ
o7fVudt9Zl/pd9bgRcNGyS67krOCitvl3cHkgwrNuukZ3XWSBzlNAZkBJhgHo0NiLF91TJOH2WPo
dmVYNVDfp7XPTz31QCHA7oKABIg6CzPJOdZBkn1L7PSay4SnQxNtp1xw3M66pwLeY2iVS/Q45uNF
GU27nUSXPcPveHbigEFEY3jTS/DFja0Twhcyr+hVWBYFKbDWGGq0ACINDoGVcbTLGvtqEaJ3GP32
e8VBdE99qY9mZz2pyMvXEDwKuZJwkxuHAJZrIuRDH6jbQicvBFQsG6tY0EpI42Gn3YMnXcPpmDG3
yY5f91Jl+He+lgedZtPDxEcHzm6Imy3bqP81j2LxpXB8d9dKj1vNoGeFB5BqZkAOAbnvW13o0CUn
nyPzNziCUvgAATJjPhf+AeLeckrq7tip7DykUU54pYmjMDAUM9kGhT/p1UsUAEYbbQIUaNPZ323C
wtmw6RVfZ5ol90lpkzTgtc2l6NfWwzggR2VO8k1NLpHDVn87pQ3PhLF4FvZwrKL6EtD62cksAIna
do8DA19wpcrvw1QdA3/+go+g2A+8H0SLOt/ajpfeDPMawleK0E4imtQxBfZ1cuxiQM9AHCMkW9w4
qROHsyHnje5j+Ur/Qz0wJpNXG4MpdEXyJTvTUMrqLjYG2HN1m7jbjueaSkdyQ2osWXjZVFj1qr+1
4irappaFS7s3U/ocxnNijOvjeaRd7gYbw3euI8TyF6gU1SczVsO0s+fChhA3L1n/UGWGfwp0vpyn
QT7bk6m+Ge1gxMeoBAIROt4o9UYWYmw3tl3Pw5HnrLUfuuA7eTV3IvGgAdpj96Cd6m6sDAOnvHFf
zkn/CSj55/VIHxIwV5/JW/jsa7t4mlI0BgPKBxNaA0Vi0Xxle7WPI1zAt2wR7R7gS3uSqKf7rB6S
g1u4KY5TlW9LsjLQP4bXtV2ypxYzLjFYlhdgvvgcBu3/dHsn3vXI6RsnkcVb7Xvzozei4+a9/ypz
R21Lv/RePG9JdwaiMD3ZJHuqYgTgaWRKLPCojqQEcTzZ603EB5Zt5CTzkMqRDTng5cVYtfdl9q7a
/NtsGt5DQE7kZ6kHui19cgX/69Cb5ZFNso+ADJi2doL7vyUf2myLG7B+9TEjvYEzQhVfhFUcuzzK
t4bjqT2TnPUDIk1Dk81P+nujkf5x8dzms7EEx7qbpyfMVnYoiKRKt8GSp7dV1703uf+d3bkIG9hM
O8zq/XOaiRu3QnhWAWxTevnpHtQrDwimCHadJSlqHYs5ExQ5C6SEBDtiOc1tRhL5puj0fFvC3z2O
ZHLi8W2+4xMQ255URXGn1CAe2SA1ZBxS27GpdCSmEu4UA5Ao7ZyHlzaq14YZ7ZvYnZ2QZkP6stJL
Z3CWBX1O0H3ysUyk+MbkiPvNTqsE2bqLA6Qh5EHmA/cM+OShBToYqAv0Ubsczl6/GKRgQG+UBJNT
qKxR4RUJtecEJkHJyQN4bjrExL5GggGsmxYYRJiXQ/wYkNPZigsHrW1ZDS9tsJxca3xnXtc9NMpb
8J0ocLxRvFI4aqToyQmIU0W4ayH8Zna3oUOPtl3X2Way+694VSC+LooGtIrkzikAura4cOmR1cfE
/ugRKhQDXxRHCVGBfJ8M2qU57qNWXrMkk/BQ3PZAqK9/kyYlvKSOwdqcVuS8JGExNO1DSwrnwRTf
CAbhwAT4YZ+V0TOCJClptCMjw5ZQm5XaaaeF3plFTKnP1d5riiORktBrQBFvmCAW29qoFFz7ATFy
athOUmcDKYowowY+3pInX8egu8UbF4SmzyUuA/UMJLDeY2qi6ZSWNyOBaLtM+NCCJo6GQHzsAry0
4plY1Ke6th8CKBoHN5bfi6p/Bh/ifDJclJSSOsXqnJneO0MUrSLUyiZaTSqnvRjtNITtYlgvTBfj
2SvK8nnqNJMiVsajbib3PRPEj8kaCEbC5PjGympGiMrlGcg16BeANNu0jtL3vBU7MXkLLF9WOcrH
BlNKuXEnP3r2RHELXtcmOhjid99UPzn8agJ09V5kS71NDNKXJnuA6aSTcCn68rm1s3RX2H0cQnUP
9jY+DQ7dvrOZjazAycPmMsOkDwMCua6uH30zdRvvgnyCAznm0z3Ja3CptSu2c+Fx6hEq+GSq7FpN
c3+1TFKI6mbcLrpdh0PM+UoT72wIHwuMW8utNwyQBgJvvGW8/b2m3iiE8Wr5y1usCGQTur+lzJ25
GDkIkeUU+fmwXwzjUCQ/Db9Bxna1iRKTqWOTt3dNuiYHJ2yPSeNveyJTQ6Uob6EGyYPshoNVO4Kx
nOzGRwPknGCezdx/drxEbmS6vE1e/z3qYzTunPVTy/u+u3h19ExIVLehnIq/GvjbQIYVJ4J7lm0s
vdsl8L/4CjhyENSHnIfjxop9dY0i8qeMyqRFb6v7bOR0ZujM3Hb9oulm+7EJ05iODh7SO3LZ6Cfl
NIx5JGQRb5cnQQNjQSXh7Pv61LKCv84t8VE5oE6slvMmkZZGGbNBnG8SpyShOSvrPYHN5ZVHFq6W
qZYFB7waGLaVtNX92Fn0VYypodnm5ocsNWLS9KzWTLY14OtXoJ7wiMYB8rejmuex9wsmupLhxKk6
h+efVAc7qOwQM1x8AwbeDduqfyJpFnRcHXwK8ELdVakhfjqp7m+WJHXPtEHbo1XMq04ZzaEz2u2T
XQG69VvrjRo+u6DPUuDH5ifor6Ta6Tq+lRPEXkRs58JsHF60ZZoOEifUjjZHHQ6ebYQd45u7FmtG
JCvgNvQldzGAJNpsDCanusOf288G/UrzU2z3cNRURm5VUkSfXHhoR6+Yv/kl84al5UEnK7hiHGov
VU9QWZvNJ3odtLPG4YqZa3XhJRC38uArAyzprsGgvMvKhDRv5VQcg9plN+b8eB1Alubeid2J4x5V
f2hbWYUyYG0ZFs3CpDaLE+fGk1dWIOmKcgjZrpw9u/nMR+9U+wKWfwa8lGLKf+gzwz5QCqO4yCl7
HXJCwzeRTaQtj2qeQgR6q+usgxvixf2NyjN7Z0Wes8FFvzWY7dvUwmrAudOUdIFLHXVui22LOXoD
Msm86fKmO+ta/myW/jLDm9mstYW1pFfB7r6flri8I9T4ZqlzF9dLbu1FUYxbor7EhsDgbpc3vnEz
2tldakFxyuvyErveS+0H+sD5utlOiuWPaSGshHmIR/SOonOoZZxkDomw5kf5PXSwtPux1ApkUneZ
GVTcYA5ilE8CP2uosyyJEQS3KsBXRPgIG5Er9RaIGruyY0bHpC4A3+XK4dAyn0fu1G1Pm3tj9h17
pCPaHQfAb4OXfUs95+Tbzd0EYu6EF4/IzKa5YYt+UdFQhXY/7Sm1WMmMM267gb4+d4N5XURvHfC3
IaMsPHQZbju1SjxgYz75GQmEg5tvmwaMPIXOUn1ubAPZZBxHP7QYpmPvfLDmeOYdoY/n7kjl5Y+g
WSkHO8PcLIvakJJIkRqlxNb5NG4IuPuGPTm4z2KDD9J3Ds3YJDvQSssz6Ig7bwm63aSERS6dGXba
oXvW4grfclA2dm7hzRsKnOypJGrOF81VL9ZN7rtvhNYy/vfWCTrsnf+zHWZFmZvCNxf4CnQZ7Jqs
2opMZTtovj9V1+bbwsi/Jo2R7Jt1xnFFy+dWXSOq+GglC16MXVWhBSRi4dgCoj6rs7s2YYPe6r51
J3hmNobBnta8wZmePkRMK3McKMqHZm75RzzJIfuhz5uq2Vd6qtpd0nmbsXFvVCluCFXYutnEkOqU
F32IigNqpOgdwr2F1/CEnpuetIalPdgA0ION59LrSYuGSU92tQ5Hm2gdWqtJA/B7TUDrngzI1jos
fbBWYWvkeHsks8T1DfYS7sKysXqCE7BV0Z+vuEZOpNAcemM2SYL27W86n7y8I+cg0CgWmw8R+r9b
rz/8qNd5Pf0/1h/8ncMF+1zS/c/fv9S/vo5/1Kv6/dsXxFQw8nff/2jnhx+6L/jWX3MY67/8v/3L
PwYH/06Jl65gxv3/jGZlrLdL/m371uI9qH6X43996x9yvOf8A0nd9XjKOZ5lMXj4H3K8b/+DqTAU
ehOBm8JJorn/AWiV7j84LAvYOPj9Lb6N7/pDjmckkX8KvhWd3jHBu8p/RY73/hKkEwgG7pi4oxuA
xQoe1e9TGl4+NSUuvuyIGxVWiAjyhJFkHTMPbA0tIRPdoMwaNdhLOHOzJ5CWbpFauHUXGp1ba2Sd
h3KZynxfO3XcHI2iXmtQBewSs04i9XuZOv4tvUT7RCeTjAinIOrGXpu9swXGk7O1PA2pYGp5hOde
bPKCHlrJ4eQWumj9WmmfUBhccu0eAQr+31jhehMJNnVWuriWRMxU25qsdzw9JF+pg1V4SbvXubF+
y8eweJ6l8x0jjsFLD6eHe1mtrViE1ukhpoR4KVMxPbTs2qcoX7kAUk0eI9wWQw/nGn6izzbq6Xc8
F8BTq5LR5w8irKg+6If4ZO+IG4AtkK9hFxuFGMnAuBXDuBBSPJnMfb5560B5XRv9UQ6JfF5Gf7qr
JBwELU1QB9zd4hpbq7VbefA/fxEmwWwCL/CCDN1ZkTf8nrUpV+AXNVEXgCmjhubrJFv+mT2B+ylr
x3mb4xUJ3se8AHrgvNqRau7OlFBUsyjB0txLEso2bjDxru2c3+nnJPEUmcl7B5gP6rEfTXl1bYqK
Cv7aVeZEEvvYIzldpBSnUTqcZA06ALIs3/OLuMX5AVJaOZUMXLOuucK/PtDCjCErxORlvFj9+gkP
M54CPlKtvxAeAMdyVGuiywQIoNyZmuPEvVFavIWa5xVT5UPCn74umO9n/h2UClnFvMZfY/gjzE5n
6xmwYw8NaAGUD+bxzM8thhsZFuVicIoel59JtLIyzaEKXuZifMDE7IRzxSzClv4K7QpLZ/feYBPj
S/VloF2W1lNlswA5la+rtmSh5xSVUTirmJ+0RBZ/egkJcrwSFlFnSvi6HzxarxtYDVar+WQD2QHf
/YDQMj7Z2xcYhSvDLtYsPoOssV00WNx6wAi6dw+1Lt6bKxE3GRtuQuJC+YBrRUuNIjFm9j/PFAb0
iqNNus0DjmP7gSXqbgS35W1N1KZ9/MixMrIBfASjc7zudOkBaZQEjKNgoUQhn5WsmEj0IBsmm19Z
LQaf3bCukxnkxGu/fkS+5NiA5029+kLzw7rGTA/w82Bp2mCk5mEI9gr7w+s6uvbysYRTA/7qnJOy
VK83e7Yu0siFHzyiQfTod8BdPvA4pGACQknABIQrlO9F4obglmTsXm5V4bNgeg8EakHIJytgvSXI
MEsPVLhcPGQrPmyTjQOse/MLJ9M4iikGl2nbJxtbG4Ft5kDPQJNqgs0yxiwJphi1uQb2slh+SiHm
jMMGJixvxwQC8Qvl25gr25mJWhaYQZYFQjMSHXqALZ4Gq+Ndg8CwNoxPSXCPcNbHughuF/yhkJY+
2HY1sjfajAGpatt7OpF32QdmxGj1zH4KfHcdcPKOOJNMyDdZgLtsMnZyTGhFEGDE+5VTG4/hQkBY
skcX5g6zGKkFwCrZsUqrHpOHWU/qQt56AAmYoC05cy8zEWOf/CqHAFsScpDSrSztE+G3lCAdoFXT
jMRTR9YSV5A2zoP68GtYGC5fczNqjgF2sANOGuvJg29wJWABOKyfZO3yqGHq2MepZ4uUC294ytfY
KSMgLndXIBM+RSaHwnNce/QCZVXCFy6jjLLAJNWmty2IEHT62mORrhymFOrbHo8vayrybRY4pBg+
1lZDhjahE1LOVUI8gbeEtevM47wjkEVWOEdq1ovQHdDElc04Iia6m9JtxDVdCbxlKXg9WUkuzn4I
1pWDrlDPZztr+fFWHOn3OCcjIU0cVjcs/SfSEYIXlBaR3dB2ao89MX24Ktc1b1s232R2vGd0hXX9
94zKXvt0gKoD8ZX3aa6PkWEUTXc/NA7MEpNUpGLT6s7fFYlc12Mwg8tQjR+8GHJly/3a0jIt0nIH
VImlhIOu7U+Zr4nYbQZ7bPdKGOLOdrm7iiLHo9uPXF4JXffjjsPBab+MFfiR7dQ4bRJ+7KxAJCGk
jInfvIiU4vJlxCCdf3Y+uNKFve5SYgDrZSed8xas2MmsJ7FOJL0FaLd6J/I9OLVKrQ+DxlwfzlHM
DsxUEhS1xWEjKzg/9Fu/9hXpLElSiYSY4WQ+sv3IctwRu8YRYhOjSAn420tww/w5rizLiybw0DoN
ivslK35kZlp4/hZxChd8ScZA1TklH1Flctfk/cReyz3JgZothsix0XKyrWQ27r2uypc6Fu05iKbe
xNnojxPnENk+WbZ/wo3C1aV1Uzylc6xQ+Hv/TmCnirh3BxnCMaDRJQjbcEw415wvY7rZcfKc0swu
NlCIvjadBZ+pbm41U4LbtvOwF2fcA5u+FKUxHrtuPukEsymevLaM7oCT4yoOus+E3aPW6CY0GFK4
A3VPN46uFbQD8/PsFspYGc2lG51ImS/ZVdcMLrInd4s0e2unTJLQ8Uwt9Op0hzHBbexsq2qrPAom
oZNNaiv6UXYuMYVZA+UC9jCzp7ZzMCwgSDPIgqW6UhSos4uWhYMYygzO7t4hVAhYxE0n7eWTP3Xe
WWcBj7mUKQ7ir5E+y1E822KoLwboiE/pkvtnz4pYvUwHbtzEr/exnynSwtQEsi73+hvkQPOC/RUL
szac6Y2wiex59spnIC9NgfNO2/dNTvfR6PTob218aqE/yOGnntvgGwNnDK+NjNQsLLJ9QzMGTWVu
abRkwdEcmmE3Tx26va8mWvZ2tsat6ezit0mGSQvx5h3cTBUuxIrwHE9N2PXjc7CaLPLUaw9eNH4d
ogkAeuZ9ixkif0icudoJpNhQ5h5E8s5p77XJZaUj7+6dqZy+4wp+MnBGbMSo9cVPE1ynCx6w2uvL
EFizfYiCwbtVQYqfuNFPTdCj2bQuJ6O9LpuaiaiILQrJk5CARO1jzg1nhkQF1nGMwE5Q61Me9PZt
LfGKcNGq/ZA3ziP9lpr6rvH3Bi0C1ArXoEtd5nc28e2gWc/GkotPPARmjnwU+1ho3VOBPn8fo0DK
SlZHy9DtwV+fEHKmWT3F9HWdnA+M3rfxqqOJclO1wWXJnPs+pSMNP9l8wGjt39Zz0T1bk2XczqUq
0POJkkrQ5Vr3W8egP+cSy1rO3VQ1SG5d/SXj+M7xrifmkfVt5U9WG/l4oKVxNenBQ2QS3i73bcIz
UZLBlZcnGlrem5GXX5gWyouNoGuzHdpWhwaGCzw+3mjS3er6gxnlCab6vNmy+ce7xSl4EFE9nobK
eVfQhvZWJ8BnK7NYdytxmrNWvkUt9fcuqvX0xa4tOLpGy0kwNavdTKLVvmuYaYsadhR2/rbcp7Ug
QDK1vKOpJ3mgiTrvNHMUfGj0zW6T3vDERknS8Jjedf2Wa9c55gOdq0LsY6doZ87iqHrZQxqJaZ24
KO3i6C16iN/Z/OMwyaxmt/hCofoPaPlxEgEHr8FtHzpC7NiY2tQ9+nk/vhi5tnwee9Aa6ZWIZIei
QwWSNHuPCNoLPs50l8pufKHzUJwWFzWe/lAeLku37PvE5MvMS0PXKsznMZ58ljjoLts4p8568GMj
BXL9HWNXfBs35TUZOv15bfrflK1/cfOKljCngceSObovNIjdFlNuEHXnnGFZ2oGu6s1TmWNIORuN
WCzMAjRYQxnIvhn3mTA4OaFzy+hT1JFGsVWwWzaTk9b+a9QUbOpRlo1qZvuezYDxNNEu8uBlWb04
W4gnSEixNkwmUGPH7JnExOXbhKuzxqUP58s4JCjNKW8as+W/5/VKHTOdEs4UU7GQ8p2eM2jyAY2t
Rs1BxB1wqGIDVsV8NsUyPcyIwoxHAzomVJNjeWBwPvtTxf+fEGvWifA/GdkQU2gVA5akgLbw/f7z
xHjPGFqqujQ7RjUy5K6saxDyi730+os9L2A07TLgNFJXDmTgDeaAvwOv/iV4jFfgS2gowibdjlfx
T4iFMXFFvVhdfHSmgBHIqNJxuusDEVlXYegk5rAZqUMq0yTGSRUt1V5horrGVSeefLMXV7vOOVX+
y5clAFLgmBzbASB6q//vT/6+SvZRnWR2DDhhDTScePrv1zysgBMZyPAutTj59Lh8k50xxOr1v/7t
f8U5cD0k6Gz+xxEcJu0//XqoIX01LFyTGdbvMRPNrHjiNH6Z8YEks4O7QI6+fMq9yDiJ9fj9K1Fm
sBtlfbLdecgh/EEBS47dWkGrJq4yRh4caphqDVT4mxe8Xo/fl5FDWpTj4bs0TaYI/ul6DUGcGtLw
C6wMAz6eYMb1jBWMMXPaGYHTkCJVYh+bdPNG03Z+aDBJPnwkomDZbR/KqvkbXpFYNZ/fXxHwUmnj
eAZcJHgM/34JDacxlp5zAy2F1a7tGoD+IA+Q+orEQ68S5iKSggVD1xbABtVAfVGNOLoOgvkljIda
rTUYV/a/vlTyP3thMMVXmIpw4bf8E0nJG0xFLmOTHJUbc0KNwVMU/SYYx9abOBVJXT0qWgw2Eycc
W3cTcPr8PNjW8NDbA27tZBiDF9OcqZbtj3Ox6ChjP6Drsb1wfE9jAtWKiCH0TbtqPVVAbuMOlAJq
Se61Ex0HhMH3X0VpWhIH0i+rClDNCspplNLEGbJlulvPcW/pCoCtmAvNGVkkJ2H5m8/J+gvYZQW6
gHmGuYSECI3s988pEUaTkkdkHJgyYQ+06gWEoN+vpU418erZ+AkssvzBeKysBfFkKhNe1pz2y+PE
bE/1GMuVCuwsHyndNv+Xi8WfE32mGMciJaW01Pph01yaSIog/PhYxyhg25SucryPaYAff6WCQDhE
vHHzeWCFUBC8f3z2/90a8yX93ta6/tn9rip/KMX/W3L+f0qJhh/7p9vkL57w64/x384/Wv1j/s0U
/r/YO5PluI2t677K/wJQoE0AU1TLKlaJnShKEwRNiui7RJMAnv5boGVfkbal8D/2HfhGWC6hGiDz
5Dl7r00bk5f90YW2PhD3xdnDti2U3IuG+w9ROA1qh3+DGhv2CbMU/uSPlDDjA61sF02X45NnhwXn
f01o74PPXwdVjDULAjEP4h+9+O/7Jm38f2QkoU5/v+DoUKYcwso8j/uZEfrbG9lsiECyGKrs/UHD
Nl1Kq9tMETiYI/FSpIbrshluIwejUKUncU+3uOyu41obil3GMAUPnhzQA7261KBMkm644M7MeqS+
QFSZXNMm0JnulcR8+A0mrVFTJDsbsbVGzBTejWbpPIhyeMQbvYr4q+6GJnRuuwz6TSv9u2pxduVl
jTOvEnnYUs+gd5Uoz0+9snFEeKln3LSCiL+u7iioyJghAohS86YscVe1i8ukWuh6cJTbQAl8btQW
45mQR2ZommHchLOpIRvW/JfWlKgxaooJFQzFLC+I/mFfwJ1fPwKo6jazwl0221j+Xr+oV6y7dOPf
+P2TlUa+os4IcJAXTiZnb8dszq9WadFfzIxaV67V88LWUa2JpmsZXAoa6P5nlq0mWpW5pz+80j9e
nU10+pDB62jhO9ViAdGIbp0Nb8F/pcyh2gQqn0oqPHkx+QuoVZLEZIrYWjNbh9cv7NhI+9L3lnPr
dWmB1IP2+6X0Wl/fKQcqyZTRClgPUW88SAAiqAtGegxBXoBw8+pce5lj5a9GqwkPWTzGz1reEtfC
7GT3+v7a5V1xZ8OzS/knFq2OH6OkU7ZyhVuqrS77cgeSZ0DQVM/o/vmSWw//O3FnmABdipHLyDNg
5AV9l2XqEnhqHO/DHE/hXrSdtLaxQ3IUnikoB0EaIrsp4eQcZru6GKTdkWaUDv22w5jzUKMcF1uj
nnBmcquAhukK7gUEcYeUTNs1V0cK1rZwGEFAOrfkceX3kkixWwLvpoemjttLDyXYXYpBa4tKQoo1
MQnWoSTe6Bg2dvw5ndAi5/SSYUTwY3s472kId3gnByR/q3R2tA0m+7bcOaDzgsxpENxRxItF3Dp/
wUw97Ty79Xd5blovSqCyXXEyKipCccjrWEdmmmRbP9W7+JzlFX+XT9d1KypUWObKtgZ+YbK0MCVS
WmbtDXSE6ZTMKgMCkQGS6fTwVAgy/kj6U97O6HxjK2mE3eM2znaFh+mMjOZFBjZ2SeHtMkNvb7vK
fnC6HL0M7RJMdxPxxbho4yBFSIYPN8tPRRTO3ao1hNgmHrQZMtvqVa9n5SGif8g0vvckQoy8umrF
TBA2sKYtdI8C46JtHPqo9GmPN1jwmbQuMj0gQASiHmJ7OZVmmGhXKnesTyNVR0AzCulbyPggUKPq
A5s4mBUzr4SbSoWAOQB7b8yqQ1qlE4pNc67VEKdZ7am3/PQjzP3sWGrKuaKVgwCTk9eC4231PogI
Kkspn3z8iUB4+7UadfdhmLXkFBpG9DTJNP3GDP2CfgjNodrP1iXYbYW+iooaJ68lypXOax5n8v+8
tZaSg7uPqqK5bZhEpxs1GDGHw4FOFxCI+dPoTPpmTpv4DP5FknZRV2SjOdPObFwizy3AOhgOIoZh
m5KAvIXv16HGIFAIxWCJ3kixUBhBnyt9PQgBwCisq2tcoe1nn89vwevlNHxRF5UL+3CO5KEH3bHS
JrGQfhX4haBY8MOB3vT9CtsInUG3hIolseHfCTfSqUlyBvZ0t9Pj0KXZxAFvyaZPTbSklqhhKvnD
uIsZWmBpL0js1ZuNTCbzogob91xNvXaHd3bxBprxvPXViE3YLfOuXjHsl1c4u5EtLy7KV5SZKQZW
pVbgt3tdWZqsC18gImQHHJiwOY0Z//LrU8TZlv7MQk6SqvDWQtNZVodF3RS4EzuMrCCtjhHLM8HU
ps3jAKjLcJYLdbFc2KmLYTnnLHFSOtl2QQzAojyzbU9nFGXVhDF0/m4WlfDefo+K+a9c+uXgHoTv
r8ql07cxearelUvLy76XS/SxP+g6BiraGWQ52D946Azd/6A7oN7w3DkAMZd5/h9De5cXUdv4oOyw
Bb2plyilTBCaHNZBsmLz8/5NveS8wwDqJGwzMSY4hykDaa3vj7hNiptYcSi9lKg+pke7gr5Gg9Dt
7I1Oo4PFzlIS6s4+4QBUaBcV40VHgl9xyz29dX1HROf0LK2oR6ij185qTKdhPo4ExX9rZO6uEyJm
5NzQmY/wELHD5AxZb+kozF7PkLBHxt4+524pebInTFLOhmTBNEY+mWidez1U/YBrrxYdlp5bq8T5
tRKLf+ML2Ow8mQKsYwt7HGFZWRwST1MrYuy1wBwKZ6IPGs100+JLMZRN7d3GpjsvPikdMCJiLqRM
9NTA+xTtXetRwW681LZy/XPSuN3c78p68Exi7fUCiyHTwQyxk948xfRJt25TT1eOmZdkW04q5aVi
0uavdQnJ6Xfo5n8P4C8eQIvQoZ+eVz5PVUHey49P3/fX/Pn0AeR2aKkJnQ4OxxgezO8OVuwS/BFP
GIoVVDDLMeaPw4rzgUR4k6YPkRsCWtIPBlb9A7ncEJ6XG0R3qXf/zcP3/tmDE45eB+2NYZJBhC/2
7VEl7FHXYRFR5754Jh0WaP5vPyxH309HP0nZ099f4F2PQ45WXjCXVWePI0TssbH5j6DCEn8Vfz9T
/+PB6z3zUodIzVEcJLVls4z8JbBmMloDxpxtnFKHlIi0DgqNhBEBn9ozmU98bdMx8p7iimBNfafX
Jl7JVUWGRFIedEtnpv5cNVg3IsIO7Biq7y4ErrabvLL/lgAWTYrLXtqtZh91Uc8XeeunobxDujwh
WyOE625qui3WVOfQdqnBlLxiMDalCCgR7Zcm7B5LOmDOBqEpirEBZgcS/gJwI/WOGQ1yBehucKs1
bwKMbiImFONlbx7I/Ug+TWPew3xoMAHPA4qPLXOL3CqObocxxxnFfPaMzFFfNaDpQaaB5As8QlGZ
+eFY+Ghrbj2j9vdj7VYxTrPLjTVEIVYmSItpN4Y7N5fJ97ii/1aNX6wa9NB9mn3/rLf7mOWPCJPe
Ku1+f9H3ZcO3P6CLM1zHZJNduhw8uX8sG6/7uRBAw83X3Zc/+nHTXvqcSyQAz/L/VHZE7BF+B5Ge
RoeDH/5dQ+NnDQ625bcNDqoG6gITtjXvAMXXez66HDKvHIXRHOxOG9cWBiAoNN3WYqJx7cRlXMHl
Io44IBN2ZjOVxGZ8Yk6Pm9sVJi3XUYM5h6K4AGmx03qNmXc/NfkRFlWSXnWgKr9SN7tfnFmUh9iI
ME6r1Fz7S6INmp2kOJgjRxeR+cO6G9LyMq0bDWkdXJYTg/KaFI7JQOzMwTmaYxN3ImIN/8uQTNia
yH6mFd01k8CsPTJVnwAIMJ5M4st0OQdtLHbqcuVHtZc8Dp0WP/QoCot9Jass2tZtn4lL5mhxF221
vNAJ6SANMh4ZPTPpUec8tmFnb70mn+szVTgfNx5b6VLGTyRr7OGyWHLcYMZYMNAl65hHlpIZIkFf
Zz1D/7NnzqzLYML4PpsgmYqeiVTo+Lpa98NAJI9BVIz+pFTeqnmTxYnD2JERmEMhUaYVnq6ix+AC
/LBnpBqUsL0I6u58GyFQ7M2NbaydFA4MDvUhYqzHicmMYdEipK7m9JnZ79Q62aorYNDSzKgSO3BN
e4h2ZjaG8kw/RbvQcUBdEYsUBjMmJxYzmyKmjcuLWNOGXYQT7jbTRM+hp8XNPBilujZyLKzCr6dH
t06zjUL5tpqyKaaRgNRg8IrsUtIugzpjF5h7mKJm5dB0QVOCEsyHvL/whnHl9tiSiqKs1mj+oo+0
dDAtxvm4FnaUre3OsYJURNUeh2p4LQtVfA5LrYNkSp5zMGtD/RFWzSdk8tG1xez7CkG8e53X2fAl
5jy/jpg2HWQdj9fcDxUClSq5p0kTQqKqps8ZTTryn3pcuSGygjWbp3v2gRTdx/Vo7cdYaB81JkRd
wJzc3w6utC5DEeagGAh7Xxsu3L57xDNOgHRLfGqEUd4iosIGS0s+Ysqf4jGABUv/f1Uxc7soJWJa
sCk4//q+7C4UJMOdyrPo3qKjdvRndxG51o66Y6oG2NaDT5YuXKT8xVC2AOvtzogmELGUxBJVBINz
Drgihcq9kMq5A1K8btPetgIbs8elgRIwCkAK5QvGtx8+Irk0j8YI75baoac3hH2U43Mrr+NclPcS
pfhuwP/wmzLjz0Yjh1WXe96BXxrka41PDu6rd5oRk16Hoo0PeEzkXURv5qFHPISVSY3mU1pJ/ajN
JWKGprHcg4LvtLXT+tuCaNkbDifkeGSGlSGnBwjl9Q+6SPPPUzYnny3VJc7Kabzsc8NBAQMIT5jQ
OrljNGVusDN12wTQm6pQ5tOwzHfM2aePpV86BzXiFGHUgQARe5CvfTRoFmH7o/IPwO0nVyV5UwdU
JaNcVcB/uIuZh8SON+ZB0mntGqvvtKlUX69USHuH76ULXLhhGI11/BWtor3rl2sLiuC9TYDRx06T
n5JZ3qa15j6PToUFTPcHnXGKojhcmfWc3rkytY8For1LvbOBAaQtaJokuvDt1j1NSjY8Gn17O5NO
vnakXj2JXsd2Alz4ygr9+beGwVUTGBpubL9Q9TFKI/sTKdso+BsO9oEqGmwQM6xp2zT6Lx1mhbJC
O4RQGCdYZhhEHY00Pki/fmyJyvuW41FetUNzafawHxyhxjXEMevBZD60t0APIulXarp8DVW18Vbg
qetMjSeOGupMxJG2lZWhMeDXveo6Q/rLeB383ybvUTIMbYJ8E8Wqjv61UCTZmnE33lRqmd5kkbJu
h460tUwVzLD6ZNGuvWYMh0D6bmwtRPaBpOKRZnt19AVdrgAkJetcv4hXIyAs6Ia9GJgDgO4TMbHG
HeFn7Rm2bQ8YqLfQeVkoIZCXxBd0tJGC1BNybM0wq3ObwK31lVOtOn18wuta3hhKTBekr7cr/lK6
8WnY0pcGf4Q2Y7zUuqUj6tXekw0N6aXS7GfwuybsqqHtVlNTTDQ7003DHJKHXMtOaoy9k29l2WWs
45kP0vkp1gn6avS8okM+fqp0eYthQl95hoyhjjOuTejubhPCNYA+z/51A0R7o4FjtFY2/eN9pGEF
zoYIJ00SrmUpDU6Sjr1LUSZsed6f0rn0bhqAmasYF+Vd5NIng01bH1SaFRspQyc/OZUBE7Ith1NF
SPpeU3AZaKyDhLCRfF1z5xbrEtr3VcL88LkZ0T4wnjByyh7bu49EaB94h9PaVDVSdqcGIppnTnFV
hBq2XHOqLoyyM1d6q49rjFHJpSaha4iyrHZdP/ZrXEDdF1PKeJ17FRQzN/vatcZvaYMZe2Z7vAQB
EfWBaFV8ZXtNEZRtBXC7iM3VZI3ti2EN2aY3pv421YWzeRUhEgyRbW3kfjBrtPAW/GV7Frrb7ZRv
NbyLRH4cotQyNunsLwQTs0CkJmPtQqERS7BSOyWcD6jjXxvaqFv6wdkzSBgDcpnO7+p5X2Mv/yaz
pL2wNLZ73c2yNXpGoiA4AkJUd8R+SDr9AlAhwYEJPiDkt8blXGvpk596DmtnrO3o+Gv0aMP8Ou1y
C8FVmmzrLm1A0UT4tAly2AP/bLfuSOWlkf66y8x4OCbk3PEcjeiHQN5oax0ZEtavathYbls+dY6C
P2ujJewj/NRTLPacP8AkOKfZVvW+tAsY5rVvbivDeWr0+rrvPUqHBIccANsdS7QGwkh7MBI8oDGE
bULtZiqMXAedq1dnt5bX7mJkb5vdrIo+0ItMrfW4vPG0joFBNUfbUtZAFpjsBSIBCWrHMSC7PNrC
/z1Zhabd+O2odrno/b09paimrOKavu8VKqN4y+yBTBEsxSuRTwzAemOdJVm+azscn91cl2s7qjw8
Rr2xKwcLR6jmWh+1Dpkfa7t7Bz422WOOQuHoGN+aUDBZII8vSBCABWjzHTayDL8qeo9rZRr+U1JM
iJc0bj8cv3sxDuW10DCHkmAXB4PTGytsyv3FWEh/n5aRBhty9g4Fjp88cb7aofvp9YDw31nqV2cp
l5blz85SN3H1/O3/XbT5Y/n8YxuGjsvywj9mxsYHYzktMWDw8QYRjPLneco1luwzeyF5kYz2YxfG
JC/NoL256DNom/5worL56+gwLIalZcj8L05TNG3enqZsYm9p5dCEsW3eFxHLb3swDcY2WeBZ3ms8
qkE6xRVlDmsDUlUflZ/pPKhiGE6kgCJU7OuHPHKWAtw9m1UPyb+Y42xdUzTzVBTlVd7r906ow9lA
BEk0oQ3Rb+aIdSGRK67sSXO3iB8U/hP3DHwVe/tIr2JU8tG3ipNQPIuaQjVfh+sOwQ7zIPL/8qEH
7i+TF9h+ybnge1w1bk3yZ1k1uKPxIY64AgOCwY+Vr18JAyC5L9VjNUJaZ3C7mWxCEmSXvLR5Ckve
iqYNgtCza407cihr7CPli5+VJya9N+HowPtOgCaZ2amf5is7BVeG73/FxolUO3mcaljHVTM/Oawt
+WA8Va54aKZ2yyKYrySIh8/MF/dQrxCqATHaVFC6mXR6Z6OzHrIhf3SR4G31SN3oMjst30BXwB+0
s/wlrReTRNSlWyvHII0UHMlu5PLMq+EustTNcvRdESAbXcjcf2KE5u+M2N4jTz9mvVldzDmaITo8
fDGwTQHBHsxFlD5mI1kR042q7YfYyg7RmD/KJmUE5JxxvVO5CLvd2HwgBUca5MaVnfNbTVYHXYPQ
EATTjGl7jP0gG4BSUovioUePHktiLUh4DBA3xJskW3gD2hLKXuMqjbTlu4yLR3ZDRXebdnSnAG8u
16pt/gMItleq1a86U+36eD4aHtYSbdCPtVtpqyGLXyxa3BvHSE5ZNh5Nfpy9V/l4kUndBHkz3c9h
x87TiXyd+BDRoMIx6E+IAIiZSV5KQiY5ytxLuwkpnsc7smXW41SqVRnDOw4rghCRMW0AKT151Xwc
yMqEuyBBEzXuQzLqv3mN9dFXhM4KMionrPOzg7GhGYe7uXH2+Mc6blRrHxX8RgvsbJV1A4yAfj7i
jYk3CjrMCnSfdcDy5mOo7jhSmoWFlUa/LyPjyecQgcsL6nkX5QdqtbtG9nf2mL8UegoJWlQd+r7x
zgrJqsiSDji+WeG5EVq8Ir+Xim/53o1ScBK0H6qmTLeIvhjr2y67Fq/jc9ICcLkVLfGAqHtiN+F2
1Axm/xTKX9MQooSbxtOawmS4tvCQrfMxCqkYKdsnvxv2DciiQ1M5w0VbCO9iHDTtYxZPOab8uvhY
kotDDE0+AL8FBmJqufXUGe3XaZDi0vCQ3nHXVEljryUn2HTtM4Vfu9msHkO3AnXB+T8Xu9Ruyvus
DO+LkZP7GkUGsCdsa6sxDs92mX3l5AQHdMw3nHOn1Wwl67qbJKbkMSZEV8DNDxKMPgevAmQq3Oac
a/FVSTzGRmn2faVRUyLhpxzrncexnOBBlSYkEzCFm1w0geei3qhnX2wLNuU1VWJ4ZXQ0TOlRkB6b
mk+VUREh1BRMHwcd/JFpbC2XDZp3EQb9zG3Y0BhZj/gnPtq62+9GqPPBlLkPribOvdkoIgPki6bk
0RbZ4YdN528a3Usj+0eVoYeHlVY+1tfXDtt7MV+Swi1MFRwWe4AZgq64wws0nhOnOc2hIYKfX23p
y7+/ms+GRlYIwzMImPz5D6pU6Kp9KSYGYMCMqnVpwDYi2DwQFL6/uNJ7WTCfi/Yjhayp6ySGvu5e
P1xJue5opczJ92aXPfoL4nhZjlNDkZTRBi2lPJro7c8/3fuYuddrop0S1iKi4v/ffrrIKv3YI+Zl
P4Eq2EDCvQM7ka/gn++VRorM8nlxTx5ly+r280v/RZT5em0fxaiLitVAEP322sgD1ZzS89+3hQQw
waEQcDCCGpaLI8b6bK/745NqgchkahgO6QAFU/pIsWQ8PcUi5Hadj33E5Hy2nL2Pm3eV9nIDbwCe
Dcs3PVpQgJDIGA+cSiExZw03YxHd606M4HC0z/A+tNVYVf7Ocar6S8TJYWV7LA8//6R/cwtZiN1M
hq6GThTju1vIzBO/qEy73McmAKVKv9L9+QqBVvOLb/Q1Lf3dvcqFrKW0YsqFmuntN+orwxv5Q+5V
H6s0KIqriWPEBsg3IELhp2skpacuMoprWPBXbqcX1/FiRLbn6KUZWJeXUgUtRYboZTxGGvkwvurv
wLmfLTnsYo/l3qmTAnEcPECIyOND5JjTrojMGqn2lBx7XZK3nI33o2Tb783EPnSJV2yU6Jb0+uQl
TODYlVnOrzh61Q6EyUtYzfce8V5z17J519YerfUemxgAOOB4i6X6mJHFQgrCfOVOjRXgLjG2vqd9
lQ66D9egxvr5D/Y3KwydfW+Z/aFvxEv/9nsk1K+Ca4FJZlZY5SgnRlY2Oq1I85S1//m1KJTfry9I
3tmniCV1fTJX315LmlOCpWUqMd8MN3abHApUYr+4xN+sLBgMmTsu//QJJHl7jSRGrpLrOkN8f6hR
3wFoQYDztKz0CTBTYNbI5Ex772vmWYU+cNQyP9Be/dym6W+ApAiFKgYYVHlq7YmnZpP1WZ3qqTih
PnqZhbI2bphk+9wSc5A6FsY3PNqXeSI2g1d/8jr+tWi96MKekmnFHFAF5BoT2+I39daU5kLVb8xd
P+Ir083kxaFXGDRJdiKu45A50bQI1ihQDUX1axD8UMYI1/TupirNeGNb8+8imH+cb9p/88TyWyCM
ZvZInujr/POHpRjedQc0nRQWI+egMMSkeCddTwWPJelkAMAOEsqtdT5558IRSOFaCdvEKD52Kfdy
mOFhI8N+q8JZBR1eizXGmwcSGyy4ni4N1kGcQQAL0C0OvEyTsaJkJaqRGq3ddLrXTfU0t7D23eQW
LTpVVcMHlho5HbF+P1GIgTyJ652Vq51fq5vIEX2Q0sEO7JqFrxUDOCgNtHtBUsvOdOZ7v5bDL9JB
/+YhYc9Y/mdYtBLei/1V1Lh5p4Zyr/AQUeIgpFe8HRu9WlhHv/hFGNj/9Tnx2IVZ1uAsLHyLt/dw
Y1sTPpYeXBEqxY0hWpBKYXoI2al8g98HqQc95YkD0mCyTKUpFWCU41iiAATFJIKq9IGkFUOz8ZH6
BcnSRC4nD8KJcUm74WPugzeNfar9saystVW3T0U634z5dCzIv6BxPx8jK3skKIcqFVVjOuunpieh
b6zMFeXqBh2aB/nWOb8eL2d7tNZMjMwVuUEHWuW8olbDtg77DqJMF1+MeOZfD0FhCY9QoRo+lL26
SzoOkl4WIXxrOOo5s7qTXYTfzfZhAgx3ZmZcgcs/vAYsGkBw8QtMjDx6/AbUb+Gw3JB1P2wNW7ab
5TFqR4fYAXVHBAwHCCfTeJ5g2+QN1RJSxNNIy3VNY6ndSM15aFIoiiUE30vfGZ9k160VnrBVmien
xOLMQhwOW0ZuP6TxgDvfBjddOXuwHaS6pYe5aBqkgTzAXZcfOBTvipCdJSHkMmh5OoTqTrnhfI1b
VR4yw6ExPayRrE6r5WDE1CXZqYYes0dlj6jwwUS094v9WPzN402tg3xddxjhgid/ey/lk5U2pu0U
+9adnsp2uGl19r2BYxbUwXS91F+vR+1qkaF2PpXe6zNfxt12UoCSmpSXNQTmZV2ZbvzMX3sD4FN4
TwBRTdMrN/7YT3uSngnCSghtIqUg2TRlHj3B6fBP+CpjCEnsi7S4sHqwx69m1zqbGmtM2k33g0W5
pUurJisu6VdjBOk096isIw6G7IexVfGDRJTZbtrfdWAgAml2N9LjSIrw9jT0/Y1NANauIsNuQzKM
tW7UfCSxA44HqsTC0ObAqaYn0RJBJnEQupwO9lkizgObCIfM/s4S2FGo5jv3j/31vw7bLzpsFv4j
9t5/Vit8TtqnqmQS82N77furvrfXPPHBWxpkhkNhQo3yQ3vNNz8A/xHIBWACvSoT/pQr2GgMcfrZ
Hmwg+9WU8adkwTbh9FugHh0Be8JDH/VvmmxvdwXaaogBHfR0NvyD1x7g20fLNPQ4651YHH1sGHtA
ueOVQ5wWXh/GiKuOcwRSjT+/oF+eBn+/IKlbqNIZUHrCeFfbZHzq2qwL52g5prc2FlIB2vPxSuRe
s48m4Dg/v97bteP79Ww8LGx8FraTd/uQn8Iv4nxqH90qFo+pzwWAKxp3rTP8yqb5tmx7vRQ/Nb81
5w5MNouP5sejp4xVHPWZYR8JB8V+5aZy73QzbAVhRsZ5iRS5d7GxnJkkjTf/+lNyJzncDbjVqIPf
nQtVkw2Qb6V9bM0UcJNX45rTnJKVAyFD8Qs/2ru9/fWDcgcaCC+wpAly6t9+0LFC9eGOic30mAI2
YCfS4aukOkeToXPBy5QWKIEDoHJmlTAhB4yyRgUAB1ytttIXfs2//fgC1R852Z6B3+MvDt0U3QeY
h9A+wpvm49LGIT9Iw87x/3mtRX6E+ghtsPtelMskTM/jabKPVgs6pbc10hnoZoFDNH/lcV2+x/+d
D5fvmcw2iGGOA88LvaD59numoyY1UfX2cQhj7EI06XqTU/O//+5YhCgNuRir1LsfUyceye2wah+J
rQB765HhxFGccsOYF0LNzy/2Gvrx/iMtLmqTjZyv8P2Rl4R4Ax+EYR2RAzIrteBpHg3iIdnDZAt+
iKjGR1tMPKSJj7k77ixsUaF18Yu38bY6/f2bpZAw9eVRtdni336zIeVxGBLEehyRAh6srDRAsoSQ
yGqSKlc6IbLFJssw5kAt4BzDHI2H16lbODd+K/c/fzd/XaJ4D8uUw19+6b80krLcFzgTah5egBY3
9MYV6LOe8zd1x+bfX0rQPKJ/w9Zivr+jxtqT0FYb65iQD3nj+0s3AUUES71Hhf6LQ8DbvYXlexkd
6YsZEaH8X29f8gyrvGlq7UBOOcgXDW3bl9KCEzUvTLShXIA5P/94xtsleLkkBnn8jYJZFoOjRbX/
4xKM9xaZH9Osgx5SmNokm2IJR41zI5Q23iRtyO9qORh3Yy81715dwAXAzaMLkVmtvUQ0+7lh+3td
QTo7g501zSae2zDWMBonRvWrLwlPwZunnGY3fj1ULI5gxGUJtsa37xkjVEqUBznNba4XW33G3lIl
QttGRpv1QaUXE/ZGgsQk7NAqrSexMfjLrqVEZLeZ0nzhe3FwTBinR90zs+HueYTWhDoqnnmuFtRc
vNZJwoB5/wqJMyLffoQ4Od7QXZZ7PeVlUoex5U4L5ald8HhqIfZ1aG6RHtrWQaZ8gTSM0+kqSnJN
bgQ+iHuqYS3lDBY2xt5AGRcFLUA+QuN9bO1guJIQH2afWGKXlw3X8PimUTtNV5BQdD2wB5tCGEGN
cW5j4tuCekGMTRXy/p0W0u8+qHoh+HTEvawnaWB6zvK4e87SvPnCkM2sD4WRTDeGR9WimZ0GN4su
ZfLVmHx+MiKiBY5s5QGQQdDBvddl4jHDuTgzujeh5wHJfG6RELNDD4PzWEyZ+VSDeyPb0W1upOiK
naNc8muSCNQP6y/kYeUTB7MyJgQzmgWX0x4979IOOaNZo803uiDmSBBPdqEFEvEVEKVVpnHXvfrH
faC4Ny1ZlPfmQKzP7wDBQuBWN0bZPmd05hABWGCvSMszkPRMEpRhvRjZtZAoAz8s+ZaLFFzWvLDj
7F5HNfS6y5Xs1IgwBa26qQBvvo/sEUfa5Lrc2XYskCcUmL/cQ7wUJlBwkAEtvnEsWADFqomDR65r
EP2cMjcIVmi4azJLB2goFgLYlKY1YbqVNyEr1EMXdPKyXmqD27S71h6anFQikzdj4aNELoMO7FmQ
vJRzB0eYzAtwKedYK7DZT6+Aj7DyFuzdRLRiAG8faZJRcojHV68BIIBS1u68jtEjyVAwBI3FNNp1
YCy3U86+HHQlAuFVbUXzaSZoOyK3tXAeh6pxHkXcgx1qS4n90JkMift9NvczVho405Gwv5bDUN55
czKd8mbI1007ElSearnhbUHqykOSV8NFlCMJDNp8JGO1nKt+rZOGeUdzPWFcKICvBa6TTmfk7/qx
sGMGMBCYAaA7rUUCr4bEr5ynu4wz7aav4ro+ZDpaITLmMli0elted3WLkiQN++Jb5cjuxbNn5MGm
259pwoPcnMYUvlGfsTKtZmDsG6XXpEx32lQ/CNAr7bZ1JkE0tmusW2g/l1WrE/2j4wGnndTXydpI
K2SIVV+d/XSAqgOjIP4aWRoqy6qrT5NYusLlFB5JinaJq2mV+EK7mFNzWc9fRaQqAhsRu6Jjs+ev
BENkG8cxZ/yZAz+jFzpMvTJVfoXJ63brciCPl9BId7cUoxB0RlhqaykLDWEXNOqB4gWwLZnhLEyQ
CSs9vOkzgqHLrKkvUhm328npp28huIcNIEjtevKr4iHJBsiNE9FEdZlw3G5gk7uZfMQFxfORzBr4
oiJe9YM0tgWp1Kn0tDOTN53l3wox82bAjI21cHOr6lZZ47sW/HDhehF+gnas1SWVrrdHbY6oF/On
CuyQ5mhg5z7J0n0UX3gV9kQiGOgBwIjamEXVf6oz0dSroWy3RDFNjGz1J1LLqgeoRrhUfWPcthpB
BGQF6DtwO8U1uxIj5pnl/VLYjQrqSOcXdTHiXpIKW16Bn6uv6HFxUxMl7XaPUwhWUTNTHol2gZJs
SNox0+Pv7E3TGoE/sNp2z5HEXLUCw4aCj9k9yskObp10e3AsXj86+mYRYTMLRFc9BAX62nllEnPz
JTRscmRHEJjulEvk1z77sdc7IUk2pg3XUebL30ZSW7ujXcYSxGpMYVZXrLYj56i2RRi3FsNs3A21
zaPfx06zt0cbsaJjZPWXmmhD3po7VAD+8zL/AnMtop6LEXEbVmVWPPNxWxdf4Zt59ctUD3bQDm4X
bnK3I08ktdU3ktfxq9MDcz4jY4RcF/vtHtRfRAzoGCV4yAmL+q0duse0JtbMsZMIzebE8vFAtlav
3SYzguC9Z8beeZApzvw8yTaxUs2e6NcZeH1Zf0L1WbiB79rq0+DI4kZE9Qv5Og8MTI2PWcdonXUV
kYjpy35j97X5TDhz9DwnibqNepdfjice/eKQEZlhRy5RXUOcZFPQ5K17EODmyS9ReY1dTbCOr7K+
jcDMgfw82k01nZq2s27EPCZaIIusB2DOr4DAjH4CMTHk22xIGspPo5T2xxkV8sfGsPubIvFAKVZG
+8RkNd/8H3tntiO5kWXbL2LBaJxfnT7HPGRERr4QkRkKzqRxNvLre9FTVSildCX0fW400FBJSvlk
NDt2zt5r1/1ifUeAMF71uHBW3KBM3Q3WOfChIJQ207BMAOWbgu0iiBzoib59Jnbne6SM6WnC5/1g
DoO4gebsfMsnFzc0lm5iT7MKnFYzW/FtwECAdCXHOhvBhNQhGePuXaaoaUuwN7sqdUh0d4URbWyU
2e3BZMvbGxSzAMtMKdFoIv/S+6SorGfAN4oupLU8qTRB1DsP5FOg9iQ3Jp7eoEI3w050nZ2edaq1
A49QEBtDzqif37paTOoQJEN35JZrXGc4B7+QqCyhnAPEYv5heCI/Diye24kT/tMcG2zbSo0HzUF4
VWVdWWwV2OFuU5tcLxI2twOzR/IFFJWFARzCGx9iOU5M4rIImSbpp+1brnsGYXPhkE0k2UYtgQgh
JDysgqJcknwCPKKWN703L6RTBI3p7/zCg5LP7vtbLZly7oM1GTlW8Dttu8GaXbjLsRu89LErzeYL
YpTuxS9mezfqBUlnpkEl4GXf2CJJoDEumUenm6Cu0IyW5EOUPedQv8aGAiJLi63NV3U/LtxTqmLx
2tAhjuMOIoj+ItrJuHHS3oo3qdVYex9viUdaSuXsm85zprCWadAdBtbuZ1Qk+lUBhf1B8o/3wTAQ
WaNQLryijl4w8R81ub6byLfqTzBlTbptk2Uejl6vPp1Ex/ddVjJzX8g5OFtIeetNXVfNNiHQad7Y
XtuGOafznVFM2U4KNyLdO6Zmj5dZE22W1OhVnMHufWRDKEgN2xu/Iqyoh9CLl+xOeJEnmFlUxV0F
FpepAKF9DwlspZAzuzPtY6mQyg8vOgFKZf+8wf5fL/SfeqEgtri4/qfV9yc+zfNv+r37Qx/055/4
t23L+hcoCmDmZuB6v7um/2Pbcv/FfUF6tG/kiobhVvdv25ZLs9PlH0mXyyQ+MCynv1u3pPMv4GMO
7RFaPz8bq/8LsaFprz7w/+q2rGMqh85RgGOH1A6L1/rjPUz0GHSauhanqZHt68iyo/qbf/haFqQs
GJgtDBOHFvPeR2/yb4BfjV/dMWueVG08NaLtzgMV1Yb4jeXGrgfjNEcEClN/Zcn9UDXG++B57G5E
hXJI+tG6yB0Zd/eV58zWg22nuSzxWxSmdyJ0y5fstouov3QQLQdyWvKltsCN9ErdYGYBWBoKaNc8
MHi9+tLeRBHYF7CBsfAIyZvatvlS+CBXmfNB6TXJZNKuROAVBf3OS4TdsQ3bXKF6ksdIPYDPvN7J
NJhESMNM0syzV8/4M+a4ayhckBghxLYjDWlGerNzGtKagItNzjw8e45mwxjGjenlI8859LD3rIr8
j9jNqLkX2QE126028BGBIMRDAXGhzdS25y1QXDCQu/KFtXSgJYPkKspM/GlT7zndfhRZRpxOjfCE
tJvsWMZc5HSV9oQuVVbPGa59CmPfeZtHx8ZICs0t7dKnuFjvxXrIbhqyVY+ZnF6yGg9Vhl9uY5ZB
fMynGNhXU8bJa6pTyM/zmJ48X9/UdnuVYGV67eKyCjGv3FulxhlXjQHgjNj9gSl0Ir5zeoO1iais
CdB+0abS+Yse+4p938zONE2/x2nd7qwoH56w02NYXQyiLfhKUSrUKyhsOlDAYYiT1YEZweO4pC9u
IT9JIuivlo7gnSCPb5ekIdtl6N/qsjuXY10d8z5VOF+srV7INelmXDxKCfgrCBaTGMRLLvMXUB8Q
Aluj3pG39RuychdeyxLdTwGeMdwFBjeEdfRsRdt8HggTHe31eBnvJPCR7ThiKIuxi4T2NCbXNFfb
G7+f5A7LrDjhCEz3leaIGwzCvRaYe98xoIyHcnTS7z677lm387xTjWM8xmq2OULj3yKK8TvH6J+c
PtVPVTkXB6Hw4lapSo9VjptrSDHoWvVK7oOEs+8BI5zYF5J9y8G+j0vHDh0izw+jy2HqQB3t6TBt
8Zth66XNUIWRTr/XmADCkTv6DqZfjLeGMA+AjSX3wR4A6EIN4Yix2GF2wQcs9bPpkDXXFvmLUUSn
BXLOpuwYyzq98erMkdhYuc7OSYPgl4j49NPCUfNtWLwwM5la55OdUxo0nNDDLPLrcsyHK9fteeKH
1m9wgC4GklUXFdTILMjZ1DTK4i3hY8sMmlsbR5mL4XFmDuI9FfSb7l0hqV8a2le3CkHdnsmhv4s4
8rrQLIbsuXPLHtuNucSEUtaSCTQBZJg7el6NhYUdjIH3j6ForFBE43iP8s4Mx5FlEQdrBp6v9fzR
KDbVXezZ83noU+Cy/TRPeHVYWnqluggdNrxbog67qf804dOnhIVHAIL0MCSfc9YFPGtT0CwUJo2a
blEAdG+dw2qRZGjRwTLHUlwlVVCiYvYVjhpD0oxHktjkDEHnjOSspGaX0MzbaRDgObDGAe0QUU2g
Xq0djq3i0MTcRUja+qphQb54qdK3RWa880i9kgMkNlWR17uSmKDeIE0zEzLfApzJoPKkH1Hnt9tU
qvSlbDNMQ65y0hvG1iOWwmGxtqg/GMsT4Ib5K8e8EFjBtbKL+mwG+HU9a7we6Uw90rY1nnK7895l
6aTbOA+acCkDqGPcDHmM8enJXQSjnLbELG7caK53fdR327jv+1vCOmtUnWm1rw0xH9r1qaXKdKEO
Q6qOGm51Bn0WLObjPfbYFMR7R+6iSOQmWt0Ujb/Ajo1corGs+Y2esIOIsgx+oKl48EhZmjZdbo1H
y++/uvPq2RAQfqQ1nmx6GZhmibrd9Kbq0WzZ9i4zeuNqZtoHphmXSCUWqP41FSZoj9VsYrIf+PNt
SoV9txhivJnTAPbYPAAKqbCL6C7j0fLksMMzEh9QMVOtTdIPgywbNspsDzOBXezB/U0wsGshVYIw
gCE8FMCFT31uOxt3Ah8Wm9Pj4HNFyX1ir+vVYsNnC5Au64MxN1zyxEiv09Ri47lB+WNe7TrCQIE0
rBYe1eXAji++HjSS3TPW6GBr+YgqGi7t9EKaU2AEWJkN9akb70uZevVuQRm3F50iU2IOFijbqG8T
gtj2AxLms5E3HyvCp+gjbjC6KIhbhshZSK+6Q6clMPHxw1ZizvbTalVa6MBy9cC+1CgqcGzRQLpi
GFOGz2ce6FAiwcrZ7xr327LaoKrVEJXk/TdZ5/mVoyIY1HNVEA9GUBp0NvOaNUAjbfVTTXn+ObhF
sNd0YWK1kqsuzquMtJ+biPuKpEm2RloF8fdS0dcRRd/eR7mMwmQ1b022P3K4S9qaIn7Dt/SpguY3
u0+LfeFQMIzafuWyQixj3jUvhc9/ammxKSvMZZ/tYCN84Wa/tdfca291kpHkkj0EslYncfGY5XgA
JqxnQxmJLZtpza6djq8+NM6QAKqnNIVfNcaQkzON0WBw0+K7XH1t5epwG+zS3WejR9cEhs0ekUl5
zTxm2vXzQkK7NX/vEgLmRtTEdFt5DxPw850AhEVbUC73udXVfKELA/JNQpsDYBTDk3Yzwmt447HP
+5t+qvznxnP4s1zRnriYnVzCZhh1BPHD0BXTvdNH2ZuXuU+O63L3KeJbW9bd0Rr8mPZdkinEteTj
bZI0sb8ETg65xoGdPPf+zl4iV4ZcmmiMDSORBcvqX0yh+JthXMsPp9IVgaP8zhupzPpuNImUFov2
jp52/G9T3om3Ad9kpqL+bhEWjYM1xO5If9W6c0p33BF4RcPGFqqnZZ/M6OjHNVrNcVgRonwkY8B5
RFvciZBd06DEYKQeOnZXfHYteoL1QY35TZk0rejt1j0oZTo8MhWqzmPbBcsQDpJjfo4tLt8z96pe
XDNZzr52DCm+V3FzLiaQ1oh8kzhsYuujcDvnqXJT+QOrL6b5BUxpDmJ70Cd18dWmeZINWzhk+odY
Hbjq4sVdXbkRm+fNSCP4AIb9fnGrq4gOv7cdOQ70EWFLxnJ2R+8jij3iq2Xn3QW9k746qrVvzCF1
tpjVi52Toq5RtSLkrG28km6HVT+2lt2m4cxXcatz8llRR9U0N3s1YJJj3FBuR93hal79zbHZZvvI
w/dsrg5oxftCSOkah8xBY3NAHZe+spvlrxxxw9cCZNsT/I+I8YiXnoQzUfFG5F031QgSnpjxKIfq
PRUvsUyRfY8GGfPBkhBaQNRLvUnElO9UWgRnoJdEu5bazIm1rBT9shhWm8Aq3i+6fyXhc/hwEJod
/a4OyLzO+js7TtovteUQSElPMeu3VuNuCeBbJ7NJgzqwJcgz4/rQTZjG2WFD7klDsF0CZaEpJNp8
3KUZz8MV6hEax/7qqZ8if3G/xsx0l+3oa05Wf7ADHsQWVz4DBtqFdm67t66VJ2+jN4GoB4v/VCwV
808ABsZNUen0LSIHcA8PvrS35aKLE+57sc38LCYTloQhf9OtaAER6egBylN11CXbKy6up4leBUVY
M3yvVkiBwRhi7/YENbYXjEG1Eg36ciyf0W4hMBWePEwr+iCrgSDMJfF6pE4VoTKWAi5nq5z9tMIT
Cttp262zkG+dod0iOsoEMFgt8PwINzwOHu0IqaxofvSZe9R3OibDh36DFg0zKh/sBsVCqZI1vgNv
jJQQryg30xWAlXvNZD8Bw7/AsYYZBE7bHbMgKQPkDitKq9C2EbodhCmgFoTDWV3CPookX1M6udax
T1znlQwabBuMH8iCael6md9x20VbYWRRfJ2OY9psWMItvRA/nrauHEZ08IQ9sPv0bX0NaUMdhy4w
H3VDVAVtIuOwOG6yHfvZODdTq07kQwM36K30mgRtBoFy8D7LtrZ/iAo+5aZN2z476FI9d3kQpW84
+4awJIGIPAN3VZEvi7NF8Ov/Bj0zPrpDSQlu9gnZ0WnrvSzZJHapy+68C8hs2qNEWN4FhfXVNCss
cNyPa0+JQ81/9rzIpn9QzNS+JtouH6fJdM4LQdmhLG21dRLTWl3VpbWLcwSdzACoDpq8O2h6ZOBd
s/qWvhjCAN7jF+YMSO60hoJamdku5qyjOG/mnZZtvxsK72SoatzWXNwf+zgN9m0u5LtDB/pI3oja
RDmafSZ/PszoOjmksTVu25qQMistXX7eLpm+FwFYDvrdd5ZOgg9BW2rkneDIEzJUUs7HhkgJSqkh
vsYC5OsNspBpx7pp9irQzq6ZgcVCQC8EMQEprqqoJMqn4BiPNOmEHTX9Zo0sORpMQ/Elc5JUE7nz
qLN74omFMdNgtax9HdmY1wLPuOutZX5UU3IcCBW80VDOQyeurJYKnC5vMSfJb0q59g1TCjp+UMvh
0oOZzTs2/kHB1CwS0tdbhsMthi8OnWl+SHoR3I46zndZRTJB7qbOjkQBNsyurs+pMO99vySAuGMU
Fg4r4cCrMvgHM0JGZTb+bX6Juy8JWzALempZEVhvMb5RCHQd44cyTco3Q3VvcCpI0R39g+1oU5Bn
NX4I2LdHwrqX00wCHd/fAP1kdPoB4W68kk4sug9e7AKWLN5BGCe7kV+LnBP9lTSsqyT2t/PSfFRZ
8bXLmMAWchD1bqDzSaaGZe3cNTILz0Z0xnnnvOdASTZlLNyQmhnKo1HprNhB0AsHJqLNNTiBitXS
eXSncy+UrZ1eF3Gc39N/EGI72Hrwd6MS423XU28TLiW3zdr+0X6nTkHTFIB5x+UYZ774baq4omWg
YY/g6uB8Go3Enu7REVDtjz7R/dkr02wj/JxEFmaISTKrk69cZiVo08/SK8cHAp9jon2a79zXKMXm
CgGtvWTliTz5MacT3c2vsB66Df2eGwsw/Qul1HNqNAymya65SlxrChu9UDjWySmalgawzmC0DOSG
bwRFYh2drU2SyZfKYMvLRpuEXJfMqsmx/NdEmwSsA2begqEYMW1EzjORqg465lxeVXNynZId3iuv
O85d8tS65icDRuq/meqoilX1lNTyjQlbcbLGyv7ogEZsRYxDSBnli0au8alUadDzZkANBgQgR2ho
NdAedstHEL0iJjgjQ2Kj/OjbKIacfIlxxHwXzNNjA3ajRkobRbSd+mnaOx0jCIr/0uSOo/H4D1bw
WLFhMR60nNrl40XesPHbpDd4EsqdK/L2LCtKySWNNVedaA1JVd5Njmz6bnRtmgRmDq5Wkt3O4AV+
OqEtPlrg3SASdYto0j/xF/yjvPI/ZSwf7axm8yA95hwokZ9nh8PVtKYfUU7g1iE3cnIQ3AE2kAco
3Sn0eUk90nuE+dJyJIWFCXVnkGsvUFUxNsbBI73KZUDqkKIUpQAssADYxPpItgRXt+N0zGq662Pz
LfaXs2bBhyRSiFMeGzdR0FHrFE6zg2FxVia0KYj33s7L3eKsHNp/gAW6sKLUB9SAkySym+s2Hh/I
GmR+kLLio9lBAF09NDawABoz3qmyIbB4Rp8cuLvQQFxK426S9mtKWNBVHxlqO7Uufp/Cqg6JUDGJ
K6V51KQIbFtn6E7wJAWdi74mX4FYFzwqDwNg1WMWQVtI6vlbjrgllP1s7RnlYt7ure9Mk82nyXdy
rF7gXPCG1dNvTueNT+x9iCJcyJZEdg3ntqEZJcyMEYhByB7jXvosAKl3rcjzY+BWN3ZfdGG0WDZm
yXQKhp2Hh8rbZGhdzw3noxksNSlCs3rvEPS8reascpsby/IjB96iUXfkxnvtlu2dJwrjmHHgtQCD
PE2kS9ZeezlXJByPGYLGND63hh3vrHImsTkqeLRiVb6nhLPf1ZMV3WAcGH4YqfsZt+ZMzBZ8ynND
G/ph0XZEepE3VaFKxfTF185wL2ViL7er1Yr4S6+sD3RBSwgxvaVWNg3U6TolfAdFht4qmVZtmC6z
guSDkMYWkXFrYnQZGZd2mLyj8XmOnS9UCM5Tw1R9Hzdzf+Q5mHdu2wH9DfyXyScOWCWVfIrJqgsJ
sbvzzS56LzVDMNKG/BBuo1zj18ucNGVJUXMNIL3bNP2YoHsIer2P3bbGgZ66A+Fe7D8btwdSfIgj
PCY0iQpGj/TCqGlK19ysab6Ud1MNjtRz6/alVXZz1TS+D+eGSbjAi0SPbyZoMJzZF97cWgfW7ZQ6
4nnkP+Bu/WZYXgccUjDYgcBvLBrUxJEhJ7uxBjVceysMKBRqgmDSVCkcEaXIrqPBs+nbIaZimjEE
mbIHJdj2ayXELvNGBo73zW4Tn0d7yPqj8hlbNYYm5LnzEZJtYqMYcRta+skZVE/zSeQK5/IsfH4J
JCuF7EgHSsAKbas4ivWWntr8OOd4okKLB223EFKFdKHj4q1J+g4pQUu1HS31OVFe7xgRPMBpzjaI
tsQZfQEMRDVMB0Lfmgcdj/I1y6jAt47Nhr20jnnfNTWDWSQs/mOHgISKt43re6be46sBJeBsJQ19
mTVg9aadjf41B1x+K8oJLLTCKsTltbMeOlTrjwFD6XLTmlFwZRiJ/E64R37uO398ktKiGarlwFNa
V2yrm9LxYZT4XQKfzOkyHsoJu/x2mOgKbqwWQ84tHf6e8yRorQI/rJydfe9ODr90me2ivo0zEkC7
+yXubOzQs2IKShvqWSxefEaMmkOnT+ZPpuUmGoWOQm1xidmj09FivgrIVI+ztHkdXKfeTwanblzb
HGYsqS2XnXQn4i47MNL2yR5qy6s20t5pnES/QxyVXyuzqlAjYCW8rvEgfekzAvbYZcmqSYzJDt3W
jthOeuNBIUu5xfvmH0tIe7tuXNQBIIAdWipnlRgtzhgfq+ZXurcEv9WTehbUd9dt3Uz7oaf6p53p
0aUxEoSs2RgS68kcnFlGGKuuvBn64IcxmiROmSVsrsTptwZw7hs8f05oZTjl0sY6kfbn3wNW0Kdp
dkZ8SR4eNchpEN24dQxUjCH95vbckfl0A14nvyYz5zuiQnM3orvcZ/78HiMIC6VNjmjkZ7QVzaik
V9bOL1Dlor3XAhNXcrF2Bgv9kIyoXcYW8jZ6YHo2dV7NElDosk0sjY7GFN6md2pqWbG0byleyJCr
wnKcW1CbHGTdcO97NX1gk+HsFpXWWDxqJ0m3c8Jhkzl5ndPPGvNrg4TsyWF8Q4/VpNKok72Z4wcL
6uXWyRf+vogeOmLT76a+og885i9BJ79aMZu1Y1S7FIfXlk7Je1ChTQGrmG4nFPhbghnFtsITupdm
bh8nuzzYcfa4+MSmQVB2cNxA3ovj5Q6KF5T9rHlVXZPdu/FwjAx5pLDqD+Nij98MzRhEAvexYNKi
zKRCRi6THtTIQa394b0MsuZhGpoH8ohJ5xa1z9FurhfBpDDufCuYw0jI5NRUQl4j0viANjrc1LJq
Ny37P1SABa8VuuCv/eSs3Hh9PSql4Wc0r5dZ7P+Nrf9pbM3hjfj7/z22fn3vEjDFff1HD8/PP/b7
7No03X/hmqQViMNinTkzhf737Fra//IspteMrhmP/5tSDDwcT42NoheXzip0/8/Y2iaHxXawYILH
8WzyfMz/jX3nV+k4EUns1IRf8dih4f/Vk7/USzMY3cBAgTCTJaxSPTzA5OzJgZia7tt/fTF/Yd35
o7ja9nkxzKMr6SCw8XX8Kh6PHW0TuN3baC1m1LQk8T3Pq9bspzgMxjOWfOHZ78GIwPT/46UBBAnf
B0nOl/rH2Xxq5CYybdN+WNbM4ioAIrkb54loVm9wzWfScpGqIX9EPQfQ5h9tC3+UaK+fHFWAxF0e
4MmwzF9fXlopyRJZYT0UwOno9Bvjz8BYgnDTen05XaIC/vuPLH/1KFxelKVi0490ydf6xf2BNCca
YshjD46sSKgmiu0kmeE2e49p8Yvq6WPYqcWLD+bQdoekH/oPd7UoFFDvrLBxa3YqL0aM10GRi3bL
stjvLgOTlZk6CvNqvIRxp7DDEMkrk5w2zUzd+gdNPs/Gf8kqfn537kXfjgkOQ/Av8nafCLZBe4lE
XEaVlA+QDgA2o+P1O03IOqC8K52jhf77b++PoIzfXzVgxTJPxZEV/LJgiHHwMu205kNmjsR7XRLq
vCr5FJmmzFqDAx0b/TQTHEQAl5Tpv3/9Pz+YJKr53IRxurFufn1WxiBA1ZprEzQaoWrp+sBw0UNy
PRJh/PcvZf7FQsGMxJPlC17wTxiJaPb6SojBfLBXz4xBNZ/vweihqL5o0HVu2+8jZG6eToEe82cY
8UUAnuX0+P7+3fzVB4fZxW5p4pH606qV8L6DRkTiYegbHhIbvWl9Ta0txk265qT9/av91UNCJOP6
XPJ/3p/cS6YiZdiwRvlwUdrTrkDdase6vhrWUHFGvzZtCZwtTZOyyi8hx+UYYKhg5GagQs2W+spw
iS2PGcbGEPukf93nBDKbPX7aJCGfZguemKeMspck3iARQ7H/+w9xcef9tymKJ91DhGdj9nKsgBX7
x90tw7o2+MhGHqIoIwYT4V4Lq5V1o/uSzHUU1GHhT+x7M18gmsaALNwFw0eHxPAI1gFLQJrbKPCX
aaH7Ykai+/Bb8U8mw7/YBde0CwRXMIJgvP3yNg1uASMES/PBgbhB5vj6NZsKU4+5xo03RftPK3s9
Qf+wd5D9x6rmzBWrWRSy/x+/mLJHHi3yuXu4GEGcHoV/RNOV/2fhMhwEzoDWcjG54LogaBwvW1Jt
YK4GT+mQY+uwqrn/sOoR3/4aT46AVL2lls3Gua6Jy1fUcWq4GzPF1430uL6aceRek+iF9ITC+BZZ
4z85fvgEv34sPgm/MxZKW2L/+dU/ufh54JHoFz/UrJIwUPNClrlnZHeNVXBDR0g/TmHmjUx+UGoX
bpiOYJD3QRLTSwQMYgnMASoIZSaZi5e9tycH0+iPidtBX6zMmH6fETkM8BBVMQgXyWR8oR0X91vh
1XW7meI5cUI78FDsY5Ljyci6adhxBLjgaVe5hO2r6gGwcnLld2V2DfOzvh2ziJLdB3nJtF8WMC/J
4LwziRf+IfLO3KJb4n4owTMr3t+YfMxY1t1zPyfVNu05v8+YmkHbNLhD7xt0nsC3E0TdG7CdYut4
RJpDNPUM9TJURTZtrcjzngJYGgIHf0wAVivHBgm7E7fcEghcJxegl/53DE50M6uy6/PjAsYMldsw
2KSEkXBrnCLftK9lPDA8U2N0FtQ4T6ieTaaeoLvbBxAxJg1tB0MJQ11JPHGZxErde6Q4taEO7CTa
+hkOnRhbyYvKWSMEA/HIAVELdg0e/XhHaRDsPLMnY7WsHecdeQxlQuUTqU4JyEY8Kp5mkpr5Y7PX
4ayJLPorkJwKmvZmVnjXdIjzgZPZ5L5HplE1CE+drRjQ2o1rEVVu6MA39/FclwkNm1T7J3R75D1B
tfvhI59C3yPxGog0a7fwCuPbVtrtvoVURnSDepuEWL6SAZmeJcO/LV4hbvl9XdOBwmgD0z7acwOs
v5VB53ytV4tI46rkg4Wif4sJe+o3SxJXWzHw84RJ1FcH4OgOYAJvDFlYpUBXDBZDI1cxAKxDOvuw
G3rwRAXH6tlw/DS/Giu/y+1zVYHuePbGCAg0CwCWoLctPVLhUDLPSN5pSNlOQF7yijWaJHCL3E4N
EHMEXc9uCWrDDNRXIxldi7ebZ9y25mYu/b0h1uJnwVzN7J1vulphfyL2KYbYwbG8+ZNn7Zj+K6xQ
cVR80UbHL3YxWtC+I1d49AL2FS6g6SGdWZWbxDc5TO2q4b/BtEO9BW3HL+uaCz8q+iu8oqL1t1NA
GjjdcMYPXT6yZac2OgPPBzW7zK79HjnTBAYVHfYODji70WoQB3UXvEySdNVuSeyTO7hsPDb7kEee
8K5sIdZtGp5QnzgAi//83Di8OW4c9RVlXfQyuKC08rmsr/Iql88NmCz+pboIrvueeEVkaR4qk8IO
ynhrmj1/J14YxUC4oPCRKIXAxnrcxvc+bqX3VnJSbyDr8m+0iZnd0o9ii0Fk4a/B0sF14NX6EUc4
h3pqsKNe9khqOP86cjhEvQwrIZ6u7qMJ1q8yaG1M9t3AX17ebckELWPQgOekjlZn1eCkGAG9ib/M
CfBt7ypmdsAiR0zVC9aX0aYynNd0ZwQUwU7KbH4cUq4bVoF1M4skx3OPfYcIcKrHWfLdm+XMh+KR
5JVyXOcfSFT1I9iT7oOGBk3LGMLwSeR4/S6sbPhuePAKTtsmiJs33CxUvzrt5sdLobDkmKPOTI/c
d7m6/LIO7yoqS1iJ0s8+CCPCG5h6Fk2aZu2sMSMP3ToS5H4hTLtmGfHbyfXdAgPl4Onq9rg6eR5F
JijC67oJdhefDPpKTnPchxgrIwLr3sF8ALQea0Tvp6ZreefoYKmg6noinrUxWkZulwKHaUlAJlPW
f/y8/FjrmTxnAYMHsE02chyUTRlTF+YRN5Mz+9cJMsr3xLMI8eXY4Q0qqbFe+kaFGJ+WW/QdOCEv
Xl0eITNyMr0fdbuWQZw8/badHnx7IhVqJSlwg/Ap7vifAWrRdlfZDntbvV5V8qRMD+aMTZJtwDq5
/NK3VWd5Jz5OfYVsxX1EeYJYykgK3i0iufZIvi+chHV5XjyIAqkJ2ifQnu0OvZCGaJ3Nw42aQHnT
kwMOCVeoYtWC5/StHTBZ3ky0Jhf/dO72JvYZPabec5aTOrHrG0HAowxYI4xInXew6nynmq4kV4DV
bQXmDM95WvGtFHkaXLuzY53wgvPAuevLl1Pvh2SbU46hqnsjrQ+2+srNoNxvjk1k8aumsvO3qC/X
72GiBA0qDKFGMut7Pcfu+8UDm0N4K3fYinFbxg5PfNt2vJPLSrR1ZjJYT9kCHBOT5s5E0gjCPG6Q
igc6khN+tPUHyhqbrUkSj3csWzN4SZGT0OHmOtqB4OwpiqSPgnEjp7h8woDtvF+4F9LwuQPQt+Jo
0r75PAH9Jg1B0sTcsM8HOEbTQL3hgOJBb8xJ318+IScRNXKHnptEPKzVlwvvMhmYuclBeYYywUiS
rZtIUq60z0PD36Sbz8/Sr1Xaggm3+FkxXo7NeRGsKFUY1snyEz774ijAOtI3APnKctsOAzeZ9Vtr
1aiDbTaZxbJt17eTuNA78jSy3xWKB0Jkkzi4LvKKx2qZkTN71mLt0XiZMK+7mO0IGHZK99Nnd0y6
lhiMhCUPXjPHbJ+kkWsRp+g1xzl1GBc64HicR92S4sGc3sYqbLR4YG297iz828HLJXG5KAb7lDc1
+uog8KcCZbbLny6GRDZPJjwwlgjBAQil1nWVZpe9T8vMONSxySZPKUJg7W5hUrUgDurrq8sX8HMv
Wi/u40qTuGysAOA5cS5rl6kCx5oGC3HUXjp/bzmGHi7r02Zue8hoBBzIUrPzG2/wWSK+gAdrO/l4
TuK59X9fEOhz/E/lIXMIy3ZcrcAVlFmUHO+xSy/lsipcnfNQoCg0b4le4kFuKvMWUhxfAo7NtA5B
0pt4Cp2KnQh2Lh7CRtKEgLKGVxgLKbeqqWT1MY6CO2xP/LOZQqglGUSatyZogyNLznwGPVMTNVDE
PFle1HDCeKRY7WvFohmymt3eSs07x5PLw087uyCBYAh7/A1oe3i+7LzHhFhHHl82k8n1+CZeMmZc
N/HYrAcQivzYmqeQri0baR23Y7RvDD9guxrWd5sNIJN2FgY3C2PWrB/L2W4xO3JVewn0TOHn0FtG
3z0yUZgkyT7bzG41GhFqoeVpNP1UH/thrJI7s8tEfSKyDsiLwAzIpbHnFTACsNoFlq32uXcGipDY
yIMXMSl8WuSj8Hm9YLq3GQo/Db4u76Tl/EiMyAhzprRHp2gQwrbs7FMeZ58x+seNtwJcLXT9OZ5s
iweYaL/HLFWcSHPKiL2n5RlQoczuC6Z9vudU8YPWDo4RcoUyay8qfx43cUMwaDLq8pQqld1Ydmea
IadmeeJmr48VvWwAgEpV6E4xewW6oF5wpWYzpMiMNm0nUUTCeenFuVk3/zOaJhqRAW6123KwIQST
wlecLhb4/2HvTLYjN9Im+yr9AtDB5Bh6GRGIkfOUTG78JDOZmCfH6Hj6vqBKf0mqv1RHva6NNiIT
DESEw90+s2vMKnjr2kJOxmOcMVnaqrLhv21ocZM+sQyf8IvAmdTRAWlN/c/IHqdct3SfvII87tnh
ocFvB+o8Lp8H5bzgUzA5IV/VMGnpzDAVf55cfMQmLKtk3+XEXzp/Pkxkwrq9iLTOSRCELEl52IRR
tj7DLexYLxJGHXVk69k5poq0AaaaNWspEmta7c2+pDZkVke86+FVGhLim5rQuolnQYDf6Lsf9kJO
BQede+IMxvtaeTbPT2ajfFrLmNVqwUP5NHLl7ee6GWY5iyPgIifSK3fCLtb95meyvlTYxnayQb6a
Zrf5mmNg3dQ9655q+Qr1BR+eVGIiMWrag9akzWZZ8MptOdslR5uJy4c7emaH2XjgG9cbuGRE3oZX
xq87DNgFg8GTucTW4J58fzH9Ewe2mawr5xvMgYM61H037EkJ4fEOOpruzZysLzkGJDsRsiqh83BL
fBL7aE3S5iRRejxYvFF7TwmKNdZY3zk1WIFu1BKvy8HnllmY5U8vtmdc91Vp7uO89IPI072958rJ
U6KG+XlOvOUqwezxjJkz33V8Q1idOe0sFA3bq2XCK7Foabcx7lZKzszAP6yCyFHOfLRjYXwfGkf8
yMJh+cDeMxKrmTu221PBqI4COZSLzryy2JTRkRxMAIpMT+GFIPtI206VtVFbz+1ZOHN6k/pNsIsz
L/1SNn386LHHJ5hfFhqmt1h78IS+CZ1GPieGn3+vKdDCkViZacdOuQrju6UyOLEWUNWpxe1x+m0o
u/W+fqpI/53w/KcJD4MFBJa/mPB8dP3/eUlVnFbptz8EFH/9zX8MeXz/F5JCnoe+bwnbAcn2P0Oe
wP7FEyQTmXp8zlpsdKrfJj0m0UWmf37gh3B1vLWj4LduOf8XwAGAqcgorNFFL/w7kx4v+KMYRtDR
8XwLGBT4ZeIuzp8ZX7F2p4IgVQLp3B8udVCxlYGB0l0cjRm3cHs2vtihrIcOmJEuYzpbCbbtCtOa
jgTAsZlLIKZ71YfqES0Bg5VTsG0M+oIoBwNsJx1CUv+zaPcDIaMckm4iToxTfLUfskEuW86JE5PW
QBRUwOeCnFioc1wK5czml4N9kJMBVJoMSFwG8bNVkTPH1aTkNvSy13CaXqyukDiUZaefl35Eqp0K
vU9Hw9z1bjbcQ5ywzozqaIaeq45EgFxNF4sh2weh2/SKX7GaHeHH8UDo8j6VTdYRK86mo4LFcr1M
usL87phfFqXGC6Qu/SQbTEZadcmdHXbA1MNlfeUFfqiIaUoK0icr9p4vgOYmFE8/xgk2e/AKDSEI
/jeOI+vC8+m5znGWx0E/XgeuJkBT9FujNetdPNYj3JvU7R9zMBh35DOce+k6Jg5gvATWnurq1ZMd
GMsuHGQIzX10I5tlHetDW2AL5hY6Xe9u3TqkcMXw/Y2cHQwueXNElkQN0PbBGpJbvF8jj1NNW83O
H2n0ccWE9bSIF/eqN9jV4K7GYRd4Sw8QqD+GU9U/ux3gFvSixYqM0VZ4TTVZONVVgvdDDFdLYB/7
zPyaAsTZDbyWKJf9i6y0eQ4n9UwNnbsNtVm9KQzPZytp/A216ckO6AW+hV7siiyOHzqXPr0d8mlx
HWQlfPsqAaIZFmXibygN9+gN7TyCG4Zcfd/jV6mkfa/hfEci9uYrvTQfgC/IUwCo8SLZpqyZU9ad
Z54rKvOcLTj0+aoADgvuwZO7oTLkveX0r3FX444FC3NKPCXjy9SbxXg/c2Rpv6k47t7MqR1+4oVn
EFM24gKD03nMPVC7cAOGK9F1rbftx5JbNjWluh5s842n7XBj4OmJ7Mn8gCf35k9T3W1xs7cnaGkg
J1LHvNUFXoddqXTwNUAafAI2Ua/uwyLyWlkAg0XxKI+mOwhiB15dFbABpuktiZfa3NHAlDZRZ7Qd
+d1MWZuFdzkSgOQijp+jSbXyQl+DmZhXzUos2c6WxlDf2HeTsL4uXfjVVMNGoTJHysdGhO0tRa1x
/aRVBwyj9sGMbe+LkMFTLJsPk+OBxmRbNJFiisSOkn3VLeFbRKswWGslPBsIOWsH/0K88bGx33Rt
egm8cDrNFtIqH2Y34aEXd5N9DSmE+GEg6TTYDqr5WqZGMzyoXvv8Sd0+MwZ5N9KAslFtDmZmxHbd
jd68H0yMXa6TnHIMIO29vdhBeRykVYZwR3R2ATdE/2HaEe3fzGYtrjvhyMh3sLVy4rWitunxvvi4
DK3GC764qtRi0y8Xap2NYwyg5ZAHPN6J5xh7Idnehqae9pVL2yylIvkr4Aq9K7N2ugSpj6pHiHgd
gbLZwaYNJyYT94jS5DY8TKjelJTbYMzdbdaW7TnLcZvUw9AcRqjf29Eq4+tpFBN3IFsWph+mOIk+
UNczQfKXKd4lQ3GhADPelUXXIBZSwhTNhlPus+bi6fmVwhBvV7OBPs2LXCLBT10KYdbXVuG0jJtc
Y1ag8FsbaXxg0nbK0ftYqVR77+CsegpEkGD9YWeSCCITW90s+iANwjXbsMhzwskUE7qzP11wjJEf
V+NbkQf09I1DQvWMH6r9yndcQ7838JP0T1QULHgI8PtExG6BZ76hKEJCF5FeCz8nIfGTeJW1q21z
OGEhKpCwpLpKi+GNB4u3n/piPFZLO/EtxZK+4M+bJtoFy7T/DvPRKSLf9bsrt5Q0QMbWY8xohKI8
gqIoo3TYVEF2KHyj3CQLQhne743FAzaqyKFvLcTco60q82Rq39rKME9O3uTO0ToAvnj9hCGvVsG+
a3DaDL4V0nLupwh1xYP0yNr6Xewf2KwT8iBa+5M69WHNRgXuhi2du50gGiGb2y1yj1VyJoyJGJqz
c6esemvUpOKJDrv6OmlitoPmTAVfASKRk2+4E3ZqnXXfyv00tBfyLm1E2qv7IWpFiBoWBeOBorlC
q2CHTn/ySS3hO+Tf8hQLOuLCeIiGfHovSxfgCYpZhD/+uabW7hSoLj4OU+EABodeY8mHvqucG6e0
CW0Mo7jHeVfuFbV9sc4eBrMz7qcku6NRJThTR2PzbSxuSFUt+5lGWB6NkF1MWGedtxdLp3YuCcJq
I8ah54g+62c3R4+bBu7rQzuksXdGWERw050Z15HNk1NRCDYT4EDTWQE8LoU5ZkSYYTGjRIYchvET
h8br1BGX3KU+AvjqEaTPbswrOOr0eRaFG/m9ZekjedxHQTgt2y3jwlamoyKPcQZyF8V4Fq0BGUob
+CFVfmiioGJjDkt7a9e2keyaTC1fHPKKX8ranM8+VrjL0FbdodXGBKWs9GkiwsU7Mu7JJ5b+ouIe
jEl/1KW5MOdixQyoYf2mSS5xthiy82iGg7MROPIfSGSB9V+D444jIp+jOe06QfwDDoNBrdok7jod
tPspaKlZIVlTAVZjec3RvBQ8BKwNiRnHL66W5PSz1WXaIJrQOumszUsYy3bmgttrqgfyLDzdMPTV
buNcVDOQHelt1cCZsPUQBpyXRhPPO8+2TaBhFoJ8IjyxgME7QzqpcH4H3TjgT9dUYCe5ccK8Rrkp
5zLI1JgxwltLGF6/hQ3UpvtcoDjXQci4MXEGImVxa5LazsBjzZmZ3QeJah8Qj6eO8ZpOSeCGgkiq
5ASLy+K4WMk8EuCeR3NjauWD+FK6/1JA3t3JLrSuyiwo13zGrF8pwXH3hAYPDolaunqXfmAqVIHT
adHutl1NbDlOjWkkRNhhn56N8sbV6yGWHRAxr5KqspObuuYXCi1Xw6QpqQ8dSPnuAQpURFXy3tyS
a+pfWbyXyOEm0bBlveMfJZjnc8Tc8I5K8j9w1zhpUvATTf2QacgNwt72vceU0vUSSoLaLqBDKU/I
NYvkuhFTQ7ll2V9Ngy9OHmQqkqogNe+7Qg151KFNH1z6SaKQN+0M2aEdd0Xl6h+zDJK3kD33s609
/yLdpGJ0q0f/qoP35u1kDHnxmponZ2tr/7Uvne6LlqhEXizcfWEAsbPhdZ0UI1S1pcvB++o0LqPg
DuDHMcVswbPEDq+LTOsP25AxqmBqfWM9Tc/pZFC42LpUN495B2FKQfraG22aBLveJGod96WC69Y7
D4NVw8nyJvr7mN9GDNfCQziXQyTIXaCpjNONBk/10GHNBwsyzVtMm/amzpvkm26nuaVeq3Yh5cE1
IBzUUHRkj/22XJPkjuzbyPASb2+Ppv8D49J8hSVpuQnoY3psJjwjW9bzDCaCRXC7MovX2DKLGE5f
Fp6heskz9Rrm2WwkPic+rxfa5717Z+mn7WRCd7MRjiNjWfNpvttEuvIt9v50LQohhy3B0iRnaS6r
/eQ14pAVRnWaTfbiTVhMTxDNHKaEKuqbNrtNY6bVWVaONxn2jAuLxEhRQMKXxSfy01GXfe0QTtgm
RttA0ci8SGO9rrfQ7doNNA6+68rNLg0e2oi665YNVF98T3JPLEfKbifsu4P3c+zr6YcHQIRJSxHO
16Ntz85+Um79q4vkv+f//3T+dz0bp8q/P/8/99+SPxz7f/2F37ydJl5NzCXEm2mC59wP//g3b6fl
/mJ6pk3vpemGgbnaPn879lOACATawnL0+/M+8iTmi9X55H/6Qf8GkOjTBPJPUxB/EWd8Z/XLfbKI
vE9s7O86TZja07OtA30dAo6BBYYBSOv9JyuUrQIDtnnF9jJGaC6AN7ofltaMZVJcS59KIhO7mu4B
WH3ZMDBOTi2mHVqLO3z0nelskMNSGdDHNZkDabay9NBJHwxfzxXhtHAMQveZLEzIk3IobXz68TQS
szALadyGJRSKc60y1WFCofg2+Ok0vk6H40R91Aw70x+sVJ5gvRkZ7XJBOz5y4DXdR6OqfTtq3MR2
ozibFLV6vnDJnDCM2ZpcliBHAwUmLu14bWFYdP+gSpdp51SkN9B7E4LaGBVAcnryqSrt5Gnpwfvx
oqiGo83xnV17+hQg0FOmXCbZ/VyLm575JciGNN4ntRy+YdhLOQKXkhz3+gX3zIzpfj1yoqMsY/Ht
6pzFYyp89ms5gI9oYk7YXmxiUJW1zfDW3yRxPhqneWIeu8tzI9aPBueIBRpCnGcrS6NhJ3Fgs5Qw
kZFm3bdHy4zByxVQQkceoQ8UxKbqupk5wPIulMKmsudXyvV/V4T/sCJQGopF8t8vCLuP4tv0TX38
flH49Xd+kwLFL3zh0WjASVsewh7u0n+sCb74BakPH7j3ZyXQCeGRYTUF5oxGZ2Lv/ufKEPyCzQcL
GwZym4ID0/k7SqAVOn/wjwls5RzMkAJNBthro8SfbHF5NiYgshg5a08nr33Wr1iBxplI1C48oGZf
wXBtWn1X1PYybYtkxKZCKLWSZkPgn+7izeIs1qtMed5tKtxD2zQ0p4+594wdAPhsC6edBpO4v6sC
AyblULy5Bj4XB9ViX8UhwzzHjCM1s03ccBPTI1gA8ZjB3bia534B0yM4qgcELY7wgaW7lVmpzh6J
2x3lPvPG4AG56dlubpzQU5eZ5u+NVzLHMmaRHSb+OJsskdec/IV1pDZU/4CQ7p5Vl75lfmu8pjix
n+K2Qlpr5+oA8DeOSN5RXklK95bjF2Ojubsf2bYLA+IuDeHkXnAhu7amu5zjIxhih2lzXPVoJfnP
Rjkr2DeEKAUYp4/oTVv2dkupZbtw9QSLqefMa8dTfw1K1SHBad+nVvAkx+Ga4BTy4Vw9Tu1iXc1T
g00vZ5NqB2xwETmuKKe6wlL3ii5nM/np53Ou4ze8bxgj6nFTOM49B4e3VoyYNer6kSjlwsQHtELj
ELTKg2ZAPQHzmIK54iP4NLPpkPBLNrn01j+hBRnKPx22s3PwF9+8dXLD2PdjXj/GXVi8oEK6L9ZM
XtOpyPlBVnL2lDvMm6rvW2gV5U+aZe5Mz12O0jWAwun2W+1a6qkJgZAw+GZO5zRFNAU2mNpJHKFJ
kGEXfXurx0S9unnw5HVpfahn3AFWp+MrTxJDZQxnHcPWCyJVBM9AEox24zrTc+zK+OyWdecDdezK
ezuUxCRNcshMkk3nnkYC56ZMW44mk51gK6sBX0RFUj06hsW0VlV0oNu189AVfbjvAllxWEs8nO1I
Glk6pmsCZ+QkOLfhQbVEtk5xY1mMYnW9ySwRbPpg9GrivfNwiTFP0v6lDPEMAja9AKgx34g2Ilvp
PiXcTlnBTnAv670VKEkWdNYm8INW9Kc6M8lKCw7KP40KvNgBwn4tf+rQn64LG/QwyUQ3B2ibOmrD
nJunUmY9fi5f/13o/8NCj/qzxgn+/Up//S2t/rDM/+M3/rHOe8R6HE+4xHewsTki/Ofej+prwN2+
y97vt23eb1s//xeXTKTNwAcz+Odi/tvEx3XYSvqcLX0TPz4jH//vrPP/Mu9BWXAoUGDrySJorZXd
v+8y0DxnHAgfy7GWEU5TodHWb393N/6XRM+/XmJtjRFrLxx/MlGTP15CTkNhxAg7Ryo2COUFG4MB
SuBxS//nnv9/XGX9K363k1VYtgkAchW/euuMt3r+6MXfSh0wG2O//fsXslrXf3cJ8B5uVY9cAoiw
b96DCGiX979+FWRV/miA5yrB+tTlMLia9eGF/ul2dRSNszHE50j8UH2vyX5wyDNXLOLEpYXMiweS
vniMi0Genc4c9gyjkCiz2TpgiJ4OaaPUi50sDiaLpct24BvubQE2cYcHY7oKCdUDAlHmzumpUbVG
KR9TtPtk45eg/3TOeu1nfnbp4CUBRG7eyqABvhN0UVFb43EgjSs+/dJGSFAahkxyjXljlaZQO72U
mjZPDdkpMQv/AnjI+2qUfmVtEqGTa7M1vEsBQXe7mFjIEkMAko7LgQEFPQI0pefD1RCWy3NKUdwu
aRhA8ST+7tmlf5YpQJfAQAjp2CQfXBuVN7f7Z8qM3ftJDhaeEx9CNaaOkwtEZFMMlrvvcgzf/txY
xPmpDMgceHJ0lI4PDnOQA0+U/spfMh3VDKnggSF4wTxx+D5kYQxpa0juZTZO31FS9f24ONCJPbK+
W3zzXC9dgHN48jVpBkWxIobOZ4/TibObFutDqZmCUlgS/U8DRyqB7KzoX0I7DRKkUhJuI+rF1l9v
MOL5NUhKqPUlYYwtlkCPKLLsmUZJh15JNy4jKSr0a/6+HL8siJ4BSuFNFrsffWe4RMT74Ue2zM/u
Yn+EVSi+zraIt+5gpK89cEkU7ZZbgt/XOmA5++BAo0KGke1yzFqkCxo+eBNw8/cvg8m/VwLy2Waz
n5/LUHQvZIv8LZ4Y/1IGA/JVOUnUMGUdBtBt9xM8xBP0mHEXqkbtofXB6aGQNd+Qdoy3IaT0KOBp
llExEMRnPKM0JVg0Emb2QpV9mxGiL4P8CCRrfMzrZXjsG8kPq3CdXAWpuC/wpK/HwvxMHApQtVEP
EX5I9zYAooSXwrEgbqjG3lHG49/0E7DAU2Z75b4pKJkgUEtSiSmSZPY0yPheY5N+zCoCYkBsU3GL
IyY7JHFsHixXyXdJ6CjkU2LIGxuWqQRt7sP7cK0K2JyU7q1OlA3YTGM9X9gw6ka1GGZ96wFZfzx5
YePdSVDRh65JnDufKc7V5IoXWbbLfY/ZeuW8jeZxSFrPPrUKyABOxGKmLzKR7/08kCECeNZvHAMt
mBb14KeLufSnEct+2xnddFHMHt6T0CTWPbQwVdfGrsjoMGPJOlzvhzRzb0cA7UfBxhhBd6Q3nMCB
ebQ6VPGSMu0VR+M+mRzvI6kDfJnY8a0DPcHqwMR3eg1sOb5VUiT3ZtmaxzGlpJymgpnSUz8dnU1J
L/Z3Kwe+3ZZDeTM4M6chx6muYYWGt7O1OE9F2GvApV1gRHNrCcAOsb6jIntFk6vgDr9S9Y2IyHQP
xxXnapb0NzOj0itr9vV114bikjfsJS02rNtG994jU3aExkUvx3Yy4MgIk332psWrlyAIy/5e4S+q
NovJppBuY0/sUujh+1FO5k839ZjEJUWdPMJKy36IxeuOZOq7KDdKPIXSErvZCwXKL1UE6Glxueua
tAM3l7jRYMKPKCZvYbRVt+gBdilBBDCgL/nSJN4uC325BeS4wP4Y4yfbqpczc+32IjLGOgWk/Xab
eZUJUK3MwhOHPLEHw+btfDcOT6ILa/AFcx01YEoPKslTOE2ew2cicLJlzy6hj1DD1QmjaMHLaAO9
l5iTqdhdjcu2WYTbUfbch7leZrBG+P+rQrXvU9v3LGNjfl8AMDgkmUmnJqvAW5qGS1QziDtS+DB+
+CbDCzsOxMXGc3mY6rRg521k0Evy2nrv/arTmyJM5c8O8+qL7ubpFokDutD643bliccyIQ5DjdBK
ehT+dEuR93zbAd+JxoDql4jP8MLdhbLgWnGpNp+XTCnTcTde545bqMUhcIeiN9/zvO+++DOE01Ek
/KirHCMC+KivqybOtkAw7Ae3muXXjE6UlzEty0MfDtVBgGiLsCGYm8wwy+3UmuHWnIf87NXDNxJg
/YljN0pIPGSCapHcPEKupb1Hq/Em7E1uX5UII8LpnFISO4/X+O0oW9AWEMHaCEEUBI3loJ072DHM
AH0q66wZgF7tgYhwmdEeOSbzB5tgCo5hmnuP1tyZrz1ch/sUdiKz4JJRuGiC6rDS7xizNMBukYgm
eZ6Zs2wsNYyIw63x1KQegQ6DUW8UcFalwcNRp6Fwkh+hxU/nReY9lsoTF2lRVh57Xbez2xhxq5VG
gAVdqJPTGPnLFKK9V1XrPXJEgoHrKibhPeEaOLMUCK8PO+Yq3eYzrDkx+Y4cawy3ddjhYpZIfY7S
LrEHzO3EhZcz6bz8vPCJhpTj9lHpmtVHxjP8ZDOBAP7m0TsE6/XOS4yY7uMhfKzQv7ee24WHVDUV
hxfHe+3ZkPbQmG15VUwVbc5dWVFLLI35ru/z5X5lw36MlTSeS7+R26Vn/LYLqB799X3K4WP/1Izk
o5mT3t78zNmmBcd1mbPIOLk+Zzj4IkOAE6yGLrhHe5vR5QfxxRm0+2WEqPMlE42+4Unl7ZM2MXY6
TY0dAObkSKgFp09sqAds8FXETLiMjNyZce9z13tBjLkGZXcLWBmTK6RBIjvZRdCTwTQ9qbfVgCRS
80Hcz6I2L34Le4Vwd38qde9ETVtSIa5MPD7SD8Ej27q4JUIWnwjH6Xz7+VleAgs7suGiMXBCuSwY
gG/8rpJRWfgUEbn9CD9aVPmt2YLxYtjvvYZSjodemiBwg5SHobm4vP1Lu1xD2ViurRYlNZ7w1G5N
nScsgZb1QAfOu8r1fMOioE92I6tbXy2MVGsBnFB3jX6BrSYELFSyG8ugu71vkRAtQg2eOPczRIDE
2A+OnZ9dEFmXDPfvneVPRiRVM9+2fsej209QQHys7M6qHvn5zrbUCoe0EiL2czGeQhUzoQSX2Vwz
4UcBrfyqfhrqudoPLDjsgSq/uxB17G/bGHC7Ipi0jQniXuvJas6t9Ka9Y1ukwtq8Mp46qKRqC22O
HbPrdJtiZNmA2cJXsxcIJ5RX0OkbjEgsa7HGobeq4sUkdxaVdHOdnTC13s2YWbxbtt3OnSbzXYMB
RvtKa2KPbifPSccXE46WfV7mablXuU8Jy+TqKOi1OgXaHomG6hGwTUldyrzpx3qF+HXOcm9CuE42
hkPDDOgOb35yjTamsUgm49XQ03Ym+dG7zMGmuwG+II+dlbmHlJzlKQukd5honlxf0a2fzCg9oUhu
rIVMyHZIy0d7zhXz16yKliYxDlBUerQEoe03TbN1xrOhfXRGR2NLTo1LLMe7ocFTU7stbLfM+Ajg
P+4tt3p1BkjejAHlFS8jx+JXs3KKuFP7IFBTBM7WPoAHHImkyf7iSqEG2qNNn0KgJDk3i8ArTw2b
3eDkzzuv/E6d8PduEbez3Tl7e57Kdd/WnoLEhwO2pE+Q5ZatCoz4yGp14EaMW+T8ahdLpophHrwa
QLq2febQt5R2LYnJKQak5CgSp0FPxZNoXDSQhtdbNQJzyQDYnRW7up4bed2Q4WCsFlcRpOCaxKIz
DocFTtRbjMvhmM+EPzZ6mEcYfEv92DDgwU4bmwTkmABcksxr7lAxCQXGOY1ati6/djiSvjej7z36
Ft6GXRGgAA2jXs7UnIC7L5LhaCS5mFeqqHvnBmq5y2JPPWLwACJaDuCJ51lRb7R4XoSiKrdSJcmh
CJdsj4DPkZy60zOAKrzSVt++h2opL1ZoOEem8yIk6FDHDpPkAIpjfumqd7b31tcZs8Q1BERm18oW
9f3YZpDu7HqYcKwT9iIrGx4ygyqsPhj4KpalSSAXghAedMW7uJuleHcTt522I5Urt67VZ/eV6Os9
jhb11VPsrwiUJvaNxmGCgpj4Zwa81RcgAZQ1tNXgvJjrE9KzyoZccJAc56oaLkkauNcJCdovTIjF
ce7b6VyIeLxMhs6/482UySYh7rSphx5vl9+UP8rON7ejZ7nf6IGqIQTJxj9bue1eqT4B9G1wwN5o
kICcdTusLRCo3GenAt2bS1JvG8CnyU1t6I989INXu/aryAyXYBvHxYLlocgw08FVZo+38ChMymSg
bmCGj6oVK1lWZACTx2JDMsvk7eVpe9acKnZ14iybCfp53DXLrkvLJ6NIX+cKlTNmld8g3AS7KsTo
klvNF+VkENm9Ar494792ANcX9gdKlMqnOi/rq34p7JPCrVixny+1BA4N0DMYjCPtr0Z55LjkGR+6
LwZ4bUqcLEKcL9DoUYObIThwipkwNKTyuXCM/oqHYnHHVjH7NlN/9Zy1efvaDM3sHxpDaGsD6SvN
KQwRUmzynC2Na/TVvetYMOK6Op3faHW0iWnhxTyP9vAR021IjjJAcg6D6uKws/1eMT7bauoCdp6R
3yz1SufuHOjLPTTb7cRbdUVCFcJuiJsO6HUQ32RshjaZW2QdGTrRXqvYw6GhMvuB7/8P2BKUNPJM
Axjm2wwMIdOfw7ob7nITkcGNi+RlVh0YV4xZEV5Bed9RFPbuGM2bS6z8zdXz4zLYnbv3vWTcETS0
Dlm7sLI3hoNCOxSPtLJg20kwLz4Is+jKrfS6PTV+5n4ZqQUQfOKPRlC7hyTx/Cs79zSLixp8bIEh
Z9PMjt+FFlRssBJukPXjfRDP/hNHHZ4ncVi+ydJHSo/DL7Bhp4vZWPaBfwWw59z2j9hMfvhFAPm1
7vV7vMhxP+ZTQILW0dl1GC7TYVTUtYR1ENBJQABkY4TcFPLpXzDiuk/pWKt9NqR8YWmKp7yVPZVO
vHAvDHHoncS+4wzysrbK3YJ0hyHdemQUp96LmqKS3+o1u1IoQGMG0XjKreSCKwt/x8ZW7G7nDhJ9
PE7VA/19MTtc474sy/7UB7q8l6nh3fktnRJe5tk3VjI6P624qmgKnTB74uI6yyoZbisxJ1eFyMWj
22Thip1cpDF8zSqDalPwuyXLbTQ2K2awn01AFIN3JCiNpaLP6wMWzuKxZ8XdgFtviLyN5kEVw1M8
UOQ3+6ZHUr3Wh35Sb0lY+Udc6jyx2AieWUiNY+mE4xVbOf8MjCu+6eI2Z/9bVz8HyKk41Pvm3Wmz
5msX9ANdM3Gb5O81xS/mxWoGSamzhG5spER54s5+Gmxj1luDdurwJi1UDKKsatuZeRFMwX1LMQlH
s0SFN5VWBTNiRjOl0OEhwWi0a5Cwnjy7+2BMNWzMha2Kah11NpfpOybw8iwKm8o6ITgktaPeLFae
nco0tCKOE0eDFPKZ77949UvvpYzZG7uyjmlyG7APpsH3zk6HXW1quSW4f2fraToOs/fN5whCyvZK
KPOePRSUUh+ZyBgC67uLMeXi1lTXea2z8jIhEDMoPo4w+X6CdhV3wjTs+24Of7bApl9ivnrPNmwK
PNhdjVE0VLPc4WDy6Q4S9cEM54FoaVvtvD4esVyhAPy1EPqvKqgdmj51tWBXLLp+/qS1enNhV6MR
ENd1V2ADTQvbtKn5TLYHzuPl4a+v9i8SdbBeDfoW/d5IUn8uVQeZP7NP8tVR1zEewI7/pNj7oiJu
it3fv5RlO6RShS0ES98fRWSz8xrkR4sXBgXyiVZeHhk4x69Nxmibv77UH6FIq5Jsh/C/VrsJQCkm
zH+8lJULUxfYBY+VwoaeF5ArPJWx5eTDu2njuTyQKtB/VyTnorblUPpBigRG1J8uKlJp2UadAvLN
uYu2y388hWTHmfQfLWnf5/8bf9T/i+T/R/zSr6+PL3RA0xcGFtf7063E6d+A3TTUsdSJs9qBjYzF
LchOuY2iWSB/3DXaQkEsluR6KOb5P9zfVYn/nXnm8/6SE2V+4zHZt80/KfU6dpsE73V3DEoDAZ6E
28Zrp+e/fhPXF/Hnizg2H0xhrrOiNfrz+6HDbPG46EOb6swe6dafkrUlx3fkTWEz9140AbdxCCnu
VGyS//rS/4+9M1mSU8m67quU1finjB5nUJMIos2+U0o5wVLNpQendeDpv4VuNVJkWKbdf1yDqsE1
SR5BgHP8nL3XPnf/WCZqAh2nzqJE+H1p37FHIzKtZmmSELRkOV1EX4VGsKfpOUN1XCxQrQjSfH/Z
5Q55841tndqcX9Z0jUWY8MuYxWpJL1sGmQz10/xoFMMTFBZQ2C53re9x/76/3Lln32KP0W2gQ0te
+e/LRU2tGwSqsFzbOY+1We84/I+bmvy/D3YZY7lgb76Z75iwjdB28IP+vpQ/z//6Ld25V9/an/fm
FPbfR/DzKw03+RUtZX3nInV+JRmDZpKiFf/+1z1301o4xshztPCjv3loPKsjJEDH++pF9p1DavCV
jNhi31/l3EXlJ1zGV0jLzFNdmU0kYm8XbD0/dwGYPowifBSyhp3KD36/c1/IXqB5tkVX3l+0cr/e
LtnYl4iqMPMqhdPJVNWLK6oPoIQfrXGyqSWoHlxe1M3eMLur2W12tiju3r9iZ28O7j+DH4fbw3tz
c/ipUI3ZNXtJ7XoV9bp5JMqKQdmgks+xxg5DKoh+EzWMWSSkhAPymY92tLePnqXrDiMUFIE+rYuT
Hc3GxWstaLV9hEIezEMH397I6stcS+tDJv0yeP9Lv72urEesok8dZb6lD9Ycq8QkLeASYM8ubHe6
82LD+6CUeHsvWszQHcOhtWvi4Tp5wIGGdHOT5fU+6aJ+3coKzbkcLj1iTz+4Fc+sxJcQ4MRQeVpA
t36/Ff02AZQ9iWrP1lZStCyuSe9RNumn9y/bmZ8J4bGJIxRU6DIs/n0dVxYZ7hyv2pNPhuTlVROk
pWblOqnD4/sr/cyj/H3Lsn5b6uQdS4/KDQuXpfrBp3Ff2gTDK6/rVqM/9Jt6KOenyaEegz4XNkFt
093Xmzr8gpxW23Sz2W1Spr87s6WNVoBqLhgczdnRESmhkAjyD5GK56sQfs29XRNg10dMizhXdZvc
RHN29IZ8vMbEQAcbiyOUBzqOK+Um8wdfdOG1nuzNvMGZ6yGuxfjhnL7siFzXLJ+AsP3cxt2zX5T6
tQHzenLd5LWYe+8IPof5aR5+aeBjIBuf6JmM7sF1cdORs7g2apmRbPBUhByMOjdel1VBwoa4guI0
Q+zK6k2bLdYENPbYg1ILubxCltUMpnfUsLOtR7uy8cXPKug6Ya5ZJw1o4XmXmY2WISVVZT2yXwd+
RFa7B/zb5hv6XC3cKlhOW/2rF6ryg5fWmXsNq76B8IF3FiX/yb0WFkNN9TFxXVKtvRzQER741cd9
lBKjshqJFtu/f8u9LXgsa4HWokBEwwit4febu67sYVD4Ofe+6KB4Av3f1FHTXbqW7HahiLrLmNbr
I4aC6OL9lc88vlRz6CdNJNdvzxxNNA1a3Lvk+STT9JkASOOlZt7z6Bhu+uP9pc58SQQe7Eb0OhZV
+MlGy1yU8+bUl/tiaJiK4LpqaNf2bQAnpTng/U/EumXAjlPKpGn//uJnvid1FTJS3eFkgM7k9yvs
kWNJ26ks4UQBgalV+RiNEVKPdGr+chmAfHSRqqMw8nznFGlLD6iNKrzPe1OI52laAqwFVBwcEtZf
vk0pNxBMIYzi9PFGrSpJmOmjoc/RFfQqmF0ar1Z6o5Tjbmk8ff+rF9BGgQ9hB2wuU+Q3JWOSy9LO
a74WpMG9Jqclo3FiptPmVtZ+cA3fPoAsRmlDaeAw0D59fdVoQ2LCkvhmmv0YW9pzPYvv6Wg9Rsr9
oAZZnuXfN3uW4liKRBYSsX7KkwUAl0ylhhBjEWFa9Er9ysGimQ/zai6HI23Kj6rR8yuigkbGtjx0
p68XW3qiWlasjeEIJuW1AiNjNVkNbguLWdybH7Bc3977NkYMfr2l6mDF5Wr/crhwCPdzu9DL9lrf
HyespOSJ3SSu/sEybwubZRmOhrByqT5OGwpAfMYk4Z/eD5qpPWpeaR/kyBvx/fvw7S7CKiBDUJKS
YE7d+PuXGTVzLNPUyBYwAUF5PUSxtP/DK927tO4YqIt5bcG3e3/RExrucuxmVTYOz3EcdOGnwvAQ
H7vPsY8UFGeiC56D4VmXklzL0WdKP8NfJC/YJ+1Zq2xAl97sYwBvdW/XjXV0yJkjk+vjPc6TU9/7
EAgCQJgUB0tZUFemc4Eszn3yTeUubmvng09/9ocR/nL4Qddun/4wSBJiMlB5dOlOl5t08tOjNtLn
fP8anb3L0FXSUvLNxaXz+w9T2JiyyqjK92Xn5QD1hr2ewbTxuo+qljMPLNhpalv2IZTUJzeA45GN
I+uSjWiUFkKWMD6M5Opu3/8253YglxJAmGQB0+w4eVnNZN6OUa9liIfadDV4vKZGp+82bZt/HVL7
r1fRnBkd6CP80ELXT0+owKzcAcFVxtkx/L5cuyZx74omfH7/W517eAjtcj0kuRwMTm/jsc1Iial4
ePLEEbcZzhoiK5zvDFuqbRM54pvKZXqgW9h+8Ko6t+chJIW4zsv37aGH1qkeW/aQgaE0b7pSe50x
88j0E+ysB7brD1Y7d8Nz7CHsx+Zk+aZJlvMdPYDt2R7jQrYrXMe7U2aqBe9fzBO69J+bAhfRM3kd
WcicT/ZVv4d259By34te6Z+SWK+2GorjVZhaQ85szlNPqSGIfau64aaeyuzayT1rFws0nYQLkZcd
EdVu1GG/yYkL2sZ9n350ujXOXnmPEzZPpuVQ//z+WDZhqzuqKHjbjDZjgq5+NTq/ItdatIfEE8/9
SHfCkzFDjNJKPmVqaA+hX73EKDpmV3ZHqQr7QBfJB6uiLTlLfI/3L+SZZ42ZNiWo51n+Uh/+/hFz
j8+QEAO8V+X8XWLi2OpL6GGYo1+ZXt9f68zlgCm0eIaWRi1V9+9rmcak67YgrXUOje86DYegcPTX
dsrLveeX6YZWefdBhXHmoTMMJnZUNLyx3rT1hyaf4HlUfL3U+RwnkbY2nSRnjgG6Cjxk/VQ3qg5Q
Ywz7v/5dDUgOS0eKAvF0p7Q1H7mhaKs9Z7Xr2lUNXen8jm58tIqz6BN0reiv120suLQBTIPT72lq
Bs+K6lq7rvaaHsHLMwZUCaXV3SlYinuMkB+td+adw3rUUBYvNorFkyewCBs7Tiou7Ugo8ia3G2CA
kD0CrKTeB1/t7FK+7oOiomAUpy9R6dlJV5Qc0Qy/Km8hB5L+6XXuRdIbxgfb17l7FFY6t6fNtvKm
/T0giStnOgP7tugf+7j64Tj1Y97y+yVRfSeAh//lwxEbGKYLciRMxienD6BBYFpF9Gi5n80ZjZ+n
7pu+CSR9gA8WOrMx01LHh0+QgY2NY7nIv1SiclYowEKOgHnkPEeEkou5fnz/pncs/o2Tgv63NU7u
CV9Ls9S2WQNBv7Gyk0QeW6d17s0eIHqYg2BIIl2tHNXIYMGuPlWqIW2TZLddL5qM5l+PGrLEDlbZ
Iwo4qGaYs6YcTgBpULNtx3cmKbfrchrCL6HUy10B7BrIsABlMkThIXYEQwodVqJjNGh1U8b397Nf
ILYqjTbbLg73Hb5XkFVAh6ObNNepDqskgZyaNDcxmR47o2mnQ+4g0RysuLgagMzA1fAf4Su2a65w
tgVYgOYnRii4R5xYkJI1y03Yxw5i4UxdVrZFIDt81O37l/fcvclb3DO4TyzmFCf7p1u3dTe53JvI
hF/rsXsVsbyxLW1rFdUm1FT1//HYUXNT7NG+ZyB0sh4h3WUNv6rcdzWxXexjyswOxFZ9ULy+HavZ
9EoZbFGb0KbzT5axIbJZmC7LPSLyO0J2GzSD4ludPTGEvkKQsgZt8RI15QdHJuv8unRpuaIcrk8L
Ml8WNRwbh55INc0E++q4hBpbu8PoohPNnfuccWqnCDdEZ9TAMBAJaj0hVy5kiAOE+ZWTKu1g6b22
NTq7JIPSgnwyyR3zTibYfvrVMQYO6kA615k3R4HfGS69F28O4Eo/mJndrsXs1CuS5yE1dTORkymf
J4CC+QPPh3GbinzeSUKPtji6+O8wQ9dx26UbT/PMT7XlfPRTnNtoceYboPFpM1jGcsl+2SMSvXWK
MhvKvd69Tox7V5PSd5mBWfL9O/ncXvTLOqeF0SCHIq9Aue2h7unAjl3yCuN48/4i50ob1/J+AhBw
Bv1kEfzyZfQaUEBtN+WeoZNYTw6Zh7r5XJHpDjJ5+sB0dnYx+pWcWXzcbaeHCLdhMypznhUtdgtO
ojNELblFAYqWuks+uHznNgJQinQwFsvem+I3B+vvpqio9sAK7szWAwsUTs9V3vzoEjQLsfvBlTTO
3RfLzJsDLBIC73ROM7cy5/pSp6VjHuPyMo2jmBt1IAXRDghWiPe2rLs18R3WfQLUZj9FmBqiKimv
RATdxq/s6cnDEoQ9IwSA8MH1OPvx2BBpI9G/hWj1+22r4Hlhh6bMUbX8YfnRp9gcHn4Cx96/o86u
Az4LowuijTfFQTtoE5htt9hzEpV0c7rXEjQTALXmgxfpubKV5hSiDX35P+/kObTIF3VCtJf7Ds9I
3CJxVeUdId/HVBg3eVU/Frn/QaPi3A38y5KnBWs62zkaPZ1IbzXuor764ds54nb32FTDB2cO69z9
y4mUIRnlI2fhk3NRp4Qt59EDJNiZ00sXExaa+O56AG8OnimN1prUcCizI4ObWbwGmrEoMxtEf/7Q
Pts0VZ7DWrT73sSxgKsNn1HcNQ/R7FeBKHNIS2ErtmDixCfhsGuu3LJFMKW1YzBnS2uzMv/QFTBE
rxLBKPUXooivkeLITUfJl4iBSPbJSjZ9MZkPEtE1L3vT+eCuPXcV/MWpS4uD+/Z0AAs+rW1L/An7
Wc6HuZsNCGT2swPQkZ7pc5dM6oMFz/3EizNrwa3SbD297DIlQ4egh2Kf1L6GLg7K4Xbm9BtY5IYA
2lw06e8/MD+1EycFIYoZMLFEAtFGO33HRhr4EZc80b1LYus6Vr37YMfGAHpqci7iKs8/SVJ4QI+j
nPxpFxBxl38qelgFHZK+naYUyvX3P9SZ606xsVigfYyBb4680B0EwAIr3wOKszdxM7lXZUzZOKVV
+wy2ct6ji/z6/prG23GfjSqBrs+ya0PeNn/fooBpzzIceKLbOUTKakU2CcPgCtoQiLxPOuCKOwXl
pJNvfBBO64mZDM4L2wje/yDWmT1s8YUjx1gSxuzTVqGONAIOblLgW04tRiOLryGx8vkObXXpXHBl
vEOXokbGYkW2SE4T2dAK5qhJEw+3BNLq22kK9c9EOhOs3s36Z8piArMVtxSOqWyLqM/ZIcn/MSHG
ZsseNrabxhu0wnbQaOUS6FR7GxgyXiCiC7PKYJda5XjDY4sJbeJBeI5F7x9z3fui91P2wcH83Pdn
AoYH3Vsm9KeNI9ptad52Ft8/z8aHGFnanhzahBRwLd6+f63PLYXwGq0BbnReG0sV9EsBwtCprovl
teRXFni/WixuvlFm5K3l0fP7a/383U6ftKX7a3F65TV4evwvNTfvCSfgcDAASF1BjyWXmXBEYxfK
aiA6NjcujEoPb7vRVNemqUV3ZqdBV7VyuZOl3hx+fqD/4Rs+wjfYNPx++e2C1+71bz/KLumm69fi
xz//fvj+Gle/UnqMP//Gv9FdBpAGm+4DzydzRR7T/2B62LH+sRyTKMHoIC/Co3/TG5ZkVkaedJcF
Gk/Ugf+h9NjGP/wlMVI3iXj12ff/EqXnT6nHL7cZ2xezLD4WbjmGkW/6WpkR1r3jhe41qljEFKRj
1RelN8H51YQxLXSp0UQtUh5H3XfzhzmRjv8V0eiPuJqdBziGlrMG1ffIdGF8zkjcu3AsjJfYaQWv
IFm6olikBbzHNWvhZGn5wsyKI8RWT3qJ03BVDkluFRd4CdvdMORpeu2ZsV+vUGOJbULo+KEIJ2vt
pQSPFZNBcDnbaEAny9nGCT2YDQjZO7RFnOBTXeEGtKS8bHuz203uUB9Nv1HfZwM2UNGJ77bf6l9y
VXk7XSbypSkyHUJ1gQzDal8x/ht8XxHjTPPMJr6Yp3jc6xKOID+Udl2mWjgGnjeAzhT4z9YNQJ+B
bHGyC4phsYOg1jYTld5ocWw+D6Qg2T1idSMB1N3S076f2rK6Rz4OhrrTn3Mn8Z9Gh+zosYSII03/
eRyFuxnw2IbWUNzZqVbv7b4xr5uiwLsprEWynSSXxVApRgtxcuVr+avf1Q5hd2jeHaDAF3WR+bu8
0oavbeaFhyl0rC2zivxHkSeoBCg5f8CFEjVpCQ0qCTP50fcmoEiVjJ9pHYBcJMEvWtVSROu6yMWL
aUKUdLx0iZOunoukeK41liZ6a15S+yBld5qzwbtdbUiU83CnekW58lQ5YJyDG2FAbfeLB48waUIQ
9VgeljvyqV4Qr8II4aiTLZXtPbNHKR57XsenH7yg1IbBorljuRMhPCPgKDczons7M7LbaWrnm1DF
+jqmu3cZW6ZGL0ofHVaxiLuheNnZaY7+odCs5EG5bX7pFHK6jCfXukKBnOLcCNWtaupmW7bt+K1b
zkMr7EDdus80+YfPrIqwa8WGW3ipumzmMNmPTtledlCFUK64KvoemzkZOlI6+9ggzAT7l/SwA/gx
BrPO068ViHIaxf4MIbw09XJduzhUItH2n6Dz9AoD22RuMyurMXLpXhKYUYyvIzadNa5yLYXgaPoX
Q1GM6aqTNOLWQ42Lw1fjZVLzobzapSM3T+1T1HhlsRoyM/6j6ucKj0zu7z2kC5eNo313Z5C6MJqg
rOPYcFdWoykTJ2VUrC1pya2X6v5zMtBgw0NygYczuSUrON7SWtS/Dq6Rb8EHu9+yOpxxKxYDTOch
xkcIjGjVGJ36zIHQutWy0CO7UYTbvqsQ3JeZmi4qJKjdWoiwOpK8pCSUYC3eTL053wLVqzZz7Zdr
1x1ph4yWeWjNrLkHU03Jkav+kxPjPwMnFQMGDzNt5flRcqFJa8IG7wvQ14AayDjkFboyCftaF56q
V3MzTBtjHtLd2IXTJlFifhpGzBeDAoYbQzUMYh//YtPZ4VUsyubWhR1thKJ5TODt3vtWv29Ka75R
vY4Ld/SOTs9jDePCHA9JWKi9UG5FPh4HDkMZMCaEFNNDxiHyqmgH89E06/Ql0Y060BYafK84WosJ
OMOhpIyBm1UDwQLWDsBfvyowjeplpe4iu24up1SmazZP8tl6fu7KKRmOF4nFplD7AWY9/TDXxncD
Ycq1pK99MI3BPBQt+P7EwJOE8wX7Ez/yrjFDEhwTiXpATuFqMq3uYfbj6QduPbIbgShSIRf2nTfV
BaRBTDnAqcx4bSROtmOMJAOYut1KN+fuIokJO8G3ZG9riS3HhUp1pY/YcpgXqIMfxSoIM198sSqd
XoFU+VobUZY1NmigIG0d9wsvwXmPzUD7YaS1RvB3TN6ha/d/pKFWXduE3dyDbjDWkvZrV9X6azQX
0aYGxQxAaxh2YiAfeg1wNf5CX727bIr8ftHsHGPfLddW08gLc0HBzdhLtgoH5q1uJP5NGy9akI5c
iI2NcXJX2Kg3TWsUAVwXSKpebP+gIzpsSOn+1i8Muow9k5yYTMVrvPHaZazhsMCzo57liN3dNuR8
7wrlB51VuV96EfNsWC6OJEfkByPJRg4fvcaGFamVchL7JctJbRBEqV4bKPt2s14Zr6qI7AAE3VPY
s6WbajL3zoAsc6WTiPqQJMYYSH0WB4gw97NuHKgedDw0xG1sAAXzA5f4igI4GndKZtEzPLpinfYA
8Ce3jG8piCEkYQlWn/TIrY++VXvHiOayYAcN/T37prZuO/2y9TTrfp772z5KuhV0eGDwXDCYM33/
mE5mcUTgteKRIAHKN8pLdybYwxfafTb53GqqqcTKshZtdhmJfTK6/TYSXb5prR6LuAgv04yZcUXg
6yHUU4EFXE8CtHn2gQcq3vYF8rEI3PHKHPMa22xYXEZ44HkVheo1TnS504iEvpiH1vtmeHn+tWml
du20zV1rFc7DLOwnfbLba5SN9aVS4OebTps5rHhISx1veGoxZB4dt3hNgYQf4tSLtpCdq92wnEP6
mbPsatSi9ghFoN/YSWTft1FZ3c61kwWYv50B9O6dEUnzi6ZK0Ee8lXHUGeHwbGD13+fz4FwWMknx
64LjsNJ6rZv6DdENn0aN2AtdFDlRCXhLPFAfj76IJLZkUd9I0WHgx4G41evwh8gitkDcaDvRonVR
cZvv2yqfSRbCByidLPo8oA1eee1QBXLO68AG3/uHU+ePwAXKtZml3kMW8hE6I+vWfL5p5abW1cCu
upGx8RK2toaC1I5vUlmBS9CmK85Il1No2E85fvdjDdZoAzxxALAQ+9tkzMKXpp/GnT0mzcuoQTCM
fACt1UCr3FNMQnK3fVHEPZBeUJD4CkEwWyBDZMu9ar0zBc1kEQcmUlyY/rRCMphfjN0FnAsbw2gF
ztjOq2gdC71axxhOn1LNLR8oqrKLsha86h0j9FaJIgvgpgLDzJE6ktc5p+wCHedOjHpzpSy83eXo
aFBJ7GKrx2aEKJuYuMZM+30UponDjp+6t7Ujx0Ns58Z2FMziyBpx1iBqXlqDvRbXliN3ShnzjVQe
nX2nMY7V3JRbR6jxtRehIHi+nilSMKFjec0BOi6pKHbggEr5VmaxfHGBHuILbl+LyA8DPsgfMG3q
bQqSAnkAwUqHqdWJSE0zIiAQk7vwA4E1Y2fISvCqZrYmjcvdqKHARK/Z0fewAxBkg0zgleY23Qoh
1XifZekNde+6S5Yhl+nOW52z4GZWoXEEgxIxZKPajOkY7UNL0//gDEvyBCK1Vd+pKoAxEm2MBIQB
pUdDxGx253hzBtQe9vhFiLhhXZeAmHR+6pfKgOpvjiHJFmUvaRxMbQbYEnxVFGttUCuyBQl+Db3P
JB83/tYAQw5AXb/zJC8khnFRem2ozvg2Si8HdTmyIQxmvrbCzNyG5Qyi4UGMYZ+GQTiIuPoG5XPA
bV/8mbs7xhkhvOHPRN5uFH71qKaBq0Zi77hE9/o/U3zThoxbAgvyJeCXaFAncGCmeMEUkwKsdUsg
MAa18Yf8mRKMIA0CTet85u9UL1qkwu0CWThAl8IsayyJw/qSPdwPor6qJX+6at3qi8WTBw6k2VKb
a1cZIZpBH5FdkniOJM9YjuX3JtSNK6zP4uCaxswTDKz/2uvdxzkmz7FuHPe7TXcwJMp2lheh46uN
M/sN0GD4EakLdFQrZHGnKyia5CjjG65ore3tvBPLbjAFVH1mAGEBMo9qi1WE/R8r3pJSkDvmhV62
QEd14gATNIUbkcdj4LhTYa08jfX0TFZPYzLYz7C/nJEYIFl4dAc1Iqj1PFvrXLl7hS1hneTd9EU5
4U2UCi4rUKDxYVR+FAxpBA+/gx18NUm8rGkHLAY1/livWpxK/SqMpLgRvIXRd411f8CHSo1MRkpx
HIs0fYxE3n3pKD05M7XD9VTO0UNBvAMZRVxssKfpTmOcRhahWcTXWjgwoK9KWApuL/XDlLb1QxgW
JLsmFX+0B1lxyNqmvIeuQ45TbdSfmrgxPhtS1J/LKgKV5emXtgmcC+WpjhHelJI0TR9QQT/AU/EL
+TDEY1sGYShL76ofY/uujOtXbyYWd0U3m+QILdZniNY6r/0ETBfgVXKhbrJ8yp9TXaZPIlXhbvFQ
YlTuMWtzFOqecHyr74NmWGuJefGiLSIZ8InKLXp3HsKxKRE7uJ0D4r9uqHXAi5lBGDvqK0Ez4J0q
jTYdjurptvYEANjSz5P7Bmr7SofxipU17c0NSCxjA+rZPyjACYcYX/SlEw/JAROzd507nBy80eVm
0rWvuajmpxiUKV1zw+XLWRObhk420nPGVmFy5yt9PafefKNN1RxACQh3nTnk9+VSJ1kz9xV5EEAJ
MHAfQ5NEPUnlC+TVr/ZlGgKb5lhWcf5cClnDaS4JsCFKptSdZQeLNj48fozpbZIW9eeKYUFxg1+5
tYjzdDmM1QZvAWKEW+DziHbbRU9gu/N3KI+6ugVWke5dAm/4BxnXPHflKMfHWWkp71et48Db3fZ6
awHs7nH+e4iqGD6rCy5JI8QWbkbsrq3WqIia+H8QwduYaMzxeo5GYmg8pCB5MX7UJD+Z9mCzRCHs
MM+jKqO7c6pal/WoyFo31HWktU6ABxyoL0QEjwBLTQgSFl7MwlrCU49W5mw1EtCd2NgID8ZIP2/a
qtvwVXcwPIIMUMsvvanbPzs7f8Mufcssrmv/+feTHuafnw3lmmHj4MM2ddLDLIyhLnXyea+lbK49
Sa0Y7pOPBkLnFjEQpZBqs6gwTy8AnNmRQy8RDYkJi5j/uVq+JVHhz37s/1qSH7QkOU8sv9t/6KZv
WpLXFfSSvwWvWdUh6fuzWXn4/s+//+sv/qsz6bv/cJDgoQDHoI8dbFEH/DtUQCdUgL4jOqal041K
+6Q3uYQF0oPkRvd+6U06kGrpkPyHOWv8FbKs/XMq+t/eJNMM5O909JlPI1CnOXkyY7F9IVt39MzL
GT15NO9AI0xdGJDsxDSvvQLV4m94lQF3GoST1jC+rfmLBmfQWNOu2LeD1C5DXsVEjmjFlllZRQEx
t1fsxvu4sfqjYGMK7NwnlIWwtgeyeSSYhki76BJhrDiKug+DkONTCqamXPVVqu0MWVeroqXSd1uI
dvx7BgDuOilXPnhakCGYrPjcI7jSaA+P8cq1eL3T3yfXuQ7vgGndjG1F/jOMOZtAgH3NKQCarcjW
Xu4eDZt6qCevKY7q771jqKBPJTXg0KTrxiqnq5DAuA0BcgH5NqTvuiTJ5y2oLGT820mf551T1RFE
JXMHaKF89qch3bQyS4KZaiEfmxtYXfYGBFH3ilnU2uZeQeaHQ3SLVbisXwBy40rZQVcKfz+1fXLv
RXEVFAZzNJmZ/po4pXClpCQap0tvmsmnbGyhQBYwMlc9ne6VrSMmj1GuBYTnOCu14FmHKm+PNAev
YoO4RcMq7jk4LNmJ3s4v+r20VYagjMioyQe8ZeNPDcxQh5CaGmuES5+cbpjWQ7d8CZl1Qce5Ocin
PlrT3nI3uei/Fq0fWNSZR1kayYVskmltmfjaZ2+rYbghTIq2a5+5GlUS8YW14+790D92U6WvRWYS
+wps5BNT4mqFBshhH+a8bPXjuOU97q80OD8Hk+rj0UuZ77YG7QOPbhPzMYMsxlabgnbUbd7XDmJk
Ee3GnnK2tlx74xvpixylfUGg82EC8o5o1aKKbBsFrjDaxVbvLaQbREm5tsnS+pHC85MY58vUVN4q
oi7eaiVWTUOf450ni9fZSV+waNi7FBAv1C21YIlS7Vib/g971tIAEI4TcE8gdRwJieOWEE2EBDiF
wRRl09pkQrwmqHg9CIOAyzYnxqxzDrWZGi+TPRtE87QXo5Z9nSfiy8iFkZuUnOa9U9IynPForGjk
+2sg/XXAycze04blBE0W+lrP+W8kZH2GJ1oEmQf4g2n9ABtoqneG4BesLJ/YJVj729BKnxrTja7A
9xRbS3yF2q8fMZPVNJFd7ZF5aQGVzI3twMuT5L4YMrEuWxc+YxZPO5n4zaNeUqUwG87uZ2Z2QdvO
V23X5FuRZmpDD8zdzllfBFAKvE0JkGDVmZp+m7jNTAIaRF+jJaKuJzwoiDuL+gte/cEw6e4nkSDN
zYwOnTOYFy3ov0AzY/lEzh1XEfd0YNqpx8HdVwGy8HqlOzSXSKrSn6bQ1ledZpArN9TzFkUEoR09
ioBmzsqHTLOm21D2+tHoWuWsfJdO/lohedmQlKdoDBUueN4y21icurZ81P7Sg13GH9QuS8iauypz
rzU7+5oM+ETJ+sgPQ82opheDFngz11POrUMAdE54iKX/MYYxsgiF3kQOpCylbvegi+SA8d1F9+Ml
K7tx7t2QOGGl0z2Pfer6WS28VpsOoFn73/ouv0+ArIZGf5sjml0xhgAXnWg/8N1M25yMlKbzLhPF
n2/x6yoXdlVpl+XWA4JIhHsrgylkHhDjf+bYm7zWFQ0y0kIf2ooMb4LeOcYxP1opQdCbga0bPgyH
nqasuaVo3V1NpkfHyHz1a0uCJyQNZSha5yE0wbIVnr/pJ41kBDi8o13/GNpcwYSbwmsHp+xOzw3j
yEE+29LDJT0UROtq6jIZKL8Q+9jSb6rcfMGqcQkQOT20zvhJqJb45oRYshx11qHXk/IRpNBzHiKM
ltL74cYKvlmYdGsV5Y+m0V94dtdcS2EeE2AaK6ciaHTpMDGLvc1j2P+hRYkb1vUfTdPrQeLb4cqZ
+2qHwjYJQsKlNjXcncsFRkDjpRFAoujW5US3tRaZXQz0Hyd72lecnS9mlybMgOIdBhuRUKNgxXIm
4nGwk1sYmpepwUtoZGC1ypTP82xE+ZZQMeg0dM5kBoDS5exxMdXtAYSFXDFr0cjf6s1VHvN6IRrV
/cJE/TNg7H7vTd73qqeGjQFpbZmtqR0jK20bAfhde8Xg35CqeKtHlPk1mAw+uLqSkIPXnWNKxDv3
VcpMAtv1FpIyCh/Xplcaa8+9z4Gx1sbvFrhJ9sK+P4hhbthrmFRNYegCJhqTYzzYCtEQu5wSmgOH
maGiyE1rl8yWs408BQ4wl+SPQvHcRV76rAjGOcyaeJy69qLN6mYltegPeC/ekaB3Isc8LNW2dI0t
1B6xMcB9HwWhjFAMeZPP7Krbxm2qAK3ybJVfaXYtKbVJF7aAn4TGyGI/Ki2x5XrsalGpT104FB6P
IsyslEB47r5C3EA09JVcebGZLQ9ZlRZOa+1rs8Kvy9DQNcMnq1el5ZIFNzWtiDbAkti9kanOnFyX
Lm/o3Ft24bnNF+ij5VweoTe0hKSkUL5oUJRpnmhxDq6wmZvm6mfN+L/y+qPy2sbA+l55fdP8iKry
t8L6z7/yn5G/+w+bw5WBdhEJNN6p/xbWpk3R/dO2TflKDU3N/e+hv/uPn8qqJeVgOTcu+d0Up138
z7//HPr7KK4WwwSyK/0vhXSD4EGo8t/C2qFaxr3kYdRdVAQc8U/0elnbI2vv/eQWJoCV+v/H3bk1
t4klcfyrpPYdipsAPexUrSXHl9ie2LnvC0VsRSAhkLhIoE+/vwMoEdjObHJcO9RS8zKWcgTNOX35
d/e/QYw1NH46X9p/QpBoWbeWvaGMKYm0GBvtUaaCF7cN7cnSI/Fc3uDV6OzrpSj/zMNlbt4FbqRE
5acRBoiMus1gvxNoUWlRA33Zvc2h9Xwg7bQjtoeClt500k0iZceUP3CWhAPibiE0tOanq2CzuFwt
Yv2bOY9Jo46zjftVEaBDaUP97ixFNiaZ7zl4TnQHROudMat4PzXHEcA72L6oRbOL4mRjkNw/2Ufr
dMQcIUv54ICFuAIUWQl4JBZACUx/4UUowJNSwCjOdlT8G3DbOMWDxY9NYzu4S2sUJhOAzBYiufF0
bexW6am55omZHbTP3dNsE62ncO0Fbzbe8vV8GzLzkObqr6HAgzJM9OJmZJQKPI9r588w1UCSKoZu
hZMIov4JhO4B4PIYQgyQWMoE3zkj2JWnvInqs1clZHI0uDJOqtKbvyNiotUBV8pbkj4Ltheh7VGn
sCvLz3Rn6KMz2yq1mkr/dGxTxzXR9AX4vAOfBBOTQ3P9qUpLCvLnmwXF6g5UckoWQ0eojBjeg6Le
g+Itd06BLrbYEgtYYQWUFGT76WKUMY3VjpzqS15UG/stT2JoJB8YXzMdC8wx1ArzNBM4JKnr4Jsj
AMpAQJUMHmdyzdy0p6MN1HNFEji3m71VEqjQPMW08Dy5XQoYtEqwidpqo98qAiSNtyv70rMcLDvE
ovbDbj1mCCiHhhIRgbMGVbIK0MhQ6+pw6inrK2sOpd21Fheas76kIn/nrpl2EGcuSp5kJ7ZoG8Tr
t9ZyEyQX+zjUSdKYYcWA2cDFzzohh2Zd7TzKJahEiKnXBgukrseartDg5m2RkaWBbm/rvFutY7j+
HKUcrz9G6dahfSDJNKBn5iWdpBqIFendUjBcGsz/vhSO+vjKXs+Dh9XGqRhdEDmQzEfQIypXW6a+
ZRPPLZObTHHDq22cB29sL975oKE2PCHZjiAWMLW6KOcw3uNLGzQuKJEt0q24NJRxMHCdglO9IrG0
g3g6P9cYrskYrDB8Sz8gTn6wYWbWSZJ6sNUnHmjTibmuwnwKDUexI7O63m6v9vuw2EwNxTInScDb
nFLYj63SyGAwblhhutVbOOjDbJKS33CuoWLe3UTZCJ7FpVMQs9Jdwo6zIN5dOMx8jhQnvFHwg6hp
8DyGaYlm9JT5oO7usxFmCaTrtHRfWlp2ty/zBXTVhXKv7McxZ0qxExgSR4uKyXiJmeFEbwIGhs2L
KvlceokGMW9VQKTP2A08KG+dxmf8kbqVMTWJ+TmaqHpnbcYl0zhpQ9yAbUeGfRaRJdpdOAvPvDCT
dfqN4oQPo8J2r8xwlO3fUT+xXZ/vlrDIXqReVU7dtaK/MbNMg4VlwVyueMd59KzxgkkgdedTQZcJ
NP2Ls31pupcLiMDIHO6UsrwqdWYbOibtZ1N+aXlGCQQTUPS5B3TKu0oYYgDCZ+wt8xYGCG372iyC
aGqPF8abxCaLZboLZXyqANYHU6aa6+/XeyucamZk8J5Jti2+phtn4S+0XPlgptH2S8ZQw/Q0TSyL
s2aVkJgu9ubpSreV/ALUwJpEZgF7qh1k8/QNX2BGvE5hdgTmbq/JOUAbtgourUwBg59UFukNwqwq
YhIwoWwAab6tgc/b6dykZovwX9mkBAtevtrBPZ2MVoV1ncTrAtr/2Ive69Xc/Ljd7T9ZbGHot7MS
D38ca8Y52XPn1h6F+nROecY0N4LNBf2ijnYa73PjNFJGZJSTclfexSQub6KVUWxPVqmz0q/JOEOr
nuP8nrmbxPy8ycvPtL5RU5ND6aNTaeVF7mS71fIMnH9RFtfkVfSbfaVnd6tFwuQZ6hXK+a1ebr2U
QMiKqj3jLEyILkeLiUXZhHe5ydAaN5a71P/P4MrWMRRo4mld33hbzNLqbpZBj54dhoSKT2ts+X3y
e1/6+UItWPkXHhr+Rt9Bq++pvuGfLRH51G0WD1RtmpZKYw/l4vTW1hc+WgS2134MKK/S7w54j39U
X3hjAK5HMnpOCj9/wEacP/9O5wnugR5z8RrmYd/n7GPAz8igt8KRDMYq+UCgX0iL6os6144MKEPV
6UYCjmlk1Pzg/14G/gOFztMQ2Ca8z4/97hEvr+epPyOE3hJHQqAGl3wSkzKptxUXO+tYCPR8qzae
vEN5bCOFv2kj9J5gVh9RgeqLwl08+E464JelYKpjyLJIAuiNFHpbwdU4LrAkihb4+iKk+FuOw7NS
gPVAVgi2pdZZK9zW7/u9sxVGhmrQvgU7X7PrBnQSeG39KvVf3gOG6lCfDq0YHTbHz+3aKpQ9gnEB
mof6GtrLN2gc56aljoClqaJxfzwi2q0v0k3HUnAs1aZghtRpK4TBaUNGMWLF5ISgqyOHDnH6qRoh
9LShwx4x6Ymt0YmBKYCx1djohv/5u6Pya06B6Dbl8VqD1zsIaD+VE0L7BWlTcTVeyIDUQNMAJbUF
TJcOE9pOGA365BaAj08dkdrHLxiaGoBGQdYGiKfXeDrd5Hh3jr+DMyQ6H038RnEN7vhjukWKXOrl
G65KVxHkWYLHVFy98+/iFtPuCO18+4XB7QGdXdu8Ggk9YKi2hZazxq0p6EvBZFQ6XjMOUSOlwUmB
ChFN1hZwFPAGqGLSW7Pf04b4hLZuQjOl/fAZh2UShGcsKwXLIhBkQBA1Ac2570mBZ6eJjzqnevbx
sJ4fVhlReyWlEerwB9aCetDwsUIkNlZHEO2K83ZQFQN7fFIs0l6hoUJxBqud1Tyk8LKPpTA2iaFp
VxPhR30NLzCi+Un6EOAbG5wlqlWaQ0D8cywFd0zk5FJG5rZoyuDiIyIEaeMIZkSAbIIENN5ffy8A
XqtUJqAQ3cE5hrqtCyJWKVWAQWDEhUhqtnhRzyyOXZUGYlhEYcSsr+bwDcg9RkcLIhQ5KThC7RnM
32jNIoercxZGKkTS5GpxRuvr70IOn4VKKNu0Go/l910ky1ABxQAOiZjrqycFh0iJ6lCm+AxuEzBo
R9osiDCBXcBG7758x1YdDX/pO2Q6OM8QRfiouuFXkSJePk9oWAISqq+eUXRGKv6nRhlFay4GZxTB
OcVkKSlFgGfoOlQt4yA/eQTcEVgJ/bwUgjSfD1AKNV+MnBRs1cT5JVnSxkJ9owCoCrkEoWkTmw7I
GlBWLmhXpB4fRWBSSkMpz9OoocgjYQvgeGw3wfCsAUTG0tZApAcEiUijDh7BBo6jMhSIgn7sxcFa
IPZB7QXaHCT3ggVEJIio6Ft4Ui3qGqkkiz0HVWL9UwN6ftOuCRWlzgIKkVwhADoFas3VNY5ECQ6D
GkjaDRU8IoAR/DxyUnBUKLFJq0LzV199wMDQVHrCcERbldH84ID2Am1Cgu9MSgom4AA86WIg0pNS
cIgYXYaSMHagOSvDM47CdktKwTJVGJxIFx7SKX1HSaRbHFBlQfYkruHZSCy3dFplrFJvCtXoYS/0
YgW4xlV7xGaAr7KWwvBOBGR/snEj+UV4kYV1+GEDO3EjqTUo0QHXf1RjDMxGwlMm6ykIveAyUFZM
rzy862MpjImugVCY6tdqz+EhSSJJLqsXiI6hFh4zfq+5eieC6BmmLZehtC2S0oh9QDYC1nlRoC5r
I1y2FHBZ6zei/Y73AnUH8OYxwdVpw8zB6QXI++STzjrNAgxBoLbm6ROB9iTQxnf+gTcNSy8wXEz6
RJice0jn4M9tz33/RJCMIryA56T9fHgngm4K2WgSD5p2eWaZikkMx0eBugtmutjQROJgi2twYaQJ
0b+0uwSuxMRv5hq2AVRPITBtBteZGi2MRy2FXzAO/4Xu/F7kOgnC6KEubw1n2VNVsM994VDX+fjz
tqaz7sKHOLbzRVHt2vx2U9Qn/v+PDnpbR8pHHx4i5/p32n/ePuDjn+781uGpDn88D2epn94HVf1B
1d5mw2z6r8j/6q/844JLVBQ788ed/PMfnfs8Mgh/sXC27K0rqvek103DfRJ3F66rguQXXvpx5meH
WxSvsSlCll154kfht4QRKJ27bupapddOoiT1HzrktE2BkPzKcTy7z0P6fo9F0hSgyS4+nUX+zk9n
xytD8Kwf/v/J4vDvjsjP9t2hhPhV8u3VJImK1deu2Jv6Idn7f43Uw4fO+2xLc2RXPpsl6bx7y225
i+zK50g8DA8Srrd3Uzsgu/Cz7Mh1+fLvv8oL2MNpde+eyCbTLX3L8UPo97QIQyuxRdIrJ7vutmgK
FGSXffNYNzXZXumFWaC4X1aHJ6/3RZNClV36KinC7JGYIfB/AfNy7YdxR3uQgHgJ83Ltp1Xkxw/H
4miTibLiuPazzL8PimyW55093eZqpdcP75mG53eblpscmPzS2AJIqTo7W0w2foEDcx1mmfiPKVEd
oev42oc//L4OEaszy6W/9IvceBIzLKYnkjrDICvum9nX1O95T1Qsi0Zy+aW3ftdugXoJ9E9+4d2r
c3+1zoKwa9ZZX2CsL7H+5SzNZh1N1TYFvMTi17MyvO/4UW090Uss/iVJlwcZ1PFBk6GXXromAZv4
aYKl7O7EBt9/mR94nmVM0sL/ybTJjlgaDFb2ruFnZF5DN6oxGmBTeulneSEkRfF2FseMTd36vTCB
zmWRupW977sgeZi9usge2bYG6ZRd/p0gsXj11EZsO9de5gceb8S2/Fd2+fdIf5Zls45L0eKf8muX
3aiyRRRl1/2Q+8FhYwidYlqgR4c//L7F/DhLV1i2w0L1yg3sJXvDH0Mim972bnFF2aU/+dideJ53
22fbVK/04rMsf/XkzTcV+NLrh9l9Emdhx3Nrk/XSa0OPgWA6b7NB8X6+8lNI0/dijsf406Hl+al/
1gXXxDfuo5mf/vEfAAAA//8=</cx:binary>
              </cx:geoCache>
            </cx:geography>
          </cx:layoutPr>
          <cx:valueColors>
            <cx:minColor>
              <a:schemeClr val="accent2">
                <a:lumMod val="60000"/>
                <a:lumOff val="40000"/>
              </a:schemeClr>
            </cx:minColor>
            <cx:midColor>
              <a:schemeClr val="accent2">
                <a:lumMod val="50000"/>
              </a:schemeClr>
            </cx:mid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bg1">
                  <a:lumMod val="85000"/>
                </a:schemeClr>
              </a:solidFill>
            </a:defRPr>
          </a:pPr>
          <a:endParaRPr lang="en-US" sz="900" b="0" i="0" u="none" strike="noStrike" baseline="0">
            <a:solidFill>
              <a:schemeClr val="bg1">
                <a:lumMod val="85000"/>
              </a:schemeClr>
            </a:solidFill>
            <a:latin typeface="Aptos Narrow" panose="02110004020202020204"/>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9BEDBA36-4868-48D0-842F-A53C5EC24163}">
          <cx:tx>
            <cx:txData>
              <cx:f>_xlchart.v1.1</cx:f>
              <cx:v>Total Applications</cx:v>
            </cx:txData>
          </cx:tx>
          <cx:spPr>
            <a:ln>
              <a:noFill/>
            </a:ln>
          </cx:spPr>
          <cx:dataLabels pos="inEnd">
            <cx:visibility seriesName="0" categoryName="1" value="1"/>
            <cx:separator>, </cx:separator>
            <cx:dataLabel idx="0">
              <cx:txPr>
                <a:bodyPr spcFirstLastPara="1" vertOverflow="ellipsis" horzOverflow="overflow" wrap="square" lIns="0" tIns="0" rIns="0" bIns="0" anchor="ctr" anchorCtr="1"/>
                <a:lstStyle/>
                <a:p>
                  <a:pPr algn="ctr" rtl="0">
                    <a:defRPr b="1"/>
                  </a:pPr>
                  <a:r>
                    <a:rPr lang="en-US" sz="900" b="1" i="0" u="none" strike="noStrike" baseline="0">
                      <a:solidFill>
                        <a:sysClr val="window" lastClr="FFFFFF"/>
                      </a:solidFill>
                      <a:latin typeface="Aptos Narrow" panose="02110004020202020204"/>
                    </a:rPr>
                    <a:t>MORTGAGE, 4973</a:t>
                  </a:r>
                </a:p>
              </cx:txPr>
            </cx:dataLabel>
          </cx:dataLabels>
          <cx:dataId val="0"/>
          <cx:layoutPr>
            <cx:parentLabelLayout val="overlapping"/>
          </cx:layoutPr>
        </cx:series>
      </cx:plotAreaRegion>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_xlchart.v5.11</cx:f>
        <cx:nf>_xlchart.v5.10</cx:nf>
      </cx:numDim>
    </cx:data>
  </cx:chartData>
  <cx:chart>
    <cx:plotArea>
      <cx:plotAreaRegion>
        <cx:series layoutId="regionMap" uniqueId="{4B955566-F766-4254-9E9D-BDB200999F5C}">
          <cx:tx>
            <cx:txData>
              <cx:f>_xlchart.v5.10</cx:f>
              <cx:v>Loan Application</cx:v>
            </cx:txData>
          </cx:tx>
          <cx:dataId val="0"/>
          <cx:layoutPr>
            <cx:geography cultureLanguage="en-US" cultureRegion="US" attribution="Powered by Bing">
              <cx:geoCache provider="{E9337A44-BEBE-4D9F-B70C-5C5E7DAFC167}">
                <cx:binary>5H1pU9zItu1fcfjzE52pnE+cPhEt1QxVgAFj+ouijLGUGlLz+OvvFoMNapq2Cb977+NVO6KDKrKk
1MrMvdbaO5N/X3f/uo5v9sW7LolN+a/r7vf3QVVl//rtt/I6uEn25UGir4u0TL9WB9dp8lv69au+
vvntS7FvtfF/sxGmv10H+6K66d7/59/wbf5NepRe7yudmtP6pug/3JR1XJUvfPbsR++u09pUY3Mf
vun39xdnf7x/t/+SaDPTZVXo6wr//v6Pw/fvbkylq/68z25+f//k8/fvfpt+81/u4l0MN1rVX6At
pweYUiqQjdTti75/F6fGv//Ywsw+sIWSlGP1cNXdPoGWf8T7Mto/vPfcndzex/7Ll+KmLKETt///
3u7JXd91atp5o6ubL+/Oqn11U75/p8vUvXs6bjre+sXZbV9/e/r0//PvyRvQ+8k7jwCaPqp/+uiH
8HGPX3oqP4cPkQdKScYQtdHtC0/wQeyAUSEJJw8XvYPHTeO02H9JH979cYC+t5xANPbrrUAE0+pX
TSEiDmxGOVdYPQ8RVgccC1tgiu/m2MO175Hax/prWhj9isnkPmo7RQu6+FbQOn94Ys+N4p+bUBQf
MMEwI4Q9i5awDwSRtsQ2e7jow4Qy5ua60td19fDBc3fz/KLnpo8aT4GC3r0RoP44eunR/BxQBIDg
nNq2LZ4ueZIfSIoIsZF9N53+Gpg+75NXTCaIaHcNJwCNvXorAH34hQDRAwmxCRHM7nCQT3FS9gEl
CjPG5N1Mm0yoP4pob8o9RPa/X4mfn03fW06Rgu69FaT+fOm5/ORUoge2IjYsavQOqcmMwhgfwFRj
ijP+QDLuMLmneoUeUvOaGfXQcIoTdO6N4DRzfyFOQPYQkDlMJixciAOEua04gRk3vuDzxwA9iIN3
6dd3QN/q5PNryMTz3zKBbuzvG4Huw/rhKT4XyH9uigGt4La0FbsHSE0WQwG0A0uJxll2+5rQ9Q8B
aJp36zLemy8v3dXzC+LT1hPExm6+EcTWwGn/Plj8JGL2ARKUM0HpXXgCRB4rX0UORobIMbr/nD9c
+25RXKftK1bEu1YThMZuvRGEZvOHp/R3c+q/WYxfALt+ecj8N9/Q4hdyZFseMMUYpuRuCCP8dAxL
oGBSEGrL+1+YrDoL8Aj0l1cM428NJyN57NwbGcmXH/9p4Dw1nl5y2cDFASXDILLfS5YJAZMIHAIi
iEL421r0OL5f3pTVu4+68PWrXIJJ8wlmY0ffCGZLWEhfnuw/gZkNmIERQNU9JtO5RQ7AOCWCont5
M5lby5sU8HrF3PrWcILT2Lk3gtPh2S/EScIaR4WthLibOxOclDwgEmHQqffMC+be47l1+EoR+tBu
gtLYtTeC0uoX8uNbDxRJgQjQqMc0C/yBA2aL0d6+41kA32N4Vvt2r/XDe8+Riucp8UO7CTxjn94I
POtfSCQoOsA2xZBGuHcI1FOUpII0keSEyftJBJ8/Rmkdx9qkunx498dx+t5ygtTYvTeCFHrpsYyq
5b+Zgp5/+qcb+okwiQ8o2BJU4ufDpFIHBLxaWJ3vqQ8I48cj5/yme40FeN9sMmbGjr2RMbPePTyn
5+bS/8CgObz6pxv6iUEjxjXflpx9HxSPg4JkB7YUQhB8r1sm1vEhjKD6OupfuqPnw8L3lpOhM3bv
jQydIyCKd1Psf8nQ2f7jDf340KH2AeRSiUDqvmDhr0YbRwzSQ3LC87b7stxfB3V5U1WviFOT5pPR
M/bwjYye49U/jZ6fAAsdUCB4WAFct68JWOBPwCcgfKEA5fZFHq5957EdB/oVBQx3rSYIjd16Iwht
Zw9P6e/m948jNNaXwFIM2ugp4RMckAG3gqh7QjhBZrsv+td51d9bThAau/VWEFr/OoQopFkFFQrM
o+fnEIOCBaSEgvqT29fEp97q60D7e/PSHT0fK7+3nCIF3XsjSO1+pcsHVJdxShnAcfuarHYY8wPO
GEQmSASNr4nU3d00+9eYsQ/tJiiNXXsjKG3/kQz/+IpH+QEBTw9KE+59O0DhMfdUUBGpwC+HfPnD
lLkLRlsNNTxlWu0f3n5u9f27mfSt6QSksWdvBaR/zLT8BEiQ8IYKLSAOzyfnMIKaOsqwzcdU+WM9
uU1NtX9NrcK3hlOEoFtvBaFfW5hKuIDSHnqv+2G2PJlGkHoCASewfR+WJhJuq8syrQv9gN7PTKaH
llOk3k596u5XknBywCWD+u2Hikegco+RGksThIDqEpBUt6/Jure7ad+t9klWBrq4+Xm4Js0nmI0d
fSuz6+ylh/M/4Njs3H+6oR9fkAm49ASU2jduM8lgCjCIJVAbzu8qyNCEhe7SogreufsiBaP4FRF0
2n46jKCrb2QY7Ta/DrXR1oeksmLk+UVa0AMuJIPtLHeEdVpXNs7dzU1R3vQv3dPznOdx2yla0MW3
gtb2pSfzcxVJhB5QG8oAML2fQ5OFGiN+gJEEQOVflEP7bnvT6etXuCUjTg9tpzhB594KTle/Diew
IMEXselYgn77muAkGNQCIgQh9947ma6F8MSv0iJ66Y7+fk7dtZwiBd17I0gd/8LdbWPUkoRCld8d
UNP6KAV5CJhQCAmwT25fD5jc+49RvA/S1+wlOP7WcoLU2L23ghRU2/+vyjOc/PFPN/TjhAdCp1Sw
qeveJLg1a56wZnEgiZRj1cndyAGz57EOPbkxpuzjZv+qiq2nrSdDaOzmGxlCZ+D5vjyEfgIxCJ8E
1lwQM3eITCgqUKADmyDwfvjEMzhLayCns330KnPnaesJVmMH3wpWv1JOENjpALkF+6FqYBJCoSBS
Kqisg50pd1hOQujdM3+9nJi2n6IGXX0jqJ3/QusUwqmkkLFH9/41mng+sDOPUGKPm13v4u2Epp7D
mgh7wW9e4SI8ajrBauzgG8Hq4y+MX7ArGexRqcCk+xafnsQvKEmG4MYUuv8cZuDj+PX6auPvLSdI
jd17K0iBKfwL4xYSzIb/JosgbEXm3OaKg+S7fU0s1I83RQJu90t38ryM+NZwChD06o0AdPkLpxIV
UMWACZTv/w2xsNEBg8TfNy98suxd7sE6NX6Vmp+H6nHbCVpjF98KWuuXnszPuSiQL+cwXxjh98Rc
PbW7oZRVQD0iY+r5PTGXurxOTalfA9b3plOsoINvBSuwGn7Z0gdOilLctsl9mm9CKDCCKAbbmyjo
97sl8OHad/r8sk/haBz/4c0fzyF9azjFCTr3/yBOTw/KeYzOk8785NlARIE7AssebHJ51ueC0l7Y
VwEnzzzUCNEHIO7QufjR23o+Sk2aP+kJnP7z9Mv/7xwO9Pd12d92e8321X5+exjTo7ODXv70trtw
YNSk6Uuz6g7S9Zff32PFILx8O+Np/I77hncP/fvZCNM2N/uy+v29BesfZM454rCLHLYsqzFT08L+
MvgISh84Br7BbSrg1AY2pgPMmLj5/T3hMBa4go0aCsFshUTQ+3flKJvhIwLDAJI/CsgmnBQFW6a+
HYl1ksa9D4vpQ4/vf35n6uQk1aYqf3/PJMz57O73xv4xUITwjyAmMJQOwp3CTWTX+w8wz+HX8f/J
dW7TzK7pmsVSujWzml1hqmY5eEG3if2crQYrDXs3bdv+C0tLccQimvsOiMn2Q5rWyKnLzNrHIkbb
iFG1G4xHznkYat/hGTczv6RiF8RN+aEPG32elCxeRnWj14nP8Z9p5sl5HIpwI20+r/oy/9yUYbjq
LFloR4dtVzhlnQ3XKIssV3s+t12vi+yzotTRRpnYHHqCxMualA7pKrNNma1dFXvJzAqTYIObsl0b
nSSJm1iczGzLF5skr7PY8eLuOM1kvMxiqY760m9CR/DOPu2sWu2EjtAW9xpte9JbjdOkJF/AqUPx
Eqe2/wkrrXbYik5wx+utZ+PzAfXpDHOvdkxOleWgPCNfSd8HTpv03JW4MbZbJEV1onpMHRwKMieU
daVTxLpeshhlX9oWLkIKEjm5LuKlqdPoIqchz50upuEyS7pwpcqqmrW0TWZI9NitsF1fplJ7x1Ud
tKdVqodr1bf9J1PU5NSPZL8ifVjsOAm7U8bh4SDb1ovcY/Uh6nj+OSF1N2uMLxZZEzdLgSPoht91
Do1MvGpMazt5ROsvliKOLljvEpUd2sZfU8/q5rWOkROh1MxK5m2TKEvWlrTWcSSimZ+nwyVtinyZ
5w376qswdcqw0ocVp+0SCIW3tpMgOcGDGOyFssJoE/SlZ83JENaHGe3Dj36v1ZXIeTIPNc82Xsbb
s6xp83PlUb0dEEfbtkRd49QF0ZdeRcujsEbxGU1ptkxgw6Fy2jxFK9bFInSimJDToRd66/t0WPRC
xLFjZVJ8MDrDjWOqXMKxDaQ54q1GJ6qAsZL6FffccKDxdd112c7jPF71XU0OeZXFyyTj+qqWQn/K
swDvjJ+x00TGw6oL+m6HrIYc2i1LV0Wd+scVTcvzcCDK7ZIyXidWvc6M13qOMkzu7Dyzrwz4advc
p9Fa4zhbhWFMEyeJynjR0oAdx1l7aActheGYFysLVfM68Kt9UEvUO30X4bmdeWKfk/aG5V2y9vus
cZI+Yes09+hCyEzOemHsj4RG131LMt+1fGpfCWnO04YMH8sy65cDMug0DTg3Thd41oZZJQocBRv/
dkGDGXZbi+f70ivCE+FHeexA8kZda08GS9NAI3/Q8YXUKHEbYhVz1ETJYegDiC0hes3rmM8kjZMz
QcrqMxzC0RROFeFzoPRr3275Jm3zpTGSuwMXiXF0HEanBOP4A/PiFe/basO9waxplKSzMqsjp4bF
8qpKlV4LlniLXpN8JsqqczzThR+yEtGboctTl0Rh4A5BHzlhxqJPAlndhTCZdZrZSeoCoAI5RRDZ
s5zj7MQqukUb8/wwLxoZukotWBUmS69s0Ra86niZx6eN5zWfLK9NZxEn+DREPlkZ2B5ZunGLmp1B
TXFNqh7uhKJZizqxTHHbzZsY19Y8gLOxPlWizzMnQ0OsnVb06dwMvX88lGm0tLpq0E7fM+EWTceV
K602dXyvn9dmKEtnSOtazpRqLvyhp6ETRyqbxYWfwzJX6thRWYEO/SzPtr3x0Bxj61NoR4V0fH8g
cx0r4cAKgFxVGO7Glr6MZIvWMSrRPEVh7thhlH6OeTAcemmgTlki+bosWZc4g29Vp7qyopkQxmUm
K/c8FN0yREyeoJInlZslBO0amSJXeskQO7aM+TwhqfqoIGrsBhoEl4Wk+igZmj/VUPEVRMTB7cOy
2ZU+1TCU2vCoDLlxq95SR0lNi5Mq9PJtiNr8o+XpeFdGSTZPcekvsEr92WAH2ZyVObmM2sRe8Qp6
WXgyXQRdaN8Mwq+3LVPZnpJ8DC71QD8FSawvKhs3scN1pBYkVP6yHoJonvZ+61rYC04w1rCIK8qc
xs+7M1TDozcBG2Z9X2XzsrPlIexrZuGsi9PgmIiwhYGGW1dZlOWAbD0se5/US6O7ah2pIbuIa2+p
cRbOo94bTqKG0HnWNChz+goNoVtbhjrM7xY8T5sdbnx7o7Af/dnmdjRrbS6dBkO41TDFD0vPzlYC
yy51orxQVxHnepaYFn2KvcJbwcoUrL3KnvU2ZydDHVrXGWwP2GSVtBaJL8pjrE28ZtTyFpz65Wnc
t/LCb6W3wChHZ0GjEVxOeJbb9xZfkEAUu6LPP5ty6K/RUMPyXxfVUDpxR/1lR1o8G4gkjl1ah8wg
u6kcU+gud+q0ZYnlYFMjDSuaRqeQKiwg9oehf14zICJOWOdx7xqiqtPcz+NVGsCUdrpMRJEzlEVr
HOHJ/KsqsmjdxIHt0K61jrSdzHtpkpOmMdGqYvUVK5jvwFqbB46s2/pzVPErpoM98uqvIh6uZNp9
MHhIXGtoM7henqwLI/p5ketzO/ezTRYIcd5kkf0xCltzTRTvLgsPGjaGWzDUdV8V0SbzoRf1JsvL
vKmWMe/ygW+BahmfO4MdITbXdlrROU91cNTBgQWzuu1qeZJXec8/ldz7WuueyFXctACc1Qd2trCa
oXG9FC3rHljPMgmydKuz3EqvMlhAgXupZoY7L1rkUe8nG2lFxaxsQ3sGJC86xH5vNlAGKK5Yz/I/
kfD88MTrgvhQBAwX53UwBN4yHqJ4MG5XtkNaOn7Fwi8y6ErrguVex+Y4aDzjpJaO0nUuNJkZC/XL
QqVm0fDyshR+6xSdH89QD0hWPr3sLLtdcZ0Jt0+qege/2S1ULIBOxsFGF/SoVrb0HWSlzIl8iDKW
aKwVcJELMwTxPOC22EAEsc4CS/tHnYix6xvc75rAz3cFoLkZqtapAt3uaaT6TaG45ZTUqpfYdL1j
6pFukcGuHTAqikOt15G3iATvZ03qVSsZE+pGudTLElLXbu/R02QIylmYW/56oH61rj3P2xSJrTcV
8o84jmMXCZwdBR6vZr0v8j9rwmNXdqxf6rzRi7Aq1dzykTcvdJzOW49mnZMGEQQyLytdBjCvapTZ
ThXbyZIhD32ltQc0Oosy3WkHSqLxFy4Nl5clqo0or2sq8ohdeDkFxuHqPNZJ7Dw+kvUJ+79Os77Q
fnB/Ju63H/9znibw73YL7Pc3xyN1v/8EGxHuzuJ98bfg3IRRApXTXxpF3LfvAilyL+pG5fTkh7+o
uAfVMtFpd0f7/s2HPybibMzG3Mnfq7ixOnb8l2X6QVOP4ui+3YOSk1AOROFUUZswqJUGqvxdycFx
VONGhNtTLB8k3CPJBnVhsKMEcms2VfZYxvszkg0y3Y8FGwQS2NtLKBawqMMWfzEKukeCrUaVDCqY
Geu8M8MWJUW/JGFraYfGICxmyA+K665u8usMFx6Uhn17LM/IRS5Brk6uDlvSQX+CDwFGBGKTq2uh
cxZlZbROwnTYAvsbFpZd2rU7JEAtWRWgVZUz7Ds2rvzQwXkfjWTVNkcpTfuLwavz3En90vadNOIF
cBTcp4UbeXZ3UmgKfKK3sqshi4rBBrEAMfrQ06Kv56bM7DnB1bBVwgdCr0DjOX1AuwiWCdPciFCS
2s21HhZFQFTphJC+/pBbPXCn0OuWsm27k0HA/WYk6Jeiod4mZR08N246cwS3yYzjtSbbE2WGhUQq
mpnaIuu+7kPs8IBaJlvFfebXxRn2htrayC5osdNbgNKXxic+X7RKWPZH1Hi+nie13xWgOQKLXQVI
9SnM+lZVwWFakQgCZJvkWXuS26IOHOHL1t8NygrkIo167H9ofcQXKI6SnDraT5Bc2GVToZkVgIe0
xnT8TR8HSnzqiigzS6Bx3PGtSDOH90ERuR6GhXqGWwnR2MURxz4QwoR7SHAnN/7nZGSZzcg301vq
Wd7SUOzn8tNQd5U1NyNPbU0uljUfZhX85KQjm2Vh3uyEDIHiRiPbjUfeO0Ckm7UjFy7iU7AuQBgV
CejnEuS1VIvslkA3I5cuknaR0zw7yUeezW4pd1Xr1LV65Z02vO8uopGbo5Gli9gELmF16lY6YjfW
yOblyOtz1eUzoyy1CAzW62rk/yErI6cNgnSmRWHWWplqQ0EwQFY8/hCMGqIBgwA4BFgArgGJYWHQ
GiWIjk7158IUIEMspcrPLMXehyQKxKwb9Uo0KhfUVsmhQHE5LzOauMGocNJR6+QWDpZ+l6prfiuF
ilEVNaM+8m+lUpf1aKd6OQROFWJrY25lVT8qrGLUWm2eDx+JHZ+HFsg/zn2QZDaIMw2J34981Gu0
JXThxR5d+1HSOHzUdQUIPM8r5X4YNZ/KUpB/sCZU+2Io5+GgixUeVWIEcrG51Y2jgiTNQBKH+x7I
0VFhpqPW9FKBrzq7ljssDEhRu63WKozitaG9cutRsZajdiWjio1IQg7bUdnGo8ZNRrWbjbq3brLw
U26C8AoQjZfdqI/rdIhXtTHZLhrVc3YrpL1RU+uCDCc5q5qjZFTcya349kYd3ocVhD3LIrCskE5v
ZV+QUwU6P3RamBKruCs8y8mk1hvDfXJcy7o8akbt393aAKQHbZZFjd5WQZSf11HdnunROSCRb+ZW
B25COvoKRcOrw4qlypp3NZhP6NaCwKMbwUZfIhu6dlkNyJ+hUMlFMfoXbHQyKLCKS1AT4G4oa21G
v6MC4yMeHRCvDhDoBNbNMdgjNtgkPUO964Fxko0OSj16KWR0VdDorxiWgdOCy2ZZaCMWdoC62TA6
MtmtN5O3ehHTXrvc0PY0TFm+C0Y3Jx19HW90eOrR62Eebk7hgXjHXZrVl8PoCTWjOwTzpJqlo2PU
3npHtzZSMjpK2egtAewwW6w2XygRZV+IxavlIBOwozoPkXnHO+rko1slbo2rZvSwQrsBRl0y+yso
rZFzjW5XP/peCgywrIuabeAlJ1lTqZ09umS2hPk/MJUvulsTDY1+GugstFVVpHZWmtinfdfUECjK
Xh2lKdhrCmy5+Nagw6NXV9c+nQ1UgYHntVW31hH2N1kagrEouXbhYZhtnVeOGl1AOfqBFmfhxs4p
PuNgfNguqizPLXPeXwe3dmJ7ay3Wo8tYjn5jxMW8Q2A+QSxRcy9P7T/D0Z+MR6cyp1qf4yIsP/ii
Ejt7lPJWnYOerfsovyiBe+46JoZtM7qg2eiHQvhsP8Q6BZMUZo84MqNz2t+aqNHopxrD2o3lJw04
CbjZNVVBNnZsm4XUef6xZaw8AZ7pzXraDEuiuwCEUp1dcVWnn2VlxNdeRxXI1ar0HaX8L23UhXOq
B+V4VbZoU1kf9l3JZgKjyrVSuE9QoqW1lhjEjINKqKLLEoljt7FbErt8sMJNHND8o1ebap6KLF1L
lmjPZTyMvhqK80WpmvxS+obzOdDT5DPxfbk0eedta+zJw0YaC/TfUKwDJVeqjuzY6W2Ib05Mq3hX
UaSOQ5mU2wj34FjJMt3kqVVtvcris5BGbNfGonGsxtSXEjxqx85UU7rA8DvplKStTzO/lEeDpfob
ROoYeH6tIVwreMaHcVtZ50HA+FWuU1h6IiulTlpaoRkX7Qyk2OB58wrJ9FhEhuw08gwsS00/i2Tc
Yyf0mFyKCo7uAye71cS1lZW7CQ5St0uF3EdoyBZIkz2ty3Rr+YadSd8vHYw6ctRWisIy2NsnfT4g
1/cMOAys3OQxwcuhqt2mN3qmwtze1rIKwd5KCThMJj1JfZtcCFk1805Y8SLPU7a0eGgyB86lnUsO
wTGOdDmzUpKt+wGVp4L59LoKirhycJUNICYbdYZZmC1MXtoLFBT4nHlhQMHpzuhJ5OVe4NhNp05j
34hlC7v/3RaRI+kVLcCeULTNEd5WlHcbVdlyjrWV3wS1tivH6lu18qpcrIQVZm4Zl6DLvb48yYY4
O4n6LF+FgW2vOsKMOzBtuW07qGHp4UJcAhewzzuiwt6pGRFfJRidV0kq2cKLsk8sj8XcCtUpsYsy
hP6hKnOAp5QrG5Y83wmrMNi0WWGtubFL7cKpooUHQTsfrnVWJLlTaq/d2GBasxTCWx9JH4YmLRdJ
GLETUF/RAmsI1jWPaLhoZSHCGckHMPA6WIR3xK/zWZkXHw0qkuOmbWjmegOiS4h3IHBpHc3iyuoX
lsZiZaexPBZYdBAVhL4CgsZL1wolEJDeW9VZ6Ll+ECnbEbjAEaRQfOzCyI5P2jRrAregXcgcgVKg
r03ZzyMraj/wogA3aSDtmqPeHFdR3sI8IbyAwaHEFyC+wZzSyF5GCJYVKWwg0x0wVeNUNmrPGhT7
FyhK4wtqAwcEy2agLvPy/DiLKnU4gP+TzH3mrZHI6sTxUUjAoE8hgjmy8da6boph1vkk3ISVUrmj
G6xroJgqXSW57Zc3JAlFqSInqnosM4fk8shrWDTrKllsWBzkp2CBkC2lRb9TeYFnKtK+W4EztglM
O8x9IP6fBi4PQ8rPfa7bWW3rndEMQy/pJokE/lMLajtw5EHs5h5XQMkS/gkPjb3uLWGcpg3ILK+t
cp6RYV8E/WctrFOZ0cFRQcNn8YADp8w1ctPKtEtELJD3LAZDI7MPdYwTMJX8C4CFLOpeUleVqp6R
GMiNFevjhmqyLRm9wiX1nK6pasePongWRbIA0zKGB5O0yomTPnMkIZmTCmo2fpCThanlIvBNv5G6
OQ56CjZ6YeIIfIE0cRE3xQJq9Wx3sLrB9aKazIa0r5yUJkshu9YZdEiuessGm1QPmZsouVQeE8cd
DyIXUmXR1sDw21ulmNuCeedJVfJVZnn9htkl2o5W5azxW+oOsoAwB2Uwa/Bc5KIvq8HNSo+5Pa1b
J0srf2esGCJ7FPbHDEHnQhnP9VAloBOyonJ5JkrnZWn4V1nKoaSKwOGARHAJ+vCpLA082kMaS+p1
mJQg66xOgKMySFilWR3xM4oMKFLgUgZCNopmL18ctPVElULlFuStEIFdcbD3cnLxQZuC90Om17hL
i+shLMxRpuPgWEYq+vDypcZ86KN8Kchv0DNwNhse1a8UbHIpneuQd0ECl8rs3MxhjvSxYyAve/Py
dfCopKcXopAABsMBKnM5Hx/4I50fpX1Pi0j46zrz+kUgCwqZk86ex5CqP8mLKFJHjQqQBtCTfSZ8
UNTt4AfHlheM4toL4O5ub+neoTm5u/hd9vixg/PY0Pn/0j8iYPrAoXLfjJK/VAGc3Va0T+ujRwvp
vum9hSTgAGH4KvhDGxyNBhIM4/taAEnGwywg5w9n88CfBRg/+eYjHdgI7CZpEzgucDzV9nspAJyp
DWVw8AdWYPMTgzoB+jO+ElN/GXGCIfjTRwK+E8Y31Gs9HXEQ+CNThDpddY3A7VwFEWldY7RaBibP
FhCOae0aP5SnSpOhcWw4P3fX8i6dgRkv5awgNT4PPU0ueRn0Jym3zVkDNvefMMY7YA6khUxFO7BV
VpAEkp7wjA611aQz4GVp57ZdxJNZZXVh6QRQ+wBMJbaCXYRTKwIiycimHvI4n+dK+wNEj77FblTz
AFRTE5qvZVLrzBGqp4vIKulxgMPuJIJ1CThw11hzlFtkU3i9SSDLzwwwDxLYwbqBqAEGVc+3tlV4
mVvZHlnXCSGbdpBkrTqNzLyL8+YKJXBTszzxqhu4CqSLCwrZWhdYc0kcmeWQJBI87ueqZ2TdeYaD
rcWrNJprq2UrSKMoAZltlHzVAPiKeaw74SAF/DketPdl4AycMUgblZfZYAn4XrizS5qx8hKSOdEH
FaEOrHwdHLe1Z86zEvhsVRZNf9jlnc9mtLYhR+sFQkIqJomx5yIMme//Yu/bmuTElW5/ESeQhAS8
Qt364m672+2x/aJw2x6EuElCIODXfwu3v7PHPSfs2O8nYu+pcHVVgaRUKnPlWkmxKZO9WxrclxUG
E6mJlB3Q8lqiwq+XFNDNZj6TKsveynZAeRFhfEwOEr0i+kPehgFF424s+JZeLaYz9w2x+VuOs0fd
ajjLy4j5O6Eand+2orbnTalwq4D3nxY1I2dDmD48EmKzd1ECa9GN6kqgIfzSkQqUDImYVQ5NclWv
WB0cz8kV8vHhvkG8Ej1uSbceRarJdTKGUNq2mZJDDWrvCFJK5zFmwk6sr+1z2Dr7CTV2+peJ14SV
+Wa5KHnFx28k6rIjWDdeFFlY83eLqRRqqkn+SIGgv1vYtlTHfHFRXvKZfaZyQXkPlsfpwasofMm2
JiubkeS3xrC0QkgRV0gVdV9fZGr9djVNK0VZQE7RLZXRHMpA0+7I4iXrEaYgDPZXijc8FFUw0wNg
Yt7cKrbkb00WEVYQJ8QTqh3JGzVGcahK1iZRXGQaACsvBXEbA760ApUoIq2DWYsIE+EuK6+H7JOd
ByROPg+2VEYwifWJwlwkOZtsOO69cU6VIyiNXOTgIn/thZlQ4rV2rf+iZsz9NZ4owx1qKDT+iHJR
9LgGN5a0kW/Srptv6tmPfynb3QHFqG7xLIw6/6p5pGdaUNYNSXQNcDLtDylt4yfO4vpUb6C8xJvf
jtKtzSkGHFl4FrdXdqvCh9rT+hDlangzamUBpvkHPRF1qFtDRZFqSjJApip8EAJcnwu2d/S+r5g8
D85tbs8nOlPivDSHWlN7EM1SnSJPx+ob73EPF5SklqmYJzodVr8sN1EW6ytk5fyw5v3DsGW3Xo/y
Ss9kLHPUAa9DradjutTtMfFKFXZYziFKom98g6dBCRUR6nZeMqLPa02B9hqgAOO6PKLkWR1QCjsj
reMfiHMrypfTVGzrNNyHLH4gELQWCLaxbGOuDtVOmppbiaDSiOoke+S3mvc3MWrn3/Wa3sUblZ9w
rofLEmz72Is5u9fzMJaApjeA++P8lkySnfb8ogg1MOxEbHe1zdZzmyDTVwoQ30oaUiwRvkUa5P21
c4NBnrt9GmSK8LBN7zfj3vjQyNJQNZcNG9zZSkSuWkTxG+dkuBdjmxVgAD7n8LYoWpPsWMtVnkBd
00gC+VgOhNrLNgx12c5zhHi5Jjdru4KFk1afh5qOB0DTddmka3+ggC2KFun1X0HbcIm7yj9pVIxh
GCE6V275e3KiPa9Kr0fvAnk/Eyo/s4ZHHZAohaBHJ50uoozGV5MYQnNhXcJvelubU5474PemGuoz
WCDJdSYjZAFRlL6bjMrP9YajCeFoffY86WAVYkvvgPgAA54bBOPHzNb+IR+t/JBbji0L7sgRNDwF
JD5DhXtoBtSdl7r5aNK2OxGkToWsaXbqRp+fh202n0yQ8V/gCUVHP089SHL9dtdndLhZbXCXjnXZ
O4Y/vBnFEt2PWfUhrWwXlyS30wmZm7hzVJKlAODekGu+6Oo2b7osL4Ay2LL19ZSWDWUoHVhRb0CC
u7XgYBEBuiHsjkkk+FunQJGLTF+f00ECyUC1/DpyKM86lCoAT0/RB2/i8S9YXG8P9RTMTczcg5B6
eLdsPr5juukPmd/DyxZmkIRTvNCxXIhKLpQi954BxFw5mervbEy67xOg/YNQrNvK2cvAcQ6K9bqH
TpCVerX8IHhNngY1zQ8qb7JvSzZVR5Mjj7SSfo7y6e8a7MOPiOgBpa19DJyHP/UJj95gTzUlZQ3Y
dgR+blutfKpcAlaB/izF9DWjlp+3IfHFJlEmZ/X6cZ3X/ODbgYKI4r7Yrm2KmcVXjVqaoyPUfK8k
kKVGR8MBj23Ql5lO/VBS0GWOm5DkbTsKd2zG0LzriQB9y/fgo7jp2CHZXgtazbUvg3IBPA/SbXfV
6uXRdOO3Sav3wD13lUIZ1RsjRWBzCyKG3g5cxtQWyDr9dcPtHszYrPSJA7SKU+6oell/oU3zPqJi
OLBg48+KpvVlqLP0uyPuYZrJ3xJABxiQFtBd+qlvSXwAXl4D3YrT6xykkVvQSpIiZfbTUAGf2vLp
OvSNhO805jj3tjlk1cwuelm7KzabK77GtNCCPNVhbW5b2HzR14KciBvzM9VelSbWZze35nrwy2OC
+viJbKov2pmXk9LbN4/4s/RsGh5ltsxlPW6Ya9mx9dCu/XzkYvDF2o/daZmGrnBR9lVW9COxlfwU
W87uWZ62ZZfxd5Z42BX/2tGOXNXbhDRf1ebG9PNwM1n6Pe1Cibjg25g1Vh0m3FJJ+jFcMiM1qv4m
OdZW6WLOhDojYkkfSLRWB9UGfQLUu9zTPpVvnRyuHRZ9aN25VuCtrSNgktTARElWHVa10IMjmtwx
o5+WxogH0CSmswk1n4qU9sPDpFB20mNUpLPA6KqhSHCk30Z2FIdRbB+8rs97sGlJfz+kviqTkN9Q
M/zN6+piKcoYKorvZRjvd2ZXi1J96cYUxLPus2uBeWzj8j6M01tD/L2P+jeI1uoSP7xi38sFbJsJ
Rbx5qsCIwjbnWavmA2c1B2aRJvy211l2Kzrbl0q4gq4pH4uo6ba31PUNVPHIZv5/4vciYfiF6/4L
AQAZ1W/Svlek+P8wwOn+vZ85nxD/B6UHhicfARNBI7z/EMCBBe2iQeg70SsKjzTNkNn9TPrQJIrh
ObMosv98NOZP8jdB/1BG0agtJ6Aa53jK6X+T8TEo3v4BMexXBLaQ41koNBVgb4JK/gvE0BIAJSSg
sJoR6acc3NHE4ASNzVxvHzifTPMliRwfATCv45ocPF24WpBPyfi56pH+ROVAlwYeSfF1OjR51NtL
yLt2fNPyzkQravwLN8+88RpHcQTqrGZllaYJ+Z4uwzo9tApsny9Zxo38itqiFXdADEGcLjpSj7gV
5D9AaRUqGQEFn5aj1l3sPLLulqBejVuuuo6sN7Rjvf47GmfERhAb/99M/ifm8U+GPGTsv8xRHu+s
DfDi9/YEmK4dD/oHDJOSrp6UUNl3cDx7bS++S9rk0ibz6NILYkBfh3KrDR4628YIDuTp95d/BQMl
Ai0P0LEX7U8gS8TTsX4k7f+4/qZZNkJeUH/TpGFNXfoB9BSQcXMaWX1yS6icPzgFGpYqELdupn8b
EraOtCTJJgJDxK96FMaHwTJH7vBINRQL/jBHO+b1H6gKdEH0nMfzCqB+JdD7wyx/naNF1RFVjkXf
ROTmmB4qUC1Te2qzBIE/6H9eiM8NSFAeuq3/Ym326wIfA6QKfg8YU6+va6Z1SIeIZd+qFTYnCjAo
2/GjSiTo6UUAeaS+7yWeRO4LsAIo8ovfXz7/17ABleBBDRTUzwwPTn0FBVZ8rqN4UexblLapZSUP
seBfsJEifzVsddre1REZyBvW2HV6bMY4BgkAmXOLSfn9nQAe+nUBOIUgEiKSHTsCDPtqAbyoY702
vfwq863n7jxY04ElHMluzNfzmrkFq/L7S/578EgeRSLQk/BHb4FXYJFKlWz1GrtviQjY5cg8xEaa
E3dhGnFCZzIRn/eEHJHQKNAQ7zMoCrPLj3M9xCb8wRDIK0+W7spqaOF/oLNwp9mru6nyTfPc+OhZ
1S7tosvi1b4humVQeM75FHSCKkndjSs1xYLCAO6K17GaHsHfByuvj4jrH3OU/12PQGtw9KGb6358
/v2c7f70n/sEstYYz79DJ008Exm75ZUvmYLMXGy35XlxKPrGRTw1MSYrXgLjUbE4BszD0Mbum8aH
YX+pEcT/t5OFzrgomjHQqQHW/1vyk1k6Qmgjhue+5RF8uIb32kIxr7Ff+Q2THH5/BM2p+dIhQ4VH
daZzhF+ySEczpCkK3nb3/KvCt/p6a+cblM4NaiC/n679mfev5msX1IMxl1Gs8L8gcJCJewMyFnsG
yVlE0ID40bTTW7v52vRlsKvFzUVpN+Nvw2q7YT1kzbZGj8EYeTXmDnWgstugzLnpAId7xLwQaEkP
mVMctQ+iyyuQgCnLF7hEGumV9GCC5C1+tUGREXjcHwYE7dgvAwJnB21ucqC/O9qLUwV//4czh2X2
du5n8znlA9ccMTfaxdlCygmpbAkdDDDJQq4v3rOdEvxt+uFODMrs+NMSPBP2NAX25w2dvPbi6O6K
YISDnkDRWRAn3q831yzN2Ek1mM/GYRfZIxubLHlDiWLrDRunFdORy7ndPiDjXNe0mJAWWVXC4Qfx
UNlNRhfXJXr74KJpFHdZLfYAYUnmrs2h+OL78gzAw2BC65zy+cE43WwftlY0oSnitt0PrRqzjwUa
+lzhTQaS6/YBrJQFa8e4RvZVjGDl+OwAYJSNJ5FO+9oBBaoRYNgfl8+zCuXrAuCOxk8MCB5w53XU
77GBN7xrviyj2AHtfHZkfkzYsPlb5xrpirbtHAUtvJLdcqnALq8+9Vkvkw9zPANHPKbgQOi/Z9sP
CFF+bxuvXThmP0VjLDAr9woAI69MgwGYrkhu2s8bQQENJV8ap2YswqCH9moH8+Aofn/F194I6sIk
Bp62R6U4u19fcXTxqELHwie2TbsxhinZ3R8d0waHt5iBoH6WGrRqWwQ6gW3yJoVjgZ3+/jb22sYv
mwL1QhC896IHnjGe/KtyuAEgsVEuug9d0neeFX6ACvH7YJWFN1LN2BOIONKhfjsDQIHHMYoP1bHK
PJ2HAgTZ0M4ojVf2ppWZeFyYa7O1GAMR8wNEDiiQWQ4g6AZGBIBcx4lEmSCRguybXcWww2EGbYVd
Sd34fefPKDXc7w9KBwTBGseW+fz7Eb/2a6gaZyhW7qPGaFEienVaNUKiUm7H9AnQUIwgljtHEcTO
2263CYKs5KLAt4TZgpHE8FL5H5FtJMxu0mzSgcpHuYjdpKmtt85dakPZ7iLtNsbkZNvZAPfa+Io6
4kHuXFMgzWvWYXemxGIb/X5I9JVnAysHUlSkJoJjBaEofZVKWNZ3G0hZ9CnzgDvMyZtqvwEfsWnf
uj/2MdrYrLg3CEv3LQ5fubsUZ4B5fokUQRhPwHvCW4NtxuZLm+s0udSh3efBrmEQd9Iu+FSt2D5E
yB/EiFJP6tjJZG5mQEpxXmC4fxjaqwwAQ8sJSyhaK6PWBgL4q6F5MCzTdgJ5mVXz7qm8szCtrd3q
4StoRQ3tIdsZwOIEbLCfj100ECzIIrq2Wo9bJ0CIOOUsmsITolSH6QipZrA+8DHhTfo6ymFiSWjN
7t0muM1LTU2AW/OISHDB2ssY/0KORTAVXZVgKrxPVeRL3k4aW0LlVONfL/Ozu8Lmy+8n4dUezRAu
ILpKKSreBJLk16EuCRswPmGj93OXDvAOL+EtCCjL3JTILMGK+JNbeHUc7ZdM0EOZohaJ/yNq+vU4
ivWAENIsKeinBBbiVzxopj7j7Mf8JNokAz/KgNLeWIiWrZjwFrIVhCxwepil4JYW3EUxZlKfpE8y
OANsyPnBoW0PToAuwsb3S4+D6ueyVRbgbYDQNuuxV7CL9uWommVfiEjXBC/5qvP5IR66AXfCmwZn
Eyp8e576+9lGNeZXn4jB74cAnARB7fnfGRXCwRHqkmUFsW0VILr7qWHgKYVY6jtBN3BvjlY5YbIi
pzTXqnDQLtnruJ3YwguDaCe6cVUXJW9kB5VhacOwVF9jiHUvQU6JODRpP7TfEt1u7qEbROe+hI20
4T6ZwWvbDpnuc25Ki/hxnE4h8AyycKskVGaiiztyC+kWyQ9971AB1YufABMPS2Y3XYCMD95TWYEN
is0wby6AILFEXIONBZrolDyK1q9JVcYLgTjrbPKgiET8JiHE8QqazLZMtzZsG9JamKK5WqCSA5I9
Gi1OM9j/7AAh2bK9D2Kg9YcpaSt5YImnpISwOh9WUJwhzznkNQ1NWYGUdcEjjvwB1dAANUHex/GZ
BKLoqYrGTMVH0wxd8rTyuWqip3yIl+X94hfm30Sj76MHnBjp9I2jTOeetnSu+gEUm4Go8V2+AAM9
yxroxgmwdNYNRd4MjKoyBQ/bZs+k01n/DbquYV4gEPWr/Z5PPoS4bNowEn3xsrc8OyAP4K04yy5q
xF1O0qhpzrMwdGzVd5X1zGOWF8LAAXmzsWGGSW8Abo16x0TsRXzs+8SY9GrKZa3a254vja2Oeq58
mG8DhxqhPsmkCxN/kD1ldq+pqCo7wVYEtOZm3mIc6+2Y1SA+VVEirD8o6Ta9XoVqjFR9DnWH06Zs
8gAVx2E29cQ/DtEk+HgF4wgg2AaGsAVEcIOoKy/8yrJF3Lc0TfHiX96M6rrF3/CIogSXg/Yssc/b
ZHM6X2uBagW9kL14AxWZ5s2UnpdeE8CoPJn3czHmUY3hVIzjUPmyyBUC8lJzlfPqfg0mmPStlpEO
7SltWETNVTOteTbfC814nUMxkO+YROo8Vw3KMFJG202CshpmKlotXPYbeG2r+E3EpEvbWwKqD2nf
ouSqM3kMGo6gOg41OkC7Ei5rv6V1jtqYHiG5WWt7QIcC7bJD7+OI9x9pBRzagpTY5vnTVGXWlg55
MGaWZlONE6QkqG3iR3D/CFkKC0kDkvREjRh9CU59z8RJq7DPGGt9g5dhVD567Lt0d/nJ7KssLfPg
BxjA1iPeOPsc6oq8MC9DVZ5vmD6r8ei3FGfJCNI4cGiCJBOaiX15iEkU5X+RdtnnuU9yDSwJBSOH
pYj6JlPJd2uR0NiTq1GcSMuQkTW1ZZ0pPkVYwWSyE4Dwfqp7zFektuGspi0hy5tMp/st11hpsz0K
WBauwPAn+4y2AbuBCVTcsfJ8jfBem3f71MwzwUdxxGY24B5mNA7CGH+OxznG7DMAN4X3+GIG8YiG
E6hL78g7AKDCpIpgLn5aj9zGHD+Z6mgfnPTrj8mYYDWu/Bnj5hzcdPyLjbyBcLN20ePPqY5ePv6/
k/zyOSAFtHmTUrCnU5QkIjU/N9AW1Kgw9GzFoC3dFlwLzN6qjh+RgFdDXvCXhUK50MPUkHlPrrrq
CYo4vCCNmldxn4OWj1maadfiI9QAY3MlYA455+itsO5BbwUmO95soX2yz/nLDA4GOwh+7WVMitbI
0Uoz9CKQyzple3Yevyzti3kI2bSYH5HU+MaRp+0++AX1edhpRdx+GZUogTfXwcapetqiOpn8NUbK
9ul9MaQNylTcJQa5/wqp3Yjvoa8NpBfF6NV+6y8TCnHthn8MLRsSMH6hi2301QaG02LOFZRl+Hao
oQqeb3Nd7cjHiO4Xz/WcUvtMRNXDfEaOiBWDdzOC3fsRWPb+g3TeX5K5yvDS9vG+HbqN7/ffT6JS
4Wlqq7aqT32V4XfB3CTQKTXjmhJ/w15spdYoz6Xnn1Oe69nhdpaaNfgRnAADLq5N3eCcnwlkvfET
IjedzQdjI9+jh8ZYSVycazUgZfKtAbbZAjAAZINlUtNVOlT7dp5wvuK9Zp2Ezk4NgsVlvYY6rV2G
C+q4MRgybZ60kPXIEZL6K5KTCZ9X3o54QdDI2zt0K8F/1y4ARONxIICKLLD89m5uvAQoEKBvwzdV
NcwfRC8XZAFy3Xbbh2ZdACRemKXwMJlT7YRmKx2O2O64RL3Mxyue46haPsVi0fA3VTsMTXP5CSdr
3yqnT5Nqke9+XZMRbR4uRitMx5n92DN2gAwIyy5BKICKSWVD8E9oPqGCuPiXoS95NWKKmFm2BiNq
qjDyo9hiAi/nXbJPH1nMbjXAq3YTf8FPs7EJmAEy0X28vq4pXhwMHJ+3NaDQCG0hNuDKeQLWWg5O
fb2K7g2D6BGfEOBBwKhnPo2wqxeQZSO8dfI09dZJelVJu+E3IPPZoTeJtByooeW7vBgk9gapb9ch
d0LvgRbABL/pGrRBgAY5CTVAeLRV8XCVTMgVZx5UJDmmGbnePnlTzXaoAIoq6PLe6rav8HVwnTHK
TwHhGfppBDk6V9/lTO8g5TDhuHuTNpIJ/y4BjLXK4yI19OAnEQxvxwOgC3TZLVKAQOJzUkGHagsc
hjkWf4uSDaMSfbcfGx2Xu7k56giM72UmtR+ARLMaEoYZnDZwHNJ3zTaF6NEhmAaqsBmbi8/wt7Cv
KJgNM6CTeB+DND2EbCeklztK1daIVxFZ590QzGeRr8qS52RpRXsnQCsGQyShw+ijv0MN6p084kRj
LS/GFvh3VGYtSd0HIJKh8e/jyuqqKiVfmVoeQorYxn7L53q29NMoM0ATZ4ceQV1eRhScgA8b2G3J
UEw4HdDrxRMyIKZMU55PZIKVdzqn5Yw3oSsv0oDK1HL4OZKXtbRGAyAuOYcKCcP64W5aVLZhbvla
7d4E0f++eeux2z/R/0Dvpab7e5zEET6xVuv+QcmATnRHZO57baMGoQdbuUK0KO82MObNEezxdN+V
ebf/5afJIqaEJ4K0d//TCx6+u9OoKt0CiVtaEOri7O2kwCgaihD3QM+TdZM5vQoWDZUUwrJthwNH
1InwAto/vAUkJ7DvJEb9AfShfL9zCEDx1Z8X4g4EmUcLU4keXzK2vtbQwBaQmUzJu+bFYTUvQKPN
yA5Ggze+g5CjEy5JDl3V2UEWyoopeoTmxmDMPqCKN1/XtNrDOChwcY10bvfbmn5suGhocI4UULHt
m9zQvcx46MOy22Qq0RmhLrga+647Kt1iN55eJgQ48O70GpCv8bvJSCJ9oyhDH4E/AF+vEnpgOfAP
sGAK54YOXK+Z1WACIjhtDH1UAziqFurbasFuCAPcrI2SfQe1M4AXVcy13e/9D9ndr7ndfnmxF07w
oBBOcP1Xia2bliEKYwqo6sU1amDAuAvkAdhJv7/UKwAduylGMzlcC5AV/iv2tP4feHMAgyKTCCX/
10biZhmG0hqZJPdQrO/WnQu1L+oEGhyMJHEJluync/z9vfwKIfAYpDz8b39oDcrhsHP6673ImVHA
t7p6BLMUbgx6kD0eH8cMfbC2AaHzn+b53xdE82QAByKD6B5r/QpRbZSLSdvF8gFCeRwUVYMT/ypd
0RcCsOaPnf37Ae6c8H8AmfsI9yercjyEK6NoFfBaArG0Oql634qHnx4jKDCIwTUVbOX8tCRjNp+0
kZt7NwW26kM3ocfR54Q5uIYIMh4cRH+4o18tHXeEVCrLcXilOUeDgtdlsTWPI7QUYvahfdlUAXEd
9vgyNRJ+vc7mGkugElBa6SFnOBwQWkRqvxFtmJ1A8LLI7E8cbXt4XCxwLWsJV2/xcewPSe7QvwT5
ZBle6lnmxc3+fhCvlxELl8TomoKKCfqTZ6+hJ5y71tMFbenU2OyeafsRCJmR99O7NcqmBE+2/11R
+f91PQ4W/I8mjDtT/1c7TdHkCwscT3c/j70F0h9dxAM861Cg61z1X0Fr0I2RjKDDNzYGGPfJv9wB
CxJI9Fzru5djCUHyvhpp02Jf9KPdD4zfD3D3L/+pQgKfBbEehrqTUnYNy2s8M6ygNLqNN5e0j1zD
y7TrUvZZOGyYP23Bf18KSweJmsgSZPrpa1fXSdqtUyWqy0soAhnZXtRcqO3w8vtRkV8RaPw6GBo5
ivF7n9lcwLP+um597JXUi8m/xhow9c9tRUWzh4qOdXs6GdC/B0KtLnE0LVLXotJRtFsMKrBn/ZI+
6RDDCf7hvl4oIv+YcGCYmIIcxJ2YwbVlr8+bOEa9CG2YxrPbwNEfj5QvO0tiihM6DX+PW49CezmM
FTDfvOjkhiy28LzypLtBFAFqUFUOjQEidUsTYCLx207yqhou4JiiVn0HUUBDFujMKUphn0ZrO6Rn
TtOkt8eunTbqy3iIxQhJuOOAAG/ZQgYm3uYvdcZGIEli97LviF3eNJWaoZZD8CVqAqxGg0JyQQKU
1t2hhRQUJvIzcEojfE0VzUu4g8wB7MxC/HCvLylQ82M2g+oojhSkrHt4EmYaIdAedmH4XU8nTDdC
PzGld2xs9yAzevHMBkVbrFtsMogjimb0HdmKfnQ51LQQr7V6Kv4XirE4zkE4fwmwfkR2qPgFzO9m
sz24SO0MxAs5TyPo0WQDLtlBMY0IJkYVBdLFFs34kOehztDq9okhHM/ZnVih7DVXWsTRDlKMswP+
i75ye36Yh3VEgznVTB3gYCBDKaofhVY+G2QZoVlCiLvC4nEmnL7NbW7ScKwsuoTa93zN5214jzrI
XmlDbBpTcTf4EcWN97UBCg5KOaSRCdpaOEuIhgwZwfDfK1LiMbvmYgn0M+HL6rM7wHnSvOtz9Gqg
R91DOoAMPUYe50uIHVDjP/bDirU9hIVuIKej1R1QyBIhI+EZNGOrDLcNekmOkNK0OqCfQpRnDvVa
sCXHcxK3PjyLuGtWdZAJEoG+6NK+cx97IELRhPafYi8F/vSRFnX6StxmHc4TfepVK9AR5mf8B0B+
j1/X3u+H4YtptD+i1D5tG6SSLgdTBxocF4uOwMNWQ4rbAEGWFqGJ5vw9DpchezRo99GeuhqijkJV
VXjka42ea2sd0EstAde1Rguoq84t8wUIy/CQOrQKXXKu0MrTtzGw7Nm9lzDqS1Jx9L3C7lPP2pn2
YxXXw2HJiUSO3DJ/RhIOqIv2/CYz8eehwXbsgxF7U0hzSNG3DqsbR6DMp0ty1EM93W+69fERMYU/
ZmvMWlis6L4qMz1Skpgbl0TVTTeP/shHQOMgyFSXeZjyg8pD9i41yoJvYOpvNWi5h1aZqliTvgeP
OLfX2Ua70yp7VKd7wxP8dLb2ZaLRMSLgJ68y5InPbhmmM/gY8pvNG7RXXUi7FWuu+UnpeHg0aE27
FS2gI3BE2VA9hWXLvrRRzwExTN37kNH6GFMfX0Opr2r0/orYbQL48OT8iGdM6FS+A6hZg0flWf6N
oASFPIsY8jBTreqTWfvoSMbOP4xzAiAEruAAjcR0zUZIQArehayUaS5V9rGeab5egRkxfR1poslx
mIxH+lV3Ch1MGM++Z56naN4qI3fd5aBJHBLi9btlZg3yt2644aMntkSvyeFLrEeDdmFJfDMKsluo
5Httt5rD9YIw+02cNvMVUPnoum4g9jpk8H7fSAgM7Nstg4jYg+/4KRgbvtsoWkpak+3LOOqBgulg
QGvcthGWq1p0iwWTy00Hs6HbwrWYKog5YmLqu5WkcMRI9coZzRTYNQjhoFC7xboTNRO94W23FECg
P/CAdnnoM3aXEGyfeZz8AZAnGqhVSzenB74O7Jikvr8zKnGfVrMgVoxRdkengakBN6Mp07riBs0n
WPIFFfOhQNOY/jwAwCho3Pl3C+mbd9Dd+aZsvK+erFrtRwfNFvq3LtOChkDO6ELj/lAJzoAFYuMt
aiuTJQtvczqqtuwhpPuiO7MVKD51H/oBPfmMmcm7HMWNK0MdOrq5WF4ndZ98GTOx3GrUIWaUQyAM
BBjlCzmhd8JaTWiilkWQLbSkyb+4CMHWIUPcqAuuR/tWBNGc4OiFKPN6Sy+eDOot+EPgnIBr/0SH
3pznaSFnbWbxxTH5FJC/P22227KzNQmkNrarvq+YkLPy6TQdEZ6uj97lYEe7xKKS3FS+iNU8X4m8
MWeL+JgU6HaYP6ErUP7MFsPea3DEn9Fub/s+wcAPczrQNwkID+cYJ8XBLtY/Iu6NCh76+TZyY/N5
Q5eXM4O2DowxwNwglccJzjLI73BQ1hlwKt6IS4qCUWnGXp8bPrkncM4Y7n+m1yTuGQQWbPwEvNC+
zf+HvTNbjhu5tvYToQPzcPkDqCqORYoUKUo3CEmUMCaQQCbGpz8fpO5jSX2s/n3vCNsRjm6SqAKQ
uXPvtb7VFmB61iZ6FGLYrnNV9bAgWHI5ngsc85h6robRne9bSKtvhzB0P2ONYHGw+3U6u6vg5aHX
dmc5erxehmC+LOfF6egnhe0pg++QcmzfkUiseZcb5sYb/CLDm80Oi6eQls57oAj6LRt+fsHLFtxu
lqHRVvlgZ7Cl3zB5t5xEi6hJw21tHZ73oT0C/uzuscoX9zCPJPYE2ZjHAWvPe6lHN+fQv203Q+SO
1wioaroWonsL8S8SrNliOThBHV5YzCKTSW7uXQg2i4nBYLwamY027mb13K2MwAgu1OBpMNJqD29q
z5kCfTAJ+YN90UQyu5kNmd/T/WnOBtiG50YPH/mZnAZ0aT0rQQVTgfU5L1GFLNSTVnkVddL+MBrZ
OCdNASQICdL4VNrT1J8KewcERoUVXLu45MJjZIo2uhJFKFPmy7ivJubwaRhtAv3+piOQuk7WnjsD
HcL1avQB37UPbGS46aOJAZS1DBbUabcXd87iGm+CNipl4i9D0R0KoKwPVV5O4sAoei2uRVl3WOKG
FrbgmmWWcQompbYHkJbDWJz20sNMo37pmq7mW+vmvMZWEsJOS6yAyiXxxJhNt3RxKpXgwM3fzgHc
gaQzG/8GGWFmpbNFiQh12fP1MxxM8AGsI4PUnk/hlLfInS4m7QdgBhazrd5uzprZEzjh3sRWYrPY
mZehy6QC4O3aDmkxKW98jIy8hspk5000YPfIckAIhhstj6WDmie2C7d5062WsZ1mDsAVQMXeNm/m
qFraxB6YL9wGDctpinBvSzs6bleVraEdWfiXAHAsqrprII5Gm8PX35qLSOkfiXpXj0nbE3dau1UI
ndGv/Mam8a863oeQsWsyWsBnDq4FffIGP0zlx6Kl/Zxseunb2BErA6lgrOqLtnS97pDP3nxbl7Rv
02oplwsnd60w9UOzCGjVVYMFAQziaCxHL8ASNDOV97Wtz4YXLUEiqsxVceDWDi1CeonPljSG12nH
wTqDXO1T12WWc8inwh7thBKuMKCZqV0iN8dB4T+shtsFFGZjuJZNwkqq+Rc60wAT+ZlFqA/9QyEb
CQ+2t5boUAt4JMVB2jBBvFvLmPzxiSGzyC6qPnSBjk0ftq3In/JCfsgj6VUxxwTxOKM5OWSgX04m
m4fJIuEPjOWC7bpZ7eYMQWs8TsUQJbKXGzZq5KMyFsITjxAu/HQYfGAuYemyvk5afNZ5th2DDnx2
n0MBYvIZ4mqDKNqnG5uNex+pwnkMEDYNaTnRg+J54IGJ0enNr1Yn6zeyb1V4UEGQ34Bg6x7HXun8
MC45kBK62XkQG2KJLkVXQTNu++ZYgyx/bGsT3Jkuuus6wzBm14uL54ZhKkhBhuoRx6LUtjNyAsdg
PG2LDYmIOKAGWDoII5xGlt9BDQ6BnMlhB2/Dcl6Svs6rxPXVJIE3CVC3HULN8VL5fLjDSvP9ccuG
8jVjHt+fKuZ+6cBLCdBjrYczuzybf+lD2Sgr6gsuIXtg1ymPYxD5ydjK4hkYvvWBjuByREyEddCM
xBGjXnVvVOaQTMIvXsxWPDUVCrWcg9sxsLPqfTfbuos9p+veO2Y2XI22g2k7G5YqTEqatuDQbT40
FNKjW2LJ4hDu3FUcS66m2So/14UTfKiz3HqpLWe+mZgop57su0uHVvYzQwEgZqxpC4yXyuxv/Sxz
qFtZHPeH0P0MXZtDOnb5fdfGEPipm0KjPODyZkBLk7vzL1uvhSmkwPtqZmBbRxMzmCsLBzPrSOwb
ZeXdNlLZn4qi0HVsN1xDXDVBgaGa35vQluOZKFbpXQp/tAMM1whMcTOyfV8JOCbvcKz7RVJLxzE/
sPHOQxwZ4TxdGLr2Uy0r4wIepf206xmwq001JBv4kXceVspP4xRKtgdOnsduzFBpdZnn3DBSHK7l
itglHnJKmptFjfJTbesF9xXtzwkiTrN81nrlXeGl5Jw2SrqrrxPTtClmUjgd2moCD9BjbWNzXTaK
eeSsX1ykrdlRBIW+dkEwcpalHNFpk/WGdzB6gRbZ3CbvWaumeR/IacFV7qi0MY3ePI9zYD0y9QOW
yKiaL8vXc9GcZoqqK1a/dj4sfYHrrV8iSk/UJUZ3dsBPGgmeYPROqzA9eRgkIP8YpQwPUeIWogCu
NR3zyWfEI+qkqinShsN+jAUyvPYAHxLPabPtpVVjW9/ZsMlVyqkiq1nSIr+DUjNYY96sJ8O0q9a9
80cnw6Bt9fCwGuSsRptMRrhUuzu4rRciIIrO76KE0/biyhiQtlBjErDhemtaMFcLAaehMnfXFAJX
JurrNcxo6SRq5AAm75uJrpUTL8jPo/E4jFAVXvK8BjqWzrwqjHdwCTntEE/g3H19zKnV2kuseob4
qnq1TN6hQJcl2oPXMwN8xInJTOgkEXDpNh1WnPXVfTVCCPSeXWzSJei5ES4fU6Vl4ON/EUYUmHyP
qmrXNJLF4r3AH7aLx+9NZEPugxDdRHvL1rayRV6TpLNLCtAx7PMZ3sMteM3djGyFE3rvjfett1RE
SICcC6OIWyAEm8HJNqtmny2C5Vg/jwUNBazpFJTLGeIgDINkzNXY16eNqRt3iy2v6ipg+ZDLROo1
elzba2fk421x2aH+UAliHLAaj472ZOkDne6L0rkyx7FfO/RRpabG4eyQ90cpw4r12NBA61FH3dqI
zCjdZcSKuQLcVjp0T6UOxLpKusMTHd4SDsgwNrN7yNvFxSwvZ5RAEb2DtgPMRukXHjBf+xnTuSmL
5Bhbbh+5h2DdHPfEPFI8y3BsngxUPzq2O0xxsTvy7hxQwYhXs9097qjyIZceOn/3y08D+pkl3uye
oejmj+s39f8V7I/p3kO1e0F/urzpzMzBIU0ER2WtqzhIRyAimyIG1NJoHqtomYPLnhIuiJ1Wrm68
tHPdngZtoq5cQglSHGl3/So3M8PNOrhwSXz20THVzrY+KNAdCwWC0RyoQDkhZpX0vNPgu1qkmQiX
T8aWLSv8snzurYewhlKazmXbfh5MBusAbCeOBu1mQEE3h8oqDpQTg7oYAUJMrzl4OzouVNQ2ELW6
yI/4x6YMLvtohYiG7D5qk8x0u+7grqa6sFQXvG+mxqVhGWR23iU0FEuPE2qwqrMIfXNMQYuM+gVJ
BnKOeJCo/xK0JsC/2tGy0TvR3DrnnLxF7PbU4bcLg8AF73IdHILab+ASKkI6EIRj+kDzJwWSEnsd
VRq2YBzjwNAF8RBAELdgyY3YQfN30cumB1pPw+zThpCCZyOL3oyG2fE58Sb7llzuV2526kZZGB0q
NB9fgKhRFNSVzG8MlmH1gcPlXLwJKjHsVZdjlxdUMP7VQHZO+Ykl0gFzPLnVQzc72S3yzfwVrgXf
fDhvCzK6bKQzsm3lEsvSnJ/CxRvv5wHP7Flir2NqHYiO1TQQmChqL3qwaB8GgPm6+dKiaVGmM5qd
d7Pj4m/0auVetG5VIZscvMc+y7ujtlvzxR+UBWgSfSQUvg3ngNrWGF/WCjuVUJXUHmH0ckIB6RBH
5RRNl7k/oJpT7YZMNc9A6IZz1OySDU7DiYQ5bx+ZXDH/NR0MjymW7Yml18CHAVldBsgenXzH2AMd
U7dQIMebnKyCMDW9XAZQyBv5dl4CjRpag7GPUSkEH9yhALYuKMDvemOveFXohtDjjHUFdlxnETKZ
GlpNyoZeoQijXXK/CToA8eZL6R/qCeFf6piiPGz9ws/kHjI/5CxCppMjv86qaA92piD2aG99H7Ba
TNeQdQeyJ/opfFDeAFNNGx4IAwOt0ZUj7O7WaTL7OiwIhkG+lK04xK0sujaMwv4EOKy+Wgyp7tEQ
VgnaNPsjbp2xZf4BaQeGjKqGJJjdck3HeQUP1AwhPvyxKMOG9XdwmuvKslfvqP3ZIxmikMuZzlUN
atHtQCY0Uljv4QHnaywQiJw7lC/mIZi9lUNBZOO26DMTAISwcPXX3jLMCfsmVR31eVo4Qx/u35t/
NzszbWjH7rJz2AjnpUf9AdRjbN47SnQvg+66mGxCeo8oPRFw5ROPfDO8z43ZzKmtFgPK8WbdDiO2
I0Xf5UObj6AVKl7qdCjrgAwf3V1pr8eDMgT1DX2B4MLIzPCZjnEZ8Bjk/idpE2uxuKZ6mIbVvqxV
p+2kmojuoFozBZKelhZPoFR4oZyi9VOwhRROkFuWU+vZU/OAi7dMB5pb6cCj7iY9iOUD5Yt13a5d
gWZxtl6KbF1eokxbsVSjiaXTqw8E22RfkTubqeu5+imk3D9ZbmZ96lDGQ2zOVg/wG18cVoQXvEDh
7YL44CQnzVsXjh8RTut7OZprFoe6My3eg+0+glpNRWNByWM/GFqOGcpJIa9d00UzbubeHt5VNDvS
cOGggkm+3UilsbpnI2zcx6pwwDG7dPUvpWwtRnQoQGvH+byOdP9BO0j6QcMnNijYySmzedxVL5xo
OyEfBld1rncHb7JnlVdEuqCZGnp82YgXlrUS8GUkg9Duzl2R+MBqtvGQ2KnTmYsuLs2xENV2icB8
1U9ZuczeZ691u/qi6kKh3SRzB1MbaTh57jyweNWobJi1oduoIqv0zRRBoLVRNoZgcZOh9gdzuRzX
hS5m7NuLd3Tddg4/+G2rWVR6WTcL4JfAK4DZUOehn0iN1c9zhDYu2i9k0pTxqL1WPNq8NMjrSSxZ
p0J2X8ydg65SBq0ICIHuwICAdbOVeY2KSeawwm1QLk3PGCSv8s3s30xOqDnClM4Cr/K5C+dsqlIG
xCHnPqxM5VKdARSpkQCeGYq8dTClM6r+01hvk7XG/BZZrsncuZRk8SYLVoaLDPtmtYfYrPsncf3c
hBNe5NDG+nejkW+2F5MhVPPP0OgHPvAerTgwX1eEQjV+sphRGEzH34/nfp6QMzVEAWIyOtydvAxg
d+P+jwoJWmWhNnEvfBGd3Aca03eNC1jTgUG5Cgp3RJI2mURcJEVZMaL7hwv4edy8XwBCAcy7JFMw
JWQo9PMFlN6KNyovAX9+vwDxXXki6gic/wn6q/pvDMT/XwwERiuLb/d/tQD/BuP3czD9XxA/fvBP
oEPk/+HysGB8/he24U+KH6KPPxjSIQMhzI+p9+7v/JPo4Hp/RBiUWWAcVDnOD4F+rv0HJQLiJp8F
FmcoP/RX2sX99yny7wL9OBv9PN7HjW1hpDMx+VoR1Z61P/E/aH4iU2F05cxJsQcZPIR8dMAvwgmb
2JdDICnlOIXaD07jT6ewc6nAQegAhw5hVNXd/JahocDviQ0Sn1h4QcQNb3BWVW3SdkwkA78tDrXO
H3LpXLi1Rrnq0opkrXqex/p+tl0d13MeJkZtF7HlVxTNyo3iSLQN9BYiA+LebexH3VLWSGkHyebk
4uzOk3pL8g/Ks0C7KSLp5tVkULKGzhMHn6+O1FSf2fhmjVaQYZ3vnfrZc2nnVaN4QNU2XnUy7K/X
oKDWXnqBgcLZyhT95XKzzn5A3OCCPY727ZU7ZNFRqxEWTN1tfprzdZ4HHzBrPDMXTSckIEACl34f
W5rterGZg8kCt7f1vd67MQcyexr7QZoWxwq8GeTesXVmtCirJQInizXxUBf1iqifHCVtSpHwwHSH
sLUGGmb1HJfw2vK9ZcjNEtebdutj4BnBlagqn/gfCH2jG8jjYudLe7G0joV4UcGpI7jnsffgOM1r
8QyE0H6ahedfLm4wvW8t5laF6iOCeRxKFEl1YB6IpCpp6yHrsczrCSnh9tgOTl2PhxJUuPGZXcUK
trhrRmM7jj6VVgwhSW2J6XX0OwxXA1cnImh9wOMXnqMcTdFhDntniYd16ueTsNVwwRq2cNxtGcKV
lgvSVrT6wQi0CROoNEShYzqzDofDvPRugnowwfDQkz4Y9QaTkAMb+vKKPfps0JyQRkrvb8m3UyeB
vg23XdVgLqDA70LqgphfRF2Y0EFpt/YqyFrtD+87O/Mehg2AT01XrytJE4wpyIZqfpPpWkAr78KA
GINgm6b5yCxyj+VyNznsBLDVXv0n5ArKfDQQ5IdYQqKqQX5q5wLm6tHE/QgiLq59Bk3LLSc8CNjH
XmXtmJDEZb3rQrm8wbG5iXit2p6qHg0slb+RL2lpedGuC1BEBpVYRp6L2ivr1N44YMfaF4guLLRl
eNN7qHMYqdOut7OHtikMmbCS9DKuapqIGQJ6ccalbluJkKt5t02zPx0bI5izZOyLro0t8i2uiCsp
Lrq2MSD+Bk6OaWNcHwfIkHnsGMPyrib4jaFs7zsf+sIFM56L/G6fFt75KKsPepLMKhANzicuwCRk
EcG2YAZwWFoyH8q1lfc+ku5nIjhA7QU9nJGYTAX2KQbnw6VdVdllwYDxMpSBMcfMa5HZ5HrxUsuw
9MYcqQ245VuNZsJz9Bpb9MYPqA70wzgF7X0fyvwUkHuCVcW7o+GWv80auVzTBKdCILNpe/9tlf8v
3uj/Smj+c6/8Fv5KSM7v9sPkI9Qa+nYlirZ/wY28bz/152ZoWe4floNF1ty5I3uI7f8ibS3b/cM1
0SBSVX7zmCPY+mszBFxrIWraI9wB1SB/+5FpC0U6dAOyjZAtIl78T3bDX0Rh9IFg5tiowtGcmnh4
3b36+mEzJACQIeU4Lud2dmCPzBwN487BmwSccJ7e+Ia3XlULuXEH06w1EZLu9FS7irg6FbX9ux++
vT/36h9RQt+23h+EYPvVuBB89prPRKnm7xK2H67GZdWoI7h4RH221pnspDYDmdjR4V4mjVVomt3x
fTBJoIaDCHWfoD7mbISTKXA5Tgbta6S1ecfvKOj0NI31hGIztE6r72VfLIxUyz8Up/YvAr5vV0xl
goIWybgJY/GXKy7p1aP012esgnme+hgenyaXKueoiQ4iEHFdrIq8HZrCW+DTK1hr0zkJDqYWM5JO
v5Irp6ykNKSXMpuFVapFYSIeGbwaD1FXFff1yKiVjp9KUQlEz6rorzFHEqICAMq/LQcwsqff34ef
a/79oaDmNgNuhM+zga/55w8VrAYdPdmoM4VS9NzloUWSINUKKZztuNzPyxA9ysxqXn7/Z3+u9Heh
Z4DWM3Aiarb9f34pzNg4cleqvAUQuVlnrF/jGUUbZrqseP79X+L1+VHh+e0vRabNuYaTVxSEvzxn
kiiDrWfYfEa/5H7E+0veS6bD1SYQqDiYPa6kxDHXEL6d483inx6aXytQPqVt2h7MKtcHLvbrn0d5
WnKiQsKwJ9rBkBm9j3WzXwN+RHWgI9ZRVnHrT3PTf0sX7oIvtNSxksLTu1l8muKJM1eMuyskZ0+M
UW0nLcJ1/SKNSaamwRyeggqx+gU0+G38JyXp328UKmOWDfSxeN45HP78fJj+6LWelxm38FbFx5JO
Uh4T9awJ5XRWMB1XRGnUn3CfIT7aelw6nHLLhL5c8FUH29Yla5EH9CSq6UuJt+N18siT/IckNsTb
v95k7PE8RASLw+/g7dwt5D8sJv4QliZGLee2chH0R2GqowJSLTJRittpHHGW9OabSazeCP6qIAbN
ak/KHiS4WAkypenFgwTTtpCyNefQWUV3SZKAjqlx5RPCkTDNsJ4kY0eWNwwCQuY4Bqj2PEtD0Vmk
CZXnVgSadUM7mhANJC4QGDQPdpXf5whGlrgZg/6ss/6ttoXhpP4EmN4qqV/SwR03KoE5rG6awgvf
ZybjzMIPrZuNfkBETklBW4e1tbwkrYdu4UyCVmrNnpFu1fJZKsQ5I74XWqlCB8dM9eMl2C/7bV8A
tDtlgWGVoK/r7FOEU52ZXtsbH0aBsEwyj7zE2CUvrT5qXstJ+rz3jqgfyyhbgniimQImfBgTEjQl
7S07umOAvhxo4vRHy1qs6dDgAUDBwimnTya7yA5COQNjwuiOtOTcTPEn6Qu2Ght8Ogpaml1B87II
s7i2h0g+UvR4pzGqDBvni9g+hn43HJS5VNtxqkN4xnSZPjJrnr+iCZZegoLXJFU8t6f8uGjKSmee
58OaT8RRDID+CSxxxEXLv4qbwx06vmgkZXFFwpHBoGBG60x+CEWabrLEgTUpmGDUh3zX/b+ZOTan
pRqQj1Y8Sfro6DlSIFeD5cano95kuBV6LShsy1398VqQL2Bv79VMxAPd9GhgKe8+26uotMPZQY+j
NM+61ohsmdb02wk9sc4QZpZo8yq76R5NMEeX1eqQ1zdyD4jxQ2jCRKFA7JO2WcZ+qJt67g+AgXIz
IfDGyu4KAu6Q2tVrMBfpujSRvvGVdnii5qyz1JyM7IVH3yiq7G7i1fHzhEKSRrjlwDU6tg2noJgu
FDOIw8K4PjGyCBR3vGaYrVBfZ1gxiwhEF5HPQSMOKqMqOJLlCuY23DxWzNYmPyYRxWA06PfWXN0z
HsLE1OVl+NWgdC3N1OxsjRo1HMOzhyQmu2qdQAce3ORF9dt6oUxWN9QbeQEiPFPTRkjHoNryuDa+
WC9MpcBbezYd8SRYvLUhGqwnXIfbar8zpNislPloDX63FqZxh17AQB5I0f+uEiKC9DpEuuHoqf2H
bdQOajNmS9Z1MReKXJUA3r0+ZcMk20c2Y+eKVp9dH0fJFRw63eTbIbSWjQ5dtcr5VoQISg8Gr8qA
VNkarwYwlk2aZ0TopAGWBRmXgaI+aYEUbl/oukbkenMBIoXHUfSXllm6F7S2ah+eOFSztOzKLN3G
rKZNPA8ywrA/Vy4c377a6MxXm3FtZo17tGSGpC4g3VAeLChj3WVRWoDy68gt4P/w73HUoJ/P45Pj
PlnmkikoA3zjw0ADe8Uayntkn60NOFlJ7I1rOG/XZrbHsy8JYiQ4sNe33tiyJeV4APiBiKmyc4Se
YLXvkQa0xVWPo3w5qtnbymsALvqtW9neR2/JmBCGFg8vTlKE3weIrSUXj9UNgbwDuSahV3oooQe8
b+aZyqLKq+mRPub8SQ6Fg1RgzrNDCA4R0VKY8Xu8poMfQfygdUaM4bhvlPast5Zm5B7PZO3ADsZ1
vxzwKlflxYCmBW1ZwBDvrjSC6Lk1+/3hrKpenYJGFaSHra4OE7OfuTfF3HJhHSdc65odLHqm28zT
LVglhzS0oqW71CrK7PtqQGb6YIdtBILfrebxVgOlpvgk7e/eqw1/OXSz4E933Ub2w2ILvaGUDPYP
v1/6zPrEdTFpObtey6cYe6ymcQFDe0uimmClRDYEJr9pgSugIhqpCnL+GWuqrdvijmPkSvPfkYXJ
7QbfMt4Ko2CQVppjj24Go5tzoOGAsJz/j8qLT8QCgmpgr5N1K57REURXWJrKMIZPUPNcIMf6OLd7
1gRJnOuDoxdTXeeUudV1JzHaPIbsFifVmta5j/L+Pbgsv9898KV91YV5NF7DQ2OIsw5Bj9oHJ9VJ
2nytu5ZtpXNC3tQyKuacPWzD+t3si1xdoB8SX/Ff72sIMb5FyjkgJG0debY6Sphz7wwzE0cxy5yO
lssytw5z8VBiA7hGpFF5qWcPNsbQxnPZjgo7eh7g7uUHIuJ4TTYjc6JLl15c/0WwIBNGZPFIHZB+
8oxUHoqDIxqE6cAmM/fX1jDadJSihrDFpnAmk9K7rz4MEbp6Y6VMv9oiDWwZnfeqoK5awYSM1OZX
LUSgoQ6ese9cSm4LYehMMOCcTJO+XdaA6fqkgFQH6sIVdPkvtnlX/SPQUttJNnXX3bb+4t4Ymgn2
oehb0gRyQB1FEnpKFG+pRNSriaED6X9QKiDdhZqZm85TSLQn6pTHBsVb+WJ1mxNOMerUen2SGnEh
vwxF7KEAk5JfGZmcPxW5aUzAEZRfk/tpWm8WZYDtHxCVlXRBRh5SUs0q554gjM07C1/uyjU5mf6t
C+Yc2jLVjTrMCO3wqIQtMWRM3gRrh1LNwVqcZSDjBIUqEYk9T3/tLnmQrhlT+YTEMb9/xyyR7JNi
4Fljp4ueedaFum+jFibmaMsIe7goUPwt43v4H3NoxXU9BU8e0rY5nTH7uGiPGyhFfQa3kM2dJ/og
iVnpjxwc1uWmdHTd3QSDLJx7ZJqNfwmMBwFGuSxGflsPhpxTodC7xFRjo75tmozrHzDcH1UR1gU+
ENO8XHuX93718fPAQCuC228Hj/92Uv6hk7Kf6DhF/PvRwvnL9PH1pzbKnz/yQx+FBgUz1u+9kn9R
og1rP3T/0DgxA4ehFa0M3sWdLIf/SxckDXl/mDAyQzqFrm2HHv63/2CMYNk/E6jo53Ba5c/YEQOL
b3i+n48XhWZyx0jfuQ0yFTyvs+tdroANBpJgmP+uhej7FEfRFQfQ3opZjaaDueW8Q37YnEZb9Tdg
8Ef7xSu2+ozYcCiue0wcbmLLnlbgOLjrM4KO6YXm7JDqfN3iArnskkQTqvBY6kqnBKO104mRv/Uw
Oqp7307ZdLcN1OkMEdt5RPEx0Lvus2E+lsLF0ThUAotCPdGXlKs++RGXCDCwWgBB5Z1L6M/qLPeM
cwP/WDCAzy/IJtrGdJ+dfqrGRiEWWOv6tSdv8A57wcTJg+L/Lsvw59G6z/jsAlEMCkja18Fltw7u
BoxphGnCHss/dZQn7asxzFcSjhGhXebYbPD6inUhMZoL7BCZk14D5U4I540dyu5N5Fb5w1bV013f
7PVN0MDuoBqGkKC66VTNoKbR4bd9UrkdckP0lqRlhyO5DdjVFy1BDNtPWpJNsklimM1O9xeZ5ZXj
CQtm7gQncthYCIKhNDczXRDZELtQt+Fyph8uWivR9KUvsdx3IzrnvC/IemXO1dIXQ2JhNMs7wKuu
ch6muqWt7iDpiUOvzKblXH8vqcmmo76WXT6Io/xWd6M124tw71tFntGdOk7fC3UawnvZ3lMx6xvF
ws3g6Xtxb6rZyjgjFU2W9q6a9gcn2C42UhTJA/6G86yFD+/xSn8/Zlh/njoGpaaZ3ns922C1XvLv
RxQ69vuBRX8/vnjfDzP/XfBaXer1HxY8Jp2sSv9+vft/zUcQjT+2jb//xF/LnR1BxbdpHdIPM7+j
77/PUBFKMV41Ldqknk3X0WeF+wGKz2wVazbzUsfbB6V/LX7ezss3cf9SpdNbtZ3/KAnN2ftj/+rT
fufiW6AeKcz4nAj/f177UBmsQmDP/VKQ/Vp9bcSWOWY6zyDXETrryl6fK/hC+qhWp0HJo/D3f14Y
UkDB6jymN0dp7ErCGqskETJtlJmI3cKGVJKnwRSMcJLBlf7mo3dA8G4kyL6wJ6KbHtFLIiMfKe5Z
nyUSwtyUxvxU6JGKB9trDvqWYO4Sqek2MpY6OSpHAh0vaK2RLzTzYjBybCeccSQDqiIDwfvDjfy/
utg/t/dcHzmrs/fU+a+3t6B++XY6vHbUqpv3BWDTFBEqnwfIupBaOU59G+XIj7BvWmUrvvb+UK5v
mZTvdGMbnw+fp+Ugtzz9/pK+taF/vGFA8iPLC2iSAaxjZvDLJREbtcBkHPJXhnGwdKSLsuVqg06G
oKUwyCCFyokD26r2fJSQfaNaZE2HxJSQMrH47NTRYCTW6qoxJ2UWhy3L2RW2ZuFWHLTeiu0Z3CLk
MtBFNSkF28bMrjiIyFVej4dGofX/hzbkz613l+MMaCM3ikJm+OzAv4L/s6LmQFs37RdzRubziNTe
6B5Ek3Xb/e+/vb2d+cOXxx9yCJvAPe9xDgn5ez8/7Wsj+mjzl+x1bzhiVZFNVrtwrEzecA4VlXs3
q27PHGDM0EAZlYA7pgdwCMBLf38lPzde94/s7DmHuwN5b2z+iguwnHylEVT5r5MKB//sSeLgNaMQ
AwnnVc5J2/snhP/+YPz82VlMGELBQyD+52/JBSQYNrUkUe51sXJVul/ovARFcZnJkWch7/r9Yzer
PwLp/f1Htf7+WaHK2lR79MlZ5cxfvvUKgmSNG168KqINRXBB97F9anBA9XCxwBPm8m6JtswUN105
tDuvbSqgZVcqkOBJ2W6zJcN1mInoDZqBgMKqmFq7uamnfCAlfpxdaM4Xv7/ovz2StNOpLD0nQDPF
M/PLNRtWbuD5CZzPzdgPcCD7lYY8jM9w29GC/+nf4sH39/9QzLJT7O3vH9rbIBFx+1e1+ozsawy3
mKKI01FmGyWPxO//1N8eAg8uDYIdHJSWyUDol9XDIqTKBrfdfm5XTcWLmY3g3K8TJQuQy074nYPW
m2HWP0GTrb9/n/DWfegYsIgADP+6bGWGZS5y8IxPtC4tmzYJWucRbXcoYdckltPQBL7gNamDj5iQ
MVymSBrpIBPwvdjT2xI2Hi0TILybJo/FqiLCEH1I0p5YXRWm//Athb8+slxgwBiLGx/Bl0OT8PMt
8XJSucU4dJ+KEBybj5d41du9wtfI/dmIRVynU6Q4Dp9BaJY8H6pFFmRg81lXFsuodvP1M/dSVF99
tR9m2P7cHagwWQxLvn5fgGENsLp4C9iQF5VHKFDxRwU1N31qtOLu7HEibMNoYkgfiwuR7Uu0oUj4
WFObxnD4hs67Xt5v615CYJjZMr4LVAm7Tcbcyp2IZ7u9xxPbF9h37qXvVuKLP49WaSHnydR2zwMd
eS9t2fLGDXCtuUaL8OIWWwM6+hckt5J4+dFfoOFv2gmmt9OwQ6FV9T/snddy3UiWRX9lYt5RASAT
biLm5fpL7yXqBUE5eCDhzdfPSlLdXbqqpqLmuaMiVKJIXrhE5slz9lmbf4GiSIMQtySO3YpnZscY
+qHNFlSNZipuSmMzgJxphnxlpim6/xmZLs347UhTNBANK9HEhAQeVuHunWGKu9tupNcz2c/1pEHP
LZgm2NJpFHDof5DgBIxfTHaiWblXgv6z+rn2ExolQjnUyWUuS5wCR6udyvMYOWh/1tOox1iaaArk
1iVDAlvbH1pNnMaqRa+ZqJdsJhF0VR0C0UqWCr7djwtw0k4D8UoPGEu6Mc1Qs0wds2T4IVTSE+YP
0CC5GhfyR8KGrEjXrYak/uMzalUbzRYrUppS1wy5CoG8iBeHe9Bj7sahJxUzESNn4ppA7+u7KrNs
5M45vsKI7jCOXZydlXnTgw22YsRJ+PgZHlHbrEINBlGzV3N5TF16uFRBx6olqP8waNLQTYu7snPY
ZexSgcjKpfiVYqC1GgBrMGoiuIk8MzGZfCD6TSv0duSCM1+cGdT85i81mS/uIQazKcdHl4eT0r2f
my73ZPF6Px+PoVsOGhm4YC7nb5A9Cb43u0SLXEQaKBduKKTPErgsPdqcsWcPzAJbfD8HLgZdkx6/
jaglX0W+qMVwFtCywKdUc0XFZtOnwucrI+o8ZmPamDpOaebq+cexT/W5yACdtLt2abecv8x+DQds
I8AnysPg+tpWCA9HX8dt4WBmyVWr9aofk17yxToQs1ZE4/aq73FNM276vZ9GzXVffE+PuZwQUB7S
boKUTEuWq4eoDq2HB+WX/Flbfs4L7KUYml8ROi5EGXJMeM/JQC568tBp4pe0FpqOHsNw5kMbxCM8
CaclbqR7QVliePCSDH7MNq6wRpgPA+nctLjUDTF8YN20VGbW5CB6PapFQuF2g95iwblk8nNU/ZvU
fMCpKgmGjYUCRc9McY613Q7Iy86heVQha8jmSJo0Ii5kbqPBVMuNM9OMbK/9FkWH3AbFyK6SpY8G
yCvXcYasWcVml9fmGktFkVxDhk5CWhTIJujZKsFWxUIy7bXssJPWzJOZbHTdYdE55W1rjHSyth7n
GBotz6aWflI5L2ULXxYgA9ryqLoPijqU9Ju3VTD5a5eyyphvmYiZbradiDBdXEeqr4Jg1RO308uG
XUoXH0K0kag2Vn7GNOt+WaieguVjsp25Zvqw8cAEHB5PcRxdZPg1Wt5VNwWtHjwJDBxGYjfOsPzB
b+txaWK1wRgKKddk0Xm1VAvfq+2hB4G5OJBxntq65C5tUENaIDYm07D6+gp9uM2Uiyqu5ymVFFRZ
CypwpnxWUJt6Fuy5+YxcMwGjOuzMTo38JFuYmu91DbmDcz8zh2K6DbpUR4SIsiOmJyUnl/uHSy+z
w8Bd5F2gmNAyoIa6EXN15OlrEwmfQoA8+Hm7cOK4DwBAX0sL4I/aMV2yHA2z8ljlUd6jj936MteL
LDkGbZQwuRjtUkelDM38MPuxIa8nc4ZXTa9p4ciDovrAJflVUzXQyWwdrcBdy+YvhV+zG/mxD2HW
1zcHBJuo8EOhvarGvixOR2Ecgfgv9OSjiIo2dTiW4VbCCqnv34D+ScXiP2+HefQ4Yy8dDe5SBded
FzvtF8Lpg5/0+g7+GNZFMurvzRL1uI072aQDZ8wi9HTf0jaxPFkGo1JshdcEzbgi6o1QaoKjTHhz
pR9S315BZffUlZ0w7W7agEYBnBAXa4YRWo55c28WU/7wE3zeLdWQIYYYevXlVwI9ZcSk/pQw5y67
fwefp1ElN1d023XVuUKZokpskH8Hos9ZVuls7waLgm8z/wZEL705t0lUNcbcPSNN6/+Jo09JjU9U
AnN7DskZ/nsqfQB41mx2ob2M1fnEy9HTrJtdjmiyccL+E58+Sm2AD4nndt5Zi5+jv/oLSj0FWk/D
ETwbCs47rHo4o1aJEtfDd2Idh8Ixbt649XRdkFTcm8pDk7r9FV8vDdniVlkyqlc/QexzkA+oQWiV
i5ZpZQ6ecjfB/4doj4oTuUnvqcrDFLp1OnP/N7j2lZ/1drWxHJDbtK0KKjzRVWNzMenNj+jbnHP8
Wu7GqKgAN40V5d1krQpRKOdxnB2l5EaFY0PzaWWaETHKm78Q1ZCRFwbCqo41gd2lRFANfi56WcGW
W7/cta/Dx4YFnNchhgHA1FCQHWcqSYw5tMJdSuU4yvWFqdE/X+pIm5c4cT2w9Dh0ALHKdKUT2ct+
9jw+c9c7NNYtKxQ0eueAe/nC2c5vNkh9XSTuRwcrXk4FUoSXBXu4z+QaFPVSpkmnbYnsfeqtyt5L
2yEKHk1iNzQA1M6Yy1IfXdx4HhojhoQbGuYcc0tbvbsIUtk2/kWH0mafbRyLvjC5UOISyvkandTo
CbHIbdbokRYGQpNxDjpuEH2IeuWEuT5xpg3aBI7de4tXLfeDdLTJFh1zEx+mTTmYZloc0jj/Fl48
M0omPe2YZadWwBmV1MOs5iVoINdhkPpqGGV3feN+HiHZVjvXRtR1gfJvYFkkZa1jqVJ5OmSJg05b
RXUQzDvre2+0cxZsoNDQYLdiPSRvQFY/nLi3gdk43H7mcA2Vq17TPS7uVaxSP1YwiRh+eMiAoDCj
uQGaPtTRItR2ZyqSaVBh5w1b4juyd24s00yqz6DH7IDh8487sdQ4QKx6RRWO/FAZ84lVgWJbbjKr
nH1a2Q1Asck6MYkD7pBShc7HnJbADGCcfowsmJb1xPav7x78Opy4YpGWFs+IRlGPRsQyyoYxvlno
bQ+D5yFDKZIdaHuNivEoCUeHh4U2E67KWpROPjVNPyTxUdGUwGeZWNASgo/2rPfEPrQK92NBvs6a
1slIs3y3QdVIlBKBuWO5HFDTN87BVFE7+DdLF9tVcuGGnsn5zIvU74FAeselDog1hoe8lfoVASeo
E154X/ID4UCD20tq5WyNk9rSA0yE2BnY+9r2wNlsIOnq1RXyUsSi2VcjgepaCEUUiPJFx5udq8cj
5oEpkbXJHUi/h4tX8gX/rn+aqIS2wDGnsuxvrJjzovUq9nRomEHe0sE8pr2czNvrkXUOtzrvx4qH
2rSQmAsIh2KIPtESGSVoBCHKeLzVNWMhXyczMUG6k43UYzcv7aC8LEYrGjr8RVsfmQsfAPdpk4/w
85J1bwwFxyoX0BAP5qszatoiHUw3wVCx5Yu8IGlehgbsd7Fqs151TC6UywCojVaXlRCRbMZZgUsa
dzZVDjs2k94HHghtMYSXbDx5zjARFmzWRpv9E2S9GUegib777GWIrYmbEr5FPm1kDsQabeU3XG0y
Ud6dtz92xP5SBgQGUxSZ7L7KqBZ8FbFnoZxsgDf7IiC/LDcUXEz0lbGK2Y6AfIEkffBdJfoHd8kF
tg7GaHH/Dby7dczu0qlMSmSy9CafDjkdyEeqYnyEbRjx1LqChC78PN9AOZQ0g1MSowBuwxuHIIQ5
YLFq9rzH2lPl2Or9A8PJRRLJBzXhoqdKxZzsHpTn0Fa5peufoX+w4LOxVQGZP395e/XKAXw9GDuj
CMAtYtmBd8emG8DqMTAA9HGaaCNeRSRImcfy2pTTVKKGiBa943aw5eRGjtBzeMUXMUbq0nUzSfA6
j2m0x5Nr6m/dyVuA6vUQ9A4+akkEur1nSOxqxATZwNu5KBv4mEB2uDjv07rUkahd2szi6/Ft1zhl
6FziY50OiIIuCfh7F77FyOy8pSVY7wLfNhZ5uOiTrpZpnFGr1ein1arzF3a8ktZsBjqbJJPRP8Zl
ySNNrF6fOrojVsItdtVh122NqZTQ4xXJEX5wmRlRuFToCavjMRpIyzExSF5pLO1CZSAW2B+JatI7
dNpe9MwRIKfhHhZWpkfl+1mjv8gZ+aidUVkit3as05ShP+nW0SAfP09hp/eZQ2wg+KRsOdc5/g59
w/X+5pCnWTXSVLTqOpBWJZAwAqef01QzrEofV5zuswM+nxn+bWjkvqFzle9f3a+H0lpnauRIxEme
n7qeYXulloHsxGfASHp+qlwpcDGfmKyZu94/1ms28M+5aos0tWcJB98+bH1+qUrBGkMSisru8ySK
no0M7cc2I9HpZMxriPREI/sXuB/ZS19KB20O3um1n69VZ7PvJguhKxsBW14997zNzD9qHyW0CB0i
eQ6dUxeeS2vd7zLtv9wqDMRMhMoWMgcLTYP+/p/yuVMTFl1E9/ILhDaM+LYsUHpbyOLKFur9O/XL
mBPkuwNKQVSCMBQ8TR0TRiU4sbnqJYh90c+HcPbT8Ql3Tf2KuGE0/nbInZZQLB6MFks4HBNY+6mR
dlO3wo+oFbxgqKPnKLSIZBH7hJn9LrIDvWaFAa5UBBMzX3/L8TttrpntCuf4/rWf3maqpo6js/OU
SVGInI7IsewmQEWR+EROgn3zHOOL8cUvPb2df/9Ip3fZdoTJ1dJIwdFIjp1kzTMCQ5wAU+sT7YJe
dtmpXG/Nk1QKFvnY1lHj+wf8uW2DAg3tM6SdKfJiyEfQdDKCutRfmEzmBpEndaJ4CxdST3NMito4
NGxqOhnBL0RzHKy9zIlZGd8/gddm8D+/gYRa2iIVMxsP82NHnM4sMopzS3klfXO48pRbaln01JL1
iIMUUI8OW4Ym1qGxK6Wev38kxQ2n0ymvwsU6Jj6Obzfnh7cuqf+Zt7jCI47dwvLmPof5SeXDXEGs
7dMsamXwszWvQi+Ww9xXQ7WJQ5MXHxgFNfR003k9ySML2eSYEL6RotticYDm7ZhQWkY6X0HS5TDt
0Oqwy2hsj12M1ifyzLAwIrbBfEEv8Uo1kHPW3luCviW0Z9aExauDJnh7rxGfbelgOUwBRZC1abF0
IT0WpQ2ZSXvAEZAkS0n/629aHn4ZcJp8bLoOTWG2+HVo9+wsYsNc5ucqrgUxa4RBHxuOYOl0BPAj
Zf3+E/+5x4Ihx1QLvokaDY00tJaejHFqTrNmco3PQeTqHGOfBG526dDInxlXZvtqESjzoGcTNVn4
t5CEzQt9Nu+fxumVo+mWJjMnTq384Z92YZVuXY48y/g5q0h/niVF0xWPNmKX5sJuu994RpzOIILg
zBNkilza8OjsOxnk4BKiBN1t+2nQrilPTurpYZGmSkdW71+XffJK8+l02oDExY+adUGYJxWlCE1i
npeD/Vi2nUm/CelLvDIj0qjsdBNEyIRHFLwL/ueRsGFcTo4IntisOY2/UqR1ScGw5dH1ewV/lzjU
WqQO1JOIHQom5bwVMa1GOq01GToN4HduxUs4+K5OE2cF1ZGHwbAEF2fAikewHhm6UmQNhZ6v2RBk
U32EU5PM+a6szEi+aSa/TP8Tfav+Qk9xcr+5B9hTCJP3FLDIr4VgB+1nAP1ueuwL7N6AUFWUKjIE
8hV5uvfvtzgZz/qZMnm5CC5oiWQePRnPY0XjjLJk+ODL6vVYvUPqNBtqHer3TPVMQW+19xyRDneh
nEqdJf3xVTP0OkMAzYab60hP5zPZC2rPVRvtKRkFI8NGZLloeVVhiyaqyMb9DBiEdwd7erbHCZYY
bEt+FP6oFukikpGnNu/O4psL3xuqQj/wxUk5ivFaiUd+rQ88WGRAcajTCBTKj9arZZk3MPFXm65J
dGL5RwmNN5Kxm1LzYN0LQ7IcYjVbxUgK5P1b6v/8+HQrJ6oBE78P3FxwqTBPhnDNFQy+qcIvoOu8
j7iYOLr523YObuYrSY4/hlInpwDQHWZBGyAC5aGws/xpwCMOLBdAN4qmkQBsOPt4mcZd/Riyf21v
8qkd4nXsD/YhCdLbglLbl0HJVq2wzovnNbUc93pwwuo8NpP2khUpRgtZxEO2MdpUfFioIw9naCNT
HEHzwJQbsobZk7EYoBS6fELRjdT4RrIqZTuZG0g952aAqjjXW2ri+VOMNOEM0AFVglR12FRW2UgJ
r7PyT+gAnPMZAlgC4682aUtRjfdgsz6/qLiyAEY0bkwKI2rbPeDA8mH0RP+UCAF2xjcNiXCRvN0z
vZ/t19xQzb0r25awKOwP6dSDkKdIodYl9aKJ9o4gMVa9LIYzjMi2tCcNJGziNP3QY7RD1jzss003
NtXDAlpsQ/ipMXuGIdema97KbjY/4zzTfgJzIB/j3unXMd6855mHNhykVHL+/oj4ZUAQfml1GpEK
9aBfwvTeaYMqk03xtS61tl3kKpt2hYAr+pvZ81WX8K9whKHHfsq2qcfrDkCBl8dJSA0N1wZRFX+1
xoqhJGxm0VXFPiDZTHHu3ZV2Ed4lbWgofACdQG0Exp35HsSNu5loqkpXaNjc68ZtgrMSivEjy1BL
+NDn3VNRsKbTmFGold1Z8tYc0vJ70Qv/oiRreTvYs/0hSNm+razKMhUwC9gKBY3JK8MrXJIaGSUq
awzINzXB/DWtom6dYiazsyLHfIGfJGhrC8TfChFe78jr3SdM04Yjp1KmitSbVztR+ZV3ZboJbAyB
t25edSmvjOk+vv+gf55M3w7mIVLUIRbx82k0GC6SsLoJyq+u6RXosybzwSqVTRdFkV0OUvTsvaOq
uKU8S7/5+8c+8Rri4DoMIAxiAECbsU9DAsvw2kn68/JV9nqUgXqM9wJOxmFapheIfyDJsJXe9HaE
U1rdGO6B7nPnd/4ujh5iPw1BT4s1tR7EQjhGp/jPQ9DKwoLyQQzxsscKl3Rak0H6crxg01IlwdCT
1pCDV3SAIugBL7AaropDRd7qkr5LQC3gqIzrxYrkAdwiiTPILJ8KUJ3gBzPjEtaEdzFD/qOHRzyQ
A82vMZ2FAe5SGJvXC9bcl/QJt+HaU4F3R9g4VDswcd9nN02QNqtkn5EpPiRRpa4Lp0NWXYVt/3nO
4/7RdOzs1ii1KYU7WeNO2B2KctEk0cOYB3G6puOQC4gnbFCGLqIE4KV1irUva+K9pO/+Ioln+cHS
/mz4RION+837re/d6b2FEkAM6rKb9U7b1HtSwjx3D08HMNVXEBDTJxpC5nmT1aV5ZY3sJX5zxBNc
AqPKI+ZFdYseCTsipHEnj9O086Zg6fyWqlSekTZDpx72s3FOojLdUYjomOmdqPmqhJk/JdHUXST0
29zi0iF2f3eEcy4BsizEUfQf/JI5EjYO0LhvZ9+AO5gefUFB+hkdwUwHUll+I2r3vi5tr2HRxud5
SCF5zu4At+c3p/GzFvj1luCoR2AGlSKQ7D5/viVocdqiXbz8W1i4c79xcVi4oec8zi+SHACtudBI
hSllv5tduiUVvQnPsU+L5SFuF+vhNyfzF0NCw6NMpHE2wrhTTehS9ONQ0avwLfJM9752rfbOzg1j
o9EL5ywx/VWf192ZkmVxzCdhXXalx5pAP8F0o1EOSF5L/FYTTCS+o82unZVfJ9n9+2f56pD188Bl
k8Dkiw2ah4b6VMbZgCRq/YiHFE2Uhsi4VOGnqlnAZuNtCcEFoC25qaLCb4VOx3jepLHrcL+iZEOG
KwjWlKqLeNNUrvcR65ZBJ+0pfpRGG19mbtIeaiGmK7ePo2PkeJFcVbAecCEFhwQpU5lFD04QuAHe
sY7aGwzoXZp1xiWskIEfGD2D1mEe4zyNBCIpniG7aCTuWldWkl0UFOjZC4iCLpS8ziEaDWNK9R2v
9CcswuctUWR739lTeYyLnJbnxsNRlTmEQt/aJV97I4KkpFiOxHPCFJ2KYOfmebSG3qouRxW0Ld5F
ykUR7UMcPiIrAg+IV7D9AZ+b5CM04u67TGw4Ru2QQqV9/+lo5NnJtOKi4HR4xdFMs6k8GdBDAXwz
qGX/jax3HT2yujntmkwifPfWBE3iDvCpxnbBOshvnOp7vGCjslpCW4174VXtkxPk0YXpjdmjTRs/
FRJWgV2TNjkvQ5QCPqixMX876/80lj3M6tv//vfL1yIp6bJnk/Kl+3PXhEBxS4D57xstnpImSk4I
PT9+6Uevhef8QRqYz7F1SpwEmv3f//WDV+eLP1B80U+BsBTpPGnsfzZbiOAPyW4XkacJnlBvb/7Z
bCHcP/g0+oTZSLI82e7f6jQjg/3TgOSkODwtbXwkZ6Hb136eYf3BrapqjqyDj7MR/U9D5a8btlvr
pZxrbEiAnZbhp7n0HQqufhQ/mr2K1tIU1Tmckf5KVG4ChmCgk9qjYL9tPMe/iecI3yW3zB+qcmaB
ZmI/1mH3AF8ZCRUO1i+mUFkDBpUb/IhyrHyyOxcxKLZatPfbRvPVCcvqvIqj4ELOE5Ks1z5rQPjO
i1DI91ZE/8ET2QTjWzZ502MmqmL6RqQYeOlZ0srxCpnatiloCI+m9NyE4eXv3SFkLwSFm5A0olJ6
1XfogpGIVsaDIR3VIYUrhy2A7giyFsFUWyS13ACOnK6sZoISm8X+pzzLffu87Qaf21LZ9sGiInSR
KgsVRubC1SNyrNDEjKOzs2pTYi6dfZbFUp5HWFghnVzkxmlk9hFFBKR0K5Qbw3OddR6K8cm2aZUu
Kuw5aQjrExhshboJA2aB/RTG8mjiZPsMwz7Z9O00PcZmG2+yJM3lis7Y2ntSbTJ0YAInGnUXZn21
Ag9v1rswiDTVYJGdfQ0+nsZWA8fHB+C68qUnb45iIh/Vs4ykf6ETYQ8TpGfucmZxL+IqsB6C16b5
2R6tBzYuKEFy5fDxnaBpY9VUnXXVEqWDm0cn3NJJXtLM6zsDPfh+TMmQrGfNTncs+4q26NwW1Ov4
a26l9M+HTMiIhXuwquBbCn4Hr+DMu1Alts02zi8g/LoifEqlTyLC6V1o7XAFcDiKI6gM0eQET36V
0ZH+ChWyeqOjh9gfIB4FjbQe6PXgMgrK9/vRq0DPTV0gjiLunBc1AV7dy85v6Ned2uU8KFnJIPpb
1bkdWbTPp3LhgpjO+Zwa6e95lyFPPDP8mRMYrRowoBfByFsXQ6ie87Fgrxkh1AAUj7lwCjnXyyVI
3cq1rxBkwLggR2lGx06Xs1doMbqvwFyNdYIiEIEtTn0Jd7wGj0CVXq+LRjnQoO0auJKsaAvk4ydX
X7y/dLolnXTGsm5oPYK5UnviKJFIHKdJg56WtlPPLpTjtTQUFxH2tnnjJ4N78XpE1yO9thsMVxwR
ejA26wF74HUKI+FpbDIwBux+aLWWoz3Qz91Y8sWExeuvJTXnc9ds1HNtW3Rk1+g7YU2kjryNUpLl
mQCIR/I7aRAtuL0Q69rWAJJI5FzWDGnkIgYq+0F26Ww8vZ4lurg+OuQz7lZrtMCcLMkxRpnBNuyK
wjedj3nWEhvg3MJzhidcL/fdiHJ1hzcPjxSMpL4n6Wy2V90cVOeB21bnc1PxdYBZVboCCY0fkYEX
8z6rDAYEys5k7405MxS7i4ZOetOadwlE9e/LglprlbqGHlMW3BQ43IZf7Kt+IOnpWcVEIoPcwnpC
HT9C/7GXA6v2eAdVZ7oZQHg8s1wDuTSr3vIZpxg8rgIkBxed368r5fjzyqGjbVi1NmTCvigjsZ6b
1rtiPxuep8EcPPEw3RjkiGfdpXgEUHxvWvXcyb7FV5Gmq/uBUUx/ql/sFlzJ1+YQObd90rVfUkNY
YpWz6DzlQT7d+2jA12jcGNh2Q66GHVNFGGZKg6srsAVdLRWyqDV5nBybkgDnU1So0bAcJtLVhxHM
1Rc2Jp7YWjgOIB8OkQmu7DaTxyhK5VHQs4/VzRSHTw2JgQsXh7SBAxbj9Wg5ciuHyIbq2AnUjnXI
lq6gA+8opkTsq9yP43XDinFbWqq8y9F1EPRleVqtvCy2H4Nq8XYAS+Zv0isEGbUuOaSDb32FA7Q8
+VE/eTuE0ulF3bjJN1FP40PvOPNRFfTwzynQHXCUj0AcmqfYlti5k26t8LHy0fNjcr3C3Ta/sHAm
4N+mcmf6BZqOyFy+JXOU8QaMeXvuOxj4rIbUw8NAtyM+z1nanuPu5OHBRRh+7JcmuyyoDm6cEfg/
AOsO8EOCtOYC5yDwpk3xDbRfjN8725N8Nc31fEa10L/KR+POKqCfbulEA0ma0QRgXeSAnOvbRQpy
5SairMGddgt9ipu2zghjKfqtMqMPb8qhYTaZPZTO5GrvsOH7KCL0NOsuaJcIG7dEXKisNO3HEJL2
E6YmzT0+EjexM9R3KBXg90StdQdgxrsvPUDheT91/nXNvvCQ4BC1NaPY/AhbZKJv2n9YItv90NNq
va8mVGh7zNmwG+G55eowNNofSYx0DQS0gSv7psVMcuUWKna2uRnjPlUtOcr4ujNvW8y/txN1WLoq
GwunBtFMqxhSudrm+K+bFNji8ROqy4K+Atk76Y59RV9guprn/dqwJJYQomaTMZndg11m/nPCvrpl
KRTmdZ/KfgWhRx0HVzCqR5F+mljez8e876862/w04gBwqfAPIIE2TsolrRDSDe0uKTmTwL6fA0OS
YE2tW+wnu+8DLuufZgrJ9cvUmflwm7hNGJ13zZIdMd4q16puPtoYxt/GsRVuMnD1K0LB6WLoMHHL
YXMOntuc9a0wrhsaaLatTbMdxhHFN4w+p4t6SbCHgkV9i1HK8OwnbriJAFbcBCpwrqd+xI8pK2n6
X5kOqmDPCLNLM6ztchOD4bqVGT6NnuxxqSlyoCXSnc5UW5Sfkh4QulOpxxAq1BnJmKeOJRHfd8Zp
m5rPlh0d0zFtL0gHy4/jGCGiAsjTrK2wtXAUiePzNpKkFvFtvey95gA7A76wZyMCN8GzQbZSMEbY
vUmu0LfoMpUCRpGy8VfEkuXKlQwVM4kv8KCsDnZufQhTsCoRuCXdKSHX7LYyuIZ5vrHUwDiwldyS
Hw5YKYJw2USyRhfhsoTv4Dub08q2lbj1I+ne+EHT3VdsgVjoSyqyLQ6w62yZdnBvh0vM6ki799Gj
a9bAgRsjQbY2kSglDbdD6FjcJ2k1oM8k/NjZpc7Z2nmKQxWocZBOLm2ltO/GN8XUiF0Gre/BbJrh
HOdZ84PR8IuDG1WXzEADOIAW7wic+m5FZ2J2U2Ins+lsjEdFsdR3sVPkw3ou23HbVzppFI+VddYj
+LtNNIa+Cd2jT3X9okJM9mi2aG1XeMo9xX38kf7CEO2o5RNQTEP0OChtAtIihVqheThzFem9yYzg
J6K12Lm9y3PoYO5iuVaYAeQsD5+xHbR5hzehwJpSTU6NW1XP6pjHARQAr8j3apT+kwq48EFNzX2Y
Vt4OBmeYblkOx4OPimyDXCgj1U+hd2qsu5iumnbVpLGkxh6155WcJQ6F8aydECVJQNuexI7fmS69
YsJvymO++UoC2v3uo3/ZJpnrLAcEp/kX5Xn1gTxuuM11aKWKtlnlw0x/tbSKap0XqbtNjFphsjsk
a8hePZt4y96Ec96tARINmwwN0nmWFsPV0vpKPLK+oYfAhCEe1kUwFTcpsK11mznVXY9JoXuXB4ZY
ICNgnDeg61v55Sg/Z4hmol0A7p8XyCQWzFwru45YZCMMqS7KrG23c58F0zpt/fC2JQy4tHOlmHln
EX30iqGsNovAHQPO/nPUW9XdAl4LF7co3tVZP184reNcIVaocdGqa2PTVw5qxyrvziernvdgb6Yb
ZNjtQzwWZzXwIOUv06YO7PoaF+r2C2k6c49pQXMGmDfcN5H/RKA27rwWOo7XyNt0mOHq0BKTYe85
FVF+1lLes3YJRqrzapQYkML0K6sUdxJ3uaPgqD5PSJIjho+d4yNagoEWdNn5JdqOi6xvjOLLPEzt
DSLd5dqIlybZYizg9J/9Tj0oPJAyb9XQpxTa+8JgcjuGk7uvY+HdVVb+QVERjs/LvPbCC1GaL5SO
1OUECmOV+IyFYzYmIc85nTOAXGmsM8iQbj8kBX9rxlVDyfJGl0x3DuxnLZF21PhhiWW1lmglIu8m
slV9w+p3xJ+6MMbDn3byf1EZ/jnbR5elSTs0UHi0NSQewRL8vDGOgrGfAYA3B69p5BGDmuCCRjn7
YcHL4WvQWMn+/eM5P+sM9AElhX8akkkxUlQ4Lf3jlkOLt9lWB4yeA9yoCN1bJuaXzIDaurGr/kuc
Y6FwFQ1+L454AuKmsW4ptxWXqZOCSzN4sbeoFWRz/QoFKwx3wQ2X4sHTEHfBdsgqAkAJ95awrXDh
P0WmCNjQy265t10DqWo9Zc0hASL4jL2b81I5w9jdt5D62t3SWRYKUlzjhPy0sJ/IsAGe2LBFGLsR
60fsReDiWQ/42atn2rTarwyZ8ru/DOW9oL2rXaHm4Odd21TP2MBP00XE3sjQc6fJBssywtvFaPuW
7ig2Dns/qpBG84PNtayU5e6b2IKD1pJcfH7dCxdubf0t+YV+BshMJJkayPx0fZzmmzMi5JDu2Org
zHq/7CSphgTDNYh+V7k+Sbu8HigAHEihkgz36eiiwV4adc6B8jjnESu/KLZA+Xk+vHvY+yY+e+uo
mtiE0Amgnt8fa3rs/itHrC8TWagfoENA2SKCUyWCMjBOxkaqOjSpsh/ccfQ3kA5n4se8OVSTwVFp
m2ETYIwF27b3D279nNR/O7qkGZMGHw8U7+m1UxE3SEo31aHFwxn+2Bj18tLLavuhTFu2zdJyufhB
ztV5FyliVGRPPRu/MvLyA9X8H4n9/6Q3f5PeZEkz301v7r9V5Dd/Bsm8/c6P7KZv/sEIstDOmDbj
GLOcf2U3nT9cmDCUyLDWcBHq8q0fKBkN6/oHN8sEHUOJDfkG/bvgJ/4ONsvXadGfxzW2iPxHhxAz
Nk3weor9k8w1wLvaDys/Pwg/eh4Bvqzwoaq2lLA+Ikm9bwbjUJp9/dEvrI/zyNrYezOxDkSj2fO3
i1HbRzEW87HNYbvBSnGOQY+jezObWM8bdbnuhqD5PoeDu6liD0mG35o4qOXqE5IY886gLr9H4NFv
RD4ua+UnyY6ml2nbR95dOiT+zYgpRuZjOoGkbOTT6K0RdCZsW8O2N/QtNGcmfuyo9K9RVRLBdrLD
snM6khhYbp02dDaVN3prax77BzsJ4GrNUwifk/dFGtbtuAhnj5PrB1cWycoex3xPhBdfdmZinaeC
czLNMrmx3LbZOoZb31CGRIWRP/UTBQgxYVtfUwwqvOGFtAU7XjGMG7bq0+ekDKLzbMRsQAQLDXp5
TW98O2LWKBtvP4IvXI8yn7a5EF+7lOhP9na4IdAj/en1Lzbtk2saJ8/SIIO+mIDdS+GD7peOzmuy
tvQ7euVdUbe77rXGaFyHbN23+JlPByUCyH1eZd0Fys4/doOjPjhDuiuC8XaxuuIuwx+CeqDf9EAR
PLzasaO7bBQb4a3tD+a6Zsv/sV+q5DYTpFBFix5NCHT8wLaG5r4WRnhv0/VwLrMZq0KjcEhmgTm4
AGWQXDVVPn6kGMyi77jB01QI2kqqqh//j73z2o7cSrbtr5wfgAa8ebwA0jKZLPpivWCwiqwN77Fh
vv5MpFyZbunoPuutW1ISaWAiVqyYK7QrpI6Y9Ax8TyghgL3dW2fEREbxyV0r18Ey9oZbvzhJygpM
6sj8qcxKi1j62Nsx7QXWWaLs+jBPkbGEWrcnpyF5m0EzbWTi6QOW2gEjGH1ReWy7KEoRatTyCP95
IO4VZzGZl8B6IbJWEL9VItBwOhlsPKNXfHJ0pL1wivDKWnqCerrif8ngYnuhSKp7jXLgbNgoeeaY
eicxTemnGu88cr5G2v0WPVIjjYzZX6+CbZstmSCYZ4KMMG7C4DVx2i4jVlADIYTCk13r8KInN6qR
P80Jzp92QI9UQA2ngWD8shcr66CN5cRuIaKkJN9uXSejaJDoT8ep5086+sCkl9Wk+YMuODWtIZqz
vdVJPnxDdu6dQ2Zr4hfEgN2xkVRdgcexs8CY+R1qN+cPav0UN/QTSQmytJjDqS/ql5jrb5fgAHT8
aRpwO2ISt6Hc9vlTrZXJGTZj9wYwWe60wajfETSnD9GAc+HyzlKiJ92tBFKBCodp4FYsMYqt1Vrs
V0Wxe2tOnIMmlRq8qtg8ks07PHSpSZqvDe+RzRw+OJzo+W4erP7RmQr+wzxK9YPFwGX1GlfzRgUs
gJxnpp8uZ1pq9RxtER48PW3WsWTixWI92qtuxnr1+sRorYG1NPmT6Y3681gqCQatwnRuW0uYhyqL
pjtmEyzzt2TU6WIAE1BLftRhMMujgpCFhheNGAzHon/rnZjYe7Wyb4hfmq+Q6fS7SE3du7FZl/45
I5lDkqn7icg+Eh2tgpBEUnf4Q9LliA7dwDYXsXLPZrrcLXZa3TeiIW45p/S8/FrFWFT3OMQRkLuM
3JhAY4YSVCnf3Axd6qQRFUoAKC2iDG3Bnx/WzRwHDJS/QKGjbXBfXMiFgU4OXdCly7kr47Ns5g9s
Kz7IBrVJWtWnEgQt5e0ceO613g836ig+xIAV/JytfDZGv1qjd4Xfm/m3gnilO3dTZ2wNGe96e3kS
bWeHljohYtLi+3VkbbJO8fV6Rm3SSRfseY4NPiOeYQeyxL4z6/Sxw4l/BrCus5roEtTg1EagOZCt
k2I+47cB/8kad1QdjdKJPmi9Mt1okw6VtBIzKe6uHe/sijx315PmhpgKZBgkpb2UOYvwbtbEJNRr
b6UgFLHR3xv0jivyZesrgpdYjtML5ti69aXV+j1zulsmfnkAhdG40WEmvihC/8jeOZl8VeEvJThu
hvq9X8yMupTCwADQ4R5CGNYJurVtwsBBZQYSNMNbIa1AZyYGdnLF5/bTfUl879Fzsp0BgQRtYuEH
TmxtOzXIQSnJdica50d7hoTqeM0hm+biAPLX2I/chEPVHWrmichjYIWOtSCfVCFfu6EFIRu2Uk9z
pjrHlhN/l86II5aMXlSNrGpsBJTh81djru/qxHXeE91J9uB71U+OreA7zrKHXuvS13lW2CROJeRi
owHDPCBUwHQldsqLTHYraYVD1hOpI1M0c4ZxqhksUGK86L4pujdk9mijwmo5T3E71htDyKRnqKSr
M6DtdtgQ3lWeKs0+59zzbzmt2o1qR9oHDFTmBsZ1WQUF9Ko9pMY6NDsFfV/T6/cOu9MGOsFhLkDS
GXX9OuSVHjZu5+HhlR9VVvEYFfC0p9+3doo9fIGN90IvvVPnJnoctXr2IbxJBmMQkAlOVK5b03qM
yJwMbC5DP01K8ZHpBx0aAY49zoPT6A5iQ5HgvrGtIu/AG2mP2dysNQSOOvK27fk44uInSESnlQuE
TB9TRkK+2ZnFexc56XvftvnRawtkDtFFZJYqcsszfdxmHa8VBVDopVfPDqLRLQCzKRRxQ2VlKJYP
rsg917ImZpMN8k+jrhlnBKoqsKiwfLT6JWQKWHEn75PBCeKSwNIoK1xvNXOIk4R/rR07PdIQhpms
nHWvGbauaAqVS0Iw+p2UG5u9yCAz9KnhR6xU1lCEQpubDieHCStnTBkJH45Yvba9I4/BaajOFcjm
I9SvaBMByYYD30RPXpP0dyMDuHSzsFEC8cQrlXMvXOtApZDtNLVqNsnEMIFwlAqNsp2+loUOJxCf
+uPYJuOelInmmc11ZgvcC4ns9OJgdEj0VkxggKqzsP5NFVZIqRzVihsYMlazJxW9C+q2T4M0msnx
TjSinBuC7mcz/+x0uet3bTTeZEz/rtuobLe5ge7e6IhbAynWATXD9VSxUasoO2YsdpC7y0vatlUd
opjh2B+bNli0TPMTDMXbwlT7AHHU3AEQuZ7w0O3aah3lkGMOCr2TH5Y1CzqTAFLYr3Vv5rHJ75u0
Qwc0MuXF6L0zNsvufXQSChB77rceC9PbIY9qXDtrODpJA/BlFy5xxsE+7uw7nqDVDYulA1yHYfY7
lZhYo5520ziJsDOW+xlzwnlKdI39SzfdzaW2s8ekC3Kt3bBtI97xG+6MnkeeZO90I0E0biZ1mo6J
JIx5SLvoMDbRKRHNnRlZaOGRmx7gGUxXUcrwuQ9TFss16AbLnZdxd9WunAEuodykRGNq9S4rWEG9
ZYGEZDd96EZBesPIzApXOHlXT0I0qupnHogtpmgoG9OBobG9nCxKFWJSRJFZm5m0adZwaz31Laaq
ae7z3MYQXdhQc/xOSPZp48wdpekj3FT6nqfh81SYt4rqyW1RekNAJMR4H5FhstHmpTuL1Kq2qbTM
695aPjaLQSJwbd8lHrNigvT6O8bq5IeR6nnDdq/1uZsqAFd6uXzWOq2/HgtH2SaafG/FrG9G1rSv
XSlBIriOeTQnuh/fAlfvjbl+Glk6vBOUKiQLD0Y4K+QYu+q6fT6kryN44CBRIEzyvI+OhZLYJIyy
xZwh5wRSJmQM1i6sp6jOGaybyY7W/4F938m3MvNqMSi08zx9c/RR+tiT2jPSapBXJnqW3oXArrzj
LBa73KTaWvSLue0/q+bYv7FHlp7Gseyo4ztMqnZiEdfr3aty8NSVIL4oYSb77LAsEL0oEsz5ZCat
cgtIfHnOSdW47uLiCw0oG7uV3gy1P/aLdYUlpQqTMv4CBJinvtIUb44kjYowi74nWSCR25bt+hfK
F3uDBXi6I6poCaiB7gyG3DdGCufIZypMwrvpNSE561xpWMee7GEcrlh3KE9LLt06aOY+v8nKxsFP
g9f1c9l0RDBGaYIpXYt5FBBeTzYErSGyLMZX980VKjcOJrnaXTIIF1eaU78sRlF+XuJKRRaJDFPh
lu+sAQzqWD6UFP24SBb3Kqr6imkgGpmrLYdkjkrWcmiyqgQIdCKG8YUAOC20G8cgga6MoU2k6Vgx
qqo4hQRFCdm5OEHKxOsf2CdtiUroq6Ykxsuneu6XOWBzfmHDweh6XH5NJ7/GXVHsHYOZbNuM9X5S
Svw4xD50c4SQbnSnrB0K+qzWvbMLVX4QyJp3RuotIREjVLepqfiWqNwN8C3yIj2X0I44eaTxi0LH
i6utkhbuIbcV0f5ravs1Ju5vVJ9VjvlGsPsph5UZQNW+vlXfGuF+fc3v+GCVADmkHo/QXAKmUDD/
EH0wqv2C0mECM4VRplvOn6KPqZE6p7MtAZIcOzF+uD9FIPsXdihIZwVwaOFmQNb5B/D0y+LFN+Km
ynKoi8+L5C0OZ2Jh/l4EUou4hodHmgkp5Q1URkLw3Hn42ErPLNtjqsKibbibuyyx7PDnclM5GV5e
jBsBUNZyet+qZrMWa8XoZsZ1iQNFtWdf6ck5YKDj0lh2uyFL+ynaZTD+koQZ/ygxfi38U3ZoIrpI
z8TiLjnFhS8GUizjkyYLEs8zqn1HgRqpoIdIGzfPESf4amjBaACcrIlgwL3oZcuCaGUDxJzv02ZZ
tx9dE+/srRtPQ+zdJEm/GXuP0AK/cNlKxBNV4o3JefAqs0/GWoQ0BAvZ/U28/Vcr/ZurBismzsn/
7gQFuf35tfheKr285Hel1PwFuC+DJDZV6Z+5AP64aFz3F9Ph0kAj1eH+f6+UEivgsLCBXG/akEdY
4fxTOdUZFXER2jZjIQZV/+ii+VE4ZXUeCi+KsM6N/acc7FSrscbwYNlT8Zh02um87Afwyg/ffCf/
Yab204iLw9BaoNKuuAb9x039RetIrV1QYTvGu/CBEGeMQXVvihHY4t+MGX6a36HGcV2QOwlZ2Dat
1fj6jRbMb5F2njSi/axV3o1qt/Ka25ZxNBeWk0iC+dv9DVxoP32LzDPwd7OT4wIlUNfBxzeHhPVh
NZrTRvsEEBqP+abqT1ULNMfHUl9ZgcsaxRNQYoNM20FQi1nURTOt/6iXOzanUHOkNEd/mHhq1wzB
9rAY0bpmr1U/l1PSnhoAgbsmEt5uZBq7Q+XQwRQiwsytVtziTPV2udL2j1pvl0dPtvTXBJGco7lP
ziYFZRkaoowBmarFIRHdvIEtWtzqirm8M3QDs83u3JNTi2t1mJPN6OQUGXWu7hcdujiSu+0GcWoM
t3o3FF8XY6luQLmkj7qapH5JetTWauIy0JKC9qQqx71aUWk1C4QiV6oVJcM8brR4qtFijA4bXV+d
QfGNLERmxquaC2Wf22MTLi3j3AYaNLPpyYtsAif06kvHkOxkLyuJsFriwSdjiYSx1jW3KqyYlyRT
vDFj+a5lcsU9kOF49+IxaJ27U1zW6da5FE3jpYBSL8WUutZVgNHrF9ju7jPitH7nXQqwUe28t9Tt
6tTXLiVaoc+Ua8paubU0NQyl1nouizHZBUlp5jf4gij4bFOQE7NWgfNaD7IjhhQTJW2or9WieSkc
zbWGROK9i6eEnnXC8RuvlWa31pyFU4EXxNa0xZpNSTpVdvHWrnVqTME6M7ALheFaV8JDS4FMBQQN
O1H1JS6j/LpZ617T0JVbHHnLSb2Uxd2kZezpSJViGQKgigNSuTfXWjoiKHUv1/ramJPspKZieMMi
2eOGWAvx5VKUK2t9zlfQ4cmyvzR9DsRnBJ612n5xtr6hDY8+JB+gaFT8WSYevU5JOEnpBpS1L1iI
kw66aSyDCsJA4EX0D07dX+HIo6WY1u4C4Er6ihYD05TWA6YViZNrNzKtfUm0dig2rYp1aVp4+Juc
2lw909rTGJmp0zjI92ntd6xW6a+ztQfq126IX9b6XE9ZdkNeGeLc2jU1Vg96tHfvmsZLNgOtlTK0
xhmZS9/g4erOytqBjZ493peXrkyjP5tp1EoaNufSuiW/9nH9pakrLw1edGn27F87v/nSBi5rR5hd
mkOimWgU50vT6F4aSDaC124yvrSW0aXNzH7tOadfO9BFqZpwmCFGPJht6oqegOd0cuX44Mxwmjyt
cwQeq7jNyNIDB+9bjWr7Xk9syG6UC8s7k2IKd+vMmU78vDt2apjkbDlvOww9jYlE2ttb0tAXQa6I
xX9p1IkUZ7tph9ivyCgZPwjKbtfwa7vp4isvUiRqTYde9KLXYGFTXy3xiG3AXnj6UzqMirVtVr/o
m8N2M5MLLAzKMZtrMbT3rPqXRbPTvC57Uaw6u/dkAQ6QadR6MMfaSyiuT040Ky2MUz3CsDLYxtGa
ZAWTcpEsB5Jl4u2s3jCOox41WDYna0+y5SroZ0wbwmLBpY6XHydq16z/2Ins6B7y44h3piQjt0S5
2JqZYRyqHOmDpeaSdb4hNw91x1DlIq/3xbCU0Moi1G7oH+ispskc3JGOtmVsBphsHStYtYcq2Knu
5Cv41fkF2JycWv5XQ8Dj/dKpDCusUhnqUMqxuJ0Ms343bbz1vBFGK5luwthkYrGEgy1yaCoAbQ9k
w3k3uZXYr4QC8P6MXGqEazrFLTzTNTSZlaoyAK3Dv7PWUQORWPmTofbThzxL7SV0FwR2jIMM1TvK
CI2bBxMSrts8vDzH/60C/6YKpNJfS7D/Xgae38f/2b8WdRcn7fu3HdRvr/ytGnTUX/6oA9dG6LeN
INJXLMuhLPotfXstEn/PnrJ+ocsAlM+2DrNta01N+a0SNPVfGHnDZVmd4IzQKVT/Sfv0Qw0Dsos/
hDFkzbJiqfiH7skkalA0Lrk/DCrjwFhsrKy2ePrmS/k/1IGXg9DvrdQGksh/3KTs0ZFrujJqzIwo
lcnpljDmEgvqzOw3f32oHy0B66GY3YKPwdCjWj/uiVdFNDWpMHCyo2AwLE2yKxQdVpLYrPHXGJl9
obXKDkiv6dMnVn9z+HV96ptmFCeRtm5+eY6msfcHNPL7klDPF9caQTDvWf180Avn2cUs+tef8MdC
93IIMCYOjjX20i8Lod9UnS0wXbaVtQbU4vgAoeWp87QqGDDfANxvOEv/OJ3/wy/H/uPPn2g171jc
rhyGjT8WuYZoTBtONbmDo9EcBWoqBHYPME5mRcUxl+Yj2wFN4ZsCozfjiiotfKygS+sXWUvYWFdF
CZR1wRZAnLrZYRgd/OL4kj0yI9nUrLh3eWnJooBWj34RexhNPf2gp4XxWU/HnZBd/7U0Xeritlf1
p3lFZiuzNxRhppTGOW4GLzTizAgHLE5Pcxq1p8QWiLqG7rRxaDZe8UCWinhOZqdiB6Q1biNRWTcW
JI4722IlQAKQYMjdi/MgS40npcfow2Xibqn4ZyXhyQeSgq+HlGmIwSSXPdu7KjG/2It7yxZpgRXC
LY54iT+JtZz3VhOrYvE3C5TDMKuXZpc1FvJbqYVWl47vbcyszEnjm3q2lRCFtwWvWQybsRrt8zQZ
WeApdnQkTOyJbOXomMZMpZrOIQNWynfDVryHCaZtOGtpel68Rjz0tpkHg0tYpidF6FSCpaExkvsF
DMomVaf4uuysYIhXdJM7j1eWUAklHimf5kAwdvUOPWzeaZuw3fvQONIlAtzC4O0mbGURm6BelbUW
adtywoj4CItBeY4z2d6QjMnfcadJfyBiRV7xuBz2OC2ZxzGFLvhVrfgqKpr2uiIsaEMAY0YYp8cp
UkAcblhFZP2o1DZwtvStTHL1CeSpG+L0nQIoQPrwMiRYukWgztpJWRzxkMTNsimTSvMjFp/CuAH9
64+J5h0WiP6nKIrb23op2w9F250ibzZemsXtH8zByPaNEmvXaybAHr5LxQqdnWyHvpx2ZWG8xFlr
zX6GCrtl82XaQ+fwbtkUTncKvJXrRSjVhyEHvtMN8zULUTW7IPRKW5AvzUtlr+z3xIZTrk0WlY5n
DldJtBKGFoz9RPduwbozkI2YJ2O4EJ/SIYsPvOwZp/fRLKI14G+8refsMdVIv1PIONiZRSmvwLJg
oY0ZcUpA7LdKNGo73UjUvabW+X4uevPA+lRzNVc0ZKQjMXxh8dvVOaPp36B0CvXWiJr5tVMYmeVc
NCcpUgWvna3vjMmLQxvALKvZBRP9LGqcsFEbjibYseR6URSDQn6KtlCG5uMaePXikm2LGZSuVETR
eDWlaRqw/DSC/lXiXSep64usYIhu0jeZ0TAFBcx532Dl8LjosXaaWI7dRin2GpZR06DI2Ne1nfjV
iIxnT1vmjeh79S4BJb3XpfGJFvsESF3cQxg2fc3hmzaS5chwcQhkRCQA9tQ+jEaU6gaQacBex7UC
e+k2bSiFymZ5SwT0JJYYshlXu5AHgsOHjaaot9M8bGkdxD5VhpTACtaul4w/KyK7eWwBf4CZ7UYl
ZDxfbQe9Ml47yfC8imv6t2nb1MJ4sCgPWYrJ2vJQOrLDnVAbr9y33UNSjAx0tZhpAZC+TQxEFOOM
WS/nKM/61ftZz48VnAUQzdZy0CacT7VuvbQV2awIqArqYYQrvo70EJwk/tlyF/MA8AupwvMQgt3A
vNDKc7eK5lJ/zIqYLKlIKwPhtkezdUlwJ8M2jDLFvRZR9h5NXhosTbdxBp1NUNWsCWI05E1tdoXn
WznXHrcE+yaZ0+mE9pEf7ELH8uMmWViNy/ixYlEUAMoavap66TwHcBlKyuJySr96qZI/g+hQH5hq
mbfGkto44zwt0PD1s4dv5QahyXG/oTtlnjLZ0xtJjcoNiA2Y0wyXstZJn6zYKveErlXEX7Rs/2jm
ZLKUyd0jdxvSLhfHPOVGMjbM1ReJWd5V4NeqdtA0zhcWogXhNR6/exNZ6cHFIQZbedJ2pZUUm5bN
e4r7OdkTL65vNNuL90OCiwpEq7W3esu6sQEA7mNFiE+utSlEMu/yOebrh03yCGKnCEmYcrd8SfkD
rkMtQB2qc9TiTL83G5Dq7IM+93NmfpqkHZ/Zc12eu9KA5pQAC0zrtj0PWt1vsyLlzJuddG9mOTsQ
NicZD8+vbB4QKssy8tYWUXfg+TgeZIp1wWumyrGveq0g+TLU8274t8j/Pw1IsLNSkv9RFP00IPl/
bQLk5Hup9/KSP+YjDEE4/Yx1s/5Sq/9R4GsaMjAaMGtamu56TEH+KPANB6mXV5EyQSn//XyEfEWd
Wpw/t0ZlwZT4B/U9eKTvCzgVNivvi/mGrvJ+oNl+X5IWjdN1U2aPJzZ+SeEAyjdCfifswbIrlWhu
6eoFtCinX4Zdphd5oT73gLY0GHKs51DEsi7Q+iuQV8dkl7b1yN1elk3t3iekUKAfMZIvwSUH9TiZ
5dY0Rlz/aCkzN9VxBIoMpU0v5KEdwDVy4S/9UPb1dZnPaUm/nDDK9dy6JMI2nY4op1I9pIk9X89m
FD0QJFXDy7I/Kms461hJh1oAhxVj8PqUrtT7AoYZs20r0x9iXCZlkMRoE1RhayI725fehsIVA2re
LhSbdm5Pd0smrVe11mn6oZ7J60SNWYbQ45VJ1LJEiUnREGq+KyfJiFu2uRtaXpVwLxSNc/a8XpKt
NKuoXgp+Jt9e02/7SxCuslLP4zUdt4YFt00vkbnOJT63NFOidFkalzc6tIOXfiRpd7yE7sLM6sO4
67AgiHomlpdwmgW+OeVzajXyY48L7ilauP4JDGhq/AgVwFGwbxYf1Lwk/4J4b06jpeW7TrcpJynG
NraoSQvutJZVzErD0mw6I/YlaOR+kmF2thEbnriJTyedZZ1uB0626bdxxyCdWa4GpwCgr3rbUOHp
6BwFngwcMXZlYRyWae/4SZemCiJ2IR3ftc22CnF2YWO2ZbFvqigOydscXNyp48j4KsUrJXRJAJfe
q3zRoq6tYMUsf3WiRH1dgCBsM4urkSokwWdVmvNrwTRP3+JIsnZDNdX3Wkm0cWb3+UfCvGw/UqEU
BjVhTPtcMq8L9da54ZnSwuICENQChWiC1fTBSaNNmtxAlmq2sxQTgeatd8N+XI102a4x96Y4xgCF
HL8yiuzezg0LeEM8oHimSnXoV/NmXzhFCDM1+sTV0MITJIXhM2l1Gpo9gIhsJ3q2GqI8GQ4jJqot
a1ZO7Htl1N27pvyCEUYJ5QwgNiI7pcA3PCcHODUGFARBtFUgbFc7FTYgQHb4MD8yOdjJLqYnt+Ab
0TxIonw7RDADd2HzYBGdc27gOH7OoSWEQyPmpwEM5D5aUN8CBatJ6tfKQrxPrXQ3czWV58bCA+D3
VZpiGJcJ+4Ydz3wtjqpHmw6OPBiPMsZLxHOPujxB8Izyu8ys9YA8n5qFtILICJfz0InYurXMTL0l
nmMI5n4yvG1Vmjq4QAsyyFUNV4Owob6+oVjwtp2t5u9USfOBoUYVYNml8ZpmD5NJ/yUlZSk0sOgH
lpsQbpXDJapM/RVW+7OVt1ZAoDKANU/S0lHkQcUSa3ZzE9eD/WHsqHE5bGbZw/yvbeB//k9PRcMC
kvpXj8Wn97aoyv5b0eu31/wuemnMOdc8cwMjANLPKmH9LnwZvwCmdmDasNujopL8+Vw0SVbXeB6s
NKt1w8Th2fyn8AUvjScZrBwCEUGe/pMH4w9KjY4Wxb0DEg4+xZWrt/77b2QUl6CTJalc0pxcoF1F
HLt+Khrjb6aSq3z2nR6EY4LPSElI2DzfxA/yWjRg4DXoxvc8IpEWWO53fXeKcC33uOILG798vjRZ
G1YL+3/f/B7/QbtZf6+fDs4eCpUEX5vDl/39R4wBYaEluB5LVFAyt07bjaGcNI5rqdldqunVq/CK
mmSAMuGOsszJ+6T0ZbmhajV4XmrshwxpAo4Arr3RKM1xILnspiMmCktaHpGdSjLXphNiuR46J7rj
1jWG/x8fwjH5AJanWpxIP3yDKusoRtEv3r5ZJn0zEcm+LRSIJ4kzzo+Nocog0jJIFUoxy0Aj4vNl
JMI0tLBa8/4Sb/pglzoLCJ3r+qqEBeJ58bKVbpYfJo8ILUYs7DCyOr+dSwArrIMwjP3rz8Ap+9Pv
4BKxy6ifpDv2Hb//HTr8HsPsjN4+MWr2a9QFIIRs551DVMlfH+knbZDTjcoRH4y7IqbWJaxvT2rw
O11R06XsJfXLHpw2Px6ZIse2N5pb1RJF8NfH++EiAvevcV6jC674pRXO+f3xdK0D4aPkHI/sl1vu
KFR3A5uzf32U//D9rdxLNsdcA5OP+cP357XcLuBmuPtWH5Md7rWv7Agl+6xzH/76QBdDwg+Xq6Xj
/QC2xX3hp5tCKrAtjZyDe50dncPidDTtHufMPPPDzQU5ub4W27SyVZ/dzdJyT3VuZ6GZatFdPJTL
VWFZzW2Lqpf4tkQFq7WVOyw1BGnWxqIjC9nzLuHcfJTCKQm7XICyYK9kvI+CykGmeu1LXT3ZU8d1
z6O9JPu//pCww348H9H6sUoweljFeGYJ3/9qkR7lA9vd035cG8tibTHJQO4Oytp2VmsDatOJTnlL
S7o2p5y86Z4WftjKS+u6NrH1pZ/t6Wwbu1SfNUBCZ8ubzU/O2gBbdMKtNur3GswdtrnBDQUkeucP
upp523hB7+nXhjoWjGnLtcnOxFZLiRHidpbt7bURFwNcZ7k25zxd2ORABMGfbyd7hdYiqNZ2HsCL
tuuMyn1o12Y/xTwYlloT9z6LEF9iHjxB0WWgtVahoM6RJtgIQD4gKhAyb2Rbm1rqJkP8egjAKaA4
9Jqo9llbZU89ekS+ChPlKlEA9J3fZmBI+MEQMETWGzsrMlE1Ujsm9S8jzo1BskkxZKgP9dAxOxZx
9rXG9cmUXPVQSryWoT2BaiopNGU8fXTcMgudVV5hDJQf0lVyWTAG3JB644a9yw6eb5AueINE2Xwu
UxaHVZQbggXBpaLlKKuoo5S5EpoiAbfjtMeisHnXttZsMt07TFIhxzKqGenAu0EvWqUjxSl3BKye
1u8zrPK0DuChKmtECZIMMqgV26NvgpM6oPUXJxKC50flolZphbqcYW2hYc2rnKXyfCHKFIlLrzwX
Jo5pvIK36D4gC3XlgRrfC2g+jYfMJAkHwQwSTuYP8CRfwV1VW2g/CijryS38CgfcI0uFoJKgkPLT
sP6Dv1nsR/S5ODZu9Qh5nHubPPQEX/kQKnuXNE39zWj5zVtbq2/nNr8m3DZmiRkhUIp8CIdVHIyL
fghaVT3i1cbGIUzTT71JsNoiriNhf4pXmZF8JBUsDtJj2trPc5+96kVZhmPbpYGyCpW9FTEyb1vt
hLF9ZOELQbOSCw2dagh/SBvF71fh01klUPgpY6CRCxEQTDFdKatUmpEFHMyrfKqsQmq9SqoxKlTA
6IIekigwWmMeRk7IYyjboljaaLLj6q5fhdq265Qri62HU7/KuO1kza8pQ34AUJ3DrPui+Kp6Wt+w
McgvpHUakvCsmQeSlvK9tgrGTsXlYisIxRlykr5kw0YfoXhC7gfM0MdRMKlp+aWVpoBFog1v5KjO
Hw3ZjkcQXvKQSQ9tTdTmqYW2s2t6FhIsWrDDoHF9KXNW+wjkM3h1NXU67YCx2FmaUGvsAraIKPxJ
WaZHU6rlFjEhPqiZqDcmzvAgnVkn8gwAeBpAg1MyQQIr1WL1ZvJ/03Jguyaxp+bo1SoAmWqY2ZlB
N8BenSEky/mr7NuxOoNlz8OopihY5KyCqdOzsNYL1t1h8e00/DG+DtBwo8pR3/CJ26Nj97jl2zkD
C6jOV2y3dM+LN5o3OhfqeWb4MIRZ1MPXV+tKvmtpO4Zeri77OU3bL7EziS0RB84TE5ryVKIDPSgq
9UVe1fEN2clUJ5KSr6pGoKXCS3l3aDDrchNqysQM5i4HevORvOwszNRlJAeRuhDHBLJjpsFpMxmY
1MIbnioogIcmsbo3cqbUfZ6a3HvYVMYXT/kFdzs6Lp7J+5qN+kyuc3R0OixjLOc4WmDDog9TUkE3
oBv55CRm3XhqMYbWYOiYwhZ9Y1qQfxYi/zqflRBeo3t59ywwIwb4ZXgn4OMBksiej6TYmvB7w1kA
T2WptTG82LqB50Ag8Bq1WPfQ0WjPczLWh+hIrWIF5ENDdsZMe5SALn3NiOev1MDyKZEt93Xc+sd0
ZlHNp7bR2b/BPBKVigV0qVLuZg7ATlzOk3eBwcXbnmPr0xhZK3rLjvs7FQ+bH2ViuGtVvQlbJ9Y+
MtO86uAZ7hy2SHZdqi9kkBuqcWVNRGY23BS0djDOcKXMbR030wHAux3IPI23FTueG1KrH7RIIeer
7xNWG0Zr4yTqB7ZyPOlnsZC7tpZzvOPrd7Ivrek28antikZyNltkh04lyy990cL8MXQmGF5UoCjA
+2O6U7q6GZ+nUZ+K5XB5vP/r1fgbrwZzf6rd/y7jBiuo+kuffBn6b3vWX1/2Z8u6irGa7egAUnG6
U8/+2bKSieTg8aXa1VbuwB9SLoYMmlFgrzad5Kqz8j5+b1nVXzzXswHLYPRYJeB/5to1f6q314Za
V3X8pg701h87CUuf4SGQyLqvSrGCTJN8A3PFg5bZf5zt7LNLcoBf00tuymHyAlxCHevPc3Z0tawO
1N59cOl8jmT+ZtfTkJ+ky13EUdi2I8LZZ9G6hIyIEDUPJtIPBS1qbqGGjagZ+hChvK09hYxymyc7
FOjbGvN6iHYKWAtS50ZrnMkX2KZ8RXALTvFfASBo1DDNuo8y9wD1JUxd64pgMCv9bCu1Spo5/3nG
8yNA2m0PtWw/arBQgsWShv+/7J3HdtxItkV/pdebQwsm4AZvkkikozciKU2w5AhvAwH39W+Dqqon
Ueriqh73oKvLiEQmEAhz7zn7ZOQ1hWXkPhCCcste9fMA2YufbZ6KOn0m5QA9Ye3COXXMG4PA541Z
8X2cZupDvWufHCPzNxhqKqpafD0sjWYwldDmBs0FqOMd44pMP3CtTUDHiKZjaeFQyZ/JG5o2jsOt
JPlRbnWs4pti4BYI1I58BW4Dzb0ylbiZOv7UoPMZCAvRwiTiBKTI+jxk8JcgVbIcOa3Df83FDf7M
HuKYd8xg621Sn4bjYgI/jGduQVNYfWj3xnIT18WNz1QYFpJLFjEGJltQmKhGpmrV8oGshjMH+Of3
ufSnlbfgbf26ep6rtobW3ZksyqxnZGJTLQQf/SUqNKx2HSYtXe9Dq8JlLOnpU6cmmlzgwSPJdzBx
B/nyPvKiHNmxE1FVLZZds7DUjR53z6INvR1t9+gZ2v3LIEnbmU69aOW2cRkHxmzdlIOHzEH370fq
KwE0WZhcun0zpHyoOAOaYGkdDo1MyW0dl9PJ9Vl9h2YdRT1/lpbIZSoNKnw1Jy8XTzI8c2fiNjGw
6B40NJLtS8bzM1mc1oZjIajNMf1MrYlnv/BPWUQywGBobN16T9KnqPkZsGBUwRtva7rNcsEe2g86
2T29PO+SnupmKBhW/cj3JSLcZw+H2LFucXgo3Okn3YifeckZ1fg3oNsyOj3QlHSL+SlqpvP7IuEf
SVr9bBl8EN48bzNwQLpU3C6K7vfzwpPHssjb5Y7RaUTYdwEAo2F9lE9QL9ERuzxhTzGYPN7Gl5tR
cWgJRmz7F1gYP5eIxsNId9sTJjobIieDFkBqdJor37gtJft4mOGYylDcBxZRvzvsx2bY0TLfltCH
aeoPfIY4gW4ptWnPntI4t9ooRcLI6p+7vJTsFSBAo8WB1MsoQ7qIn7TKLzyTF9XSmQi8ISnCnE1W
CGH5GQl0ejMk9uXL64XWhVXfUGuRhoaJokWxqRVYT1COcitIOD0Bl6z2k27lISHKvIY53PiXZ4vf
e80Trc5BNq9TCEOgalo/sEbuzcsoZ41ddmTq+nsQhXk4k128o5NRbCGTcoRZB8A6wnnFb1KQV3tr
ZhrzB95vsfjL4eUx94redd8xjKbc7MOBU/sn+GbawU74qmyrCMFRhnaIfIvZy04/pzN/Mxr5c5zz
+Xykl6Gu8TaX+GIDMILRSe9Udc62YLq0J3vvjdlnYt0xD7ljdR7lmMALlzeC2HjtENu8pzVdDugH
ib+DEImGvsQ6qEmfq1dMX25Wfqokk4OxVJt0EnvyIyXx9hO/zGAviWcDdmWvW1uyhdn9mrI7jg65
UG6FYmdKSx0Fvk0tDKFb4MYGk9vIo3sJvoYFfJNw1CMhlhJE0zOZNGIYAhT8pMsNfIRRGbxFBIsf
8BjxF7ewvs9Npk/l7eWlHVJnCLRYu+d3J9dInNjc2OLGnFdbQ6R5G7sHEJpnI4OpnRqK/inPD+kP
Oh29Op8cMV0qN3+mv8qtmXkDXu411WO2vyW/EvaWvxMVHScBHWSreTZToLBbUhW06No0FvovNYd3
L2qfW5d/Xaos5KUHnpUynwitSHdG130h9sgOK42+T926D2Ut6jDXkmttVJfumlBjYSU4zemEeFgD
2IlLkk5XSMob8uNqwo9POODyMbeLEhIzOwIn9D0DLsSydBmytHraGk0GNT3VzXs7zout9Ig/vYCO
qE7EQfMILT1ChBXF4EwRYNHsSOq0v05gWWIVQVgRu7sOFFEWzHmvhzRCYCcvImnYrIMLPDWR+qRh
9fyKqeWLSMEKw8ic8mcPfM1CD1dbFhkw/Y+HvuIs7Zf55Ddg81oraDL2nGUmBg17PmHvJkDJC9LC
Fw03OanAl7lJOAVNHjQfB3Lge+1pjsUQJHhUCiA4vkVWcFcYKCrmvKWsMzgmkhykzNpthcbslLjO
G4W3tS75U93Nxe9ECIoDmslB2fqqjgii0VwE1pmDm85Y1JfkOc1ZXKzKu1cduGIb214g0jdjXn+p
l67XFahDqOnprqW/rizOwiSVvVEHY3yZ7HgHrTT/Wo1kKkxN/kZ19pc65no11yFhRRg+lf5XV1vG
WBM0qBXYawbIuhPw80gLYw2t/n8PAVWf9vMbhwDwjdzUf38I+DP14V/1878wvqry88+4s+8//+dp
AJ+qzkYfbfT3wwDP88/TgPsORDIyX6AG1PVf7H1/0s483K0CNbMP3XEt9zPm/jgNWN47ejGWyX+k
SfxPsxzWw8hPLw27NRtjLt0y9OGOtX7zH4v9s1HlRjJP+iGf1s76M3aqq2mOjgB2ttVI8F2qn3Am
hH6knoxc22TWW1Lk9YT1y0fgpcV2x3emR7P+9x+aaJCYnMbDwn6oqURcRuJphnguhzysSrwmJlFo
PfUTvwEiJYroomlQU7qmqECnfBBsOZeEdV7DfrZoG5pxux7sbOMal+3a8xb2sGGW3WpDvFZfvoip
5A+xKavIPcs/ZmwR17+dKeiRLPdeLmS0l3IjtXC2/YOoezZwce6cs/Op5s0CLUtttE5a1lbPaVhb
1cPs5ZuOMXGYEEqW1PEwF55hnEfZkC03oif9zwPJkXrahW1nzOm42EKZA35SNyDeoVJU8cbU/P7G
8T8YlkYrzP20UKkLywzFlmMFzAe4S3xguUmo6oL2Wxl0Kr+dNKQt7dgBGyrDoW8+Ko59+7RQ17F0
zzg5fV6wB/ZZHrQOVDfC4j1YBpiCrKr6Uk5C3+cZSPlZH79UIt7GjpLnMIdtznBN0DiSiy0Qvayr
uMzi702f/1YY3phciINdF6Z/P7tQ1evSrz8rxb7/zB8zCvxEfgVtTEyfYrXL/39L3HPfMck4a7og
DSg8s0w2f84oWOlX6CITik5dlEXkrxnFFO9sShUUHXQWlrXL/k9a4r+8zZQB6csbuDS+d+1/fpvj
cdIXr6nVwTQVCYJF7pdlIMyETBZl+WxP7a6C96To3vgJG84f7tX199X+X5Uqr+sUUdX//s+r1RG9
wVpDATCgr9m/nN1+vnrbgtChoN7vR2UOoTuXTmikSB1nNy0P/8Gl0MXR6AP++ovphZSOwTCIqNsL
gxJpYRojx1tY9Ojx2v/gWyGA8F+YmBSI1h3IDzPkYkx5wwzV74tpSveTRT2860Fz95Orvlf+/m22
LRWoHyfjlxuIBANVocWgQFn486WmoQdeaXMD/TSi1gpevupAcKND3cZVtEq0LW0FDsAF1+Ey/f0t
ZQz+5uKcs9ZRDCD41fcEwYe+ven7vVYLZ7UuJiGxou0/6wTzFW1UjLQt2XETmue+uorEniiHNlKr
vp5ML/ESwmlPGBZg+xAA8caXeuV9ebkci/ga/YhJC1Dwz3cU6Z1pJUav9pRoYODn3TfXMp8BFZcb
JM1nDpTAzT+9jWhfiJqjnmiQB+W8WtOjhLMTcEC1z3SK5lXkFzws/y2X0nqbfthuv3wvk/WaoEOY
reST/fy9hEIhnkMp31tAHDeWpp2zB72aDZP6mF7ab3yn393FH6/26qEBR4jb2C4UnnBsohGm0nig
tdOQ0UQNhZZSl+ef//42mkykv3xDj+62ba12M+dl7/TDazcnueONI68d7XoBT1oUD7G+5hfWi3dQ
dZyjlrtFCO4FbQEI0ul179TY1kGBrNwPyh9CNSEp60a3+YIhRzvOCCBQ1vft3dLNIL+SODDydnlj
YjJ+fY1sS0cZZVAzdhFVvBpxnqQuU/e8RumoBGS21QlKBdcG3adZOoJLAz2jV49bi7sXmsUkPuqL
O3Fu9giK6BcriOkWXaHW/WPV/7ezi/3bj8b8vL7hNv979dEyH6XDYhc9zKcEblRib9MumYLWc/pQ
trF8T7xLFuij4xf0lRfwnlXWEU5d0o0tJzIM6PvRWpIr1rPSN5bR4EuoPM7bxKay6zI74vAW7bhw
CN+2VG62o2uDVKKs86DGVCPMwosC30rboBOauwM3Rnyu1XnsdaZTn3eSMi9+gT6y/c1U2GeJyN+r
0eO8K2YCqa0l33W0GKkY9Vc1nclDm7oonARljikqonM9mde0B2iWWZVrAQEdz/ls3fZeT7vUjfMD
XcD+it9c7f5+tP76gtABY2PAWy98x3XZZPy4RkyS0pDN7m6fyuRSy4myTT39aKTTvVqiJlSKLKH/
4IoI6CCJrAeR14ZMv5sGz1/yft9F0dGQIkQh+8WvaOxaUCxz33n6++v9uravMbQgn5HvrRT0V9Oa
BGpa8Wx6MI8FGce45I6oToDcmN28/ftL/TpMkT6ZiKxQtqyns1fDNFawgsntZBX0Bvus1lrjWI/K
feMG/vYqAvul6VlryvurR1ZCHCpJo2K5czq9I1jD1w7ob73rv/8yr9npzNR8G89A8EP/iAbUq+vk
qbYYToM2e5qMeluDvNw5ZD2QjEokkEC/zZaCgU9tIz513mNnxvta5G9Jhl6nBr58DLYw+GpXVyvn
3Z9HaNvWYkkHl+C0qXCpZPvFjrSLfge1LV1TwxZxNCrygDq9/lbUo3ub96t109aHi3JZ8PXn9VuB
3Kb1yxSPwg39JpwdaDj26x1HDAJRixJL7qtYVUeSh0NfVyPE0769jCSKnsQl16CweZWLVpuvVJNC
nqBgt/U9wjvcqvhWGNNwmXsTJqnxI/ZOM4AL2dzNlUo3TZ/iCIoTtB5zcanp/Vubi99/gRdmDVt6
3v91DfthjYqMzi9nQA17kcy3MeyKnRpF/D5hFgua1s22pPLoQYlCgRWrK09zsnzCj3kvO8c/qiZC
roG9IUz02r+pSQ2498C6LFgLThYUxN3YxDNNoAyNTdYXu46csze2R8b62H/eR/AIfvgGr0bn2JMt
Fdez3M/Eq52ixa9OvT0hW9H0bZ92TPIKkhbu0SO84yGQjXiL+mP9dhRQSgNDRiz2LxpXb2YumW0l
9zAf+1V/4tmf2VZdu0LCx/L1r3UxTI+uaSRfZBf0aoiDrDYJUbTA3A6x3Jk6lAfiGdzVRDpC4jVV
EyRccD8hlUfAExvfIFQaTJXuHSS90NazeosF9xF9e3cwBhskPL6LA9qcT/TB7pyZC8XixQ/jY7r9
+xnh162b53AaFIiKkfZyWvp50NgmxPOIRt2+zYrHKkLcgKZEW3SwGguV/7+/2G+mbYctNydP4fKL
X6uXZZE7FJcNicahevZTcoksgxaVmBb/jSutZ5NXI4krwZDziV5ZheE/fy0QR6pxI5uR1MX3CF/i
R3IikTGVM6cJe85JutEdzTtFjvFWDvdvVl+S78wXxSdn89f8uD5OWzPKdBhv7vwh6r3ryW1vdRE9
F27/mSOv88YC9bput06mOMKwbxomB27n9ZzuD5qc0pQhyzG8ulUW+545gsJZAXm1huWbHpX3dVoA
150bNjeCBtIg424LU3bz98/3t4PJpgCO3sEVv8gJED0PdjLw/hLX1W/1xnU2giS2DWDxOLCTt9TJ
v1k0HUTwqwyCszeH/J8fsuNn4HHUxEOeOzqQGMqDRXnJG2fE395f1K2CkcTtxUTw82UyiYbTEI3c
c0buAm+Yku1QZQRdR552HCWhe/Eg1FYjXC4cIzTRVAOKELHk2bI4b82Rvx7K0UhzKuRQDj/Bfv2+
ol9cWdo5H2agzZPEbryT3XIxD6DO49LQgobktn3i4gauc6W/8Vq9RpS9jDV2Q9xs9u0YJ15NFyCL
IpMwpm6PEjD53LgdiCkCC/srmRp2uRmdGlp9rfgFkG3oZ28Gpy3sLeBDKLZYB5OcFvQ8XgyJRTfL
7HuF4zVGhPb3A/E3Ew0ddAdaHPkhMPFejYxE89LZrpx270xRt1NiGUIhWz9kL5++cUt+cykUPgJ6
BuRJz3vtJ0hx12Pmdtt9v0SgHKzZvVnI2uvo7uv/wddiDwqJxFlLar/Mag0t/L7xRLsnj6G78W3D
2dXzGvfZ9VQR/yo0Xv9aPPvNJMaVKIuwRSTH6PW50VyiOKsVVyIQMYaxWzV3eBUhXOly2ehwhzei
TuY3po/f3krO10AOCWAB9fnzixbHetWj/ANeba5CD3hd1M1LE4eDKd+4FHYhftmrFYKdho5lB9In
OopXI9nLcfsT/ssQEWhld848k5ySJmJctrC9K5LvO2luHfbk+MbJMdF2nBzVFC6Ta5U3pWfzcpFa
tfjHSM7Fg9kMBan3REmqbVMUhFpDD00+1Vj0LnKAaxIpSLGipQgLTDYVX8lCZlTTWvEHmySZESXh
fPbCqIL+5y5hLbqEmOk8Me4dhX1gWwiAZbuM6FgntPwmMZ/8EVLeNyejWBLj89ed5Ax6nRURi513
yXtZ1MZ8LCqqa/skNUoRanpjnMplmrS9VPkgL+2SBuyF6NUc3TjSKKod/6yNIDU6mSOREX5ebasc
Ae+F56JG3aoVyLJTNlTvQUPVc+oqrT4Ya9jaZo47k3C6JH0oJSFfm0mJOsMJMMYIXFSNY2jOCUUN
y2auuvNs4DiJ+ApEAh5TOfqg9wZ7noDEz5F+RiBcpFN3KBtz25T2urlKkcp9cmVEvcSN+gkiMi3e
u8ZONXePmjWbrwlUHe6qVHR9OGut797qdenFIRi0WB3ZxAJY8CY/RRAQO0gnUVougZSZv18THuuw
iCqsW7pm0jVqpe29z5IW1EJR1ivtPhkM/PYN8TaeuqHOu1NrkkzUkClTaGDK+8oZNxHu4YO20u+s
1r9CvbwD2bybEOfcRsTUDCKJw3xNrjFFPm7zNc0mVsPJWvNtzEZ+yqDjAwAn+0atKTglcTjC0saQ
jhPteUFWjrOm5vgidfZiTdJhx7xssjVdR645O26PmlUoUiFAR3xaWtJ4hjWXB2ckCSvFg66DFFiT
e2zANaGxpvlAjl1AQcOW99asH2tN/eG0AKqNzJdpTQSyiQZK14wguoPRMfJFHkxZrthUSBdgvCAN
dM0XygkaansyCNJltvlLfpVTXZpGUolygC7bRc/bcOrxvGRJNAQgycqz0Uq2KU/2OvLEbaklU2iM
XrJDFrEgbicJKXrJRGLrehutOUmoWvTzKiE7CTMS4TR63z07a7IS4UDN1lvTlty6to/dmsBEKut0
tPTUPMo1n4kixck0YNLYjYExeH4q1yynKo0Ori3uUjU/2VNEK1GHmtGp6Kl8oUbjWvCOg3Kr3bBC
pVEQ3gP/jU5yBU4T8eEhXcJyU6w4arGCqRPODbdQxIfrdsVWS0WbcYRk3a9I62KFW89QrmUL7tpb
wdfpisCuSm94FhIs9vwdkZ1/B2arP/jZwnzBadcrWjt/oWybDJ7HEprXtHVfiNzmCucGwTh+aLj3
l+2K7s5WiLeXG0d4oXOorYBvZ0V98zfk5/JCEBtrroBLGD7xKD/AA1zhl7MZCVCYiwSLqRnWDrIj
pEzN5DPv3RWlObk4VA5WXphqW3qdO2zmmv72uaY5iGFy10NIXeBn0k6UZ3UiNOoWwnfHndr0eVVs
F68c7hOq+tfEpuJwBhWTHscMo7ntp+0lTh+PLINhXDZTSzEuSaX+2dEj9pPUd5vQXfTirGGR/dJL
L3ZQ/sQ13B+btOJpks6dGPLo2ae4DxG1AtUKWx5J4DJ7OIQGr3zumg6d5FxK42M1ucA1VWNfQXhs
PsB5HLcykfO+Z8dy780i+zBIfs+skU5V98jKFwIPgnSqxBG+rnykCkcbJCMrc0ceFyMBUVT7lMRe
+6VtBAScSWufXPLLDxlQ5uJoEUyxI9xIPuJFwLTt1iNRUJFd9lu1SF6OwtTsINeR2MUOYvmMDddR
tQiaXErIIadSvyNSFhw0FqaaP98TtP3QRmO8hB4RHd7Gj1fxCWgbBG8lrcFjUyXFOga18YRlILkD
cV1sarcDkUS0SaM9IN3hK7pN7idnsYlDLHPy4WEwcaZAeYniq9Rr0ZrpqB1r5J3nIhH8VoCPe6Gn
zt3Qm/ayYSfSkimbJFf4SJqPlO4wQpDdcBV3vKphVZfLblFTvhvrSZR713Xjq6JoVmwbiJYrXqKW
l4qnSxG+PeXAtK9ctJGfuyHubsTSGfcy5X6nWT7vlxnNmZdwU4GAzmcaQ/Omsbvms72eMAmZXBrY
mS1eU+5serCnkl+rKRJSO9GeGnS858sgm8/93HRPGMewMLhu+6U2YrKJFpVwW9uqjE4x1Yi98nvC
u0ZpX4ml1cbNUPvx1QS4mzgABzjA1yWzBOLExhwtsQayGdF8brAsN9vRp1uuoXRuN3BzwVN4SmGI
aGvduG+MGYyrXUfvGycBnGmr+qMTI4rtMdMlyACWCIOvxybyxVQR9/gu504n2llTw1lX8uUhiEzv
PS1jXoyj9PCi4210Lb5SPvkSKKxtduCV7tGxsNri2OUEAhNNQhGHaDWEo1iZ+AMvjpI4HguCLpYG
UcPCe04Zq5KP80zR2gNC9NWNhR1ExOYeja5fR7nCK0/PxbTv0jIZwGz1pLCMNR+yWN3AXt81n6ws
ce40n4gp0mHH5Gp2SkzLEo76U4H99tpzpHrQAazepuvjxtXgndur97EVAxfKtXlHxU43N2wykish
uWseUfbXeqzNzzqJbHttEna1oWgf3ZpI1I6tniD6JOPmNq2X/JYt+/Se4FRMLuMgtNMCez3B2otZ
xIUrCnUKhFm9od4iu03laEBmiQNC4A1ptySgC2rarUg4cm2w4LXzsRyA8PDdGUmk/XVMvXj9hi1z
VnIFQ7M2gtJY6mvNyijikqfLs9allwxHDJBeFfig52pP48w06GUWtOXYPmt1Zjy8WDWHURrfUIkr
KFRE0twwWyzPNRasLgBACgC2y2z1zfTUYvPMyC/Smobb4rCSy70+5ka3WZHW94tZaLd+rzObuQ5g
28Zrb/oIr45qzeayH+bmw5RF7Y1BDs4VXCo8vavDGTWcdWQe87tw9ni/KygYj22aVvpNp3mSOb7O
S/tYzzU3DwrNBWfiaNeoCDAdWgKXumlvKRrClvdxkV5/GZUNEfJFMRwEZLVjy7J5biEdBvPgxum1
I2SzaxDYv8f3Em1WkV4f1/wr2TTNNhoa67Ptx/ZONAVZiKR5bknSqAJ0/M7ewNq6oaMptnnf8R6+
RKMZJZlrbELGzYpGeTBxQgWFVt/Bub8YQILQi9RTzjJdtx2Vn1221H90lRAqWDYdl80dsr5K4zJx
QcsS9kJ7XU+1iwlfwRV+uOjOicz66E8Q3Zh0S4LiKpqNLTzvo532p2GeC+xWarjQ47E7J220QqCM
UoitPltAn/YfJdRPPniLY+5WpM/Vg/V1AM7RprrBlObxF0u2YYX7MCAI5YxEPfHIfltHlzPVn/1x
7TPVEFWoLB/bqHbpliVsSIesnh+9aYxv9Soh0XlqDnhP260/aikQOVT83rh8ov5XfshLd4FsW3OT
oHaDKXM44QTuPIskyPJcHnNNtwgJ0fSrvBQIbpWi8WWsIFpoGte4MnSiuzJ5p1rNYarz41sluYiy
I/da6T5RX5xjiKaPxCc/9Z0HR/bFIU3dh4nkhD3l0oR9IFu5TZnOcM3TMblIPQo3RAsfI2sxPid6
NGKn1/BUIc/deikw53HgZZQNPlwylnwSXmbnjM2FeMyEDYhrqne8TkzANVFkm9ghNc6H+PE85Mp8
xABtXPqlv6BaKMV9k0xZMLGH3dnMXWdlJIsHw3bdm3ngKdkDyeU7l33hpuu7OCTUsPm20GoygyaG
gd5mDIO0Qg69QUQNp6tp5mQjoJEFEzJZQL7gWRbS8pTrsKEHmf4JHA5CdeRzfd4WUH2Fdl7jzL1Z
dPOxT7Vyx6u4S2GbrQQlmw2Zqy5LYUfvi7xmmyEIzGIKxIXj9emtp3cAIEvLO5NzyuylJ2ECZG2T
W519VTZ2XQfJ6Bs0LYrlOM/1yqzXWHZKT8t54YC6N/GUXRWZlWCcyZaC966rOJYWkMnXwOBxuPCj
PnsqTUFAp0EBntJazYq1NJQ0VKpN135kteczxezVtjCkOHC7LD/5Y6rfkpRz6jJ3OkRDHwyezC/I
pCBhsUIBJ0WNz5cGD8YT2RNnkc0bR2YHY9L8J5+eKeecTx0muaBM7CVogf4QeVklWB+G3niaZtEd
a9P9bCzON8J/24/sWIuPhSxrJi2pvXcLW9tZIA3D3lXlzeywYynA2tP09vsliIl8xrqhT4cBdlR6
0qx6FNvB1aV7cHOD4ORKOPWVNsZQnqrZra8o3yDeNr0MypMqCiah2rCzj2WZVTdm65U3TkodeZPO
TKBZQtxQIU0w+zJLvraRvuCf0PiFLSqAk92RZog22BufOnY8PDfymXclQA1WCc2B2dF4rCg+sAlW
S2pnS2GYa6AT/wncqXnP/piTKTQ+ATF1kl/LvO6/SiUpIsgZlH4uVhC2XProoy4zA678CtSrxTxd
y3aKPpo5dKRARKnmB80SEa1tNyQmmMvgu7g37equaCcmBpmQ97hz436od4Jop2SrpoThkZhqdV9U
BIAmjspt9ph19NE2bH7Gb3D2b13g9/ZWVDrDqLIwPG8HyacMMxu51LZCpeWihpy4aJaKSp6lC3S8
LdzsAcDi2IxQrdm88psXzZvqoyBSCmao8Gdtr83rFqCnQ0qW9lT651miCwCPXcmmtYigjm20haUu
KCYVfRy6gaCvWEHqQC1vQ7lWiqtiE5+N7Sgs/+P3m2kPMBtxh1oGZgmpo0xzjWWqN5wn6j2Z1zGE
ElCgAbUgbj30qurORj9W7Ys0o9yDsgAMbZVPkLkMqkBXZmtPxo6oLfts7vr6zh5RVPAI6bcGY9Su
1G7Xph7S4TjOziQqhmFfElGQXOAqGZ4HeJW8SqbdJBeOZiT3+TyYe3Krq0eYVe5NThwiHqrG0+/x
sMgZiakwoiuh+NIHc9D5jOzK+dRpFfHwnHmqNPp/MBIDngnvLrX/ZN5Sl+EuDlrPn18qQmlTTi+4
UdcE11kO8luayazY+6praWD4ZZrt9TyFIFbovD8bsrfxb1XU/04ErGmkmtU9Ozo7IcXyqDsdRZSO
3gomHZzFHa+64MDNIsz6Ra6hvvLRcAGWhEJOS3GVDBbpuusWsnArs8eYYSbvjQwnc1vU+omedHcY
S4UNjKB3jAR5+rAsyfh+NHEXvNQ7/6tBfUODivJm7SP/VRr+hVZ4/a2qqF8On6qfle1//OCf0nYB
QxyxJS/ld8fqD0JU/R3rhGGgmlr1pCjf/hKiYnTlX+GUWAVxUMNtmh1/Stv9d8DIaaIZKIRQeNB0
+SfQwhed2w/VXkGog1j55ohCXcOgc/FzabkoLbmUjT4fbN7ZeasMkhKJTxkJboim2g99MzMsnH1p
V+7Gnh3EBi9UdxRebei7pYXJGyTYWQFQsJ+xtwmCRRgXGMS3nf+lGfroanRIvS1nQ9+KVE0swZSI
gaFoUobk0ont4hTo1zVLGhr1i7npNxDlOCJ3WbLsNdhJD52cu9OctcmlQWp66GLJeR+ZmpWidXdh
/PtgNsKkLtu7OO+m6qC3PmucMeloxDMLUEdu1JSMa8eiEKk3FFRpjlFITKoDwqT0m2YgyhmZty4m
fubJnusMLb3mi/OkJEt4g9cQjB4RNbJgPxebYa2N9rXvxcXZYPnZFVr5/oJDirY3omxhEYs47db9
QF7cGOVAjuMM+xc3JZimcZXGY3EsXsySfhPpmCJt673XcZvB4LJwQtTTT5UDOLfiFIVGuI1DQjp9
xPfCOI2LX173muXsSNUtb2Ac1deZ8rqrhEohuZB6Xp2Q0TRB5i1RkJP/vUOWRDpl55UXlWvEejiz
B0sQAzZLBjJSfwRp1Z+rWjxJO+7vDACx3t7rkERuTeQGzabEi0QlWFkPU5FTaVeWt+cIk5Gau0TR
BSBpCNmWzpJQVwsC/kHerhX8LHQoMpyorujPUiOGUJTGrTtcl35RbcnkaPci1q+FggsbyNq0Lg1N
qg8GuRbvWcGmq0FmduCjTtY4NAV2ibOCWGngiHA2Tn6xOv0bthy23osLILOP6SicLTbMfDtjMqO+
HJNSQUWeAoddHka9JAjW6IM8z7LbSLX6FenGLnnVq0aKpS3PLC8sBWi8ROn1FgpkSWL3UEeHzI/s
nXJK7HTj+MWIfG1XC8HxmJBr45ZBDitwmtoj6ECCgAvfgitkU8SmWbl1KvumZrQFWN3PAIYk5IpR
n9US+bSUpIvQNdHAkzisFbPHp5SJHcSKFqChjBTqe6I9CQpCx6ZI2lu7aBponbZ/cj3ZrumbM/Sf
aQgKeiKX1tAybhi2pLqTX7RnB86+gNS/bUaXHTGyo2wSDO3pdh57TtpxKuqYLk85x8Z7D1xGStXL
GC1ojMYicOZlYxIn5FQ7U0G7dtZIxrkzzdwe72wggzb1+JYuzAPH3TgLdTtLz5xOd296j9b24yQW
tKfKyAprVxGtmYLeTWeuT9o5eQDmo281bFCKzOiGgJDCZGVp1pr9BLO6yo4j2hHSjOol49tk+iKq
NVC1G+6GNBXjXQ8+fPUixlpmXebAybIPOSfepdoSo1jRv09sPOhz41B3HqQ5MbOpNI4/lEYaw9JJ
jJTno9Ulw3OsMSRO82JgfkEKyNf3xpkMmCKrPC9ssaDmMYQvT3xYk5f6L27uG7nzgXvkq4FkuL4+
gSSxsENXUd5b/J8T5ccMfygm/0RXfXRf5chzAr1F0R2YfUcTw9SM6Xu/9b8r9RsrtQHzjy7tv1+p
kR3S5P0OYzx+/d//+eMH/lihff3deoz9i4H4h/HMd94hn6TfaqKlRCC8aij+jAyx3rE3N1g5kcSt
KzBr5h+rs9Df4T/wSVRyXixp/NQ/WJ3ZY//ci6UGvRpF2ImQB4Ef5UWU9YNyDeZ8P1RuSjmmLcEb
ZZLKKWbn2wnMzFeY9cuRZFXhkuW+UvHzOcovLavsPmTwKBqABVK7NmIXOHzSzMO1sProIV/oYZy1
6TR9Sfo0i491izs9iCplaQFnHTKHmeHCCP3hA3iV8UZ1jSU3YFQL6qKZV3wdhtk+H1rlPSRTnQGF
L1haNj0qnHlb1fiuems8JnTijoM9FGGWWK3aOJVvU3ItLecrMX4ASnX3GHN2vAQRNXDeb8UtFk1F
bs/QRM+9tZRXsTZc5ADUaEhUafZh4Xj9SQCVfyRIhZ3yLJNnzbLg0VAMo47cTe41Z2PA4dNsyevM
jqeLxQWO9n/snUeT5Ma5RX8RFAkg4bYoX13VptrPBtFmBt7bxK9/B01K4owo6mmvjYIhcqa7CkDi
M/ee63uMwn84uabdlQWSVd8Z8vB60AxU6rJidRK2LmDZsTTlyYiSFG11MutIm8c+eptRZJGdFrQb
MtMj3k4mYfGmm7u7dpGCQD+2s3ulM9zvrf5glUje9/GYhTtaH/eIo3DYCXi65noGGXafRyHTM2QQ
meMraOe0jvSznFZpoYfrQpbeJ4XSxGHL7khQWQ39le013QqCMlDIIMWD3epMsI2ypK2rJ++q4cDz
rUSxtxFe5V4zD2SRyxi0vwxOXu9DFQFa00T7HmkB71EvzrNyJRHg3NfZ2B3ZTmlL7gBfjpcRX69V
RXajO4Ej6PhmihtbLZh+yxlesp60druXnXsFbc1h3juraWkmHe9IyE7QMUgaE3AaBXkVBFkxpQFd
4Zt2Va/lODFZEXHbHTsSRyLfjqbw1u2qHyyIFFEW3VzH2NDh4TFpyCQjtBnyLIiB7qNoSOLYB4Gb
PZFxkBwGs6g3s6eSZYNjD28VKNNbe2yGdVkV1tbTzMbBhFmbW72EL+1P6A1v5q4Nk6dapME03NFL
g73f6LOGGNzhlXThyI9uc8NTevbJ1TVGeGF5E/PdgtqOtJbMt0aV8TX2sDy4DtvaW+d6afi67IbX
kSiag4ut4zF0+Rkkn69R1d3Ldgo3Y4GxdNXp+lDsg0InOLAMIBLzhMJCMZyj6tiFMRHIebxRTKmy
YaKWjrTQjK1JYS03raiW/Cs92CYRuQoaEiYi070F7Gzma+hVV0bn6WdWJzgYSomkzttno7BOcyWD
lRINrzdRqD1YL773nsldzr5dBevCbbgDZVGLa41sVpttdW+uTCq/LbbM7mjkTb6JE+Wwm/PGU8/k
dz3WeUqkYt93Pnur+spu6/5oJH1+wSYrgSmUtrWzk6K7aF57N0c8mCkcydk1H3WNYyBz00+3KeWa
AStSSrrqB603sutsnJxVW+AkjSdLv2cazqnl5mABvRZDiLCpNuE8RH4yhi5rALbpQ5/emrJ48mST
rUL2GATwmfukCy+2XUSbvNSTVUDm/CoBDUngH6Hv+2a2c6AU9vJtl+MDuvZoLQblHUC2zdg87GHn
GolxsVlrrDmeAGDIxjqwB89Zv3m85EPZ9mfLS8WmnpLppHJrfjYzKV+c3ErWWJdgjrLrOzp95zw4
jtVfVaOdTRxSLWcK1jDOytgKtA/BUAXlQBrON4LlnB8zbrydB85GaG3uvpyl3PeaR1C3rnnTJmzD
aRsYM74LgG0rtm7o2uK0vs77Id45Te5epY3xhlpfEUhC0vYUMIm3vLrbAIMHREcjFN0xuUo3wQya
ZkU+Gt+2YSY8qK7meR8xGhS+c3Mgxjee0JFEAREmMWHmNwnUhc9BAAkainTe5Z0hNgKU/DqRTr9t
Wjd/qZHs3EZdWJFzw+V/SVxra1i9dm2lU3EDBJgeIQvFA81I9qNVsnulF5H3Tj0VdxBgwo3Sa7HN
Ktmfh7mD3cNyKvVJUUEI7OK/WZlR3N/H0iyPbtSab2bLLW2a9XiajLo4u3rV7if2VTdtayHDwA7N
UzWq+1DPF8+xpsdseLzuJLxgOLVWFuxFZCWrIWkJ3ED6uQ2y8IYYvWQfB1p8izsEelo6uM4q5Mxf
pN0GeRFdNB9FVjGjTJP8Gtdk8BgVM90UM+b2m4oNxr6zNsQnY0hbyKJBDUlNn95BI6armRyNB3Mw
mZkHiUMWRRbTOjh1+1iHo3Gao2A8zZD3kQjYgu4JYsgF1LZ+b4SDsZ1LIirVCAZnZZNU+FzVVXtL
jth0GxH9BOpiOe15o09vEQP1BzOSCyLHps4cR4KOGADMzI37jqFrd9f1qk1YQJt6172I2iag01c2
BBbxorQwK/Yl6//4GZ1jUHSrrrR73kQpaZJQD6OBmbDZ55tet2sav2HKN5WY5k+3G+xNkKpi1TQx
R3CEBXZgjj4GfhipfkcL9jDSKO3YsSI+CuPgwKXM1szysjsTtv/aKpxjH2rVumZk9r9J1v8LMK6b
X8Xrv6+P92/jWxz/VCH/9kd+r5B1i3ANMt5Mh6Evo+sFIv57lazb4m8sPCQWStRM/CeMt36vkg1m
WIt60EOAjEAYLfI/qmQdcoNYimTDRBu6qJT/myrZ+lnSTvWPSlAyV0J9S9EN5PDnERYnXjZT7Rn3
LQtSVu9z3irQVPyeqzljKl5JdBIQ3JqPykG6EkWpdmGeonaF1BRwp5ikWZJrlgIqAKsNc3HVeVq1
ISOzem2F4O9B8ISScMnpvE0aeCVUSRYbiAjRRi+hP30JJwyNAORo0cl8STFKQ6UX5k/z3gt5EiNe
f9+LWYM/jJZS3mgkZd5MRRZnftR245vHyfnmQGuMgcnwtRFhOtA0N2kzb51M1EdLadU7s6HkrQtH
xQHF2J4ljHpVzdyQkBWmzsoEMvN9aELdNyriN0M8vndhZLPR1uLYL1nEPPao3tL1H/qpPxHFmosm
9J9TxK9LsGiKuaoC3AqjyZ8vQc67KtECBEZzY3oHy2TQUBlTgyqJnGVePUbdgXowcu+WFAbjVIwG
H62yXbKb41QMuzlK1IaXJVvkmT3xDF322kAl+anHqfZc1FZ7iUDRbqw4Sc691eFNcBm+PGVZ4O7C
CAJcD534xnWbx448ib1VjSf0lcaDERk7IFCfSW3X73/9oZeAyp8/tBSQbBjEMqeV8l/8DBWS5zAQ
VXEvCUN81ZerHxL/8aIbErKoI5pDT0V3yJMRNlZU5Oi8tW7etvC7YAJO4r1Kdb4Gzxqnm7CQ6ZEO
xLoPFP/EpMD4blSlfhVqxngTcYyfzLCebi03eArlZGA9R7SYFrCq7JQc6RgOyS7SCFxMkQGsqSK7
zSyAFIPSEMOVmM3Pwu5PY2Po+64PrD0NxrIZwQ5B+le6mSyoZ4xGI5ZNr1nlJUcpy/EjjmACESk9
flSMaA6Oypp903GoBxEeimogWSkepwsPZXrtkD3Jc4QnLjU/BQsSVBcBo851Cl3wypXo/+PAnfp1
HKOkK9mL7aipjZURo7FwCvb+U8FV8juavXNO03hSbmaACC6q725Ws6kpEN9iUqGm2bOTIyMvIi2R
3WB8lUEVPgeoMG/dQh/OVso0mtIGkt2mjuZkr5AMe6tZhsZFi7vppqUeP2FrDbfxTFrmaC3PppbO
cPXG9llGbf3use88Sdl4K8Gy+/qv751fzizYAa5BqBflJUN8rqW3iLD/0NjzQkc9NjjaJerEfIfM
pGDUzcZdTaO7bhywj3iFuHeacv5A84caF0aKWmHBij6TqpyuK9sIjgRB1s9OLat1xhB+V7sV07MF
Qcew8jEnr3GVDo2FrJSOaZdx7U8lsX2wYpDEUT9O0N1K4zKJJpXkevNRVa+pM86UeMVxpbYD7//l
QC3TY2NVnb6xOo3eAxUAf+c0TNdQ7+a7r9u2ShDVxUuaUFNDXtOrMvhRZq54cbW8ffYwAzwX2lxD
HYzBseVoFKO1SZj2eyHoJ8pGy1fg/EhINvseBa+aU2eTupF744q6VL+Nyv6txfrLBvvP82r5+lm3
LD4r2zYsDODLo/2Hr3+sQYyFc4M2qqkIhuxwSviqqbX7hLby3OiJIaCDtdpDouKBUOCp8qrz1AAT
37n0sPS0PIO9b2R1cHTToXpLBxv1tYc+LFxVehO8MnLgwwgj02EJ99r2r++fP/sAcnm9Mp/ivYyS
8ucPUMxp2+iYXC6ZDYN0SvTpGjxxuK1hvzdo6TlngnrkvDAWQn4RUbnDVKzeRCCsK320A1RiDaxJ
wtffzMnRT/aIGiMyUC1t68wNHjKnZh8aFSE8nL/+3b/ex798+dJZtk2GAbtU/vq7j7TVzSxH61L2
Fhq1sW2DH9zNAd0ZMs8nfY7nczK1001G+tWuQ6JBgk5R0GETpH1EuA5BzzOaQ2aNKB+cWnvo7Bxl
yyg7mJh1X9zMbhufHIPPP7JsYEXeju2PgdcElyiW70Rt9wcxzy5a60Vt16PpLTD4ObTeCZK2yUDs
2CFIfCZDMdlrLnqoFvPaJgCUsc1aM9wyjp9e0crOu2YcgkOMPngzF07hrmgTpu962HJekeilLWZM
Q99Q+ntbs0zf0WLt24gBhm+mVXXI5BC8Fg6POjXBdPv16LFfCD8bEsAJlkr5P/siBTk9NcYFIqVC
V5wAS/SMOvoUVTtvE7iwr9x5w3eZ5csJsnw1iRMcwcfMZymWfbwkD+pSLUZRZeTpg6iMGQZTbcd0
rckHcZnloQ6j6ZCORkvxbsAelITDI3po15aTTdcJ6pLiP9wIFIk/vUF5DPE7UjOwDaF1phz8pWzg
rIZYmQ71heCozmFUwQPmf53NjANwu2AUWTl0oTGTpijcUopVbzZy7rsZMWG6CfP2EGnkaEZZkiEW
y9oR7bKI09WAaidnO1BsuzpdHlfdEe9qFNkjx3/3znRn+N7HjtTWMIVzB2Gzi2ayoBw7D0VHHKEj
yAVj8mMiOzazINtmesC2wpvzfu+G2rRWc+UckOs+ogthc+egjM5WmkHqSW1rdyATFHLpXvSfCJQ5
ItMCD0yJ4GzSZ3zIPLV7JyPVDcsQ1xWVR/fcopiwtHRQ68mI541nqme9osVGIGn6/D4RCZkJD4QX
sgtxEqMlT8F1nQ8Mh4D5hyE9MvAQ+9nLlOaj0qt3c01q+xn+vUTcQgrqE++B+KnVEkyeczWaLvOX
PHluXQwTdNq1HZLH6CyKBJPTAM1LFX1qJDBftGFcChwET0fhTryq2txeL4NH8kEjiKtAaQBU4pzh
yMvKRR3UjkvafdD1i8AiwjW1QtIq5ToDivkQhl17CBByS3rjxHyPzADHeIj/Pr1iILeUP566Q1ZW
aps5rMU7E0vO1a6GL6842cVKK2b9FFpjelTcCK4fkrt2pUlGnSsLhtqLXs7Y5ZXo5zssIEHPCjeZ
Lg215Z58NY99XTvPPww7dQ+oRrUNALsU1qMdgFtHSTZuAHZ6KxeqJiGn+JF9Any5C+OaKtOfsIh2
gDQ132J9u0ailv0AN3vp4GXGK4uylfAJhIyrbEzza8fJo1sCqkc6cGzSfuup+e7rRP3f5uc/bH4g
8Rk0e/++s31Ao/G9bb9//2Nz+/uf+jspTP8biMB/Xf+wyNGZ39O36pAP+N9/NLYmmyFSsZBKGELq
gn74H42tKaGQQwnDOgdNAsbrfyXOIMTr5/MRTBcQD4Bk2M9tDHm/gqYoyUwtGq3ioDFN0qsdYl2k
BJuAtEdearlwdX9BrI+nziD2JEeIvdbbiezXMHD2dS6RsFsB3LuFeXHdki/+MKUi3cBmKNZhaOOZ
HxuT7FV7esmZyyzDHMukEy30AyRicq7pTVDShnLDPuCzL6qO2Xsb7ixmlWvbTeuVHqTRaiZocqcG
IXyHA7/00euhGI1Y0mQF8U9+osoXWdXuWwG2/9BP4bzFHUHL5jjgqAfBEC5m9obIfV+omOyaiBmk
P7SS6Rgr0/IFnW29MwZtPhIKTI5yaNj2Oy/jKvIxMGS1nzdheAaN2D2mSeeepmQWl55mZ11kzt3Q
695ZsA9Yuzlps1nUokU1UzK7nR4zRFxDj01w7pK0V+zHGCxLY6q7siphlxdGsbVptfE+DPpN4XjH
kCwZq5zSWxJGECQERurranQ3Wdgih0xr674RJmapWooVa2t58qhlDn07s8GAMXKUaaQdWZFUJMfU
8yrSSC5v2Rafa5t4kE2NCh649Ng/kCIqNwa7y1NIoMFOVnq+NWrT4m9t57tqMNqzE2uBj5b3wZ7y
6UOxZd60Y8K566TM3sEX+KOys60Nt2etVZO6yDhx3nvSMatCfaNHa3d6ZSZ71MckVBte8ARWvNwm
ScCWLrZTde6VkZwRCzKJdaspQsDS5RvscMM6jlx339pNQ81pMNuFJobNxjL80IWe2NBNvLtNMf5g
VuFtZ1FMEKCwMzHMNeWdVGObnVRSPUYoBB4RNqo35i4orIvZEmetJOEcpTNW7VxwkWMPZlwVAo2l
TkT9OKcACoRd3OD2Kc/ZqD9Gk4ZwSDNlvcdRmd5NJWhftyBwmSWGdyVrQk1Av0ukyLGu5Q6T9T5W
TK7TefA9CFBMZ/tpPJJruk0KY/AQZjTmFvmeuzJ0aiOsKUa+V72LZGZGBOkbshcc8Uafr1lVDcY6
qUMKCT2PqR/n/BYzw95DIIEpoqjPjW28oTx3glNtZlN0VenZs82M9JKX1g6es64d2riXgbGj205A
UQ3eWHgfs0REuwkDNd/Mw9Tetr3h5vCDzGA+yaJHNNj1j1Y1mbeNizmn32Sp8wCtJtl4Ta9vGOR6
TBUcI/c99NxqXUV2dakQmybjKsb8ua+kkzaPBmbJdFpjTyk6QKG2UzpHYuzdVluz1DDEDQcl33s+
VLQVLHewoxG1J15Z74zdSgAWva6VkzvPglF93dBbKv0OTE0ffCLibldWPHs+JxxDMKnJjejLe+5c
K/VdL4ckw35WZ2Q/ZEhkRecl744WKG3vFoMoWalmZK+Wbt+jnO0bSo5ginp5HsPce8pVZb2ltEnc
KULp4UGnnyYudGl9is6Rn4qdd7pDyjZUe0fVDjm4WoyLlW0aS27ChfiRcxYyqconTDTYlsscDvpi
SBYjNi7OPn4i+TsgMgyvpWklqTrBCIAfrrxx0LGwh1V9HZndVZqNlliX5UDOmDM54QbLjX0zDfa0
tSQDbwHGPfEbi+94ZWOFeshG17hqbA2LTVo2tVjNuTfuEgQBZ4xnmCFiDMqYm4M16WCSJXBvOrte
N6IdHlZ3V0ZNelsY2WkOSSX0G90qT1NkRVdBVTnbcuwk1RgCQB6qIWYF28Nc97vENo6u0+xQp+Ci
diGf+jphX5smhFq4JWBB3DsZejrbQM60MhmN+LZWFNdO1JcXd3Dsa1SAw6uF/U4xYvGuFLhpP6sb
fZ1OMtx1TTez85j7TPg5UYcftarfeUc110hs7e3oBNiHhlgsAUG1uMdpHmxJQ3IficVp76TUAl4O
RUYgt9PeYKqDpY1K9jgUIvggxcG6VYG+bh07pPRPgj2SdfGSOnq8JlfdfR100ruRRBvVPrHq6QpT
Bz0QMBef6RkRRaNKvkU01kerLodryUqNehBHNlOYBN1CpFfLsERu8IfOt3A00BWmkPCzonoE/NNB
pxv6nd7Q91lDbtV+oqMXm1vavDHDcuQwp07WzWS4V7G5hACBj1xXsL78kZ9/z3DG8o3F5x7Cdbut
VDgioWMjhz8WJRYfYHHbkM2jjzLiaJzlCxuuhneh5VVvg2t0Z92Z9e9Db5RbCwjdJtUDfc8O1nxe
bBcbwyvDdaW34RbXQrVpii67TsVYP/U8h+ce68btktZ5AiBWwAQuklMaQctkLwyeqcRdYLEC3Wfz
8K12ZXzC/BI9B2UPcTjQgcMlrU0lkBOr2LtkY5W5Ka5bav8OPLvl3lo4HHbIXZs3PPGresmxYNjc
3TUtPkN6UNc+5F7r3aV2NF/pSVq+j21Y+9WUC7IOSnGIRPgcNIW90otcUDw4wDI0ZW5iZPquL3Tt
ZSoCsZFo9s9WHIsrU2uZn/P2r9eTZlZrqUcy8Se9e9SMviMboQ3b1pfOtPG0sfTbYbJRqrKxWKHO
UAxGQqPDbUZGqu2zhNVD/jYxurNJ89A3Q7fGZGC9GRPWzklGCc5pkXASNA3EVp4qW0XOPcFobsgr
L8zjMHpobVXF/6vv/1+bK+rrv1Z2nd8alb0VMFD+qe76/Q/9XX9tERmPDciGPESkENGw/9hdOd7f
GD6ACwEJCCB46SR+X12ZaKwNIk1cgBsWrbqgLv+7/Nr5Gz014wKahiVXl3/1Xwi8+OF/2CCwtIIq
wPIAVjnV/b9CKAvRJ00epcwCQhwjeBdlcQonMivzRdQZhpBJ/9D+/MmiZlFz/2H0tvxAx3RcAbsE
iAlYPf79H+aeHcVzR6oBJokpae6ERiwFPrf/FMP6i2pt+SkQ2xGtSYvVoPE1vPzjT7FaMdRWNP2W
i0r2Vn3H+21YMXAhEU4bl9A80t1knWiXdsSp+9cf0mJ/+OvHZDEJ9wl3scFv8yt1se+VC2/V6fZl
hvRiO41LUJxDmBsDbZ5kgzg6tBuYQyEPgHysAhM/alPFxMy0YGbuSStmEFAGrjq3Y0SJEOoout15
hNRhpPy3RCPiizEzjeoRfxtzHPqsJQbXVeoHG/r0YiYunICJ5QLmE4xNjl0fczb6LwGSqF2Ab48F
WKgrIhnR39UUtnAyRT0BNTExoza4Vh8MRuy3WEeD44ic781FhS9QShPCRwtDtG6RDU9Zj+G7Tb6C
S7DfNwGmQdzGRnGKAlF+i2JVvaL55g+OU+ydMD2RMIIu++KhDuvQxlbUWHxVeE9CMD76ChW5JGiS
BcVCO1zSgWZ8VnhbWdJMvOKsei5OpfQWQ35oYPRzIO7AfkNnNThUg0mHbqLlhD/P5hTvgyX8jvkO
qIveqO/avGOW2fOesGuCX78icXSzG54wQWLWT2b7nquD67zF7FIYmHR6ZEsfCv/dKkSotYrHQj1G
XVC+9mLmytRVIfb2SPKMMzbB0ewK72SzVtujKVE/xr5Sj6LhjyCDap8XrMwpmEI8t2GnP/TZ3D4n
HQkyU1l6pzx3+Ua8pOYVInMCgdC6zTh58OJv2orMvbEg0q+s0V9iTPfQNof2KjHK5kOS5QGRRmcQ
GBJ/F+61iV6lkH39AXNU4UTv1M6O++xQulxc5Sz5s32Ci6w1i6bYCJvIwaolVqmbF56B1CbWQUF6
CVFkbG03qq/ZRbKl9sLheyrIIiRPK93mGS13MOjlt3iqh6fAK+ezV2MQr1gj76p8ybdZXl3YXavr
IF0edq22br4ywyQR7xubugPbe5QTm5VyKw5RQfIiLJodShZ5E0quxJcJXhaVWue0V+jNqp7vFYnS
m5ORyzKNQZKsu0mDVV6Cpr5Ao6g/iJiez8UYqUdjxDNclDwMWUPCokaH8Uliof4QSyTYUUgU1Fee
YRtyHZN++aqXWzQrpuH7YlLczl/pWvXMlcCHqHZS5/5v2Lm8UiEGdNLp64hvABRGg2TU/SFITxx8
/KPIy2DiGoeotb4JQ9UvrBj6p9Dg3sTim0KaEaW7ljL7JqHjfEdGW10z/uemnJh/TxEXyna0jj2K
rG6q3JQ3XjdaNxCB9IcibqvX3rLLb1onF0YCmUnIustvZm6pq8TUrPvJVS62lsRljliMBIC7DkG3
sclw1muwoHx9ODfiIWjLVrtMqio6koXYDY+uap+rVksvquzAVgwh955Ox3KcsiRf2aOI9x2OTx27
LsWbNcUoG1AMudy1qJZWCqzCC4tz/IBCEdiNvLimaDdC13h2fxOvD19K9rjp5WtMrYXAfTDnQu7j
btaKjSnE2J9VTe7jcQzNXl7MVCm/JlLxUXdVt0IOhCoXJ0GzruuZlcgSoOGz+cDmXE7snoa+uO5L
jyEVd9hR4rHtRIvCVGQXzeqvZV7lWzdyrLuZdgjX+2ReN1Z4z7TqOidZZyHwhXuAG9EhN9LH1pL6
ps+CftNL9R67JNTKof8k1jY/aEX4oXoZHaLZxp+KIftUssTdZNYwrdog7JAQYB0P4/YKTViwzcZG
P6KA8Na6aoD0OBahDlUYX4NWVWfNqwa1asj0tBP3qKV0TTHZxFAOvKA+MBBcLDGTXNUitDBqp0Pp
51n2IwQ/RmgF6qVd30oCiGVxUei2N0aueVdJRLna2sm4tSMe2DrJ9atYBdOmx0J0mNUSAaoP4iAK
bSAMqlSrqsOKUo5gUqtFLjgUhGuiCVmcs7m4Gq3Yg5+t35s5Sk2Amu0Jw72ZbQy++4+2Gkd7ZdWe
NvsINBftVdYNe6OKHRA347eiDJpT3xrYHw3RH8LR09fUBTYiYpAHaxW07INGSOxWyDuPYHN3O0S8
5hArdxta//piWrhV9C6F3DX0LGzQ0yS+507fXIjAPlqz6aqYwoFEjzR99TTs+CsbQwqShSEeV45N
PhzbIDY7gzSZAJv1HdWZu5UgtJxDxfkqmCax+vHrtIJvVvFcnSUZfVfjHID/MoRxMKaK3LQo4qlq
NyGhYX5RcgeqTreOld1Mj/MIIpvE4oEhPkO9bG0OWnnUG3t+qzJhHQyVzw8Vm3To4q2HnMDyDnkf
qFuiPHCMYA8CtFKxYTGynNs9xeiBLHlDwry8c1qA4WWgdJKiGkCmonK3tTbkGw0hkj9aplqzvE9e
6FFj3xVq3MpADT6sc1BpUcaUMMzvMvQiqzYW4yGOzQmT9zDALwm9p8wNday03PGgMaKDO0wEy4yB
PEM4YKCbjtol7yb3Wq9ndUTFQbeIISiSGyRz+XcZ1tdRMDsnb+owm+BmWoBDlmGtcxmlZ/aF+oHd
u1NDdLObK9Cf5mufOIr9vzU6iW+MWXsVqTB1SZVMxPcqz/NsLZ3CnmAVkkA81+z5q1xrGERk1uuY
9QQnE3ObnJjWth+5mdjiDOh6YMGoI2q3Xj0Gw/sxStvYFyUu8AUQkG6dyBreIXyUK9i2S11Q1XcM
F5cUx6EoN+6Qx1falGHhDwhFR0to5NGhMYfm5NUtQcbN1OLGw8Yb76fCDVpEvhB14DPFe/ra6t2o
XI1VZqXS5dqwdllKpGRJ/80yfWY40BYnzwgsDueqY9hJftsKwRAsNpG2CzWOU/hHkZGvVyktuFSp
szwDKWWCg+YH1swSMudEMcpsSBM3cxxrF62sKj5ubEbbPo2JFg8F0rKcIi9aS3uq3qeqnyvABFyk
r4hk1VMV/lZ81bGhP+CHbD+rxElIUER2S52cw0v3J6WMDWWofT+liMv9pWAsNsaA0iOJDMhJjl2c
soZUQCnacU2CIYdxkzDDAhIHmiuyWl7uXk7Ab7EkHMeGGZJXQ6VRWHZ1Hc5fvwVwJlNb1AJBXS+H
8pyrHx0RR0xfHcoTr671W47B4hOaTjmstRAOQUuZeLSRoQc04fw6CpHKblG6EdMsuHY6KJFiJfJG
7cIcGyg+LT5/P4ysH3iXlxRbr1WLMggOGeUvkauvTjdlBwOWm2+GEqxNPgHaoafeTXNQbook9nBp
jex0AY8sA+LKzA4pcr7feu5/KxHR/6yHWJYn9EtAWziBfm6VGlh3Jfaybo8Cqz7CxWAy4LTLXCOp
m7tsqWhmE5vpwIX5hkH1KwqKL7sHzPwfGpqvdKef27bffhPCaogFIBP359+lL9nQI7Dp9jKm8l/Z
c2/dODY2gLADVqQkBWHk8c12IRo0h9QMXCJkLMxd+S0k3PmiFYCjWnNQV8VY1S99L+XNgHn9caTi
3v5196X/urTyyFTAm2yYNsxqdmG//LKu46ZIwcx2r4HIZItT2Peq4kETehLdaD13Ha8ibjB94I5P
4ZStBe+pY1pM5VtSUTc7MIbOf/1L/aqXoQlc2PGS5Rx8fOSovzS+YV9zj8Rhu89zszZXngcMsnX7
Gr21Rr40y+o1R/O8Uczb2J/0VFBJBb8C9YELnGNILwmG1aO5LO6Rz5WfVcxmybXJVfc60ikCje2+
X3eW9h+kldaf3IgOJF+GFzTVmMt+ZUNbPYOtTI3NHvsGIYZOzHC2zj21LdXE6YTyj5Ag0/kxGGrY
x+RRbDFNv7lJ9TwWIbMzi3JJs8Zw3Vd5eR4aQ74O6ArO8WymV0Lk5jeDndR0rsKqAJ8VRe4B+DO5
t0TobeOJB5pkq2QferF1I3QWMc2UU68uyloKyHlbTPA5ZUQ1j/ZmXJfLCcNyRLuAJ7PvNctRP3KS
yxh8Fkx3yf/hjLWlTd07ltmh7znAQE1Rs9Msk7wZpvxHs1zukCbMOYm/avWpmOu7IquXM8VbyvaU
gt7Lyeb8Aq1JxDQbhA7QuQiLOyV9TQ26GEvDAQRXOGsscDxmm98as0/tI/woZzgtaDi+pBhKjza1
HepSoKJi1VcmOb5YC/A5NwxEO62Vaz5QYTyVgYTSVZtVenBICguZ0A+AkxD3pIeAgj5YC6xk9iqI
sQ8OvkXFffUF2SLhE1OXHKnpG7HgzpDh8YlDjLFEm1l0JF+pRc6kg+xQFPm002JP980R68r2Gc4g
ztECI1FraeiRcw/i3NTQuLmsqN5V0hO5EXfxDvccz1M6ckfOHQ0FG4j+qYuzb05D/zhPevXqjhmA
xgZhG01lbN976ejGx3nmy+elo12aBK6ezovjLmUNu2PBy6HnWl126Cy3fJuUVr5JbFLU+xmWCB7b
dGt2bnNLJ+qeVC2YDo80/XYGJ63I6WWIVDAPYuI06pberogI22FoPIzY0LIJRGI29lt9DvNDA3P0
lKCH8qmdnLvcbPonoZN0axRG+Wa1hEgJSYdV6XTPQGVhBfkd3PRnI2GgVNcZGC8nxpkWSE4T2F5E
W7odnVEgJQIjJtw8I5j5QXNMOv+SsT9wuwK8DEnBmd/SHUIDlZA8It6JdVUzlTNGXjmTt7xCv3Kc
LYWaO8uN+gXPmHvSR8YsIJi8U6hXzTFWDpy1kC+u4QW6K1AwrCCcDU+IbGjvRxXv3GUChKe1us5T
5kNOTJvsjsX8A9M4wszYnatXHEq3w+QA4us72m1hsR+HCObnY8R0XPKXFtpSOC+/9SQ9hlgsbrkx
ymy5BuYIJG55VKflfBfp/7F3Js2NG2m3/itf3D0cGBLT4m4IjhJFUVSVpg1Clqowz0Bi+PXfkyzX
jbJvdDu898bujm6VShSZePO85zwHomqNWPLGRmTYTm2ROqtUx/BLcghlRF1eE4he5TqeRPOgly2/
mSplFLk+i+uSUiul9cy38Hp5qzL0outYQAwQVvnpcne+XSKcn2BqveP1bWhOSDC8vRt9P10tpRGK
h9XNzcNV8SESh2o/uoSQDJSTpuAWDI432eeCgSrHWH0cQhCPV3mAFlxeBtFws0Vw5KVXQh72nnmb
1QhCYxx/b71lvlv4uJXBNEcMI+OEFuZFqFe6gujBm1QLCFY53FMYyQYIYedmkIhzuL0gY+EMO0wL
P5EOzQMRZ+EjWEER/mKGDjH0KNNtHFRatfFT3oIlwt1I8yKfmGgq7Hszc+xHBh4d56Uju+c+VRTN
RWTNy2IRTqNVdWw+cG6Ym06nxZq6XHQbs83xdfCmIALMscaNPgQWhVKjeTzP4copXuOiPGKFidjT
ABbdWAbf/qrfXB+SU4Z2W1axOGi69k2HBcG47OLWCvKCYanpdKKF17dmgnRJC3F+KCsogjpA42Nd
mTiFsbUfvb5rXioDDY3NEZoahN3yOBLSvJeCm1YQ6T2HuwYUp8r96g3/Ex5lIBvH0eWcrUawVOTt
m/ZDZ+EejFnG6rnj+rTpHMbzPuUzrd7PTauO4S6suluagFEk/cRl5s1avpyH6MzKjIEvVqo3c4l6
CnBBezM83hJiGbrPAbLbe2xA3XQHFtFGq94/meACwEm0yh1+nFCpX9fx1vNRSKOszC7FKFGRBI9J
hz3xl+uzgVLl9mbwIjZ2HPnoToioUrMBa0aazaNihMjX+IwhzUxi5Fr17RewdZyKSVhwHQ5iJ4VU
6ZCMTgZ+kT4C8WHO9fK4WBRV2yZDbKF+BzHj4SsUZyIK7UKdVDHik4B/Jp/mkTG5ztDn9Co3v2gF
WNqQc+yl6rz6FQSWQuly7F8lQRgT4uCZNeRNSHbrdGL87DhNQI1pXbYFA8Q7pJoYTvDTAOzg/Okt
CxUUD3aJEU5Wb1d8Kt3r8slKQq4KPYOz5UBFNhGXNzzsefNcj9nJ5dVAOZpvyWlGz9zq51r5RtV9
optQoVprOreINl9rl6ldI7I2B7KTvJg6x1ss+RxlPkRS3ZE1dzyL95qmh5dpRC8jyVckh1LYzc1Y
54iI6qi0lHmkzawM5y5+GkARCk+hdRurIR2+ipFM+Ey2qNMs9ec7V8EcrcYdvimQ8a7nr87KP+OD
myj3e41b8Hf8t4wcTbfkBxyAXGJq4jamW75JafOqLa5mHUwAlCxgM16DPgcbUsqxeWEqAcY70O/K
Q5nGF+aWwU5oXtc5ZMeGcaKqQiZIigXwI/ALp9t0uctMJPXrf71+MGdYaMZKM4b2wx55psLiFody
6afzZOKrL+I02VVjxQc6YaqMXJtDRtq8s8mjA7FcMEzc1c7CjWx05+3UZd9B9VfOhuAjP58Sil1I
ssLkZjqqKWCeWGevcfUOO4QEfuLx4ObpuB+gViytQgsi5OzwwsK6tF2+WVYN3k0f9tUPT++/VsS/
sSIatFtyp/jPVsQDYc4S7vevq8o/vuinE9FlH8nWDAILdg3oT/x5P2EUBsQJ2+EaStsxZr1f3Iig
ooBR+KBquSLylxBEGX7uKqlVpuSM6gVfxe90cnv/ZFcp/lJCJLgDwzhSrm2mb8u95qF+WeslTiLS
3Ojim6kxXHgJdWVfwQO3deNq3WqeDAFhPfUf64xJDBOGnYSBLj2bgpUOc+y+Rc7ACMxSjnHTFeEm
l9Uyrnpdnx4GdgtiZyBFaQ8ZT9nnBuygHcjairj0hABoVjje5DEf4ees8tAezNVQYLADoT04mOww
LSnX8XLAG94LAvbAq5bctdqNVCWZOFkqDtQurOVKeBr5HnLtH14ey3Xv+QAtF1x7YDLyvgO+oAQz
IxqFiUaEI6qD8nA3soJZFXK4dJykW7ejO4fJVerWGj00eazTdH6YYr0/tZFZXIoUmWvDxkyDH+pN
yMWlrUfeyknrS27XElLr2AAgqOZ9RJPfjVm3CVQFbzclZgtFuMKHZ3MzCMwuxkLZj2ZmrLECNVsG
WfM5V4HdxGrzR8Ok9gD97y3imL4nxu+vy8WyzgOPkoOsAGzFhnmOnQUnP86ujTYnDjtLLT9brpaf
6Km/2PqIRyvPmVTqyY0/wLnWO+EC92+Bgt0aSgLEP9dcZEsWZTXESXTXIXSfxlgZ5PthGY76uGmA
UpzCui2+p9Lxt5I2wG1n48OOWre7ADz7sMOwWuNYCVlExew8O/7B8PDsC81YtW5RBnVu38gRD5aL
weoxbTvrAntgurVqdzwDO4dmncW/c0OJ3+3KGddLNN2i585rG9imcgeKVevU2oOEQ/KYt1kRlFne
nUwLm2rPKxKEfvbQ5ml/0ia6qRM+sV8zlKWVABJ0mkHOr+vJZkVq8zfVIMeudRlGXxbPZR2Yew3w
ybSsfP7YNG0ZLmvj1orBLmE1/8z5/99Hg8gfyK2w26MTwL+4QPUf2FLLFXGjNGTnuywnoVksSmtJ
Wg9+7W7RhvKim7yjXWfoj2YmxO1MbAXjkNgik3R3FX22r5IrXLLBIB/fCAhG61pkWF8tS4p1w4i/
w+PD3b+BGGL53Y0eO3dSdg3MTAeKAvH8NPDSiYsta2PM/bwHaQngUjOEWo+k1D9pWr6Nu+XiAWHf
hu6tkJAiu6Z8mcchPcdWe68RuWRt4q/9XFyI6+eb0qvZOLguKcfqaVZVX2RU3gq3zbfQEYmqF4l5
i/uNbYP6Tc2fWhRSRmrQILYM+rMYfCBisx/u61FqbL58yDNDHSli1SuHYXdv1sW0xSFX0ZIc2Ye5
6cSTgEdN0YLbrYuQSItmmXystBuXqswVUNBXbNLNZnCLdkeKyTyk3c3SJ8e+6Fkp9BRRlsmpDJGj
heOvwKQXtGamBSn5OtlmI5wJkaXdxQut/KH27OhA8Rfk/yWzDohd00Mx5cuu7DPqN+q63S3Z5NyJ
VsKDtcZDO0PaWo9GNz4QR3oaDHyMWjPbpxFrUskHrOrEqD+WKfkaf90YrZliaBut4oiUfSpa73dC
IjbgtMX/klpzvaV5Fwsp+vQZn11yjyr8XopaHOymAMieGO9OLW0qc1u9f+tafmQY9vW6rXPzFvdn
seX+yVtaB3olC5FTCBDn55ljdxVPnHf0bEPGZd57WwYfm1nI+SxhexyTeZrf/HlCG8F00Dw27fRY
6qQzuWMV9xW8VX8l/Xyoz5EdGgerHmPKy2AMwuyyldy+pNWhziSQNEqq6SmtS//Sp+53mF9jEHE/
3I6xl0O8Br3TUAnE/qx2yqIKA66AWMQDwmEp2cPE0ZAGmOUxvxXbOQbayuFONcqExpzPnSH2M5Gd
m6LU44Fni9Z8sI6qZkLWKUU0Uzyazn3WetDb02ry9hkO3gUzV+s8TDywcW+FfESykbfeoe2l/dIZ
eBVi7u4dy3jL/r3n3Z8EGNCjOGBT7QrY9rV7aag2Mdehobc3bKS8m2YOtS3e1TLahw0+wQSJPc6H
/BEKPZigVtLFEkM4GgMfXMRrjaqzgWJS7AGSxe94kXDHUhhBEV4EEeYYWS1IIvwyGNOWkT5ddB0+
H5aUcoWnTsP/DW28zIROo7Ywx7tedt2Z7Fejg16fJ6hMBtfUVWoPEMnokRuedcVPalo9eeWZHOFI
LIa7TnGWQtyF33VMtVR05KFF2ieTz1oGm6kA0kQEMf+Gaup82leEU3LFOQ2K7BQpxpNdyUOhqE8o
XwCgSAizsfRDXkX6CGPvaZDQonIMDp9ainnuphhMRBanTsYHNuvOE88Rf1NfuVOsOUARuW4NLS8j
3XhoFaUqS5jqOYyi8InSHala40DDFHOsnZMr5sq0CohXV/ZVTgaSd7FCYpl+sRx8dN9PwdxLxAqU
b5ePZpAsZXjIjKxYG1nMh7Wu+uZ+uUKwiAl6mFrpdyk2s+nrd8T8xld7nMdvISaMN6wxcltqqU+J
VeRHyELNrN0QF5VnOoCIOlldq30IfabjGXo0LX7w4feDS5nC3tXG+s2PWFYF8xIOh9ogVr1OkxRC
kk8K77nxEiFWXmX1l1SEQ44oyd7e6ev8wGcO3uxg6kSAZzE1K/7m/sZyW/019PtQbMpEx79tcIXd
DWgol9CviQNbsxuUw4DPFzdnuuN4Tj3YfhLnUma6x3nsmxsM087aqQU7V6mQN8oJif93CSavZaeo
201AYUO/sWMsySujqx+MoevXHYm+Y67JAcR9SKXd5Kb1oXNFi1qRl+1r1uIDWiXR0BnkervqBRdH
XW56uMUYPtNm+UarknUXYrJeW6bzu4hi/6tLSP69IkextSBf5WuOeFBJs8wqjcRnxoloT7N+SPDl
3flIxG/SbvN9DdssCszIXgCFWbP1O0ag+LYPDevJ77l+rzxgkmLVtBJLTmVWey7L/MdsGTJvn+KU
uXgZukGALcx4l9hiCEfY9Vskwv7B9nsfftBk6q8D19xwE+GM4L2kd8PKA6b56Tdmk27CwomIG1Rp
+EIPTfkVCoPTbS3SjLdDNyAtpJrGHaztGlpGLeCAUXbWlyF5aUr3FM1wq2I21dLTNiM2/qCce/9B
9L5+GlyBPcEv3GRt+7V5DxdbW3kg3XZkN21Aja0Uv/suvmhqx+roqRRc21dpMaKeGJplzGy3Ex3o
exSdut5cNiNRvIOZ5iAXhN2vF7Zn20HXh6OhxRtnYIMcp6Yidw2OS4EWxdNqg0OLp9O3XyPbDX93
iLdtZaVbSFbkBrugbkH24A7IwE1YGZU2oa3Xq6SNuEYj5qefte5LxHz1j1qLc44Wa7yrWPA/51Dm
viS2Hu/0xNa4H4TDsa0nH+QqteLwjAof8YkZsRijG2+BGbstWTLsvcRnS0OddfbSeS6cLMg5EhxZ
Yvfhpq5NZ9OEy3KbaUZ9M2JRPPIT5kdTJMlHuCT9tiAEumfjLLcRsMlDk0fW2syW55r4/RAYptG+
R+gLZ/as2jdDT9rD9er37y35b27JmGodzKL/+ZZ8+vZ7+95l77/ekv/4oj9uyb5NME8g9OKkV4xR
9ef9hNHo4jdatpWnFmIyu9L/Z+gV1m/sz7hacx32KYdUtYd/XJK55f6DS7HpqTXwL6tZ7t3czA3I
jRhqHVWF+efVbG4Nmo5UJI9WsfgyvluAcJEr5aHcpHN5pI1EzHVxSIAHfosHjbsrzoDxC4WZDrzY
PnzMCy9c6KKxTMUdcO7NtnMIsBGcX/U5RA2z4466Mq1W26IGDy+CVqxT67lNupamP2z93ktOONSt
ILPpm1zVcjHh0cTc6GbbOvXs+XGfUuTHU784Z5lennviZRe/dMwUSH+UPbU0WGDSIkK0mlCuX3Rc
Q0+DHmsmD47Kv+SxV1xas38i8rcceM5PMPPc6OywHlFacnuZIivcgkJ27hcK6DbaaPU3We3zFMEO
FEgFoQLCzt4EYFn+ZUiAVLkKV5VcyVXACJHjFc7KcZ34GcLcAC1V4a6sCPCVH7vGo3uFYU1OupE6
s8BKI1F2bHFsHD34WcWVpAVxAKqWkAC2dIXaKhV0S4e+Rcta260sheTC85wcm6Qk9lIqZBcZ+ZFr
Ab9DeiVAenkcJFtNYb7aAm8zzW7Av3KFAaOrHt0tVXAwkkBgAeCFURiUbokW4wVQMLGOdfheHyuY
ZHE5HNH5k1N85Y/1CkU2KyhZNvlZ0DuZee/hYdnPCl7GRDMe6VGe92wPrXcSQNVN6hv9o3Mln0E+
zjDD1n22amPTO2BMGu4WhUtDiNHWZZiXD1qvW4+9wqpZCrA2mx2oNQVdcxR+rWBteLJwgNEU3r9A
HWOQALzmnxuFbrPgHG4NhXMre8Buo0K8sXLSNprVTp/N2HX3XNiqY6qgcD5LQXIvV1YcjGz/Qy1K
24D8D0eydiXLTQoyR6dG/FB2ijznKAjdrHB0hV7JrYd5meSXeJem9G5LpVULy65PojWiYFBwOw0h
M4gV8I49Euw7GhXTY62AeLlC4+kKkseknZ4h1gDOUwi9jNoNsjsKrMcIxQgaXnl7zZW95ykMX5k4
LucXaL5EQfrwrKQQlHP7hQZI/bnFEH50FNYvFgD+EreG9VfxiHhga7G8slk07ZWW19MtWm70BZ3Z
vvca1AZPdflItzwnVA1cTBmbm8y2eiB8csmKlWGU7squmoEbVz/Za6frXW7fY0lfVkLg/EBpDE9k
32gP9pxi+fEag+LCcGJVtyJ6XjxxjNTnmd6SfRk1+oaRy94kWq3fubFRcutnmR+42PQ2bTw390VU
RPdtLGjobBzrDbwUaTc+29NzF8YuLExvmB8dJ7PglJQ5+frUiPe2ExY3wyJLpjfNHbkD4hNm0q1n
/T4NLcMINLsky65lXvREdKipUSqqkI120+AkL5N6gW9afeYGyQCYc8V0Zy1uMfOrsRNMSrPUniIu
KD7Ed9sP6T2IprWVGGkVUO/SmFvCx0uxqomYPpi5bjy3HTzaIKrBszTb3MHbN90ZtudN5HOsiPuh
uW1lHanxgIQrTZaTPnT6Ix58c3a+Rm5R9xfSXMT9K+7JSXmz1GanLfjz02IiJiTNbHxs0ynyPjAc
hHFJh32uj/bXQqZj4268GhLDVuMmnH7OLipPtoNi1rY8uHi4/TsH/N0cYLgKB/ef54C7quzfyz+P
AT++5o8xwFDPemUxApFKS7uvIDI/xwDDIfNDBoXMvAF7zuSR/UewR/jMAYpRZjpEkXEBIbH/nAME
5GaMknhtdNt2GAr/yVwgFPjuT3MBw4lDah/YBJFXD0j0n+cCxUzCbz6zE6tr3+AdX6hYd8zi3m4I
Vu/dKrNKbIIRqyCE3PqOLIUGiy6KP7vQo7/UxfzCdk9H8cDb3BQ4qzvX+YCY5W9YFXoUDdMXe6wa
DrPnZBHNseoW/TO1ogmH3JBxfDC4uMq2L6W1o7Gt+ur2aMeHrvGlvJmspB3vWkSXTdzzjGDDl88g
pB1coiAJUDzCfgVz7qgPuO9Ix3hYZdNyMdfN3L6RQGw3phmzDZWoiMGcelS02fpgcweLxJYiUA7C
cCztOBBOnNwh9Y+HIR9cigkHJUwXab1qk3J6kI22AyBrrivTx7IEviDW8r4IiqhSf6t5SZ8nu6sD
ayDgN8zTMfYRF/YgmluD4hoSkBREVjkp+xVqP1qYwcUAQHLedsGihdlirPjN8ypz4zLOEDpt5NOF
LHVNr+btaLj2B68I5obOT8P2y+LUy6FvRaeJW7eNpmyTtkSExIiBc8dpH+OznhBc2BLi0s3BuMyG
oUMJUNWdRG+ITPZQaBNwxw0O9KymIvWWbHnZMg4ZHTMKQM44G1KmOj8iKioPRpEZvrzNKUVMnB5n
iuN73KY8DSmEpZ6NYcsyjUvXwTfLMXZPn37p1ul3RdX6Tiewqdo6yGsXjElFaGydPnErjNNAG15Q
ygYuv4UvjxiYsxunHGpeKBoP42DOh/SQCOLkmzbPHgyjQtJWlTg0yoz3HcsNgM1Jyttyyqr1XFNg
oZmGceMR3cR1rVNbmSTZLiMVBKxguvTOILBDUQq2TvyWQzVveu5tHkHsQFi82oGZenBXS132m9ya
7QOh63a7cIt8r8w6/zD7hlJVP8M3sGobuh57L/RIVmKoIMRMOQEmxn5cCSvK6aajYXxPCP4tTgWt
Wksl7DNzAqvjikKCt6gV+i130GJbTLa2I9RbEmDS27vcseqdsRjTQ0m8YhePGVRTYQB5KRpvHFaZ
qWe3phE11NKxcVp7wHkPknnolPRhapIVzsXRQUW8KcNFXy2ELNaAb975O6Zbjy3xdshprYzB4awH
4Rx11+1eIEWGb3Eb+1uoyXJXU4y5yRqqOgbDrb/SznYiPGA/qHf2fWh0iHgKIkFG6m5hJcbNtu4D
z6rtrZfwUOQVqPXvlFjr95WdRS8Rxba3bSPGYyWzfN+pbRlrnmiXpjLbhUkH4YLx+tMcM1Rap/Uf
I0HXomN5jM+Z+7QQ8S+ttAkI3jtHkAj2sU4abU+f3fhMUpoJOc0mptrEMl9JuAD9HgDvRKsx162L
gzluY5Sd9V1zPZbRPa/GNlvS/jD0+QccFT9okxCfpzbMjQ9T1xGPNYShODBdWX0Ib46+2CldIPQo
tgiuhUIx+V3Hn1FrhxwIYGBZtbbCsJMfRt2pbrIJtoiXks4OZTohtETefmKIYSdZSjWATOm2tyOD
N/rQs1bz4+ELjo8syHl9vnTkEXlbk2Y3Z7JRsRbYWejvNfbi3srj3n/jtUACVlh+vU+woPHZz71k
j5ZdfhKP99e5TgpwVRfcRDdzJcgd6AaeyfTSI+AfFBCX7o/ZfjQwhDMBjrO59wcrDMZ++erpqcFm
yI4oG2RqOyHFcLIPuvVW5dG4KrgjrqfRECnLGcd+tb3RX1tGvVwq+rkD4bbjcxZ32LOtFLRTXiO4
SHf6YNko0ZOt/jvscI2rYENSAtLJbhKm9WKWyLyLkfj3EpMlw6RdbY086s9m29a3iNJk/o12yYKu
abNmW1VdtOmqRn/36qFdi4nkP36cqg/mMbaCOB20lTD66Duqrb4vaSh4taByaVT5tCxdOXKCuJ8l
QKUIr0pZcfJ7AJRWriedO6An9ODYmrUVkQKmN3596412fFP5bX1uDLWQbZjwN7Mfz9+ofO8fbRk1
lIISmacXbWYZExtdETAiO4zX0jws7TwPgTAbdOqE8hV6izBVmdXdlNZpgE+uPS5lNT7krrYZ5sy/
a6RJGYE7JzHzN3iXu1g3mrWBlEdvnsQj1OX1nVt786POKmdiPRH7F0GkYi+9fjpUU5gIEiAC8wi2
r3tG0ey58Kvmme1Iey6JKmHsCZPbgSl+FZMn/0q97ryJudPu5lbOm5CrIF6zsovXqNN6Ba/a1PsD
Q77EbeYOXwVpZsZn7oRrLbEpX7UBwTd6rHNjc3H1ul5Y3ZSjBhWiyMb5lgKAIguSVkFYKmHxOvbj
i5hcNvQydnbzVEj20KhiN0ZiOB8mfz5Se0jLedTHIxKv7j/Pi839WCw86D2iycoO2SVbJ8mcI6bj
+gspOcIkmt0ib0QhavXaG6fj0FQtJjP8sT+yyv8Ox38zHBsOAuN/G45v38vu/c9Gkh9f8lMiE7/Z
5K9dW4eLLHzT+FUiM5HIhIlEhp1DXNmLP2dj7B6/GEdwlBgQ+ZiwjX84CxtCOf5/1ch8GKdE7C2D
NL1nEsX/8yzchL2Xp9Hk3DLR4uFS5WaY8TgXxyYYOq3ms+CiS0OCocGzCk9VOeN0bm1dY9W89LgC
H3NOI63Av+EgSWy0ZWpFuPdCCOTBYElcoW6TL7i/Y4Z+d1u0LDvHU09DH/m02XRpc2Cgc/po23d5
4RylaLqPLBofepG4bJtMDXNp7LjbXPg467sGioa5zI+atwCaW3qev0HjGyVaNPz6dNkhEXf6sZzI
QAVpp6vDre2Sbp83hArOsJCzx7YJ/dcuX6w4QPgfDLiKpF9uqeGOww02jReNsbTiW8zOspnAVCY7
Fuk6xN65LDZWlXj3WVM6rw1subXmV+NbIgUNAXYP3GUgbI44T5MgrtKJLgYr1rAXV1q9y5YCz9uQ
x28Avki9dpZZrah18z8q3/vIp/nk6S3jsMyK+cA/wjs5OBaF24m+h2xmbPrU8oPJAg+1klS2Pwwp
lsNAn2d93Y/Y9VZsJX1y60MFwl6EzrwaDVvuwbsW54Ht0BNEECQNVMUdNp/5we/M+YbJrAEFSOhE
Y0NAPjvO0+ST94P9kJJMtjayMrX7uKB6jCc5jMxqMo6U25Rf4sWlMgWq05lKBDeQUwTlT3i9CddF
ms8aVGuxchrTusetSG8b9j+2LFgSZGIskIFt9iuglRhRzJIkhKLXj1rI1DCC5oYINVX4i5rlTZuL
mvEq13ZN0iy4PM3lQy9MlwCxUT8uKISnQWuqY0U9ZrETizbfT8PiSMPYTlKQtqMq5I9/Yw4QaMGa
bQIkDxKd/Q3hEEkstL1JyTuN5Q39uhBj1m4fNqm/xfJz8TTDI/UkSeCNC+wgdssf/8oNZZ/089+d
qMJTuv1/lhsO5WfyF7kBb576mp/ePPGbanWyXMGRKK6rhT/UBs/7jVwOxg8Lroby2P2ydTB+cxEU
dAZ8NgTOVQP4ecK6v/FRBvrhAAm8Ovr+kdqgTH6/nrCc5cRa+NPQQZA22Jj8+YQdMIklCww01RSN
stbk+TuAJkohhkQ3KRmBT0bMopvhSA/KHp5FsKCduC3uFoeoRIBKSS2InshPdzAYFcOpfPN1uH2r
yM9IsfJV1CpVIauzcinfChsYOPqHed8mIzfWFGMYgnQOpxoNPSo2nZ87u8TxHrlo5pd2GuS9Lt+L
qmVVh5/tCZNy+0ptoNSCRebQlDJ8+u8d1/5plXQa7FXNApG0nribTiDMXbK3tdNkdBihXK6sVpmR
Z7PlIDXn5MB9gNt/mPvDXYTrymKlGS5ibbcoMxuiei5ONrYTxir1UmvXYA0HHEhJ3dFKXelt2JMn
kIZKboYBUnv1oZrWXyvCIaehm0kEWYRiI78bP7jil69ghuFS4KHAsT5mzcNcp9G7GZOFSaBBcIsc
toi0deAMUKSnxBtPC03cZ9uimWk1epM6Bwk/7Cjcy06eVUwPIreWreq/mLvqwHFPj3qDO02WAwx1
Me9GM3HPRtMRqE+tAqZEjqYxFZQe2UZ9oJa6f7RmUL1JR6mmGGeL9A+EuRVIc8oge7h06bwMt940
UrmxdEZzIxc0+hUpdlioid24Ry6uJr0d2pw/WUU9PILEw8AxGOMC1FAaL4mbhS89EMFDPVKpWJa+
dhwXNkjg2p1VtcwCwAhUuiUyhuc8m+smsP2i5Qhvm9vY8+R3qAcLxLG517Cu50KFC8p8Uzd+ma7L
0W9IBBquvMNFh97iO0P23swpJhOua/YuSoqKWuZ07N5S8LWwOEipYmNurOhcen5p7BlIkktcZ9az
CYnpwV9svhtjSftIlindgmgTt4aZ4k0CZBbvceBFeFarem32stmPsyEvEXWfgUNh+itUgZZKq8L/
Nraj224dvYhwP1gkpTYjCegLq65lDLo+qrSXNLKccywSjFoSJmRJY9GSfYi6smCExCacYn0piLz3
Bqgp8Lf8HrOv3Cviszul3V1nzLQFtab0N0Y1NnBbSkEJBTmWNW/X6gs3Up2mlr7q1lrD/25UkeAG
IwbCBcRCT8SlcDFi5+FTDh/LSMGX5JHvC16eiWBhfUMkWedfFXHsHnnJl3PqXLrKn/T8WOr6VMLK
76gm2BcjM1go6aG/zKO05htocumeHcrZQPPBcOguXMXxhFGK5D9OUKblppuG/BWY3rwy8hDThjsI
vwuy2qyCkrXT40AvmlIjaN7soRkGMV6Vk8DVd+zJve1Yk9orCBg5vZxztKGcJ9t4RCgY/6z5EnYT
pttEyvzrdHXJ4Y/U07Ob4Ov316LGQ/golm4sWOgQgrZPpoFsMQ7tk8C588C+AtIGeYXxYOHQk1Hp
3JHRbikwwr6XKyNfPRTzA+ZIk7IGbpaQfyKavLr8ATJqe8nHH3ZA2oEsP9+4dIusLVyDPL2TFQuv
UwETbFDGQh2HoUxvIDnzJ1lasxuUCdHHjegoW6KNPzFFPOK2pK/oz4BecDUxKjtjDFTgECqLo6HM
jq6yPSb4H31lhBwXywcFgTkSwTPcR+q0nnFOlspCGSozZTZ/tp28hbqXB2Gv36ZX36XBKmurd/HX
6WrKxJ3puRR5Ffg1bX5jG2zGF11ZOUM8nbjN7p0xTc89bk8Rsvki7OUqGygLu0cC7QV4RLcPRuUX
1cdMrs2riXSY2MaxhsoC6ueI/clO2U1j565JjO6mtbrbXnlSZ9+TO1P5VI1uhtUg0PTXrp/FN23k
ioQfr15eYwL9d/40ii01RCuTt9Gto9ywetSaK/3qkCXksGMRpal6AN5Nc7Wc5quptquopPAwxDw0
8+xfrKXNgMQmff6QKU8uDXqfbkWpbpZExi2QxWajdaNXBOz4DHXMNph7Pd5+X1y9jdZU4FTrRrmA
F+UHjpxoPuXKIzxLo/260G3MOkxgKvaTB7vVGj4SuIshcHcYOHEct0VePMo8DB9oT0KmV85ku0Il
tPg1+Vie1kRV4vd8Ct/jDkezqbzNpnI5J8rv7CjnMwXlqkfRuemUKxpWECe/pj/byjFtK+90nNIp
C7y8wrjifow4mhggfbh2JFe21rz424F83XeHRdoJnnWnPNpjL7Brt8q5zRmjHVN0Ylb8cdFcbAok
1uAxs1tL+b7tEAc4FN/4Q1xt4X7VdYGbDRfehPnJh+NyZtWKgqgc5YnylqOBn11BUla5rA+FcqDn
EJKV5ocrfTTebNliyzG07LFQ3nVuMeZzX4lm212t7RyHyuYudRVvdMstNwUuVbbl7EhVgoLAUX5j
d+O8L71kOjg9j8gpW5yDlnOf/pG5/ld5+Js52eSG/l+Vh9O38X9eqzb7kz3nxxf9MSi7xm+erao1
yKOoDIsy4fwxKcPbcx1axiCZ/di+IUv81B6g9LG+JVrC1V+5dJi8f+7ldFIxPn4eg/z7D1fPP/Dr
8N3/PCfbQEYJr1iYdnzKP/6iRBjSaaSuR9UBr12WBFkZ2fdWO9anBRbr3yT3/6J60EOFfu4bOq+F
Lwzjr/Bu2en0nXhGeXCt0TgtcjZOJMr9p5lX4Ag2yd/8cmU5/9BT/qccinOFY7r7v/9Hzfi/qCzq
+wmdbSfuR0GhjPeXn63FBo9kqfP9CgNm7agDAKOlZTFO/SSsQ9mHjrWxJs/4MjoQ3f77N///LiA2
yz3XIcPMbw9l6S8XkIZ+0anq2vJ/2Tuz7riNq4v+InhhLKBee2B3szk2KVLUCxYlWZinwoxf/+2C
7PVZcmLHec6LnWRFQgONrqp77zn70Ivtuq8sgAT15NaAF9laCPYJF/kS2ubf3fK/eMQAMcD8UUbx
runX5gecYctgaAx8fOMAEx+yPO6+DkhlsZMmijAmc/7HFxQWLymXQ3dmOsyJf7xgahoTQgIlj2Sp
Vmc/wGw/xx0D2cAxPjnhIN7++rFaf3qudPHowdkexR2tvJ/HyOjbzSWCXnwE4Q1LuieI1r5fFhrk
pFS7QPvmPrHugrx0CWfKrEszeOVLWbOj4FDNUMRGfutfutkmrUYNXj9s6jqGF8Vu83G2g795CwDn
//wSUuqSb2XxCjJnp4384wMqQdhGKWGHR89nDIyp1fbCcxuRX3YVVdBSigbr9LVVxWRBbtrOgwBS
RjNZoQRL2VhWxHXSBs5p5TpHTqvEBiMs71Ib2tW5WALrjti0Ir4eCFMo9jjVrbvCNnkOTeYt1o5C
mMLQUAk9ntlewOmyw98ZyjfUvvfN6lwb83SxOvRmYSIhuS5qqLzPweDU806oZRr2UO3t9Kwcb3oQ
rBJilwRDJo+wj4xXiH0yvDTKVrxyYdrgoPBb8hKrDagyy/qVt1Q7JiymS9Mt6tjBfZzKeeSQHZMM
Ibx03NAEctnL9UJApDK/U3Zu0sLGbnqQWaMCmG4NaLnUrjFums5JDFnXwMaGd4eOeXgw25aTgcQN
nmwnM9WKGuW9B8qcLpXKEawVQ1i/OWiNLkZjWM9eB6coWaDYEsFil6dyltObqDqMTPR9mRK3HPcu
vau40zojOr7IWy6Ipid8sdMsU7ue6cx73vMc4XPw3BQm7V7ypS1BI1/GZvHehSGmC3QVuW8ARjtX
BOV2wVZOBk7Tdginy/d3NaZSQtflJCMCq2xqv+ZpBSbApU32Brykbg/tOOTL1lAzZ0Pph0lxyhqj
KTqcXYTPIx+349d4GOVLAKcNbhm4u2lfUI2IzVAK9/27dTqq+fEz8r6RHHBf6hx+CSm3CW/GlNUG
iJGpOiv6eWiJiNJ6ABcKnWDAP55s+XXXbxN2IAzHVbY0VPIaOS5jCBY9Uo2aEaO+19GVSLWiCh2C
fv7u1HkIFOg2xBmhBjIw0F82JQru9f/ThWG5LWYzZd1YqD2518fY74bdSJ1GadryAiMXCHaiy8b6
2Lb0bs4W2rkaX/XY77JmCjjWkkXHHLwLHLNHG8ok8a5r8G57KNwze3pCysHxFT/kFA5XOWPpTegY
enCeJ5Z5GknYGSYoxUYZ00fvEuOAaS2FmhEZM4ArRO8kEVYeqnKym7vwxl7k/AYOgeDX2UAfPzKl
Th7GmUC615bHHx/ashwOrR2X42Yxs2pjBPRzKpruDIkGj+fcPtdOGFNrzBA5ShrrUOq2jVa0jE7j
XtV0Y+5ginAEH8YjJeR0pqCenkXRV9u4DhO+dmO+c71MbFvKjI+taTcw7Gex6XCb3jOW6y5j3LQQ
2jGxfCJJGeFK7LQjCAeZTOcBFsLRDaoIl5uJImRjUjIEqo++Ni3LpigSOPeA0O5qk5SYDbztGZTe
WPCFTwZxDksaadrD0n2VSYxLvDUILd3xcsM0ROda7qQ7tKhtfD98ccq2K3eW4X7o4gjEuWreS1Jn
GPAykKGGdliyLR+0zEaZOjhnzrz2a2zxXzasy9OFbY53mbjVODkKI2SXXmA9zG1Xv3lWJ0Hdx32K
Kigo9ExvmC4LHSxa7Zwtateq3+Y2m3Ka+uP7VKHSS4FTnkl3y56pG9LXVC38sCSKYIJ32uSQ+I5D
npY0gR3A9NqxjVbPwisoeaDTtNxGdGU5ReBde/nCbHBpa+tToQwDf23s9sEJz83ijFSsLZ10ZSmU
JbbjfF6iwRNwx7PrXNbhDTiL6AGoS4yaRT77cdy85J16n4tJr/6J9QK0vd+lPc8J1b8O96ut5FpW
tf2pNxgIbaniceHI0X+i75n5u2QYT8RLGsPOIcRty+8Sn2JYqeBKEtVBQ96GcLK49ksRB/Wumlq0
lEPBFNpFaEuPL2dmsCkciqLSN9zPueXw/6/ZsdQHL4YH91kGI84lekthdbUQCgX2P8p6MkHazLhB
Ztzz6Aqq7gV9wUf4L9Uxccvg3o8dc5dySwefeoV62A7bN/xmnEVqsDk3zpgwlbcGvtZGSrUnq8pl
sXCJHkDM3c6oBtIAT+rMtlBUabEzsEx9NXPQGdRZLG+ZoPBEAsGb0oKV20WToV+lHhwEeaGVdefY
krWULA7W9FTy9ww2n0Z0gGmosBxnm+eSdbDoUz6TH8zIT2uX/4HoeV7ByYnkjcjrhHrXzljv1aCO
czywDg5e1LYH1PiAZGs0amlQceWUzQQfkR9MD7XD5YU3NvnBx/51JHsSpAMN2PdlTlnw1yWQ+IBQ
7X2DVMWNDuKKH+DuBuWmr0f3Zux78+DnHog9BW7pa0lBXdNuU7wR9tJ4737O/thS4APQ8JJc7WbA
FvGO4Y7PiWGmRDl8/1hWiSXo0MQpJ4nQMNi+fFKrzk2u1HGYe3DKcM+eC1QVeK/zcr628QeW5CTP
hYvEVERAJEwlq7fRbmqAEd7Ap06Kmnsddc90VyoIPxe3qfOW3UJ0ZH9u8jhqKF7HwBx84qInV1z3
WYucJmm8+Sk0Ku9NxBYL66yM9Gas1QTHEe1Vy5ZhRc+jjwucdTMXN+7iBC3roq8nnoZ5Xfex8a1T
jTzE/Ygbl8/MKScxfPliTyOvRUCqY89osrOeHdWwPUVK0xWV72YLnyTRT7Sp+MZzD8kBbKvAY8NU
LFXAVvlGISLyNfUFb1xOF+XOsHTsH04hU5k7VHdGss8DQHsvljHjyeA5cbR8Ek5i9E+DmBAaQWSO
ozi45PTaBFsVqn+nZmts5uRqzhIjsj6kAafl6DCNnbfxLY4bcDXQMJtYZbdhXiSMFaEcjmK2D/BS
OYP4tm7WuCq+c8BEbRMjnhnczUD+UXBe5+lS3/L1Nxc8zfEpG2JyAQyZXBsdlruhjdl65qCAHytI
dZx8EiT60eM+GrEjRYJenU8izNyGtGOdxyhgSXdUBIHKjCxSzaxio9AjnyqYK0jPcusCtwwfK8cQ
OuIDaQx4B7tNJ4rsm5G4SLKGKjxKgkOSTdcMNGSqlnQVt/yGV+mbkc/3cnLHE+81B4OeXq7savPe
KxhLDmjdBWApIEn01Dkbh0+T6OerlE2UPJl43E+Q+lyzc2+Jmywf+bbZl8spv2bnYwaJMWADyARp
WCFwY+a3fQYjisyo+d6c6+hDbYj+TVW2c1cNGLS3TmRygCRZL5d5uRPDg1NYF05+wCTRAH1DQeVd
O/TpyAoubJkyiy4ZnRPLREjRr+hW+UIAu0XZlec5I1EovQnNlBPBUG8NdmD66Yj5WUFigpSJfetZ
Dbu0OveNbZyEMzdgcDMd8lLErDaJULyRy6AJl/jAYuyruK8T3CLD35Xiuur4oTSG2U/B4dFYsGhB
/Fz2M/1KYQ059bFGfc6hH8mqvVH64PvX5dqfqh98uhaNCsuj7Hcp3H6sfmQYd31adfUxLwWLce/D
N2paZYBonazqLFxduqzL4V9f90+lP9dlnIhsmcrUpVL88bqU5DlysKk+Tmku3juDjElIPZDvR/iF
ZPUU5XwRImYtRvnEKfevr07f5uenywyTqpgfOB9Cm6v+WIUTJE/3xBLVccQKbm+WQNnPeFuqMw59
VnvMJvzTrBVliT55Q2lkcV8/wv86dn/TsUObo/s8/36yfSYYo/+SzX/s2P32h34fbVu/EFdn0WHw
yYm3/79fF8hfPB+NEAr71TOnmx2/9esIyIAxR29Li+yFbZm8Er9PtgX9OkCVkpE3vzWLP/UP+nXW
n365tmkBr6HxR+385ygJRzgxcLcwuh6QeQNxIZnjcbQIkHPGsjskDYFsg/k5NUbmko3L1pFWVEoD
a/cRnshwcBqrOTCbMc2/eek9+0+vvc3NeYR32AhcLfPnmftEyJWXYXg8+YNXV/eSgct9sAgmaMh/
yLaydMqVpfOuEsWWGjENNOqh3RZrLlZQltZjS1OUuKx61tlZiF2ju5kyo0OK1FpvBUJygrbyAdbZ
Mggj2OVrFhdDtYBgLld0RnAcs3DZud9zu6zvKV7VGukV63Qvwtd10pf08gaehQ4Aw4PHMIexsETk
CqaN8Xm6n5R8RrcUkx8mx8B5WCzRf+AQzpFGNQUy9dymW9OPafO5IF/1Qmp4lW4GV6GuJCGcQjPI
6LNcDSGGgOvOqfLsKhlmUkbpc7iPZUMG+BiNeHcpWMLIOKhkUddNlFqHvnfaL4kZq3tgntNOpO3Z
iqrruhLts18m04Mlp/ngt313BpmJa8EYjF3iL8zQOc6Ku8Z15psywrKXpBlCh96qLoYr30wnbTcG
9sIKOHUea/Z/7W+wJ4y3tGuMR8zfkEf8eG73YzJMN5G/PJl9lN8rGmqbaUFgj0mLQKCrIKNOILcQ
xDmds82Er2RBEQA582IGWX0ZktLZErVQPHjD4pOKTjWU3QJZaZ0PaYR/WqMQdctu786hfdXIfHye
GbpSZWM9nkTtHfK8KK9qv4uzraVEv20dhMUL9vLj5IQ1ARwSbOpiNric6urkLh11VxOJR556cw5E
pq5SPzevI8uR19ISwXVsmXm0C0sz/1h3Vvtc+VX6rRmxOmyz3qifqH4XyD/2dOMMpv818mMBo7zT
RxDunlF0t83nAYNHUnUCN8DgXi1EquHcz+r4PeO13zi2mrZY2QBNoGe6mP4w3uFZHc7e2BJD5yaS
0S5eCeJmSo3QdLihziHuvFCoMxZiAlUS80qrwg+vIPS183ZpXPHR4y/ZAv5GJRbIfu/J0Xq3ozTe
Fuk8/2pzRLptoI/sAiydR0AoiFkADIo3NGYLdB+6BCd7EKnaVaMzE03ZATc5oC1DqeB7bUvqWFP4
NtqEhqMLgUHzLo/yaNkwKDOevall3OxiPzlJVAhnWXscVCee42nwse9vAFXGNxGGgDOFN0/P7cNl
6w4pvGVso/lseymZfKH7BQf+KDYJaQPPC6L0G5lLyeNbmuzWQ5lDFDQ2OBu0Ib+uWPsII5R0wwFj
o0PEQCfHR7/EE3/ws0qcMqpTGY/LZ39YJkw1rXuSIoWsImYJ3AWZ+R0r4fg2xPDgN3Ug4EcW0VKS
yJaQVIVHrhxn7EPK/1SGPgW3B84lhcIDpJYTNjQZUomJx6J562O9H7q4uJkrv7M3UO6GUxWJyoP4
kCO6T/FjAJmqhCICL7LvEXKMj4I2LJFvZUx/aS7b/N7lh4FoJYixPFVDZVyp1gI3VKtF3AmWg3MB
ApbzEYf/FyR+zSXpnQ4Sbm6DhNAaB6PRcgdfKx8SrYHwEQfmO6tHc2xqjYRY5RJKKyeGxVO3ox3H
WHvG7EOtFRbQai04KkQzFvWY7VmeWXy9Nsu+pBF5b+iqtVgDd6ugqJxz4yOUMeQck1Z22KvIw18F
H1GthLpytQ6Ebgeo9sIa36IgRv2j9SKWVo5MSEgWuOlqE2ldiblKTDqtNonlgDl4HNST51SIUUJL
xI+WZ9uvnMaTi48o2zq2qo0esJVjXh3mLsvxRMTtp2qmp71xQbh4B6VVMKHWw8SNbCwAHtNw26FE
QpxlIZzHcKVDVrO5A689aXWNN4DfQQPSDd9Y3xGrECJ71fii/SQMySUi0lluwOM4Vylth5Oiebhv
RioQ1obplGqlDwgYi3/w0rHO8yPPmHFjc6j0lH/BMSFXuVDqoRyC8S+jjT/bWlDUoi1iiI/MaMDs
fO6Ywa1f29EI4nOBTjbeoKba2oPl79tYfEkdxuFj4NZbepzOCyqR+pQig32QTmxx1eKL3WjZE3HL
zj0Znzfk2LHkePlNNAchSqjqJH0gJMIzJgKMCmPHBIysUFobd7NX+QcXSSx/YJnse7LsEfGMWpAF
Pc7cMhOxd0U8o8pQ/CMJTONTqgVdynams+s1br6Fnorgy5PDl0GLwDIo4zsaNNNBn0s+51osxlvq
OVScWkPmrnqyWUvLyGkCScF2qs5OoOVpnhOjQ7PaxXdxIVBO75CtSJrlmE2qHYQe80WkXVfuGy10
g/KG5m2WWv8WuVoLl666uG7VyJGdMqISD7SAZVXR9VpQl2hpHUc4vq743XDT4d4gZPsym+Ipm0IP
N5DW5jmuQsaD9cC5bVf1nhak34cZIySOWNWnWcv8Oi34QwHH9xWuOkDDSctPDtQp/k5kgrYWDJqr
dtDXMsKgaa2bluWMX5GWGUar4pBzF+rDPOhQIjK9y94t6b+1hiV2HlNQFGOprK+xhBn+hl+d4SJ9
nvCl4Z8Yy72BdZfuLkC9SqP1XA3Zm1benkbHRBulMXx9214i2oMbDkXebexVMTJFfmI3CcW/t0PC
gHBhdAlj3HiFi75IA/9Cjf5D2dN8DmRT0yFZDHmNeGHUB0wPYyO1stwzuezwd2ukYLDSBaUGDZK6
DHMQ+ju0tslYfKTrmKxuGmuhvzOyjhA7spILOZ6oVzvVPMPB0WzDnk3/kV8txEOTd4BUDw1CHFLF
TkDFXTZHwh3cCfdPGIdsrS7nryp3gifw2e6uWhmLbjqLc0D6EbYSiY0tqESe3mL8zqYtS3uBGCyY
XhRxCBfEav6nJgzSQyVQj2nsBGgiK9ScGr8pD9SlQJuMqDAd/DQLW0ZDj+5Ar8t6sLGhFtdBjWEo
6v36myyBwW9zMzJP9Oxzc1vqkNPW6YW5m1DWEX4qgjUK9X9l3X8iWLYxZf1lWXcfJ9UfS7rf/sDv
JZ35C9WXtjnD39beaEQdv8uV3V8C4nBJjdY55ZZr/n9R5+pC0APDqNMN+Ze2VP9e1AW/aMCJFbgO
Pxtfaxn+SVH3swrDl9JipE11CeyUcv+ndkU4GhFJY553og9DlAp+iuwS57CNsbNwfp699lU6gMsR
/oB5RlZ6HeSMQWRrTh88iINvLnXCKwbJ9jWik/MPdRR8OvwxDEM9D/sLa9+P7QzZByq0Rume0sGF
OR+70wPGq/Km9Ag52zRJDry9NgHz11Xmfu9j/NvUEcfmIf/YTNGGcdTi+Mf9QLjOT0IKXNN5Lfqk
OaHt+1g0kIZ7+HPyNpOq0qAu4sDBzRGR6szCP0+uTD5YMMk/TUu5IN5uG45Zy+xcs9e1+0z0+aHL
VZ/t6QKLR5+hyIyazPdO4Vh0N1btQBg0a5c5eK/FIgVWdUZaxX1szwwfCdyztmbQNNriwVyz7+Hi
bagUjQZRtpg2A2nCHIg4TFUMeSgFAlQRzFz2qsr7S1y25RUE0nLYGCRagalm9hFvaZOlW8DH5quh
lMHA3X/up0XlW5fjMRuFqMs75U4RLV9jZHWunOE4G0WINntxNilh88Sxc64CRgidfcsOTXVgT/PH
MtXDMQOf8I03piED/bl7DcZQc2fMfDQ3xFeAk+YLEMeASDMQhMjUJ2knWwOGnqa/281F9kb6yIws
sXYpwI23vDLFriqRBu6CeJL7kViI5GpASYNBj58S6pYgmnRqjqC16MbdM5V/vIdUPfYnWiVUYoym
usuU9IResSzjxk2EhbbSyggXKcMuo2FOEI9l7N1ocQjPUlD9oojzLBu5BFyoFpevFWbkEceLbeC6
4fw9et5HP50D8oRE+ZCVaroiTRdzcO/BV3FVl6L+MCnLTVClV4rsugegosZhsQPmn7E9XGVmAj6I
4Cl+qfKEbqu4LMzhGTFXfXq9oD7ecZL23xlV18eFjY/ts+6Oc6Kq5aqzO8omPwW4QVeRAfh2aMr2
EHSphaM0mK5lYDEVTW1wXWM8cgyAcv0r8Mvh3qqsydskpV/8ajOo0OqJxtk0XsKZV2K8TlBaLh4Z
EL4S6Y7f3hMTVUbFhCr17LIpuLXxyVIF4SRsWuxFWwI8mwhOW1gShAAn52uZxiRhbjqVHmwqhq9Z
NoDv5kCLD3JTl/Vg3raNVMn7kBDveJQlpPv7tiVBcukX54StOR0+ajGHvJlxkr4vdNl74LH9pPhV
NEb3pQzXCArJUX8rEDIm+65XpbFfU0MpD8qZLFG/swhZMJbkaXaqeT7OQ8O4xghLhixViYthR/JM
BMlbjiiYM6Mk9YQhLeT/aMxIOQA6yVbQlTcqHpN615hO9d5WPvkcas551Scd3slo8kJprxfDmPvP
lqS8T5fev7P7irAuAxJiuFH63jiYek8qXEgvaLyWJCkq+/a1SwSoNhhAfPqJRgjQeEDyCarcN8Qh
jMIGeEecwAdKuHjU0XSt2WPj6s2p/2ymqjdvAcV55p1Eot0joaird9USDrmDMrww82cpp5DkOVFz
2NjLAtbRzOgGtDz28kKjhAPwNsOOhTt9Cu0wX3bsBNb87vW9QrgefNevZ4glELXDW4iQuFeUrMNH
qLI54ncDWfB7P3eMYGa1tOdKV5ocSfnE9AIpQEd84KR6Gqo+NDCV7ue1WBVVAouyhQ/92Otq1l0L
20TXuGotd8u19A10FTytBTHkAopj4s8olMe1aLZ1/VyupbS7ltVAQ8N+V+pq2xh04c3DoQinyUBB
Xq3Feb8W6rGu2StdvcdrIR/omj4E8X2CjwpFaGyrz63VfXAA558GKVPvgBBgfOzXJoGR6YZBsDYP
rLWRYOuegqu7C1Zv4ml2hhCyqgGFLNZ9CDvrJ9iOce998RDL0MBzrJj0BgAXdgUbJ2cyd+MiyTnT
8Ilv+rXh0TUByRhNUHv7QHdEnLU3YtsLUCPdMcnW5gkadZ15p1sqzA9pr4i11dKvbZd5bcGUazvG
WlszrOPR1os892oKWfDbwmlf/3dw/I8OjkyeOK/8+3nALRagqlfJD4fH73/o98MjjBzpgXi3fxwH
AN7zfWn/pun9Xbhr/iIsS8/UOE/apqMv/vuZEQoPclREoUi/UXpzyvsHZ0bP+Wm2ZmJotjmvelCe
HEZ5P8dgKUukjYbwXi/AoCDA5+TPdRTcoT1vauEOb2ZU+HeG51WXpJ616J2uaRMUJqERsk/3IOvN
p7TLlnmv7Cm7j9mpQJMZ0FGlrzgFJM51V/YWArqE2E8vmAIHj790qYCz0Qc97MXnIR8rHAnw+zeV
nd/UMCUe0MsHh8KU8SEEuHIAyo0pH5kVAWN9Jg5LEqtT5jriFi9ZuFuWlvaJw1qlSMAhH8qfcPZm
hONhVPHDaKupVYfUsGENENV5qdapRqIHHL35OcuW6t3P8gDOoBM6DKqDbs/YI9qPTOOvsnAS92M4
AcSCIUOdpoO1TtYcukewhMaXsWIi7euyjmo+OFVhoX6NJjvElaPLviSu+wOxIeriQqm+TjMgJOiU
QAts2cd/Tc3K3KYejheCOxyWljkSd5FZRue2Xowv5VpmWsTK3CF8LkEgNx8hiDckp9nikMXB8CGu
u+5Jyo4wHqKz1WeCd6OPyshYHnvPnTdCRDCfl1JiqglKduGMnAFb8zdjT2YwfbFdvzcrpNN2x1eq
GJuHXOafwf91jOBBe1oa8rlo3GdiAixfIu86U119za63nAlxHral57dXPgHN9k4JrUwzZ2BGfJ9R
9lGuYFGeUs/fpnGjuKfz82zhEVdVIbhRDSdtNafUSiCWpppdOjVh/lyVbvyadQk9/LGsHRvhQVXt
SfwG98E4CCJqvNJRMUBnp0YB8MMnBT21X0mqdBPDq3hhX8yj2aRjoZmrWMdJIfdop33DWAhjrwbZ
nSDna+n6pDHEOYFTx21m/ybiRLbzlrnf2OCXb+sOnYm98l+zlQVbrVxYTyNiQ3+xxUb2kfu5mUZt
Eqs9gfgGt0VVm8VxqRf8goMGz5JbhXC98ORjBMlqS4dmT3Yo2TdIF4SCh5PTFyOsKzuZGm07rpTb
oQV462r07bJScFMNxJUajUskM5TcsNHEXOYrFmRBzdGNzbG/DPSfw/2AhPmtkzlqSbKjelDDZfNJ
zaa9lTVzgAxLFpjcuZsvLeaW4EjsG6d2FUhUWDbAbllo0i9dLKi/vQYAM96Iz1Rv7udeNMgZGMfB
CvYRwx3rqAw+pYjpb5ldQRUGyyifl5U1PK/cYXdlENcaRxxoMLGnEcUqcT8bJtBiUWN5tXox/+rV
am54J6yq3IdBWOIH1NTjfCUglxqGTC8HLjIxpvUJbEeniVy0LDuNUNapuru6U49Wi4uA6pLfszKB
LtPJd/eBBjFjQYcBruHMk1snO5eKYL9odHNWWf61Z7aYflays9KQ52rlPSuNfibM2DwMjGIu9gAY
uloZ0cbKi4YjY77ZGiK9aJz0YJvUhXKlTHPWz0/R7DR3HDCAgEgNpFYrm5oGU/pK1CvlIHwR6NWL
BlmHK9M6MMBbDyvp2tXQ68aUiHE8jcJ2UUB8qVY+Nket4WHW0Ow0W0j+qgzN0kYSPVzRIG4+CY3a
bhD9vVE1WrfOSuLuViq34+H1onZ0mvuYwIBsF9h1sRPxGJ5i1Cv21jLrpyhra4BNcjzTuE+2RZ41
O1H6164214I3zB8lsaq7IaJBnTKT3FeW2xwms3iOSq8/tIq4ZJ1CNWxalSj0gtlcbimRcC6Z0/J1
cYap2A8WOcmV0xd7s9I0gdwEIDXBQR36s5s3omSAqwgTeCV2MC+Ps++WmfkxmDOgn4D6HavrPqI5
btP7cAqNDUIbcW+lY3iFt0pdBKnuF5owEaxWCWhVI1eHaHzx3LK8NPgvLr2FGh4yVxq+IAErPyLy
hdxa+uV4rZN7X+gOMO1qNeQVWlT5wGG9eKC9g9VKw2C7JHPvZFS020qjYtOVGmux222nYk7uehuo
bBNovqyjUbOpNPm4IgPDv5JoWw2lpXELnxYGhqDzqamvU2cz2AKIRTMVqK0bgLdNNeg2Wpm3scbf
OhqZUK70hE6DFGaNVGDMDFxBYxYibvwL2KnlNM7KO5DWTVadBjPAkIbRsDTGcoysHHUUWk6mql2/
bzoywbNOEx6wQSxnIETgGhhJb4sxfWhy7NOeBkOEKyNipt6+kCF9qiCa3yJQibCoLiAlZg2XiBYw
E/p5PiuNniD8Sx1ZLvwD3ArjnvoRRoVtj95jLpf4K4j55JhMxmigr5uYMMBVJY5Z4y7sTI0HBJjy
NGgYhgorovwsABn8nmBllBqb4dSaoNGuNI1lBWusjA1cAc0jSmHKmFZDOKC8WJT3gDnSJnfvew3r
WHw5nVo2xmRT2+Md2VZfTA33sFbOh9eC/Eg0/MMcw+zUaiBIubJBkpUTAoKMXjB+c+TqgAsY06fZ
Q6jhIgxdMCZ2lnizNXrEnoGQdESbEBSwskmWcfTo60A3rp4wEXxMbAD3+yFGzHNuVr6JWQZ2vB2K
Ub4lGoBCa7JtHsTKRXF82RDoBniUQOQUdO2NDaWOfUyuUBVmVxBW2Ph58pUGrygILBMmJ7yMMViW
Wgof53Apwm0KtWWx7Co9dypvi2PfGfFHr3a85N0W/MSR3mamt1fIpyMtm4UsKm4ta5qG7lBFWWL2
17yyNoJlUlqE0b4DRXrj2Du9ZtTfX9JhsuHG9/4zI/b6ummSZyDt857Y2OLkN3AI/R6Avl9NF5Ev
byyA3wjlfU878ebTqfvsVC0cXJc0e0YS/ZsvjfQo/CCHyJTvR7cwbvhy7E2giAwtsXZ8cxaqsU1X
E+GyGRsyPgiUS/Kjqubu0fHGbN4S14vhs1Yyip4D0TOeWOzlMQabh+CwGr3C+N6F/J+a6m/UVDZK
fPqxf1E9vbft+5e4b3/tuvaHEur7n/ythBLyF6xa1D0+OkgfdRQN7t9NkI6O68I5hqZJaP4Srfnf
ayn7F1R8DiwPPF+aPkLr97daitY88HIpaQn/3rX/J7XUzy1mrkA55eBj5mKmpGb7o15P0jk28MHU
YPTzbzF5vQcDSbeef47fX6R/287+udGPGtK3qQJxpggIlc5PV8KVVrrLZHElm6lXYdaf6rKaNgy4
+u0fvoeHP5sf/9WVuAacKQpXFy/kj/fEVD9c+EnVx24EnBH25n2L4nUjmuXlH1+IGDabQpTLmVzr
xwsNfk7+sFrqI36Lb1mefYNl9C3l3//NZTztouUb/9N31ImYOtFD0QmcT+4lLfgN43IgCXSR//mj
412VbgDhBuvmz/LNiEO/W8Xc0UA5eDOZPRmilR3cqDL9m5titvTjbAOkmLABZPE9aRHiT8/OH4rA
oIFVH+NxpPTu58scTVpZ/lIPf6v5/bMmlosxv2FxZZiFPeHHL8rAxM9vs6K3C+N857doYtOgoe1q
JO9mQOR84uKNojbu/pvn6ToeEzPfFRikfrywUBWR1nGJ2LhJqqde0dr2pJG9GCn/6a/fEv3AftQ1
c4+eb7MqaAqy/5Pld+nTfk5ggByNvkHy29czvTwzfPrrq/yL39YPV2HJ+uN6EVCYDEZPlxwUu3dG
9/XCHl9eo+b7rx7dH+7np0c3ZkVcEZ3GC5L3+DGn9H2pCPL9D35e5p9vio6UjkZE/Opimv7p9aD1
4QUFeM5jPdjVjnmegb6lxmWyuMUMhsQkqE4qC72e5x1NDou7NIfEgW2tvB4alNjbkRBhmqLQIFRV
jl/8mJxaH1o6ghQTBqyffZuZp56ixRpua5+hj6oX7WeBE6krbYuOEjFDZHXb254d4+gDNX3EsGi/
Zr5dnTzS4j4NBSmjIwDbI2U7Q7a5lAd8eMEu8ycRbdsZmcYmK8mBHxoCYomGK/d9lhO0Q9TpE10A
99okb+pLE7LKY3vlswuLq6RudR6DdkjhngdxtZ/dHBVtRmcqafk8jAzc9yLkprOhq68qGdX3kb1U
u85ziSQcnDBEJ9bnOFIap5MHERJv25jhtKdHB+dV4bIsTO5uKVi4ihR0iN+VNvI8Fpc4SiDbCraA
krzzqy4mgGk74P+/dmm9HRh2VWfL7KpdALn9EMjC2KJutF+jePDOU2SlnyIiJF/EmCWIGJz6rRGF
/Rpy71DpR6t+qwu3X/hMOAs2sV/LDlUH4WybSbg0WAwCmV/aMfDOJOcWj4aRdJ9CHs05Tpv6XvTp
N9PiO+2ZbL4WQfJtasfwqRNLBXpWf3r6qzqcj9BzRX9K92fQlDwAbp4u6UTKKyt6tw0ReB2GKHc2
HAMSgmRxb1wnER6/jYuF8C5yanmfiqj8hiLLurOqlIfY5165o5QlZWJ97fM2cq9h8QQ3seCRcXTl
NjGhbhkyEqzX1BwHF5tbivwk+ySXiS22GatdCLQHO0+H1GRbLUrkh6SkwKdbMdSSijkcPsZhbci9
bQ1tgJYjwx8kiP2+MXAKvQZMoZ4ncP/fkKJV19zjzDCTldNkEnx0U0u+VKgEnh0Gb+nWo1uRbBW2
ugwlYzxUV1Sb8kZNtYOzkFkO1swp8zaTXf8fe+fRHLeWbtm/0tHjRsU58Bj0JL1h0omkzARBSiK8
dwf49b2QqnpPTN6mQvM3uVERFSIS5rjv23ttbNJ4R7SliG3vCdIsw84Uk7bsTZa4CUgMtceyJxIu
HcrwqeWk2G8pA8bP3oDSB8ZTfyLkk5JY5PXp9uwrHkgV+jJBrt1aJbDhzaDVerSJOQ1MJBtg5abv
FQwEKahEvkzejECeGFum5uMeTgereeypd3wFE20dz961jDR72NOdZhxsNC90NWbjHjwF82CFQfKt
CvT8gIY5XxPeoS+TOn5F5uhdoe0zDvwQuZFBNq60scEuGmZ2eB1wil+jLPYo6vKGOoOlD0AQiFyX
GG1Mh/4nTEWwosNShT/z0rN2eWJDa7PJ7LwyZfelbEaE7PCvqJR0fAjT4OYHNE2vjT9jBUn+WDYy
3Xp18JMWpLMKG7L6Kn3XFv0LnaaIbDybrHe/tDmouc5d2DEoJWet9VyzOPUt0N4gYZwDVfQX0GiS
zy7E4aPw1CabCNkOJgV+OgMenSAjAh1ptCkfNbOiukW3Ma7yLqakzKZyU2mM+qRDaY5jnfyzJh7X
E2Z60FJtv5Xzulua3Leexc+A3twbd4hxG6rGvTP6Vl4XwUAkOALzg+r4ohIm1G8dnp2lSMeCCg63
bzUTwyhzK++Gev3wvdHqFPElXrVlaCbunbRrEEMCAp7FRFnXzB92qDl3U6QIuK7rceWjf6I2hV/7
zgc5fSWHjpnsvNPqvBp3lMgwpY4xkxgt1BVFqWJFTmJNXI3bLnUph++hle/Jz6DDjiqFLxgVSh2l
N0bZFptwMFxeQlbeNNW8ryZz7JjKko+J+Gj01ZnETkrI3SLyPfyMNjL886w7hNHXNoGjL2BP0Z3j
G7EE+I7Eb+FEWyrYYLpGxjywk6Cv11rXcWBtGmD2y76o0TQbEzNiW5CoOQH7jxRPaHIw9yooaEsT
5NGy4w2jDBW4IQNWgwcyNAjktfP84GMCvGs65h4NgMNq8Bj09Mx55sjeNgZKz0WQ99G1AcbjxZPo
8akpsh8tuhs3aWCO24K2RVh428wLtFNbRzdGZPRfNBjiN6MK25MfT58jYQyfIS25KxdGABBNae0m
L5rWeYiysNRq/zZNvjpVna0iI3wtAhoi4PYeGc9PdS+CnU7C4zoMsmpJ3k15g4tPRyU3Yi60Kcxa
BQVwh0Uv8VgNtShMn6qcmbfOmXFEBvokEjQolhOvFAvvvLewzabc4NqQG85e6C1sNdeDzJwyMxGT
O/gVZr3NKVXqMizJKiYkgFIu3aditsC6BLrhLcuWMhCc5weqnugPaFrkZJfhUu2rCaNCaUQZsSVV
KxaWP1QEnWT6Y5Pp2YEDf3agsYzWpnC76oDGtFt1MiOLgSx7Ws72cRx0RZIhltma+S8jneW+Qk8/
rEQSh6CwIuzNB+pxlCYXeub37sHsuyJfoBimj7ZkL1531I+92nltRgIZF+Assp/U/GdOReDsleuU
xBaMXj3HrVtiXTWKeX10nWSMli04l1sgT8gtY7Pz8CbA91i3NL7M1YR7lVJII5tvbiKSdlmo9NMQ
G9jQS5y07BBoPFGlcsb+kKfw46JSvJhutyMqGUjHiBHFhGW10W3GFxNHf4c0XjtJg4TFVeuAgkSV
M24ZpzqduLgZFx1S0p1ede2anstzElrJ2oEetUbi4a5QNcovWasroI1YWRcqwMKam3qHWhm+4jXD
NfgepI4E8S8bRDSO8thaato+UrQbNwRuML+ZNtM3aYQdrhkHP9EMekDIwA3vkm7ADu2OVr/9eIN9
lpS92cej1Ts7+BDdAWEyL3bYzTQFZteIdFexgK5sfUDgHXRYESgTMcuxtbwecXWGCGXYV8xSMBQO
unVsjQw4p/T+dFC76LWagEyBmjoIAalQcNi9PKgFOupqptBdnUmCwMZjnTCnDg4QVWRd/sgy9/ET
eHcy9Ihq4WiIqoP9OOzpt0eMxuytLBjKdNdXbMKQ1vgsUFjJ8zwsjpo5FvuPryffbf/nC0JnnXNV
DeMdLAmxFNmpdpIyoVTUcJklCuiZeV+u4jrDQYn+N2lC9oMA+G/Py85QYIvahvogN6HEBu8nqfVc
TFW/VQ3r+se/z/in30crf7asOoJK0sXxpFRRoblml+zCLDMPgPWy18LAMbUY6IaIDEk4m204mAyk
MJbt9WwcwZfMLy4lG+2Im2Arkx9cHarIqHPybGgFZNh6Outo6pF3lddxfZXYMFtwMeDJbTvfAi/I
rGwoDq5rE8zBJ8MU5rNhm9jIPf6zhVHs3I2+ZAH2R5U+zfEg386rYp4Lz10OU6KHf3gWcj7FXowO
XBEo4oRtA6m5BGkF3eDHrF7JrrXhFVgzmKNVcbAcDPNLFTkELLNtXGAF1zdW7VnEjbeHj1/Hu3M2
fsYzhEnwSvhMLz7PdrQHAmtltPM4b28tHGRHAmH+NA28q1hwFQoVug1mWMcafPHOu6jrfTsvwH+Y
bJ5tOifLHMLAstJh8C7spKAZD5DkOkzY9H58g/r7Z8wWBfOCKz0MzOblcZjWiNnX6RDuUMEHPljs
wrvSoHp+yzq2xg1VZmzsmuXNCaNPCSGur1ppDWtSHqxg2RZAS+b5ltYCTRfXWAdtyXYS48iO/bd3
FRd586Mi973da37DwfX86/+nXv2nerWUHh/JB/Xq6HsYBc/5m1L1r3/0H7WP/i9T6r8bgP+rVO1B
3hN8D9ZvSZv/KVW7/wI3LeiKeIYtKCTzK/67VI12WgD+4KD7Syz0F6XqS/4ZlS0StABuzz5n872j
vlI4mqq0kcccqx+4gB62r9rVFoUCPxS5DYY+HDOiCROpDWx5MbGocgxpyDWY954dRI06eSsinrdH
FtDesV7kJtT3Y6BX+PJh3zC2EK7WzR8W9Xm0/jZrgWrjB7s8WjFL3Zk23i5pbtMBtagn3D+IcO8J
fydmhm3a1dg74noAuZT+YZ5kYX53SVPQdDCxoFLY4pm9vaQWpUapdUUAONW7KlpHi5dpz9qyjU0T
JTO0ZK3aQRxCSg+FhnSqzkTnsQPbgfoEeYMs9r4TUVCYeoenQreNOoreAktz88gx1kUOQCWkPf6Q
6rKdtqafY/JHDVOvqemwRtBgre1FhWl4WkKZBUSC9ZBnrdnwilJoiCsdn8xzm5czpKaadaAe5Yhg
XTv+fOg48wMGmnIuWIxZUpK1TddtfJxPp3GGFtbS4CMYDJbe2mArNJoaMJ2pLSUUHeoYSycgmBJL
r0dv/4x5Q/sBLqYKA/1BYsSdFtEZStDUcfUVTgagMHvgZyg9ctUa8w8ksn6AnWIXehXekGQA0eCM
TWLTE6rHukJcjQuAHKwHPSaH5qjjt9avJyRi2sZ2Rrv8ooMvDg9t3fD9BQRAUE5zrP5+qnP9QTNS
XX0uiVCFF6i3M1ymUTzrkWNbsa9LdwbuwEyflr6tcem0nFlRZZfw63AWsoKrM/wPplMc3vr4LoFv
13lGjgxJq9EyTnLrOWYKf+pGzjz9L3rZgFh6VUX2XUiRaVqKpuIhRaPJW7BNWl1fwoGtz86cRJat
eY6oeK0IVe4i0lLqGMpqq+kTgU+8VpJzdHkMJopeh2l+Jc4IU8qrIvLUsT8VR/q81FaitCVSY4Lr
dQqDYbrTCLJTGAwYvHABpbuisSrbdVOPDMLUm4GVte0Mzqro9XQ968Jwu9OnxTqsxgcbsTnSPo+z
WRb7IE4mqyueg7i1TiMitCetd+T10JfpLTZFWOwUR3Yc7kx3SZfaec4DAu1LQxAVJQkCOsKUUrf9
0MOoC+N5T5+lfgIKSNnAcTANek+aXTXtnR5h7FxZZPjigqwdHu8QZXZ9IwjyNDaNFYCMX2ZdZcgJ
IrYbTgZVA1PTv1Ox5d1FBpuE1zEeO8gXpZnFr6UaYMdlghKHnUIEJOvcem70HE04J2f5QOua15Mm
GslGGj5f+tfDBOdwcgp49L3O4HLinEGZlAV6EQijZfPlDPBjN89A0NAwKKRQ5Sy4A7JztOASgolW
Def9PqZmiVxS3dK8qHZdOJGlZ+REEC6couMqFMnQ9klGm7f+hcBzPFJS8RNw3sjDRK8fkmnStCcN
bXB11eq1Vt+OyuOXpBxPhseJkFvvEWNHltwTzFXvVKbVFcVQWGNTP28ip3Gmc3Km5FkqgaSdGmHA
g6AHVe98or4UuwYQaIeyciAxnT/kRGm8uGJGRIKsmQdFW5v8FTXMMLXcLPSHqNOksaT7FNpfVOp2
OqmlCPMhT8mzQRNGWkhiWwAuKeOaWhLEaofYso6/1bIeAuwXXdD+MHy3TT7XzBAyhMOIsfgGdEpu
u+xtNN9bO2kAR1JPJH9J8DkdmsrhnWOwAe3aTob67HZ+lfy0nFzXqUGNuNXXmcCycQO6kYG70Ls4
sPd+rruZvkBsLgTiJXDVmHrn+r4WBeJbpCb8KlHgXueG8L5YfedTxiXarw8Uxv+s6B7HYtTQvZAe
xYcxU6SCcG+knr+iMB8liwxK2kIacrRWoZNZOyo/NtFwZlxpEWV0jpobkwIAyteiHP2cSabYl6Bj
nxqrJGstE980Sj2Q/VMqcCN0+Aizu7uTiR68pI3v/Jzjnhe5rPObFmhVByViXCdpre7swgm+WUaf
rzMWKVwz8KxpuuXfpBlmGz0XlJscFIXg0p36FohksnTKhNOJDqXhFJVB+qjHjbPwRNNuJq2lBNAr
rI11MK1pOpU34CGzK4sKx3rGW98xrZffYq8LP/Vmejs4QsXbumrMTTWSvCXYd277qIg+BY2dPg6Z
2QSbus1nOz67AsRh0yHFEb2BMEvWTTUAAksdqjdRbxQPLDrll9zKynAVTxiZ3EgUnyGUzo82Ix6O
nhmYetvp1DVISGMRUIlZBZiNXlGO1StiF82dDkFwM6S6fg1EzTFXobDycaFGtgOrptZ7CrJZsXXT
apy7XAbhDyHRtoEl72K/KLdChd2q5h6/xElN9UmBNtjnnL/69Zg53XXVmv4nsBT2ViNyYGNpnr3U
Yg3u6Tja9rUWttWRCXvciTwf94OGy2eCMLkem7petroJD6gbgVLmjf3QR/30Q0CcO+JZIk2QvMp0
9dvm8/bX5ud3QvFFWYEtkeNQc8JMxBkfRfjFMaoqMgP3KD4/1ZaUU8itXooBwczsy3BXseixHjDK
dx9f9eLwdr6qhWxct9npOuBs3u6KTH8KnXCAG4Y9ofyK9Z+JoWx19hgfX+fiyH6+DoApML3s9mbV
w9vr9GFhdw2ix4NJnZw5VdTM2bkqv1rKZ8L4+4vNLV8eJyZKmvdvLyYZw1rAJhBnJM2TogjN/Vkf
oEXdXzKPuS9qJO4MHwZsBUfrYiNbBZ5TYjSyD4Y9yutzXLeFJIxKYFscG4fK28e39n7j7ALW0bGZ
esI2LfeiqS3dgmGbZtbhDLj8tQTlIVTRpZXPXRWIDTzej685P663m3VuzgXVTboPL+9ysz6S7tF6
dWse0P+JHqaaYPPDhMoKnCuqqpQF+VdLLev534Katvrrj5RGoMVzFtgcdEtc3DTqcQSmaQI4sCPb
dhg0AybHUBw/vs33Q4GrQNjzsLVagMIvvprU14ecNFD7QOgfeMcoB9A2kyD//ioQpUhYnnUX7+o1
dmvoFfHZ9uGsvLAjOkg6QRF//5ngUjGE4XLa4bh58cSSOde7jArroPtwUslC46Pox4GePJIOmOel
6qc/HOnez1/M6cxh3BZ+DS77dtDlUe+PQ2qbB63w7S+ycwPasz1bkS6lXpi7CNXhyEx8Ih8/0Pcz
C3w1JDOQ5QzCoi5v1aPcL6bS0g9Jx+j2MbQd2xmSN8UQHD++1D/cIh8H0ib24KhXLidLB6MYl8r0
g6pD4OIZ1LqpoUNKXg8z9nyCU/NX8/FF/+n+bKaZ2d5Die9SJtYLEEoh+K9DaiNjyTNUE2iqw211
BuV+fK1zFe3tUIfc7lggVc5Ys3cjbW67CuYTurWN5y5imVnDwnJEel/2Uw1rAu0OxU22yQA2OVWw
12qu+6pX/oYipMnhoqBhGejNDxk2YFXdKaf/T0hwmf7hsbyfCD2kc86sl0LBJC+lZnlkDdGId+Sg
Z5Swl5EflV9jpbFe9jHVPCivbOv/8HTezxCIDBlVcykSndtlHTAgjVb3WeMOmqux10UVzvmhVar9
4dZYFM5UZr73GHpy1aXV176fsetG5Kn7qtEhwFZBBzWbXVK0bUdoSX896mkOoJycMYvMkuc65vfn
+ygPSESQ/0dUDSlHLqP+zIKPhRV/kwHN+iadrTH03/5Uxnn3bSIqnEcDpRw+Ufxsb8d8FTXzpn+c
Dr3pm8+NiKnBj1XOZ6rmevrHj/+fLjZzIyl0k07xbhVAzeEJPPLjQQW01uM88a5E43LKsUTJKenj
i7171dwZ3EjQdca84ln62zuDHSrLxhfjAeonB0vicviyGIicEj++kD63r94MOTgGiCVZEbg5m7rY
2yulRhgpG24sO4gazKfgDIcJ2m3a5BE4LnbdMp4xu2ZgInUZQhp/aekYUJjTeRksKnUfAi9JF9rA
YYl+4wQb36GFLTSbUhZVL2Mj0rn6MZCaNm0Hule3bV54oHk/vpP372fmatCXYV1D/Hm5FYrykeZu
1jQHJOruaqBpdMzo2m8D8bdJE8iHkce7tkkrgJLeuwZVGwi97VVYH2rkxHtXj7n/Cjv3WtNVcTRz
9cf64bx6/faWqPl7SCUZ+jQBECBfviUiog1Z1ZZ5sCtl/gT72B8IWfWezgUR22mo6lRTaj0WSul/
mOnw6V1enOGFWNPgynPTa2aP/K4xNFM0Dkht4oOUVJKmlYjh2jVbolE7Q1+CAHFfbJkkJnZu+s3Y
V1Bj5FB7o53ejog54LuN96KbOcYT3oiJIqQzHyywwk7AIviO6sxu4m3H37912lHL+UtDZO08JEl0
qhPXKO4sCPdP9fx54XFh94BHU5aHvh7LZqHbxDRYg6I01vj0j48JhSMkHFWPW84N6EKfyKuFNy2g
A98NVBuuawiNW2VG9m0xSm3aFsQrLahi59NCOJUuMMCA2F02jtV5ixCa4lWbmI5E7VZOw6oYq4kD
9BQdCJ2bqRyphRurkyGBeYuuiqyW2rfoh+LZmOJZVZ3KmOJRV8pU/hhqN6EorsWMF0+VczEUZ1B4
2+OdDKBwV8jZCIGg6O2BHwp3v1Im8mri/50q59+bzz7xqbx46byvqUrGWpiDkX6lWh4RISmDWdo6
1hjnoLtr6r5UUxbeIlRKi6skqPr2rkH/k61QFM0QWpmVyX0xoWgBetDKakNHWN0nAqlxYNtFco8O
ofkBgY+7GBCcTD8NO+/MU11JSnTOkPKalYj4h9w6cRYDP/dTibCZVq0em1c9T7OnotFRm4uSNlEb
uxy5PHUQKlctAR321s1GQnDQL/IXO5RwiMIGKIyVijvtk4L2PhEkMmO+PYFygJSt1CBvJR96q72X
EaEOq4TPJbzlvFrUSzk6A+RjIND7vq8bJ1l17ZxoCV+CfGOdKdwiDrE8EJPAQYIU4si5MnvgMvtQ
aVCPWyVR1PyK7SBpHVunSjnDLmjPUmVEAKDqh19Ac7LN+MDyEHn1tRbVrA3nfQA1e76+KbApNYQ2
XbiDtB1jPPoUQtyKaluhXr128m/PyR2/SnBW2vFjjFDJBzPWrefID8kjbroGXfavYWXPqj0xj5nB
gUr/nJ+J63QA5YNUkngCqr3U5vUWbcWyti2+osq1Z71bavFc9WaumcPf7F4QJw/9RqGNvP3VmoEw
9OxbxryRCEw27KCoEJrKeK7E1pTnFyWwhJ2Sggr8eflz7I4iY0jtyrmyHPoRC6AlKt4UKE7ACHoB
wzQrNToN6WjyYGEimGDtPD2I7pq84odIQe1kU6Z6c59PslLfOuUYWj/jSJLk3iUFsTtZKpUPdhzn
5rKr/Wj8SToUnyx6cd28GyUY7VU4sjc2GH+Dk7Ee0wYIi0VIuYJvBVOpjzLUbA3nMxvzBG64RV4j
Tdw06ksN8p+PbmPJFG7Fh7RuqNaPqYGQgAra5FKSQPB2yMQ5iJEKeTtTbKauj4dfK/7/9En/0CeV
c+3it5V+9dw+/y/AyCQHXz9nP//v/74quqh5lwD861/9p1HqAs6yWfhNgzLWjEb470ap+S9cJy6O
EHwUhg7S6r88PYbxL+YvopBsRuZMT+C89e9Gqc4fpG7DcosjAo6yJ/+Gj2Bc7OaAMMyVCxOwF1sU
MF4Xe6xorIeuiGS9x4TpUEyLNXkvwmo6AU9BwV3Fbku4hiNeGs3xSeLw6v2Y5f6BrCT/MJciWXYc
zHfCzrcJpfoZ0ZiSigj+9sEtM2CcYWkR1ShabykJH7yRudb9jGtyhFUYpE/Mlu26RDC9DEj/PhXC
DBXcI6dfsUowVQYCV2Sb4eEE62d/6mglXv/2yv6hunhxXOIJmCYkZovHwDNlE/F2CwEJiSynviz3
cErIbvIbbwsC1GOeauf74nd/fL2LzeD5eviNDNrSZI/BuHh7PV2TQgVJUlJXrRGXB+kLDFHCCnye
wcdX4iP5fWc2X8nBPsW+DBD2rEB5e6WpsyVuIDvdE3rbgEuLx7klqW1dw48+0S8zt+hC/fuPL/oP
t0exFKsCJwM+07OB4reTViz0ZsiAue5ZJ0daE3OKJfk7jrXqlFWPf7ezPt+iBTCc44hrYtm5eJjB
HLuSZ3G6l2KwWOnqbNoou5bDDS6Dh4/v7FJQNF8M0h0Xcdjtzke7t8+TfmsaZqwj+ypUqQFxAzQ2
DUnErhxyp0U4huqmqzvy55uk300pEnHatHbz1/fMCY/UOpO8Cf57edZOZeOMWQeAtcLYC7eyGZuV
Hfj+g2eXpMR+fNPvvyELbQDkSw5h/3COJUIkNVpwWvtSTtNd4dbNqtUYwSWRyeF+JFslXjm5l7h/
uO77z2jOBURzIjnTOmjm3z5rOm1DFNhlPItjexi3vE0gUcOwyCPijD6+x4trnXUqhEUiFOP1SuQX
b69lQkmRfehFezaJAQmuo5MsSlGPx2AcjMePrzX/rd9PSxjKBAdBHiXJC+ZZAfP7gYXEIJC/oFD3
0zgNcJ1gIxxSBM//ziL9/1ooLynz5+uQAEhV7vy56m/vCdZTU9uFiohtsvoYOCh4XjqLuU5Os2F9
CqOILBLFbgPVBjx2fw24ODx9fK8X3878XDmLMtGxeyQ847IGAswsIcmm5Tf0TbAqZV+B7wZucPKN
Efly4EKHJt7jD/P5ZaVuvuzcr+FUODsuCdR4e+s9gJ9iQpCyD13f+FzHdnagUjNel3jlt7VR0q1D
qKkwqI9gy5b+0I39frBz9UPaaVV/L3svOyR+Tmqy0LKDH/n8Z4q1u4+fzj/9Tir3bA3oakHdvEwX
SSzDHzhiajvqjvbLOHZmveyr1OMVpfZg75Azlw7SPc1xgNoOyYmO8Ej2XO77+y4pzKPXev6eoHjj
2tPsxtnY9JLiVRF6zp8khu+/WpeCOa0OOiygly9/qvByijzpEO0zT9B7TQJXJaCAm3b98TN5PxKR
a/HKaGbMXZXLtTHSdB6K1kT7AtnsHQJ/tvZ5UlhHYq+sTx9f63I65zuZuyauPncc6E1elsdHt7Ea
U8VM50TXrgLX71ciLbtlylDZEGQcLNFdjEfJxv+rluV4BQqr3f7pR5zrZW9nBNegKAQ8i00BP+di
VUkxvemMDH8HB6Ae906qM5m2njLKfdCVSGCQ0r1YYAmXUdTh5RlL8hD530ntLuxMoLIMev/gQQa5
bXuPvM6mist6WaVtFy11iiInMnL8QxhV+v2UGv5rT473kzum02mi9z4svKq2PzmVSigYY2/riZYj
fjEb9HsLENUnOyzFriV7/CpExNmtRBlpD5qDOGcMfKNbpCDxbrJatM+pP4qXCeLmqdHKkTRVlfuv
eHctjrIZ2q4FYiF/NzXSbEgeCLtwYThENi40gKhigfXIfMbWJL8TZms8DoZRVgsiCfHhNMo3X9O+
NbG9tMoI1w2q3VNgMLJNi6lF1n2EZYnJu2gC6zVAA62TIs+2EbqxcJH8Rh5BTeSEmtvBpBi8wkLY
/HAdsIJ5XDlfEXPX7n0hY743Rj9JRUnhcfmyrLU7V+eIDqK8c75OhJyvFC6RkzP/2wZu9ClAyGSu
q2hohoUTpdoD5JvxxDqDiaQah5vz4/XtoV3rtA/uSqMKk0OBPyrc+zLA/qWLLDwBKcwAk0xhTHDD
ebbqJPr5FqgSAhVUX9jt+CILwJyCSDY57TpwZXhPLTdqlrUQ4YOJjfAz4ENE5jp4rVsjwcy5ik3+
DsXG8GS35MIjPYleauENNCvwNAVbD0kW2E+LRYGYTePRzftaX2g6zzYz9OglDTKdA2dhPuPloZjI
oME2RcTmdGcNqCyXbUJdQfSVukEZ1iMtMWX0LbVbpibANE9yFGa6NubvMIPVdHDJjgyWIxi1aIXH
nw0M0pRpk/cp35KTtdMpGMY52omj14hvpp/uMksjhwWEbLPqwgbiUMwNEKoQA2VZNnxgawLry+dw
CATRJS5fr5WY6rb2Q1WgV+LEQN659mCHCQ9MBOZ4CrQ0PiRuuvYmuPcKauwNuq9q08aEZ6A7K3Cz
+NZy1Ir6jp5ntBdunR/JIjGXEWF+FGkaMRtOpkNXCXtH38h/CFpnXSC9f4bkkyA7hOjl+5ZzgxVu
i1OyJNfTV1vwO8ZX12XYoezaCmgdyIo6Y0VC8ATDX4dHZOf1xlNFBg0IJc2SpwpZJOpvooDcuVh6
G+IQDciUmCzxKAAI0zpoXOBTFlXGbRGoVi/DJEmxEbX4mhqTipFlfq2dxjghg72pqRQswNKoVY9b
Y8mCY2ysKnq0fTtD4lHqxxSHFqZVC71DPuAbycQyQca4CCeQtl5JNmLkhfdNOL54pf5cdlqzjrXM
WI22SWjH1Ot7TbhfyBhFJNQbZboclcuq1hHPmBl4U8E7w45CkW7jR8JP8dD3/hFUbvClLfWJeMNR
HcI0YwI25z1Spo/XdmQYp3ZqqjsZpc1B660EjJR9lTgVxfUFKjmn8ZJ5Egman5WA6DDijgVvhJ23
WoyBQYm4MLH3+FrgXHVWyg8qUjpaNH/16dGaKP8olLeExYItPbZSVjdslMxwNaDpwzct0se6HIPH
ThfDp7Gw2D8UTekisuyn8ZQg6FrDl3U2ZtK6P+IM9hwpd2pP2RWALPUe41QH4t61huHeGcZxbUxd
t57XHzyuRdmHy6isstumhbHvMNLSPQlAbAX0pIAhN7IXQcrJWpjbzRIEdMRURHwqdg5WBAepBeYo
jj4d398qY5u38SYBOn7oSUioSz27aUT75CClXckh6q/NanLjZZAShLdqbUBJGyKCsiOywGSTx4k1
s58aZKld8LkFnHM0OrVqIx+239CJdqGTg/jNiBXmdCvXCTTsmSf3uVeHB6Ni3476EpTX1EMWoNuY
txwRUu0uHWuH0N36S1641kaQ0Pe1IwPztTVVAsMvl/qDnlnOZzWAqNliD9ZIqR4wWBYd+7FcVbty
mrxrhcrxDoTPuDSKYg6Qq5wdJ2hvBwRIb7GQdfXPUnfddTnE46FqjZOTmeLk+fUAKhrGs2l5OVuY
3Nl2TurdpX5Fth8kYIPDfxyalClq+aBFGtWHNvUOvFTvk7I6QHmhn7aLXOvN72oSzZ3TalQNKGuv
3KLSV2AlyNuIc/Ia/cDaIuxNN7bb9msK8eZjMjbAotoGC6ov4z0p0PqJJ0iGIGS8iurutsd4etC8
/IR6Xiz9zNNJI06tHWEZxhUQH4h15WSRv1jJFUmUBX7TqdykU+M+dy23xESD0L0hM2eJxIa8wcS3
3G1IZxa540DSStD4wVMuFERk4RY3YvLZ9ntGYS/KRovz9ZhohbmIYlzSaZI7X63EpohTVMFRaZaL
Qdw30/2oeePPluP4VWsM3V1rasqFS+WRUEU8FGu6CZN4Bv1b15zYy22SOQ4HAFkcUjm2jK62PA1x
lt6WttXeuI1C2Ut31ltGnrvL1FTvsSlrC3K73CMtPP8Ud7m7NYM+e0nyyrHXJEVWn83AmrvFcfLq
WVnkL0sHLaLW5dSS4rR+cpryG0l2ag2+nDQOz5p0hEf+1D8DLY8HJoFG2wdlx17WlQKrDFj5FYbY
7ih93IuiINzK6qJ1kiHKhYe3irqSUi1xY806D4LxRBpO8eLIvEdtFBMe4rEGkmdA78cC1kmOTXsr
Rd+8xDUCYSBcrBpMAkRCgywwHULHH1vR5U7z3TY5Ky4EjbnwNdRG/Kl0jkMGdptzTGq118oO85NC
YHkdDVb3qAV+/2LWkfs1wHNM0GLukXCjxORCuLbGLHUglORZvtNsE2kyJtMAmmT/eWxldC2SrFqR
tpxKVPRzENCQyCW7KPLD9NFBkFpR1dArf28VqTL4Va3amXksTrTYUnSPA2sGyTBwPdOuA2XB5BR2
CxlXaif9oT3IOiu7FfX9gulsnIJPLvxPwPGW3u1RYbOMSKpDfJeEXCyDZtIeQEGKjZcUvDcWha0h
yvZQTlH3veRsNIeNpKtcy3gKkAS/+Sie6eayxTnBZ9AJUddrtcNo4j+NaOueNb3UXnWS1K58dwwe
rHyKl7LgzypTeY8SHQ5CWqv+5peY4EkE8ZYEWj2yMfbXrW8LIm2re9t4CiAuL8aJ6ZWIST6q7An1
JRB4V7t3erzgsZOjhXfcjYnMe1Hn7bg0E7x1is3JyiGsGA8iedouZ2z64mZBJy16SVLyrpca5+RF
FwKpGG1MyUrTN509/EQDDMeBsu+yqnVvk6CxWYJ2PdASsZYy6oHLWt3GDTzwx66urRyfzxlZujyO
VrbtJvk8Id0mhbtzt/pYoeTNxnSLAVp9qmzYajqSo1Oc95ivBMD0KcsXdt/rh4jC7hrumDpEcMF3
NK9YcFQ/Mp7rbluGLeTYViJZNUxWHTZCB7MrzHXjRdUGY35zhaI9vkqk2iZ2wG6eDReOYGWv2kHd
DLaQNDeUvbNqGN4i612OJiUCVxdDKlvBWyUbQSB5XG7cFnRWrRXrkr7+VtoRoVKVB8JTyzb1CIAA
zhkJkeSIxENzBwbhObLNTeHDsxCdd51nzSHTqq9DNgG78w9tYT+WtX9iyqVgBOT1aNfTa1wFT9Lz
7h0935LBUC7zOH32RDRsJ3gMC6f1XmgzN0sAcN3KAwT0WKRRDaxRf1GeZGOlBUzyob5P/x97Z7Yc
N7Jl2V+pH8A1OByjWVs/xIAYyAhxlqgXGCVKmAEHHPPX9wKVVZ26WV3Z16xe2qwfruwyJZIRCIfD
zz77rO223Y4wiDDrFYFeHnSG2P1eDoFikhpVm1lDKgL4Ef3nRS7fpyE9uRDMw8YraIDOwRx/NpWG
gt/Sbj3TwIXaMBMKUKfyIDAsN+mXaZg0iLrk1mmeTX/oydmjh5/o9NGTcXL0xiDfts3QfzGs1t9P
zCQwAju2t33fGkdCutbbfDbPjky9L662K/JZGtff6WRsT2njIo+O2VpOeEEyHeqRCAFoucRSLAJ4
RDc4Rhvip3hg6DB4NxlPMc6GKhB0NnmgffNgDdYob2g4ETm/Yfh4uiusdv15VpNnbzOi84hwsc7t
xUxWB6RZ5YxWoWraWYe9uqCFpUmf3uSch46e7D3j2vWdl+60Ua+QggDR1NUjJWceQAnprejVj/MI
cgXDBht+Ky0GB9x6y1GEQmpn+TVlUcyy73c12ws609rTmOs+eu1pMu8jWtdhVTP7TIz1dG14xr1g
MJ8vhg2GxGIalJnExjWvmeGkw74LZsqO3mNbGiEqbiuxVicinYYf2WKNIFhmcUvHnpiRGCJgko/R
K+hmRO6YTvyD0E63p8FJJRIv5EzW9eg6ly4Z1pI36EhtThylPzf0d3d+YbjmQQnZnjjb86OJ1QVV
UFOg75yZxEpPeNRXo9t9dYvS2qUtx7+Nnag7p13WaPDqVCnSgxYe+Scr1zxItYzOMnEQBZgiuvjE
dtx8dGo+ft+gbGM/E8R2ilxJzyYvhgPWrvLLxz8JGDB4MF3K/tqDLQOobjnCH1ZvuuyowabWQiUA
ePBpXDj2GBSb9HqWyn0Mci4mbkos+rjH6bMiFKuCSXlsJ/6uz/lynaEwmVBIAMcFvMQyGUl/X7rq
4JaO/lynHW8gzfiJ7CPLvUZ4uaOFzHA+HW2O9rnJax6n9tQ61XSXQzfA6p+QdoB558L03twxG8L7
sku0cOVQ9jUDkKCtM2fNgaMatX3fF1js8ScAU0kXVBHESzaDnn5vZLbBrmagvDnlEfNMrH8gM7dB
Has3xL/0ADcBRdFfboK21fSHi6BDkmmgBm+qeKlDDPJEkhfQGq6OGJ2bOlvokC0O4lW05OePdWcw
7hbiwjM4/nfFS9EWABk77VImTfgBeDSo6KdBFhOiCGXWfdGv16To6bIJvuSzmq61N3DZECm3NrSV
i1WJ6lCvUhxE6+XizdH4iVxduAZAeULXZgV09mpLDpikuWfy232MiXzfBwlOUFUQl9d5mGwngkq+
lCbfQqBXe/Kq9W+ZBWx3wp1YsDjK5wu8EtbOwrD0jul380sCKTAD/pkHh1Sz7hOgRLeCUSPuyLXg
F4YV/VwEk8BDxmqSWPB2qwPhDSmxkjse58Mz4AWoqWKMzgPU8TemM6e7mSQBxm0SbmFb9vQmxy46
R0rUb7mnyVhsJgMHiR4KjBttEZG0PTGisqksF/kriuOcEzBRYIegSq1b6pb2cxesl7c0i/wM5GK5
DLq2Hsa8yzhp8cItnSfv5VKqt8an9c6jXA/nopujU4fkWkIVB/i5gICOTRS5ruH7CAHJb9h8v/WO
Bm0tUkqPTn2vTD/YBjTzAA2RnGF2fDpdF3GzM4QBYHAOUCygcXXt0O3j2p0vEgn8osohem3xSjhA
RhZxg1FUfKqkS7ZRsQ7UdVQ+zo5hquBgSgfxg7YoFKB1FYxMBd46ykFSwL06bHO/oyYcg55V4i3m
t9jM1ButSKMmt1RxT9etE+1gbrgEarI/EpxeHWIQ209gmaOfXqR4w0G3rsHWnFl5DpMXpFzgWvLl
vBwND1SX53uUfb6bDD98lzp5S4ExfdF1On2d8FmaG82BvEVKVfGeeVvS3CyVNbdCD9WVLJAeoMro
vyvMkT/TegrOg5MU8yYeeTLZ6diEs+PN8QZ2U0uCRRO9Zi6UYODKso2YXULg3hWYuOdf8vP/Nzr8
jdHBEtiD/iRc/8XocEmr6oeuu7ffJ8I/vuvfjQ7BP/DTo3Qx971SGteEsD/gpYH3gSFljXEWd9Yh
jf8wOtjBP/BFABCwOaDjUfdQv/99IlySCB2wmLGv07/mJ/8rRgchrLXl9Seh3SRdgdBlVubqiTet
j37AnzrTkpun7OzKvKlMo06afkuclrGbBI2etBOT2pO20NWbWaJmhOwwQu5d1ckf01R4qI3E4zBQ
O+vLBJ4mqDcN+TSfp6WwbU6V2Eh3oxbfYt+Kn8up97Z0L53Pg213l8aMu7s1ViIK0zoD8FuDlULl
5C8JrZ8CdTCyJD+uwUs3XkaEDty++6Lt5DdjtKP5hrFbSmw8DN3tkAV29SzzqPdu9dIsJpmH7ggU
3i5l/559TKlbemIImFsw4GC9zBrcOim5O9maEmqf7F8hZ40M1YIjNi65TJ3V9Fh6Ksz5bB9jslUJ
CbOQm/eqiEgJS6DUxwz6LtsWacA92a6j3722bh5du7dO2uuSgzVl7wUG5H0KX5r8oobQHAoM65BZ
6dOcy/zOhY2fHfkn8gLQPip36PjpsatoLm9a1Od9J4y3Cdl245tZOZ5a7eGIqwK5b2ihgabyCWBk
IqtxQM8b+gF53bkMAYO3AL09cerJyWW8YQmil6X0vUe1SrJtN1v+Cd6kNIjBVE6x9pGwoHltlH0Z
xjbZG9Ki1AKmwjXgGN70U3V2CVik4PCY+O/LkSAJdEyG4Od5vOGQGvuEH6pk76Xu8tBUsZ2ahyhm
DDUXbs6IKWMxVjceZ8Tpim1yRtmzoyYL/TmKjjZa5he10P4k88xYnoLCK+xNF49eerTRTIuXFCZ7
9RzTIaM06zETTsZ+RIbS+sAQ6GzqUxI75F3heXBS8UYR3cZ8clT0jlME+1LbW6tR9nWBGEXucwQy
kV30xJDeg59ELo999JA8r0ciuCG4b2xsNdvEDTrgdR0xxwWJVVDEHWvcF0s0bEkKUUhe3lM+ObvS
sehJtRdn9rPNQsarl9arltgQw5Ef7KmMzl5ehRUW3GfDSO4nSEGbll8TxpDeSUiZX/FpcKT10iiM
hvmRsUFNqkWS7Be3yW6b0iAp0rHzsIsa6xwYzJDm+Hb32gBgVtLgoAAt6nD06/TGKOblZDbcmpZb
WM/BbH2tOvTsRsTeJks6Y2t32RAiK3cdhRB+Ceyn31psk2fSGOKbBnkTCbk09+i6B+aEt9pWPUU9
mbJMUu/S0iBOojGIg1GCIOk4SX44S/MF+CRPf8YsoQSbNLnsNve3gJnHHZSXeI3740GVzgRGZctj
lxp6IzBYoXc7pCy1mbjj1Wc3mTMbtFGYaDxBssBPsfLwfBQkeFLJeGxIoIL1JtejZYf1qcEH4Tw2
snjI/fR2EREG3J5UFWt5Sl0A5aYmiTQeHyjNTziyqVPNeR9nXP2YqDt/sJ910xz8ebpkljERytVP
YauKbj9EC8JgZL+4UOA2I5U0/ZjiR2Gb1FbV6IIvTfrH1KgufiMEmQZUZg3z89Oc+hdbcdLIyomR
WT8Q1GLYHs0elmg5tdXWC4aRtaW0qPg83ANqBhohMRRHvy2+g7yHh4AF7uyyXZ77ltHgKZLZNQm6
7AgMBuXdS8V9nDT3Q6b3tPR2/lJX14ki8q1Yd7O8jzwFwEcbN0pZ9kNqNe65Vh3ZfmQbhmpSAUy4
5ItpaHyb1vQz6UhOjj2NFzttio0r/HnrMKF9Bs8j95pt/R5Rcy3a3OCUZ95D5Lb31NZmyDaBHJkZ
o7fVudt9Zl/pd9bgRcNGyS67krOCitvl3cHkgwrNuukZ3XWSBzlNAZkBJhgHo0NiLF91TJOH2WPo
dmVYNVDfp7XPTz31QCHA7oKABIg6CzPJOdZBkn1L7PSay4SnQxNtp1xw3M66pwLeY2iVS/Q45uNF
GU27nUSXPcPveHbigEFEY3jTS/DFja0Twhcyr+hVWBYFKbDWGGq0ACINDoGVcbTLGvtqEaJ3GP32
e8VBdE99qY9mZz2pyMvXEDwKuZJwkxuHAJZrIuRDH6jbQicvBFQsG6tY0EpI42Gn3YMnXcPpmDG3
yY5f91Jl+He+lgedZtPDxEcHzm6Imy3bqP81j2LxpXB8d9dKj1vNoGeFB5BqZkAOAbnvW13o0CUn
nyPzNziCUvgAATJjPhf+AeLeckrq7tip7DykUU54pYmjMDAUM9kGhT/p1UsUAEYbbQIUaNPZ323C
wtmw6RVfZ5ol90lpkzTgtc2l6NfWwzggR2VO8k1NLpHDVn87pQ3PhLF4FvZwrKL6EtD62cksAIna
do8DA19wpcrvw1QdA3/+go+g2A+8H0SLOt/ajpfeDPMawleK0E4imtQxBfZ1cuxiQM9AHCMkW9w4
qROHsyHnje5j+Ur/Qz0wJpNXG4MpdEXyJTvTUMrqLjYG2HN1m7jbjueaSkdyQ2osWXjZVFj1qr+1
4irappaFS7s3U/ocxnNijOvjeaRd7gYbw3euI8TyF6gU1SczVsO0s+fChhA3L1n/UGWGfwp0vpyn
QT7bk6m+Ge1gxMeoBAIROt4o9UYWYmw3tl3Pw5HnrLUfuuA7eTV3IvGgAdpj96Cd6m6sDAOnvHFf
zkn/CSj55/VIHxIwV5/JW/jsa7t4mlI0BgPKBxNaA0Vi0Xxle7WPI1zAt2wR7R7gS3uSqKf7rB6S
g1u4KY5TlW9LsjLQP4bXtV2ypxYzLjFYlhdgvvgcBu3/dHsn3vXI6RsnkcVb7Xvzozei4+a9/ypz
R21Lv/RePG9JdwaiMD3ZJHuqYgTgaWRKLPCojqQEcTzZ603EB5Zt5CTzkMqRDTng5cVYtfdl9q7a
/NtsGt5DQE7kZ6kHui19cgX/69Cb5ZFNso+ADJi2doL7vyUf2myLG7B+9TEjvYEzQhVfhFUcuzzK
t4bjqT2TnPUDIk1Dk81P+nujkf5x8dzms7EEx7qbpyfMVnYoiKRKt8GSp7dV1703uf+d3bkIG9hM
O8zq/XOaiRu3QnhWAWxTevnpHtQrDwimCHadJSlqHYs5ExQ5C6SEBDtiOc1tRhL5puj0fFvC3z2O
ZHLi8W2+4xMQ255URXGn1CAe2SA1ZBxS27GpdCSmEu4UA5Ao7ZyHlzaq14YZ7ZvYnZ2QZkP6stJL
Z3CWBX1O0H3ysUyk+MbkiPvNTqsE2bqLA6Qh5EHmA/cM+OShBToYqAv0Ubsczl6/GKRgQG+UBJNT
qKxR4RUJtecEJkHJyQN4bjrExL5GggGsmxYYRJiXQ/wYkNPZigsHrW1ZDS9tsJxca3xnXtc9NMpb
8J0ocLxRvFI4aqToyQmIU0W4ayH8Zna3oUOPtl3X2Way+694VSC+LooGtIrkzikAura4cOmR1cfE
/ugRKhQDXxRHCVGBfJ8M2qU57qNWXrMkk/BQ3PZAqK9/kyYlvKSOwdqcVuS8JGExNO1DSwrnwRTf
CAbhwAT4YZ+V0TOCJClptCMjw5ZQm5XaaaeF3plFTKnP1d5riiORktBrQBFvmCAW29qoFFz7ATFy
athOUmcDKYowowY+3pInX8egu8UbF4SmzyUuA/UMJLDeY2qi6ZSWNyOBaLtM+NCCJo6GQHzsAry0
4plY1Ke6th8CKBoHN5bfi6p/Bh/ifDJclJSSOsXqnJneO0MUrSLUyiZaTSqnvRjtNITtYlgvTBfj
2SvK8nnqNJMiVsajbib3PRPEj8kaCEbC5PjGympGiMrlGcg16BeANNu0jtL3vBU7MXkLLF9WOcrH
BlNKuXEnP3r2RHELXtcmOhjid99UPzn8agJ09V5kS71NDNKXJnuA6aSTcCn68rm1s3RX2H0cQnUP
9jY+DQ7dvrOZjazAycPmMsOkDwMCua6uH30zdRvvgnyCAznm0z3Ja3CptSu2c+Fx6hEq+GSq7FpN
c3+1TFKI6mbcLrpdh0PM+UoT72wIHwuMW8utNwyQBgJvvGW8/b2m3iiE8Wr5y1usCGQTur+lzJ25
GDkIkeUU+fmwXwzjUCQ/Db9Bxna1iRKTqWOTt3dNuiYHJ2yPSeNveyJTQ6Uob6EGyYPshoNVO4Kx
nOzGRwPknGCezdx/drxEbmS6vE1e/z3qYzTunPVTy/u+u3h19ExIVLehnIq/GvjbQIYVJ4J7lm0s
vdsl8L/4CjhyENSHnIfjxop9dY0i8qeMyqRFb6v7bOR0ZujM3Hb9oulm+7EJ05iODh7SO3LZ6Cfl
NIx5JGQRb5cnQQNjQSXh7Pv61LKCv84t8VE5oE6slvMmkZZGGbNBnG8SpyShOSvrPYHN5ZVHFq6W
qZYFB7waGLaVtNX92Fn0VYypodnm5ocsNWLS9KzWTLY14OtXoJ7wiMYB8rejmuex9wsmupLhxKk6
h+efVAc7qOwQM1x8AwbeDduqfyJpFnRcHXwK8ELdVakhfjqp7m+WJHXPtEHbo1XMq04ZzaEz2u2T
XQG69VvrjRo+u6DPUuDH5ifor6Ta6Tq+lRPEXkRs58JsHF60ZZoOEifUjjZHHQ6ebYQd45u7FmtG
JCvgNvQldzGAJNpsDCanusOf288G/UrzU2z3cNRURm5VUkSfXHhoR6+Yv/kl84al5UEnK7hiHGov
VU9QWZvNJ3odtLPG4YqZa3XhJRC38uArAyzprsGgvMvKhDRv5VQcg9plN+b8eB1Alubeid2J4x5V
f2hbWYUyYG0ZFs3CpDaLE+fGk1dWIOmKcgjZrpw9u/nMR+9U+wKWfwa8lGLKf+gzwz5QCqO4yCl7
HXJCwzeRTaQtj2qeQgR6q+usgxvixf2NyjN7Z0Wes8FFvzWY7dvUwmrAudOUdIFLHXVui22LOXoD
Msm86fKmO+ta/myW/jLDm9mstYW1pFfB7r6flri8I9T4ZqlzF9dLbu1FUYxbor7EhsDgbpc3vnEz
2tldakFxyuvyErveS+0H+sD5utlOiuWPaSGshHmIR/SOonOoZZxkDomw5kf5PXSwtPux1ApkUneZ
GVTcYA5ilE8CP2uosyyJEQS3KsBXRPgIG5Er9RaIGruyY0bHpC4A3+XK4dAyn0fu1G1Pm3tj9h17
pCPaHQfAb4OXfUs95+Tbzd0EYu6EF4/IzKa5YYt+UdFQhXY/7Sm1WMmMM267gb4+d4N5XURvHfC3
IaMsPHQZbju1SjxgYz75GQmEg5tvmwaMPIXOUn1ubAPZZBxHP7QYpmPvfLDmeOYdoY/n7kjl5Y+g
WSkHO8PcLIvakJJIkRqlxNb5NG4IuPuGPTm4z2KDD9J3Ds3YJDvQSssz6Ig7bwm63aSERS6dGXba
oXvW4grfclA2dm7hzRsKnOypJGrOF81VL9ZN7rtvhNYy/vfWCTrsnf+zHWZFmZvCNxf4CnQZ7Jqs
2opMZTtovj9V1+bbwsi/Jo2R7Jt1xnFFy+dWXSOq+GglC16MXVWhBSRi4dgCoj6rs7s2YYPe6r51
J3hmNobBnta8wZmePkRMK3McKMqHZm75RzzJIfuhz5uq2Vd6qtpd0nmbsXFvVCluCFXYutnEkOqU
F32IigNqpOgdwr2F1/CEnpuetIalPdgA0ION59LrSYuGSU92tQ5Hm2gdWqtJA/B7TUDrngzI1jos
fbBWYWvkeHsks8T1DfYS7sKysXqCE7BV0Z+vuEZOpNAcemM2SYL27W86n7y8I+cg0CgWmw8R+r9b
rz/8qNd5Pf0/1h/8ncMF+1zS/c/fv9S/vo5/1Kv6/dsXxFQw8nff/2jnhx+6L/jWX3MY67/8v/3L
PwYH/06Jl65gxv3/jGZlrLdL/m371uI9qH6X43996x9yvOf8A0nd9XjKOZ5lMXj4H3K8b/+DqTAU
ehOBm8JJorn/AWiV7j84LAvYOPj9Lb6N7/pDjmckkX8KvhWd3jHBu8p/RY73/hKkEwgG7pi4oxuA
xQoe1e9TGl4+NSUuvuyIGxVWiAjyhJFkHTMPbA0tIRPdoMwaNdhLOHOzJ5CWbpFauHUXGp1ba2Sd
h3KZynxfO3XcHI2iXmtQBewSs04i9XuZOv4tvUT7RCeTjAinIOrGXpu9swXGk7O1PA2pYGp5hOde
bPKCHlrJ4eQWumj9WmmfUBhccu0eAQr+31jhehMJNnVWuriWRMxU25qsdzw9JF+pg1V4SbvXubF+
y8eweJ6l8x0jjsFLD6eHe1mtrViE1ukhpoR4KVMxPbTs2qcoX7kAUk0eI9wWQw/nGn6izzbq6Xc8
F8BTq5LR5w8irKg+6If4ZO+IG4AtkK9hFxuFGMnAuBXDuBBSPJnMfb5560B5XRv9UQ6JfF5Gf7qr
JBwELU1QB9zd4hpbq7VbefA/fxEmwWwCL/CCDN1ZkTf8nrUpV+AXNVEXgCmjhubrJFv+mT2B+ylr
x3mb4xUJ3se8AHrgvNqRau7OlFBUsyjB0txLEso2bjDxru2c3+nnJPEUmcl7B5gP6rEfTXl1bYqK
Cv7aVeZEEvvYIzldpBSnUTqcZA06ALIs3/OLuMX5AVJaOZUMXLOuucK/PtDCjCErxORlvFj9+gkP
M54CPlKtvxAeAMdyVGuiywQIoNyZmuPEvVFavIWa5xVT5UPCn74umO9n/h2UClnFvMZfY/gjzE5n
6xmwYw8NaAGUD+bxzM8thhsZFuVicIoel59JtLIyzaEKXuZifMDE7IRzxSzClv4K7QpLZ/feYBPj
S/VloF2W1lNlswA5la+rtmSh5xSVUTirmJ+0RBZ/egkJcrwSFlFnSvi6HzxarxtYDVar+WQD2QHf
/YDQMj7Z2xcYhSvDLtYsPoOssV00WNx6wAi6dw+1Lt6bKxE3GRtuQuJC+YBrRUuNIjFm9j/PFAb0
iqNNus0DjmP7gSXqbgS35W1N1KZ9/MixMrIBfASjc7zudOkBaZQEjKNgoUQhn5WsmEj0IBsmm19Z
LQaf3bCukxnkxGu/fkS+5NiA5029+kLzw7rGTA/w82Bp2mCk5mEI9gr7w+s6uvbysYRTA/7qnJOy
VK83e7Yu0siFHzyiQfTod8BdPvA4pGACQknABIQrlO9F4obglmTsXm5V4bNgeg8EakHIJytgvSXI
MEsPVLhcPGQrPmyTjQOse/MLJ9M4iikGl2nbJxtbG4Ft5kDPQJNqgs0yxiwJphi1uQb2slh+SiHm
jMMGJixvxwQC8Qvl25gr25mJWhaYQZYFQjMSHXqALZ4Gq+Ndg8CwNoxPSXCPcNbHughuF/yhkJY+
2HY1sjfajAGpatt7OpF32QdmxGj1zH4KfHcdcPKOOJNMyDdZgLtsMnZyTGhFEGDE+5VTG4/hQkBY
skcX5g6zGKkFwCrZsUqrHpOHWU/qQt56AAmYoC05cy8zEWOf/CqHAFsScpDSrSztE+G3lCAdoFXT
jMRTR9YSV5A2zoP68GtYGC5fczNqjgF2sANOGuvJg29wJWABOKyfZO3yqGHq2MepZ4uUC294ytfY
KSMgLndXIBM+RSaHwnNce/QCZVXCFy6jjLLAJNWmty2IEHT62mORrhymFOrbHo8vayrybRY4pBg+
1lZDhjahE1LOVUI8gbeEtevM47wjkEVWOEdq1ovQHdDElc04Iia6m9JtxDVdCbxlKXg9WUkuzn4I
1pWDrlDPZztr+fFWHOn3OCcjIU0cVjcs/SfSEYIXlBaR3dB2ao89MX24Ktc1b1s232R2vGd0hXX9
94zKXvt0gKoD8ZX3aa6PkWEUTXc/NA7MEpNUpGLT6s7fFYlc12Mwg8tQjR+8GHJly/3a0jIt0nIH
VImlhIOu7U+Zr4nYbQZ7bPdKGOLOdrm7iiLHo9uPXF4JXffjjsPBab+MFfiR7dQ4bRJ+7KxAJCGk
jInfvIiU4vJlxCCdf3Y+uNKFve5SYgDrZSed8xas2MmsJ7FOJL0FaLd6J/I9OLVKrQ+DxlwfzlHM
DsxUEhS1xWEjKzg/9Fu/9hXpLElSiYSY4WQ+sv3IctwRu8YRYhOjSAn420tww/w5rizLiybw0DoN
ivslK35kZlp4/hZxChd8ScZA1TklH1Flctfk/cReyz3JgZothsix0XKyrWQ27r2uypc6Fu05iKbe
xNnojxPnENk+WbZ/wo3C1aV1Uzylc6xQ+Hv/TmCnirh3BxnCMaDRJQjbcEw415wvY7rZcfKc0swu
NlCIvjadBZ+pbm41U4LbtvOwF2fcA5u+FKUxHrtuPukEsymevLaM7oCT4yoOus+E3aPW6CY0GFK4
A3VPN46uFbQD8/PsFspYGc2lG51ImS/ZVdcMLrInd4s0e2unTJLQ8Uwt9Op0hzHBbexsq2qrPAom
oZNNaiv6UXYuMYVZA+UC9jCzp7ZzMCwgSDPIgqW6UhSos4uWhYMYygzO7t4hVAhYxE0n7eWTP3Xe
WWcBj7mUKQ7ir5E+y1E822KoLwboiE/pkvtnz4pYvUwHbtzEr/exnynSwtQEsi73+hvkQPOC/RUL
szac6Y2wiex59spnIC9NgfNO2/dNTvfR6PTob218aqE/yOGnntvgGwNnDK+NjNQsLLJ9QzMGTWVu
abRkwdEcmmE3Tx26va8mWvZ2tsat6ezit0mGSQvx5h3cTBUuxIrwHE9N2PXjc7CaLPLUaw9eNH4d
ogkAeuZ9ixkif0icudoJpNhQ5h5E8s5p77XJZaUj7+6dqZy+4wp+MnBGbMSo9cVPE1ynCx6w2uvL
EFizfYiCwbtVQYqfuNFPTdCj2bQuJ6O9LpuaiaiILQrJk5CARO1jzg1nhkQF1nGMwE5Q61Me9PZt
LfGKcNGq/ZA3ziP9lpr6rvH3Bi0C1ArXoEtd5nc28e2gWc/GkotPPARmjnwU+1ho3VOBPn8fo0DK
SlZHy9DtwV+fEHKmWT3F9HWdnA+M3rfxqqOJclO1wWXJnPs+pSMNP9l8wGjt39Zz0T1bk2XczqUq
0POJkkrQ5Vr3W8egP+cSy1rO3VQ1SG5d/SXj+M7xrifmkfVt5U9WG/l4oKVxNenBQ2QS3i73bcIz
UZLBlZcnGlrem5GXX5gWyouNoGuzHdpWhwaGCzw+3mjS3er6gxnlCab6vNmy+ce7xSl4EFE9nobK
eVfQhvZWJ8BnK7NYdytxmrNWvkUt9fcuqvX0xa4tOLpGy0kwNavdTKLVvmuYaYsadhR2/rbcp7Ug
QDK1vKOpJ3mgiTrvNHMUfGj0zW6T3vDERknS8Jjedf2Wa9c55gOdq0LsY6doZ87iqHrZQxqJaZ24
KO3i6C16iN/Z/OMwyaxmt/hCofoPaPlxEgEHr8FtHzpC7NiY2tQ9+nk/vhi5tnwee9Aa6ZWIZIei
QwWSNHuPCNoLPs50l8pufKHzUJwWFzWe/lAeLku37PvE5MvMS0PXKsznMZ58ljjoLts4p8568GMj
BXL9HWNXfBs35TUZOv15bfrflK1/cfOKljCngceSObovNIjdFlNuEHXnnGFZ2oGu6s1TmWNIORuN
WCzMAjRYQxnIvhn3mTA4OaFzy+hT1JFGsVWwWzaTk9b+a9QUbOpRlo1qZvuezYDxNNEu8uBlWb04
W4gnSEixNkwmUGPH7JnExOXbhKuzxqUP58s4JCjNKW8as+W/5/VKHTOdEs4UU7GQ8p2eM2jyAY2t
Rs1BxB1wqGIDVsV8NsUyPcyIwoxHAzomVJNjeWBwPvtTxf+fEGvWifA/GdkQU2gVA5akgLbw/f7z
xHjPGFqqujQ7RjUy5K6saxDyi730+os9L2A07TLgNFJXDmTgDeaAvwOv/iV4jFfgS2gowibdjlfx
T4iFMXFFvVhdfHSmgBHIqNJxuusDEVlXYegk5rAZqUMq0yTGSRUt1V5horrGVSeefLMXV7vOOVX+
y5clAFLgmBzbASB6q//vT/6+SvZRnWR2DDhhDTScePrv1zysgBMZyPAutTj59Lh8k50xxOr1v/7t
f8U5cD0k6Gz+xxEcJu0//XqoIX01LFyTGdbvMRPNrHjiNH6Z8YEks4O7QI6+fMq9yDiJ9fj9K1Fm
sBtlfbLdecgh/EEBS47dWkGrJq4yRh4caphqDVT4mxe8Xo/fl5FDWpTj4bs0TaYI/ul6DUGcGtLw
C6wMAz6eYMb1jBWMMXPaGYHTkCJVYh+bdPNG03Z+aDBJPnwkomDZbR/KqvkbXpFYNZ/fXxHwUmnj
eAZcJHgM/34JDacxlp5zAy2F1a7tGoD+IA+Q+orEQ68S5iKSggVD1xbABtVAfVGNOLoOgvkljIda
rTUYV/a/vlTyP3thMMVXmIpw4bf8E0nJG0xFLmOTHJUbc0KNwVMU/SYYx9abOBVJXT0qWgw2Eycc
W3cTcPr8PNjW8NDbA27tZBiDF9OcqZbtj3Ox6ChjP6Drsb1wfE9jAtWKiCH0TbtqPVVAbuMOlAJq
Se61Ex0HhMH3X0VpWhIH0i+rClDNCspplNLEGbJlulvPcW/pCoCtmAvNGVkkJ2H5m8/J+gvYZQW6
gHmGuYSECI3s988pEUaTkkdkHJgyYQ+06gWEoN+vpU418erZ+AkssvzBeKysBfFkKhNe1pz2y+PE
bE/1GMuVCuwsHyndNv+Xi8WfE32mGMciJaW01Pph01yaSIog/PhYxyhg25SucryPaYAff6WCQDhE
vHHzeWCFUBC8f3z2/90a8yX93ta6/tn9rip/KMX/W3L+f0qJhh/7p9vkL57w64/x384/Wv1j/s0U
/r/YO5PluI2t677K/wJQoE0AU1TLKlaJnShKEwRNiui7RJMAnv5boGVfkbal8D/2HfhGWC6hGiDz
5Dl7r00bk5f90YW2PhD3xdnDti2U3IuG+w9ROA1qh3+DGhv2CbMU/uSPlDDjA61sF02X45NnhwXn
f01o74PPXwdVjDULAjEP4h+9+O/7Jm38f2QkoU5/v+DoUKYcwso8j/uZEfrbG9lsiECyGKrs/UHD
Nl1Kq9tMETiYI/FSpIbrshluIwejUKUncU+3uOyu41obil3GMAUPnhzQA7261KBMkm644M7MeqS+
QFSZXNMm0JnulcR8+A0mrVFTJDsbsbVGzBTejWbpPIhyeMQbvYr4q+6GJnRuuwz6TSv9u2pxduVl
jTOvEnnYUs+gd5Uoz0+9snFEeKln3LSCiL+u7iioyJghAohS86YscVe1i8ukWuh6cJTbQAl8btQW
45mQR2ZommHchLOpIRvW/JfWlKgxaooJFQzFLC+I/mFfwJ1fPwKo6jazwl0221j+Xr+oV6y7dOPf
+P2TlUa+os4IcJAXTiZnb8dszq9WadFfzIxaV67V88LWUa2JpmsZXAoa6P5nlq0mWpW5pz+80j9e
nU10+pDB62jhO9ViAdGIbp0Nb8F/pcyh2gQqn0oqPHkx+QuoVZLEZIrYWjNbh9cv7NhI+9L3lnPr
dWmB1IP2+6X0Wl/fKQcqyZTRClgPUW88SAAiqAtGegxBXoBw8+pce5lj5a9GqwkPWTzGz1reEtfC
7GT3+v7a5V1xZ8OzS/knFq2OH6OkU7ZyhVuqrS77cgeSZ0DQVM/o/vmSWw//O3FnmABdipHLyDNg
5AV9l2XqEnhqHO/DHE/hXrSdtLaxQ3IUnikoB0EaIrsp4eQcZru6GKTdkWaUDv22w5jzUKMcF1uj
nnBmcquAhukK7gUEcYeUTNs1V0cK1rZwGEFAOrfkceX3kkixWwLvpoemjttLDyXYXYpBa4tKQoo1
MQnWoSTe6Bg2dvw5ndAi5/SSYUTwY3s472kId3gnByR/q3R2tA0m+7bcOaDzgsxpENxRxItF3Dp/
wUw97Ty79Xd5blovSqCyXXEyKipCccjrWEdmmmRbP9W7+JzlFX+XT9d1KypUWObKtgZ+YbK0MCVS
WmbtDXSE6ZTMKgMCkQGS6fTwVAgy/kj6U97O6HxjK2mE3eM2znaFh+mMjOZFBjZ2SeHtMkNvb7vK
fnC6HL0M7RJMdxPxxbho4yBFSIYPN8tPRRTO3ao1hNgmHrQZMtvqVa9n5SGif8g0vvckQoy8umrF
TBA2sKYtdI8C46JtHPqo9GmPN1jwmbQuMj0gQASiHmJ7OZVmmGhXKnesTyNVR0AzCulbyPggUKPq
A5s4mBUzr4SbSoWAOQB7b8yqQ1qlE4pNc67VEKdZ7am3/PQjzP3sWGrKuaKVgwCTk9eC4231PogI
Kkspn3z8iUB4+7UadfdhmLXkFBpG9DTJNP3GDP2CfgjNodrP1iXYbYW+iooaJ68lypXOax5n8v+8
tZaSg7uPqqK5bZhEpxs1GDGHw4FOFxCI+dPoTPpmTpv4DP5FknZRV2SjOdPObFwizy3AOhgOIoZh
m5KAvIXv16HGIFAIxWCJ3kixUBhBnyt9PQgBwCisq2tcoe1nn89vwevlNHxRF5UL+3CO5KEH3bHS
JrGQfhX4haBY8MOB3vT9CtsInUG3hIolseHfCTfSqUlyBvZ0t9Pj0KXZxAFvyaZPTbSklqhhKvnD
uIsZWmBpL0js1ZuNTCbzogob91xNvXaHd3bxBprxvPXViE3YLfOuXjHsl1c4u5EtLy7KV5SZKQZW
pVbgt3tdWZqsC18gImQHHJiwOY0Z//LrU8TZlv7MQk6SqvDWQtNZVodF3RS4EzuMrCCtjhHLM8HU
ps3jAKjLcJYLdbFc2KmLYTnnLHFSOtl2QQzAojyzbU9nFGXVhDF0/m4WlfDefo+K+a9c+uXgHoTv
r8ql07cxearelUvLy76XS/SxP+g6BiraGWQ52D946Azd/6A7oN7w3DkAMZd5/h9De5cXUdv4oOyw
Bb2plyilTBCaHNZBsmLz8/5NveS8wwDqJGwzMSY4hykDaa3vj7hNiptYcSi9lKg+pke7gr5Gg9Dt
7I1Oo4PFzlIS6s4+4QBUaBcV40VHgl9xyz29dX1HROf0LK2oR6ij185qTKdhPo4ExX9rZO6uEyJm
5NzQmY/wELHD5AxZb+kozF7PkLBHxt4+524pebInTFLOhmTBNEY+mWidez1U/YBrrxYdlp5bq8T5
tRKLf+ML2Ow8mQKsYwt7HGFZWRwST1MrYuy1wBwKZ6IPGs100+JLMZRN7d3GpjsvPikdMCJiLqRM
9NTA+xTtXetRwW681LZy/XPSuN3c78p68Exi7fUCiyHTwQyxk948xfRJt25TT1eOmZdkW04q5aVi
0uavdQnJ6Xfo5n8P4C8eQIvQoZ+eVz5PVUHey49P3/fX/Pn0AeR2aKkJnQ4OxxgezO8OVuwS/BFP
GIoVVDDLMeaPw4rzgUR4k6YPkRsCWtIPBlb9A7ncEJ6XG0R3qXf/zcP3/tmDE45eB+2NYZJBhC/2
7VEl7FHXYRFR5754Jh0WaP5vPyxH309HP0nZ099f4F2PQ45WXjCXVWePI0TssbH5j6DCEn8Vfz9T
/+PB6z3zUodIzVEcJLVls4z8JbBmMloDxpxtnFKHlIi0DgqNhBEBn9ozmU98bdMx8p7iimBNfafX
Jl7JVUWGRFIedEtnpv5cNVg3IsIO7Biq7y4ErrabvLL/lgAWTYrLXtqtZh91Uc8XeeunobxDujwh
WyOE625qui3WVOfQdqnBlLxiMDalCCgR7Zcm7B5LOmDOBqEpirEBZgcS/gJwI/WOGQ1yBehucKs1
bwKMbiImFONlbx7I/Ug+TWPew3xoMAHPA4qPLXOL3CqObocxxxnFfPaMzFFfNaDpQaaB5As8QlGZ
+eFY+Ghrbj2j9vdj7VYxTrPLjTVEIVYmSItpN4Y7N5fJ97ii/1aNX6wa9NB9mn3/rLf7mOWPCJPe
Ku1+f9H3ZcO3P6CLM1zHZJNduhw8uX8sG6/7uRBAw83X3Zc/+nHTXvqcSyQAz/L/VHZE7BF+B5Ge
RoeDH/5dQ+NnDQ625bcNDqoG6gITtjXvAMXXez66HDKvHIXRHOxOG9cWBiAoNN3WYqJx7cRlXMHl
Io44IBN2ZjOVxGZ8Yk6Pm9sVJi3XUYM5h6K4AGmx03qNmXc/NfkRFlWSXnWgKr9SN7tfnFmUh9iI
ME6r1Fz7S6INmp2kOJgjRxeR+cO6G9LyMq0bDWkdXJYTg/KaFI7JQOzMwTmaYxN3ImIN/8uQTNia
yH6mFd01k8CsPTJVnwAIMJ5M4st0OQdtLHbqcuVHtZc8Dp0WP/QoCot9Jass2tZtn4lL5mhxF221
vNAJ6SANMh4ZPTPpUec8tmFnb70mn+szVTgfNx5b6VLGTyRr7OGyWHLcYMZYMNAl65hHlpIZIkFf
Zz1D/7NnzqzLYML4PpsgmYqeiVTo+Lpa98NAJI9BVIz+pFTeqnmTxYnD2JERmEMhUaYVnq6ix+AC
/LBnpBqUsL0I6u58GyFQ7M2NbaydFA4MDvUhYqzHicmMYdEipK7m9JnZ79Q62aorYNDSzKgSO3BN
e4h2ZjaG8kw/RbvQcUBdEYsUBjMmJxYzmyKmjcuLWNOGXYQT7jbTRM+hp8XNPBilujZyLKzCr6dH
t06zjUL5tpqyKaaRgNRg8IrsUtIugzpjF5h7mKJm5dB0QVOCEsyHvL/whnHl9tiSiqKs1mj+oo+0
dDAtxvm4FnaUre3OsYJURNUeh2p4LQtVfA5LrYNkSp5zMGtD/RFWzSdk8tG1xez7CkG8e53X2fAl
5jy/jpg2HWQdj9fcDxUClSq5p0kTQqKqps8ZTTryn3pcuSGygjWbp3v2gRTdx/Vo7cdYaB81JkRd
wJzc3w6utC5DEeagGAh7Xxsu3L57xDNOgHRLfGqEUd4iosIGS0s+Ysqf4jGABUv/f1Uxc7soJWJa
sCk4//q+7C4UJMOdyrPo3qKjdvRndxG51o66Y6oG2NaDT5YuXKT8xVC2AOvtzogmELGUxBJVBINz
Drgihcq9kMq5A1K8btPetgIbs8elgRIwCkAK5QvGtx8+Irk0j8YI75baoac3hH2U43Mrr+NclPcS
pfhuwP/wmzLjz0Yjh1WXe96BXxrka41PDu6rd5oRk16Hoo0PeEzkXURv5qFHPISVSY3mU1pJ/ajN
JWKGprHcg4LvtLXT+tuCaNkbDifkeGSGlSGnBwjl9Q+6SPPPUzYnny3VJc7Kabzsc8NBAQMIT5jQ
OrljNGVusDN12wTQm6pQ5tOwzHfM2aePpV86BzXiFGHUgQARe5CvfTRoFmH7o/IPwO0nVyV5UwdU
JaNcVcB/uIuZh8SON+ZB0mntGqvvtKlUX69USHuH76ULXLhhGI11/BWtor3rl2sLiuC9TYDRx06T
n5JZ3qa15j6PToUFTPcHnXGKojhcmfWc3rkytY8For1LvbOBAaQtaJokuvDt1j1NSjY8Gn17O5NO
vnakXj2JXsd2Alz4ygr9+beGwVUTGBpubL9Q9TFKI/sTKdso+BsO9oEqGmwQM6xp2zT6Lx1mhbJC
O4RQGCdYZhhEHY00Pki/fmyJyvuW41FetUNzafawHxyhxjXEMevBZD60t0APIulXarp8DVW18Vbg
qetMjSeOGupMxJG2lZWhMeDXveo6Q/rLeB383ybvUTIMbYJ8E8Wqjv61UCTZmnE33lRqmd5kkbJu
h460tUwVzLD6ZNGuvWYMh0D6bmwtRPaBpOKRZnt19AVdrgAkJetcv4hXIyAs6Ia9GJgDgO4TMbHG
HeFn7Rm2bQ8YqLfQeVkoIZCXxBd0tJGC1BNybM0wq3ObwK31lVOtOn18wuta3hhKTBekr7cr/lK6
8WnY0pcGf4Q2Y7zUuqUj6tXekw0N6aXS7GfwuybsqqHtVlNTTDQ7003DHJKHXMtOaoy9k29l2WWs
45kP0vkp1gn6avS8okM+fqp0eYthQl95hoyhjjOuTejubhPCNYA+z/51A0R7o4FjtFY2/eN9pGEF
zoYIJ00SrmUpDU6Sjr1LUSZsed6f0rn0bhqAmasYF+Vd5NIng01bH1SaFRspQyc/OZUBE7Ith1NF
SPpeU3AZaKyDhLCRfF1z5xbrEtr3VcL88LkZ0T4wnjByyh7bu49EaB94h9PaVDVSdqcGIppnTnFV
hBq2XHOqLoyyM1d6q49rjFHJpSaha4iyrHZdP/ZrXEDdF1PKeJ17FRQzN/vatcZvaYMZe2Z7vAQB
EfWBaFV8ZXtNEZRtBXC7iM3VZI3ti2EN2aY3pv421YWzeRUhEgyRbW3kfjBrtPAW/GV7Frrb7ZRv
NbyLRH4cotQyNunsLwQTs0CkJmPtQqERS7BSOyWcD6jjXxvaqFv6wdkzSBgDcpnO7+p5X2Mv/yaz
pL2wNLZ73c2yNXpGoiA4AkJUd8R+SDr9AlAhwYEJPiDkt8blXGvpk596DmtnrO3o+Gv0aMP8Ou1y
C8FVmmzrLm1A0UT4tAly2AP/bLfuSOWlkf66y8x4OCbk3PEcjeiHQN5oax0ZEtavathYbls+dY6C
P2ujJewj/NRTLPacP8AkOKfZVvW+tAsY5rVvbivDeWr0+rrvPUqHBIccANsdS7QGwkh7MBI8oDGE
bULtZiqMXAedq1dnt5bX7mJkb5vdrIo+0ItMrfW4vPG0joFBNUfbUtZAFpjsBSIBCWrHMSC7PNrC
/z1Zhabd+O2odrno/b09paimrOKavu8VKqN4y+yBTBEsxSuRTwzAemOdJVm+azscn91cl2s7qjw8
Rr2xKwcLR6jmWh+1Dpkfa7t7Bz422WOOQuHoGN+aUDBZII8vSBCABWjzHTayDL8qeo9rZRr+U1JM
iJc0bj8cv3sxDuW10DCHkmAXB4PTGytsyv3FWEh/n5aRBhty9g4Fjp88cb7aofvp9YDw31nqV2cp
l5blz85SN3H1/O3/XbT5Y/n8YxuGjsvywj9mxsYHYzktMWDw8QYRjPLneco1luwzeyF5kYz2YxfG
JC/NoL256DNom/5worL56+gwLIalZcj8L05TNG3enqZsYm9p5dCEsW3eFxHLb3swDcY2WeBZ3ms8
qkE6xRVlDmsDUlUflZ/pPKhiGE6kgCJU7OuHPHKWAtw9m1UPyb+Y42xdUzTzVBTlVd7r906ow9lA
BEk0oQ3Rb+aIdSGRK67sSXO3iB8U/hP3DHwVe/tIr2JU8tG3ipNQPIuaQjVfh+sOwQ7zIPL/8qEH
7i+TF9h+ybnge1w1bk3yZ1k1uKPxIY64AgOCwY+Vr18JAyC5L9VjNUJaZ3C7mWxCEmSXvLR5Ckve
iqYNgtCza407cihr7CPli5+VJya9N+HowPtOgCaZ2amf5is7BVeG73/FxolUO3mcaljHVTM/Oawt
+WA8Va54aKZ2yyKYrySIh8/MF/dQrxCqATHaVFC6mXR6Z6OzHrIhf3SR4G31SN3oMjst30BXwB+0
s/wlrReTRNSlWyvHII0UHMlu5PLMq+EustTNcvRdESAbXcjcf2KE5u+M2N4jTz9mvVldzDmaITo8
fDGwTQHBHsxFlD5mI1kR042q7YfYyg7RmD/KJmUE5JxxvVO5CLvd2HwgBUca5MaVnfNbTVYHXYPQ
EATTjGl7jP0gG4BSUovioUePHktiLUh4DBA3xJskW3gD2hLKXuMqjbTlu4yLR3ZDRXebdnSnAG8u
16pt/gMItleq1a86U+36eD4aHtYSbdCPtVtpqyGLXyxa3BvHSE5ZNh5Nfpy9V/l4kUndBHkz3c9h
x87TiXyd+BDRoMIx6E+IAIiZSV5KQiY5ytxLuwkpnsc7smXW41SqVRnDOw4rghCRMW0AKT151Xwc
yMqEuyBBEzXuQzLqv3mN9dFXhM4KMionrPOzg7GhGYe7uXH2+Mc6blRrHxX8RgvsbJV1A4yAfj7i
jYk3CjrMCnSfdcDy5mOo7jhSmoWFlUa/LyPjyecQgcsL6nkX5QdqtbtG9nf2mL8UegoJWlQd+r7x
zgrJqsiSDji+WeG5EVq8Ir+Xim/53o1ScBK0H6qmTLeIvhjr2y67Fq/jc9ICcLkVLfGAqHtiN+F2
1Axm/xTKX9MQooSbxtOawmS4tvCQrfMxCqkYKdsnvxv2DciiQ1M5w0VbCO9iHDTtYxZPOab8uvhY
kotDDE0+AL8FBmJqufXUGe3XaZDi0vCQ3nHXVEljryUn2HTtM4Vfu9msHkO3AnXB+T8Xu9Ruyvus
DO+LkZP7GkUGsCdsa6sxDs92mX3l5AQHdMw3nHOn1Wwl67qbJKbkMSZEV8DNDxKMPgevAmQq3Oac
a/FVSTzGRmn2faVRUyLhpxzrncexnOBBlSYkEzCFm1w0geei3qhnX2wLNuU1VWJ4ZXQ0TOlRkB6b
mk+VUREh1BRMHwcd/JFpbC2XDZp3EQb9zG3Y0BhZj/gnPtq62+9GqPPBlLkPribOvdkoIgPki6bk
0RbZ4YdN528a3Usj+0eVoYeHlVY+1tfXDtt7MV+Swi1MFRwWe4AZgq64wws0nhOnOc2hIYKfX23p
y7+/ms+GRlYIwzMImPz5D6pU6Kp9KSYGYMCMqnVpwDYi2DwQFL6/uNJ7WTCfi/Yjhayp6ySGvu5e
P1xJue5opczJ92aXPfoL4nhZjlNDkZTRBi2lPJro7c8/3fuYuddrop0S1iKi4v/ffrrIKv3YI+Zl
P4Eq2EDCvQM7ka/gn++VRorM8nlxTx5ly+r280v/RZT5em0fxaiLitVAEP322sgD1ZzS89+3hQQw
waEQcDCCGpaLI8b6bK/745NqgchkahgO6QAFU/pIsWQ8PcUi5Hadj33E5Hy2nL2Pm3eV9nIDbwCe
Dcs3PVpQgJDIGA+cSiExZw03YxHd606M4HC0z/A+tNVYVf7Ocar6S8TJYWV7LA8//6R/cwtZiN1M
hq6GThTju1vIzBO/qEy73McmAKVKv9L9+QqBVvOLb/Q1Lf3dvcqFrKW0YsqFmuntN+orwxv5Q+5V
H6s0KIqriWPEBsg3IELhp2skpacuMoprWPBXbqcX1/FiRLbn6KUZWJeXUgUtRYboZTxGGvkwvurv
wLmfLTnsYo/l3qmTAnEcPECIyOND5JjTrojMGqn2lBx7XZK3nI33o2Tb783EPnSJV2yU6Jb0+uQl
TODYlVnOrzh61Q6EyUtYzfce8V5z17J519YerfUemxgAOOB4i6X6mJHFQgrCfOVOjRXgLjG2vqd9
lQ66D9egxvr5D/Y3KwydfW+Z/aFvxEv/9nsk1K+Ca4FJZlZY5SgnRlY2Oq1I85S1//m1KJTfry9I
3tmniCV1fTJX315LmlOCpWUqMd8MN3abHApUYr+4xN+sLBgMmTsu//QJJHl7jSRGrpLrOkN8f6hR
3wFoQYDztKz0CTBTYNbI5Ex772vmWYU+cNQyP9Be/dym6W+ApAiFKgYYVHlq7YmnZpP1WZ3qqTih
PnqZhbI2bphk+9wSc5A6FsY3PNqXeSI2g1d/8jr+tWi96MKekmnFHFAF5BoT2+I39daU5kLVb8xd
P+Ir083kxaFXGDRJdiKu45A50bQI1ihQDUX1axD8UMYI1/TupirNeGNb8+8imH+cb9p/88TyWyCM
ZvZInujr/POHpRjedQc0nRQWI+egMMSkeCddTwWPJelkAMAOEsqtdT5558IRSOFaCdvEKD52Kfdy
mOFhI8N+q8JZBR1eizXGmwcSGyy4ni4N1kGcQQAL0C0OvEyTsaJkJaqRGq3ddLrXTfU0t7D23eQW
LTpVVcMHlho5HbF+P1GIgTyJ652Vq51fq5vIEX2Q0sEO7JqFrxUDOCgNtHtBUsvOdOZ7v5bDL9JB
/+YhYc9Y/mdYtBLei/1V1Lh5p4Zyr/AQUeIgpFe8HRu9WlhHv/hFGNj/9Tnx2IVZ1uAsLHyLt/dw
Y1sTPpYeXBEqxY0hWpBKYXoI2al8g98HqQc95YkD0mCyTKUpFWCU41iiAATFJIKq9IGkFUOz8ZH6
BcnSRC4nD8KJcUm74WPugzeNfar9saystVW3T0U634z5dCzIv6BxPx8jK3skKIcqFVVjOuunpieh
b6zMFeXqBh2aB/nWOb8eL2d7tNZMjMwVuUEHWuW8olbDtg77DqJMF1+MeOZfD0FhCY9QoRo+lL26
SzoOkl4WIXxrOOo5s7qTXYTfzfZhAgx3ZmZcgcs/vAYsGkBw8QtMjDx6/AbUb+Gw3JB1P2wNW7ab
5TFqR4fYAXVHBAwHCCfTeJ5g2+QN1RJSxNNIy3VNY6ndSM15aFIoiiUE30vfGZ9k160VnrBVmien
xOLMQhwOW0ZuP6TxgDvfBjddOXuwHaS6pYe5aBqkgTzAXZcfOBTvipCdJSHkMmh5OoTqTrnhfI1b
VR4yw6ExPayRrE6r5WDE1CXZqYYes0dlj6jwwUS094v9WPzN402tg3xddxjhgid/ey/lk5U2pu0U
+9adnsp2uGl19r2BYxbUwXS91F+vR+1qkaF2PpXe6zNfxt12UoCSmpSXNQTmZV2ZbvzMX3sD4FN4
TwBRTdMrN/7YT3uSngnCSghtIqUg2TRlHj3B6fBP+CpjCEnsi7S4sHqwx69m1zqbGmtM2k33g0W5
pUurJisu6VdjBOk096isIw6G7IexVfGDRJTZbtrfdWAgAml2N9LjSIrw9jT0/Y1NANauIsNuQzKM
tW7UfCSxA44HqsTC0ObAqaYn0RJBJnEQupwO9lkizgObCIfM/s4S2FGo5jv3j/31vw7bLzpsFv4j
9t5/Vit8TtqnqmQS82N77furvrfXPPHBWxpkhkNhQo3yQ3vNNz8A/xHIBWACvSoT/pQr2GgMcfrZ
Hmwg+9WU8adkwTbh9FugHh0Be8JDH/VvmmxvdwXaaogBHfR0NvyD1x7g20fLNPQ4651YHH1sGHtA
ueOVQ5wWXh/GiKuOcwRSjT+/oF+eBn+/IKlbqNIZUHrCeFfbZHzq2qwL52g5prc2FlIB2vPxSuRe
s48m4Dg/v97bteP79Ww8LGx8FraTd/uQn8Iv4nxqH90qFo+pzwWAKxp3rTP8yqb5tmx7vRQ/Nb81
5w5MNouP5sejp4xVHPWZYR8JB8V+5aZy73QzbAVhRsZ5iRS5d7GxnJkkjTf/+lNyJzncDbjVqIPf
nQtVkw2Qb6V9bM0UcJNX45rTnJKVAyFD8Qs/2ru9/fWDcgcaCC+wpAly6t9+0LFC9eGOic30mAI2
YCfS4aukOkeToXPBy5QWKIEDoHJmlTAhB4yyRgUAB1ytttIXfs2//fgC1R852Z6B3+MvDt0U3QeY
h9A+wpvm49LGIT9Iw87x/3mtRX6E+ghtsPtelMskTM/jabKPVgs6pbc10hnoZoFDNH/lcV2+x/+d
D5fvmcw2iGGOA88LvaD59numoyY1UfX2cQhj7EI06XqTU/O//+5YhCgNuRir1LsfUyceye2wah+J
rQB765HhxFGccsOYF0LNzy/2Gvrx/iMtLmqTjZyv8P2Rl4R4Ax+EYR2RAzIrteBpHg3iIdnDZAt+
iKjGR1tMPKSJj7k77ixsUaF18Yu38bY6/f2bpZAw9eVRtdni336zIeVxGBLEehyRAh6srDRAsoSQ
yGqSKlc6IbLFJssw5kAt4BzDHI2H16lbODd+K/c/fzd/XaJ4D8uUw19+6b80krLcFzgTah5egBY3
9MYV6LOe8zd1x+bfX0rQPKJ/w9Zivr+jxtqT0FYb65iQD3nj+0s3AUUES71Hhf6LQ8DbvYXlexkd
6YsZEaH8X29f8gyrvGlq7UBOOcgXDW3bl9KCEzUvTLShXIA5P/94xtsleLkkBnn8jYJZFoOjRbX/
4xKM9xaZH9Osgx5SmNokm2IJR41zI5Q23iRtyO9qORh3Yy81715dwAXAzaMLkVmtvUQ0+7lh+3td
QTo7g501zSae2zDWMBonRvWrLwlPwZunnGY3fj1ULI5gxGUJtsa37xkjVEqUBznNba4XW33G3lIl
QttGRpv1QaUXE/ZGgsQk7NAqrSexMfjLrqVEZLeZ0nzhe3FwTBinR90zs+HueYTWhDoqnnmuFtRc
vNZJwoB5/wqJMyLffoQ4Od7QXZZ7PeVlUoex5U4L5ald8HhqIfZ1aG6RHtrWQaZ8gTSM0+kqSnJN
bgQ+iHuqYS3lDBY2xt5AGRcFLUA+QuN9bO1guJIQH2afWGKXlw3X8PimUTtNV5BQdD2wB5tCGEGN
cW5j4tuCekGMTRXy/p0W0u8+qHoh+HTEvawnaWB6zvK4e87SvPnCkM2sD4WRTDeGR9WimZ0GN4su
ZfLVmHx+MiKiBY5s5QGQQdDBvddl4jHDuTgzujeh5wHJfG6RELNDD4PzWEyZ+VSDeyPb0W1upOiK
naNc8muSCNQP6y/kYeUTB7MyJgQzmgWX0x4979IOOaNZo803uiDmSBBPdqEFEvEVEKVVpnHXvfrH
faC4Ny1ZlPfmQKzP7wDBQuBWN0bZPmd05hABWGCvSMszkPRMEpRhvRjZtZAoAz8s+ZaLFFzWvLDj
7F5HNfS6y5Xs1IgwBa26qQBvvo/sEUfa5Lrc2XYskCcUmL/cQ7wUJlBwkAEtvnEsWADFqomDR65r
EP2cMjcIVmi4azJLB2goFgLYlKY1YbqVNyEr1EMXdPKyXmqD27S71h6anFQikzdj4aNELoMO7FmQ
vJRzB0eYzAtwKedYK7DZT6+Aj7DyFuzdRLRiAG8faZJRcojHV68BIIBS1u68jtEjyVAwBI3FNNp1
YCy3U86+HHQlAuFVbUXzaSZoOyK3tXAeh6pxHkXcgx1qS4n90JkMift9NvczVho405Gwv5bDUN55
czKd8mbI1007ElSearnhbUHqykOSV8NFlCMJDNp8JGO1nKt+rZOGeUdzPWFcKICvBa6TTmfk7/qx
sGMGMBCYAaA7rUUCr4bEr5ynu4wz7aav4ro+ZDpaITLmMli0elted3WLkiQN++Jb5cjuxbNn5MGm
259pwoPcnMYUvlGfsTKtZmDsG6XXpEx32lQ/CNAr7bZ1JkE0tmusW2g/l1WrE/2j4wGnndTXydpI
K2SIVV+d/XSAqgOjIP4aWRoqy6qrT5NYusLlFB5JinaJq2mV+EK7mFNzWc9fRaQqAhsRu6Jjs+ev
BENkG8cxZ/yZAz+jFzpMvTJVfoXJ63brciCPl9BId7cUoxB0RlhqaykLDWEXNOqB4gWwLZnhLEyQ
CSs9vOkzgqHLrKkvUhm328npp28huIcNIEjtevKr4iHJBsiNE9FEdZlw3G5gk7uZfMQFxfORzBr4
oiJe9YM0tgWp1Kn0tDOTN53l3wox82bAjI21cHOr6lZZ47sW/HDhehF+gnas1SWVrrdHbY6oF/On
CuyQ5mhg5z7J0n0UX3gV9kQiGOgBwIjamEXVf6oz0dSroWy3RDFNjGz1J1LLqgeoRrhUfWPcthpB
BGQF6DtwO8U1uxIj5pnl/VLYjQrqSOcXdTHiXpIKW16Bn6uv6HFxUxMl7XaPUwhWUTNTHol2gZJs
SNox0+Pv7E3TGoE/sNp2z5HEXLUCw4aCj9k9yskObp10e3AsXj86+mYRYTMLRFc9BAX62nllEnPz
JTRscmRHEJjulEvk1z77sdc7IUk2pg3XUebL30ZSW7ujXcYSxGpMYVZXrLYj56i2RRi3FsNs3A21
zaPfx06zt0cbsaJjZPWXmmhD3po7VAD+8zL/AnMtop6LEXEbVmVWPPNxWxdf4Zt59ctUD3bQDm4X
bnK3I08ktdU3ktfxq9MDcz4jY4RcF/vtHtRfRAzoGCV4yAmL+q0duse0JtbMsZMIzebE8vFAtlav
3SYzguC9Z8beeZApzvw8yTaxUs2e6NcZeH1Zf0L1WbiB79rq0+DI4kZE9Qv5Og8MTI2PWcdonXUV
kYjpy35j97X5TDhz9DwnibqNepdfjice/eKQEZlhRy5RXUOcZFPQ5K17EODmyS9ReY1dTbCOr7K+
jcDMgfw82k01nZq2s27EPCZaIIusB2DOr4DAjH4CMTHk22xIGspPo5T2xxkV8sfGsPubIvFAKVZG
+8RkNd/8H3tntiO5kWXbL2LBaJxfnT7HPGRERr4QkRkKzqRxNvLre9FTVSildCX0fW400FBJSvlk
NDt2zt5r1/1ifUeAMF71uHBW3KBM3Q3WOfChIJQ207BMAOWbgu0iiBzoib59Jnbne6SM6WnC5/1g
DoO4gebsfMsnFzc0lm5iT7MKnFYzW/FtwECAdCXHOhvBhNQhGePuXaaoaUuwN7sqdUh0d4URbWyU
2e3BZMvbGxSzAMtMKdFoIv/S+6SorGfAN4oupLU8qTRB1DsP5FOg9iQ3Jp7eoEI3w050nZ2edaq1
A49QEBtDzqif37paTOoQJEN35JZrXGc4B7+QqCyhnAPEYv5heCI/Diye24kT/tMcG2zbSo0HzUF4
VWVdWWwV2OFuU5tcLxI2twOzR/IFFJWFARzCGx9iOU5M4rIImSbpp+1brnsGYXPhkE0k2UYtgQgh
JDysgqJcknwCPKKWN703L6RTBI3p7/zCg5LP7vtbLZly7oM1GTlW8Dttu8GaXbjLsRu89LErzeYL
YpTuxS9mezfqBUlnpkEl4GXf2CJJoDEumUenm6Cu0IyW5EOUPedQv8aGAiJLi63NV3U/LtxTqmLx
2tAhjuMOIoj+ItrJuHHS3oo3qdVYex9viUdaSuXsm85zprCWadAdBtbuZ1Qk+lUBhf1B8o/3wTAQ
WaNQLryijl4w8R81ub6byLfqTzBlTbptk2Uejl6vPp1Ex/ddVjJzX8g5OFtIeetNXVfNNiHQad7Y
XtuGOafznVFM2U4KNyLdO6Zmj5dZE22W1OhVnMHufWRDKEgN2xu/Iqyoh9CLl+xOeJEnmFlUxV0F
FpepAKF9DwlspZAzuzPtY6mQyg8vOgFKZf+8wf5fL/SfeqEgtri4/qfV9yc+zfNv+r37Qx/055/4
t23L+hcoCmDmZuB6v7um/2Pbcv/FfUF6tG/kiobhVvdv25ZLs9PlH0mXyyQ+MCynv1u3pPMv4GMO
7RFaPz8bq/8LsaFprz7w/+q2rGMqh85RgGOH1A6L1/rjPUz0GHSauhanqZHt68iyo/qbf/haFqQs
GJgtDBOHFvPeR2/yb4BfjV/dMWueVG08NaLtzgMV1Yb4jeXGrgfjNEcEClN/Zcn9UDXG++B57G5E
hXJI+tG6yB0Zd/eV58zWg22nuSzxWxSmdyJ0y5fstouov3QQLQdyWvKltsCN9ErdYGYBWBoKaNc8
MHi9+tLeRBHYF7CBsfAIyZvatvlS+CBXmfNB6TXJZNKuROAVBf3OS4TdsQ3bXKF6ksdIPYDPvN7J
NJhESMNM0syzV8/4M+a4ayhckBghxLYjDWlGerNzGtKagItNzjw8e45mwxjGjenlI8859LD3rIr8
j9jNqLkX2QE126028BGBIMRDAXGhzdS25y1QXDCQu/KFtXSgJYPkKspM/GlT7zndfhRZRpxOjfCE
tJvsWMZc5HSV9oQuVVbPGa59CmPfeZtHx8ZICs0t7dKnuFjvxXrIbhqyVY+ZnF6yGg9Vhl9uY5ZB
fMynGNhXU8bJa6pTyM/zmJ48X9/UdnuVYGV67eKyCjGv3FulxhlXjQHgjNj9gSl0Ir5zeoO1iais
CdB+0abS+Yse+4p938zONE2/x2nd7qwoH56w02NYXQyiLfhKUSrUKyhsOlDAYYiT1YEZweO4pC9u
IT9JIuivlo7gnSCPb5ekIdtl6N/qsjuXY10d8z5VOF+srV7INelmXDxKCfgrCBaTGMRLLvMXUB8Q
Aluj3pG39RuychdeyxLdTwGeMdwFBjeEdfRsRdt8HggTHe31eBnvJPCR7ThiKIuxi4T2NCbXNFfb
G7+f5A7LrDjhCEz3leaIGwzCvRaYe98xoIyHcnTS7z677lm387xTjWM8xmq2OULj3yKK8TvH6J+c
PtVPVTkXB6Hw4lapSo9VjptrSDHoWvVK7oOEs+8BI5zYF5J9y8G+j0vHDh0izw+jy2HqQB3t6TBt
8Zth66XNUIWRTr/XmADCkTv6DqZfjLeGMA+AjSX3wR4A6EIN4Yix2GF2wQcs9bPpkDXXFvmLUUSn
BXLOpuwYyzq98erMkdhYuc7OSYPgl4j49NPCUfNtWLwwM5la55OdUxo0nNDDLPLrcsyHK9fteeKH
1m9wgC4GklUXFdTILMjZ1DTK4i3hY8sMmlsbR5mL4XFmDuI9FfSb7l0hqV8a2le3CkHdnsmhv4s4
8rrQLIbsuXPLHtuNucSEUtaSCTQBZJg7el6NhYUdjIH3j6ForFBE43iP8s4Mx5FlEQdrBp6v9fzR
KDbVXezZ83noU+Cy/TRPeHVYWnqluggdNrxbog67qf804dOnhIVHAIL0MCSfc9YFPGtT0CwUJo2a
blEAdG+dw2qRZGjRwTLHUlwlVVCiYvYVjhpD0oxHktjkDEHnjOSspGaX0MzbaRDgObDGAe0QUU2g
Xq0djq3i0MTcRUja+qphQb54qdK3RWa880i9kgMkNlWR17uSmKDeIE0zEzLfApzJoPKkH1Hnt9tU
qvSlbDNMQ65y0hvG1iOWwmGxtqg/GMsT4Ib5K8e8EFjBtbKL+mwG+HU9a7we6Uw90rY1nnK7895l
6aTbOA+acCkDqGPcDHmM8enJXQSjnLbELG7caK53fdR327jv+1vCOmtUnWm1rw0xH9r1qaXKdKEO
Q6qOGm51Bn0WLObjPfbYFMR7R+6iSOQmWt0Ujb/Ajo1corGs+Y2esIOIsgx+oKl48EhZmjZdbo1H
y++/uvPq2RAQfqQ1nmx6GZhmibrd9Kbq0WzZ9i4zeuNqZtoHphmXSCUWqP41FSZoj9VsYrIf+PNt
SoV9txhivJnTAPbYPAAKqbCL6C7j0fLksMMzEh9QMVOtTdIPgywbNspsDzOBXezB/U0wsGshVYIw
gCE8FMCFT31uOxt3Ah8Wm9Pj4HNFyX1ir+vVYsNnC5Au64MxN1zyxEiv09Ri47lB+WNe7TrCQIE0
rBYe1eXAji++HjSS3TPW6GBr+YgqGi7t9EKaU2AEWJkN9akb70uZevVuQRm3F50iU2IOFijbqG8T
gtj2AxLms5E3HyvCp+gjbjC6KIhbhshZSK+6Q6clMPHxw1ZizvbTalVa6MBy9cC+1CgqcGzRQLpi
GFOGz2ce6FAiwcrZ7xr327LaoKrVEJXk/TdZ5/mVoyIY1HNVEA9GUBp0NvOaNUAjbfVTTXn+ObhF
sNd0YWK1kqsuzquMtJ+biPuKpEm2RloF8fdS0dcRRd/eR7mMwmQ1b022P3K4S9qaIn7Dt/SpguY3
u0+LfeFQMIzafuWyQixj3jUvhc9/ammxKSvMZZ/tYCN84Wa/tdfca291kpHkkj0EslYncfGY5XgA
JqxnQxmJLZtpza6djq8+NM6QAKqnNIVfNcaQkzON0WBw0+K7XH1t5epwG+zS3WejR9cEhs0ekUl5
zTxm2vXzQkK7NX/vEgLmRtTEdFt5DxPw850AhEVbUC73udXVfKELA/JNQpsDYBTDk3Yzwmt447HP
+5t+qvznxnP4s1zRnriYnVzCZhh1BPHD0BXTvdNH2ZuXuU+O63L3KeJbW9bd0Rr8mPZdkinEteTj
bZI0sb8ETg65xoGdPPf+zl4iV4ZcmmiMDSORBcvqX0yh+JthXMsPp9IVgaP8zhupzPpuNImUFov2
jp52/G9T3om3Ad9kpqL+bhEWjYM1xO5If9W6c0p33BF4RcPGFqqnZZ/M6OjHNVrNcVgRonwkY8B5
RFvciZBd06DEYKQeOnZXfHYteoL1QY35TZk0rejt1j0oZTo8MhWqzmPbBcsQDpJjfo4tLt8z96pe
XDNZzr52DCm+V3FzLiaQ1oh8kzhsYuujcDvnqXJT+QOrL6b5BUxpDmJ70Cd18dWmeZINWzhk+odY
Hbjq4sVdXbkRm+fNSCP4AIb9fnGrq4gOv7cdOQ70EWFLxnJ2R+8jij3iq2Xn3QW9k746qrVvzCF1
tpjVi52Toq5RtSLkrG28km6HVT+2lt2m4cxXcatz8llRR9U0N3s1YJJj3FBuR93hal79zbHZZvvI
w/dsrg5oxftCSOkah8xBY3NAHZe+spvlrxxxw9cCZNsT/I+I8YiXnoQzUfFG5F031QgSnpjxKIfq
PRUvsUyRfY8GGfPBkhBaQNRLvUnElO9UWgRnoJdEu5bazIm1rBT9shhWm8Aq3i+6fyXhc/hwEJod
/a4OyLzO+js7TtovteUQSElPMeu3VuNuCeBbJ7NJgzqwJcgz4/rQTZjG2WFD7klDsF0CZaEpJNp8
3KUZz8MV6hEax/7qqZ8if3G/xsx0l+3oa05Wf7ADHsQWVz4DBtqFdm67t66VJ2+jN4GoB4v/VCwV
808ABsZNUen0LSIHcA8PvrS35aKLE+57sc38LCYTloQhf9OtaAER6egBylN11CXbKy6up4leBUVY
M3yvVkiBwRhi7/YENbYXjEG1Eg36ciyf0W4hMBWePEwr+iCrgSDMJfF6pE4VoTKWAi5nq5z9tMIT
Cttp262zkG+dod0iOsoEMFgt8PwINzwOHu0IqaxofvSZe9R3OibDh36DFg0zKh/sBsVCqZI1vgNv
jJQQryg30xWAlXvNZD8Bw7/AsYYZBE7bHbMgKQPkDitKq9C2EbodhCmgFoTDWV3CPookX1M6udax
T1znlQwabBuMH8iCael6md9x20VbYWRRfJ2OY9psWMItvRA/nrauHEZ08IQ9sPv0bX0NaUMdhy4w
H3VDVAVtIuOwOG6yHfvZODdTq07kQwM36K30mgRtBoFy8D7LtrZ/iAo+5aZN2z476FI9d3kQpW84
+4awJIGIPAN3VZEvi7NF8Ov/Bj0zPrpDSQlu9gnZ0WnrvSzZJHapy+68C8hs2qNEWN4FhfXVNCss
cNyPa0+JQ81/9rzIpn9QzNS+JtouH6fJdM4LQdmhLG21dRLTWl3VpbWLcwSdzACoDpq8O2h6ZOBd
s/qWvhjCAN7jF+YMSO60hoJamdku5qyjOG/mnZZtvxsK72SoatzWXNwf+zgN9m0u5LtDB/pI3oja
RDmafSZ/PszoOjmksTVu25qQMistXX7eLpm+FwFYDvrdd5ZOgg9BW2rkneDIEzJUUs7HhkgJSqkh
vsYC5OsNspBpx7pp9irQzq6ZgcVCQC8EMQEprqqoJMqn4BiPNOmEHTX9Zo0sORpMQ/Elc5JUE7nz
qLN74omFMdNgtax9HdmY1wLPuOutZX5UU3IcCBW80VDOQyeurJYKnC5vMSfJb0q59g1TCjp+UMvh
0oOZzTs2/kHB1CwS0tdbhsMthi8OnWl+SHoR3I46zndZRTJB7qbOjkQBNsyurs+pMO99vySAuGMU
Fg4r4cCrMvgHM0JGZTb+bX6Juy8JWzALempZEVhvMb5RCHQd44cyTco3Q3VvcCpI0R39g+1oU5Bn
NX4I2LdHwrqX00wCHd/fAP1kdPoB4W68kk4sug9e7AKWLN5BGCe7kV+LnBP9lTSsqyT2t/PSfFRZ
8bXLmMAWchD1bqDzSaaGZe3cNTILz0Z0xnnnvOdASTZlLNyQmhnKo1HprNhB0AsHJqLNNTiBitXS
eXSncy+UrZ1eF3Gc39N/EGI72Hrwd6MS423XU28TLiW3zdr+0X6nTkHTFIB5x+UYZ774baq4omWg
YY/g6uB8Go3Enu7REVDtjz7R/dkr02wj/JxEFmaISTKrk69cZiVo08/SK8cHAp9jon2a79zXKMXm
CgGtvWTliTz5MacT3c2vsB66Df2eGwsw/Qul1HNqNAymya65SlxrChu9UDjWySmalgawzmC0DOSG
bwRFYh2drU2SyZfKYMvLRpuEXJfMqsmx/NdEmwSsA2begqEYMW1EzjORqg465lxeVXNynZId3iuv
O85d8tS65icDRuq/meqoilX1lNTyjQlbcbLGyv7ogEZsRYxDSBnli0au8alUadDzZkANBgQgR2ho
NdAedstHEL0iJjgjQ2Kj/OjbKIacfIlxxHwXzNNjA3ajRkobRbSd+mnaOx0jCIr/0uSOo/H4D1bw
WLFhMR60nNrl40XesPHbpDd4EsqdK/L2LCtKySWNNVedaA1JVd5Njmz6bnRtmgRmDq5Wkt3O4AV+
OqEtPlrg3SASdYto0j/xF/yjvPI/ZSwf7axm8yA95hwokZ9nh8PVtKYfUU7g1iE3cnIQ3AE2kAco
3Sn0eUk90nuE+dJyJIWFCXVnkGsvUFUxNsbBI73KZUDqkKIUpQAssADYxPpItgRXt+N0zGq662Pz
LfaXs2bBhyRSiFMeGzdR0FHrFE6zg2FxVia0KYj33s7L3eKsHNp/gAW6sKLUB9SAkySym+s2Hh/I
GmR+kLLio9lBAF09NDawABoz3qmyIbB4Rp8cuLvQQFxK426S9mtKWNBVHxlqO7Uufp/Cqg6JUDGJ
K6V51KQIbFtn6E7wJAWdi74mX4FYFzwqDwNg1WMWQVtI6vlbjrgllP1s7RnlYt7ure9Mk82nyXdy
rF7gXPCG1dNvTueNT+x9iCJcyJZEdg3ntqEZJcyMEYhByB7jXvosAKl3rcjzY+BWN3ZfdGG0WDZm
yXQKhp2Hh8rbZGhdzw3noxksNSlCs3rvEPS8reascpsby/IjB96iUXfkxnvtlu2dJwrjmHHgtQCD
PE2kS9ZeezlXJByPGYLGND63hh3vrHImsTkqeLRiVb6nhLPf1ZMV3WAcGH4YqfsZt+ZMzBZ8ynND
G/ph0XZEepE3VaFKxfTF185wL2ViL7er1Yr4S6+sD3RBSwgxvaVWNg3U6TolfAdFht4qmVZtmC6z
guSDkMYWkXFrYnQZGZd2mLyj8XmOnS9UCM5Tw1R9Hzdzf+Q5mHdu2wH9DfyXyScOWCWVfIrJqgsJ
sbvzzS56LzVDMNKG/BBuo1zj18ucNGVJUXMNIL3bNP2YoHsIer2P3bbGgZ66A+Fe7D8btwdSfIgj
PCY0iQpGj/TCqGlK19ysab6Ud1MNjtRz6/alVXZz1TS+D+eGSbjAi0SPbyZoMJzZF97cWgfW7ZQ6
4nnkP+Bu/WZYXgccUjDYgcBvLBrUxJEhJ7uxBjVceysMKBRqgmDSVCkcEaXIrqPBs+nbIaZimjEE
mbIHJdj2ayXELvNGBo73zW4Tn0d7yPqj8hlbNYYm5LnzEZJtYqMYcRta+skZVE/zSeQK5/IsfH4J
JCuF7EgHSsAKbas4ivWWntr8OOd4okKLB223EFKFdKHj4q1J+g4pQUu1HS31OVFe7xgRPMBpzjaI
tsQZfQEMRDVMB0Lfmgcdj/I1y6jAt47Nhr20jnnfNTWDWSQs/mOHgISKt43re6be46sBJeBsJQ19
mTVg9aadjf41B1x+K8oJLLTCKsTltbMeOlTrjwFD6XLTmlFwZRiJ/E64R37uO398ktKiGarlwFNa
V2yrm9LxYZT4XQKfzOkyHsoJu/x2mOgKbqwWQ84tHf6e8yRorQI/rJydfe9ODr90me2ivo0zEkC7
+yXubOzQs2IKShvqWSxefEaMmkOnT+ZPpuUmGoWOQm1xidmj09FivgrIVI+ztHkdXKfeTwanblzb
HGYsqS2XnXQn4i47MNL2yR5qy6s20t5pnES/QxyVXyuzqlAjYCW8rvEgfekzAvbYZcmqSYzJDt3W
jthOeuNBIUu5xfvmH0tIe7tuXNQBIIAdWipnlRgtzhgfq+ZXurcEv9WTehbUd9dt3Uz7oaf6p53p
0aUxEoSs2RgS68kcnFlGGKuuvBn64IcxmiROmSVsrsTptwZw7hs8f05oZTjl0sY6kfbn3wNW0Kdp
dkZ8SR4eNchpEN24dQxUjCH95vbckfl0A14nvyYz5zuiQnM3orvcZ/78HiMIC6VNjmjkZ7QVzaik
V9bOL1Dlor3XAhNXcrF2Bgv9kIyoXcYW8jZ6YHo2dV7NElDosk0sjY7GFN6md2pqWbG0byleyJCr
wnKcW1CbHGTdcO97NX1gk+HsFpXWWDxqJ0m3c8Jhkzl5ndPPGvNrg4TsyWF8Q4/VpNKok72Z4wcL
6uXWyRf+vogeOmLT76a+og885i9BJ79aMZu1Y1S7FIfXlk7Je1ChTQGrmG4nFPhbghnFtsITupdm
bh8nuzzYcfa4+MSmQVB2cNxA3ovj5Q6KF5T9rHlVXZPdu/FwjAx5pLDqD+Nij98MzRhEAvexYNKi
zKRCRi6THtTIQa394b0MsuZhGpoH8ohJ5xa1z9FurhfBpDDufCuYw0jI5NRUQl4j0viANjrc1LJq
Ny37P1SABa8VuuCv/eSs3Hh9PSql4Wc0r5dZ7P+Nrf9pbM3hjfj7/z22fn3vEjDFff1HD8/PP/b7
7No03X/hmqQViMNinTkzhf737Fra//IspteMrhmP/5tSDDwcT42NoheXzip0/8/Y2iaHxXawYILH
8WzyfMz/jX3nV+k4EUns1IRf8dih4f/Vk7/USzMY3cBAgTCTJaxSPTzA5OzJgZia7tt/fTF/Yd35
o7ja9nkxzKMr6SCw8XX8Kh6PHW0TuN3baC1m1LQk8T3Pq9bspzgMxjOWfOHZ78GIwPT/46UBBAnf
B0nOl/rH2Xxq5CYybdN+WNbM4ioAIrkb54loVm9wzWfScpGqIX9EPQfQ5h9tC3+UaK+fHFWAxF0e
4MmwzF9fXlopyRJZYT0UwOno9Bvjz8BYgnDTen05XaIC/vuPLH/1KFxelKVi0490ydf6xf2BNCca
YshjD46sSKgmiu0kmeE2e49p8Yvq6WPYqcWLD+bQdoekH/oPd7UoFFDvrLBxa3YqL0aM10GRi3bL
stjvLgOTlZk6CvNqvIRxp7DDEMkrk5w2zUzd+gdNPs/Gf8kqfn537kXfjgkOQ/Av8nafCLZBe4lE
XEaVlA+QDgA2o+P1O03IOqC8K52jhf77b++PoIzfXzVgxTJPxZEV/LJgiHHwMu205kNmjsR7XRLq
vCr5FJmmzFqDAx0b/TQTHEQAl5Tpv3/9Pz+YJKr53IRxurFufn1WxiBA1ZprEzQaoWrp+sBw0UNy
PRJh/PcvZf7FQsGMxJPlC17wTxiJaPb6SojBfLBXz4xBNZ/vweihqL5o0HVu2+8jZG6eToEe82cY
8UUAnuX0+P7+3fzVB4fZxW5p4pH606qV8L6DRkTiYegbHhIbvWl9Ta0txk265qT9/av91UNCJOP6
XPJ/3p/cS6YiZdiwRvlwUdrTrkDdase6vhrWUHFGvzZtCZwtTZOyyi8hx+UYYKhg5GagQs2W+spw
iS2PGcbGEPukf93nBDKbPX7aJCGfZguemKeMspck3iARQ7H/+w9xcef9tymKJ91DhGdj9nKsgBX7
x90tw7o2+MhGHqIoIwYT4V4Lq5V1o/uSzHUU1GHhT+x7M18gmsaALNwFw0eHxPAI1gFLQJrbKPCX
aaH7Ykai+/Bb8U8mw7/YBde0CwRXMIJgvP3yNg1uASMES/PBgbhB5vj6NZsKU4+5xo03RftPK3s9
Qf+wd5D9x6rmzBWrWRSy/x+/mLJHHi3yuXu4GEGcHoV/RNOV/2fhMhwEzoDWcjG54LogaBwvW1Jt
YK4GT+mQY+uwqrn/sOoR3/4aT46AVL2lls3Gua6Jy1fUcWq4GzPF1430uL6aceRek+iF9ITC+BZZ
4z85fvgEv34sPgm/MxZKW2L/+dU/ufh54JHoFz/UrJIwUPNClrlnZHeNVXBDR0g/TmHmjUx+UGoX
bpiOYJD3QRLTSwQMYgnMASoIZSaZi5e9tycH0+iPidtBX6zMmH6fETkM8BBVMQgXyWR8oR0X91vh
1XW7meI5cUI78FDsY5Ljyci6adhxBLjgaVe5hO2r6gGwcnLld2V2DfOzvh2ziJLdB3nJtF8WMC/J
4LwziRf+IfLO3KJb4n4owTMr3t+YfMxY1t1zPyfVNu05v8+YmkHbNLhD7xt0nsC3E0TdG7CdYut4
RJpDNPUM9TJURTZtrcjzngJYGgIHf0wAVivHBgm7E7fcEghcJxegl/53DE50M6uy6/PjAsYMldsw
2KSEkXBrnCLftK9lPDA8U2N0FtQ4T6ieTaaeoLvbBxAxJg1tB0MJQ11JPHGZxErde6Q4taEO7CTa
+hkOnRhbyYvKWSMEA/HIAVELdg0e/XhHaRDsPLMnY7WsHecdeQxlQuUTqU4JyEY8Kp5mkpr5Y7PX
4ayJLPorkJwKmvZmVnjXdIjzgZPZ5L5HplE1CE+drRjQ2o1rEVVu6MA39/FclwkNm1T7J3R75D1B
tfvhI59C3yPxGog0a7fwCuPbVtrtvoVURnSDepuEWL6SAZmeJcO/LV4hbvl9XdOBwmgD0z7acwOs
v5VB53ytV4tI46rkg4Wif4sJe+o3SxJXWzHw84RJ1FcH4OgOYAJvDFlYpUBXDBZDI1cxAKxDOvuw
G3rwRAXH6tlw/DS/Giu/y+1zVYHuePbGCAg0CwCWoLctPVLhUDLPSN5pSNlOQF7yijWaJHCL3E4N
EHMEXc9uCWrDDNRXIxldi7ebZ9y25mYu/b0h1uJnwVzN7J1vulphfyL2KYbYwbG8+ZNn7Zj+K6xQ
cVR80UbHL3YxWtC+I1d49AL2FS6g6SGdWZWbxDc5TO2q4b/BtEO9BW3HL+uaCz8q+iu8oqL1t1NA
GjjdcMYPXT6yZac2OgPPBzW7zK79HjnTBAYVHfYODji70WoQB3UXvEySdNVuSeyTO7hsPDb7kEee
8K5sIdZtGp5QnzgAi//83Di8OW4c9RVlXfQyuKC08rmsr/Iql88NmCz+pboIrvueeEVkaR4qk8IO
ynhrmj1/J14YxUC4oPCRKIXAxnrcxvc+bqX3VnJSbyDr8m+0iZnd0o9ii0Fk4a/B0sF14NX6EUc4
h3pqsKNe9khqOP86cjhEvQwrIZ6u7qMJ1q8yaG1M9t3AX17ebckELWPQgOekjlZn1eCkGAG9ib/M
CfBt7ypmdsAiR0zVC9aX0aYynNd0ZwQUwU7KbH4cUq4bVoF1M4skx3OPfYcIcKrHWfLdm+XMh+KR
5JVyXOcfSFT1I9iT7oOGBk3LGMLwSeR4/S6sbPhuePAKTtsmiJs33CxUvzrt5sdLobDkmKPOTI/c
d7m6/LIO7yoqS1iJ0s8+CCPCG5h6Fk2aZu2sMSMP3ToS5H4hTLtmGfHbyfXdAgPl4Onq9rg6eR5F
JijC67oJdhefDPpKTnPchxgrIwLr3sF8ALQea0Tvp6ZreefoYKmg6noinrUxWkZulwKHaUlAJlPW
f/y8/FjrmTxnAYMHsE02chyUTRlTF+YRN5Mz+9cJMsr3xLMI8eXY4Q0qqbFe+kaFGJ+WW/QdOCEv
Xl0eITNyMr0fdbuWQZw8/badHnx7IhVqJSlwg/Ap7vifAWrRdlfZDntbvV5V8qRMD+aMTZJtwDq5
/NK3VWd5Jz5OfYVsxX1EeYJYykgK3i0iufZIvi+chHV5XjyIAqkJ2ifQnu0OvZCGaJ3Nw42aQHnT
kwMOCVeoYtWC5/StHTBZ3ky0Jhf/dO72JvYZPabec5aTOrHrG0HAowxYI4xInXew6nynmq4kV4DV
bQXmDM95WvGtFHkaXLuzY53wgvPAuevLl1Pvh2SbU46hqnsjrQ+2+srNoNxvjk1k8aumsvO3qC/X
72GiBA0qDKFGMut7Pcfu+8UDm0N4K3fYinFbxg5PfNt2vJPLSrR1ZjJYT9kCHBOT5s5E0gjCPG6Q
igc6khN+tPUHyhqbrUkSj3csWzN4SZGT0OHmOtqB4OwpiqSPgnEjp7h8woDtvF+4F9LwuQPQt+Jo
0r75PAH9Jg1B0sTcsM8HOEbTQL3hgOJBb8xJ318+IScRNXKHnptEPKzVlwvvMhmYuclBeYYywUiS
rZtIUq60z0PD36Sbz8/Sr1Xaggm3+FkxXo7NeRGsKFUY1snyEz774ijAOtI3APnKctsOAzeZ9Vtr
1aiDbTaZxbJt17eTuNA78jSy3xWKB0Jkkzi4LvKKx2qZkTN71mLt0XiZMK+7mO0IGHZK99Nnd0y6
lhiMhCUPXjPHbJ+kkWsRp+g1xzl1GBc64HicR92S4sGc3sYqbLR4YG297iz828HLJXG5KAb7lDc1
+uog8KcCZbbLny6GRDZPJjwwlgjBAQil1nWVZpe9T8vMONSxySZPKUJg7W5hUrUgDurrq8sX8HMv
Wi/u40qTuGysAOA5cS5rl6kCx5oGC3HUXjp/bzmGHi7r02Zue8hoBBzIUrPzG2/wWSK+gAdrO/l4
TuK59X9fEOhz/E/lIXMIy3ZcrcAVlFmUHO+xSy/lsipcnfNQoCg0b4le4kFuKvMWUhxfAo7NtA5B
0pt4Cp2KnQh2Lh7CRtKEgLKGVxgLKbeqqWT1MY6CO2xP/LOZQqglGUSatyZogyNLznwGPVMTNVDE
PFle1HDCeKRY7WvFohmymt3eSs07x5PLw087uyCBYAh7/A1oe3i+7LzHhFhHHl82k8n1+CZeMmZc
N/HYrAcQivzYmqeQri0baR23Y7RvDD9guxrWd5sNIJN2FgY3C2PWrB/L2W4xO3JVewn0TOHn0FtG
3z0yUZgkyT7bzG41GhFqoeVpNP1UH/thrJI7s8tEfSKyDsiLwAzIpbHnFTACsNoFlq32uXcGipDY
yIMXMSl8WuSj8Hm9YLq3GQo/Db4u76Tl/EiMyAhzprRHp2gQwrbs7FMeZ58x+seNtwJcLXT9OZ5s
iweYaL/HLFWcSHPKiL2n5RlQoczuC6Z9vudU8YPWDo4RcoUyay8qfx43cUMwaDLq8pQqld1Ydmea
IadmeeJmr48VvWwAgEpV6E4xewW6oF5wpWYzpMiMNm0nUUTCeenFuVk3/zOaJhqRAW6123KwIQST
wlecLhb4/2HvTLYjN9Im+yr9AtDB5Bh6GRGIkfOUTG78JDOZmCfH6Hj6vqBKf0mqv1RHva6NNiIT
DESEw90+s2vMKnjr2kJOxmOcMVnaqrLhv21ocZM+sQyf8IvAmdTRAWlN/c/IHqdct3SfvII87tnh
ocFvB+o8Lp8H5bzgUzA5IV/VMGnpzDAVf55cfMQmLKtk3+XEXzp/Pkxkwrq9iLTOSRCELEl52IRR
tj7DLexYLxJGHXVk69k5poq0AaaaNWspEmta7c2+pDZkVke86+FVGhLim5rQuolnQYDf6Lsf9kJO
BQede+IMxvtaeTbPT2ajfFrLmNVqwUP5NHLl7ee6GWY5iyPgIifSK3fCLtb95meyvlTYxnayQb6a
Zrf5mmNg3dQ9655q+Qr1BR+eVGIiMWrag9akzWZZ8MptOdslR5uJy4c7emaH2XjgG9cbuGRE3oZX
xq87DNgFg8GTucTW4J58fzH9Ewe2mawr5xvMgYM61H037EkJ4fEOOpruzZysLzkGJDsRsiqh83BL
fBL7aE3S5iRRejxYvFF7TwmKNdZY3zk1WIFu1BKvy8HnllmY5U8vtmdc91Vp7uO89IPI072958rJ
U6KG+XlOvOUqwezxjJkz33V8Q1idOe0sFA3bq2XCK7Foabcx7lZKzszAP6yCyFHOfLRjYXwfGkf8
yMJh+cDeMxKrmTu221PBqI4COZSLzryy2JTRkRxMAIpMT+GFIPtI206VtVFbz+1ZOHN6k/pNsIsz
L/1SNn386LHHJ5hfFhqmt1h78IS+CZ1GPieGn3+vKdDCkViZacdOuQrju6UyOLEWUNWpxe1x+m0o
u/W+fqpI/53w/KcJD4MFBJa/mPB8dP3/eUlVnFbptz8EFH/9zX8MeXz/F5JCnoe+bwnbAcn2P0Oe
wP7FEyQTmXp8zlpsdKrfJj0m0UWmf37gh3B1vLWj4LduOf8XwAGAqcgorNFFL/w7kx4v+KMYRtDR
8XwLGBT4ZeIuzp8ZX7F2p4IgVQLp3B8udVCxlYGB0l0cjRm3cHs2vtihrIcOmJEuYzpbCbbtCtOa
jgTAsZlLIKZ71YfqES0Bg5VTsG0M+oIoBwNsJx1CUv+zaPcDIaMckm4iToxTfLUfskEuW86JE5PW
QBRUwOeCnFioc1wK5czml4N9kJMBVJoMSFwG8bNVkTPH1aTkNvSy13CaXqyukDiUZaefl35Eqp0K
vU9Hw9z1bjbcQ5ywzozqaIaeq45EgFxNF4sh2weh2/SKX7GaHeHH8UDo8j6VTdYRK86mo4LFcr1M
usL87phfFqXGC6Qu/SQbTEZadcmdHXbA1MNlfeUFfqiIaUoK0icr9p4vgOYmFE8/xgk2e/AKDSEI
/jeOI+vC8+m5znGWx0E/XgeuJkBT9FujNetdPNYj3JvU7R9zMBh35DOce+k6Jg5gvATWnurq1ZMd
GMsuHGQIzX10I5tlHetDW2AL5hY6Xe9u3TqkcMXw/Y2cHQwueXNElkQN0PbBGpJbvF8jj1NNW83O
H2n0ccWE9bSIF/eqN9jV4K7GYRd4Sw8QqD+GU9U/ux3gFvSixYqM0VZ4TTVZONVVgvdDDFdLYB/7
zPyaAsTZDbyWKJf9i6y0eQ4n9UwNnbsNtVm9KQzPZytp/A216ckO6AW+hV7siiyOHzqXPr0d8mlx
HWQlfPsqAaIZFmXibygN9+gN7TyCG4Zcfd/jV6mkfa/hfEci9uYrvTQfgC/IUwCo8SLZpqyZU9ad
Z54rKvOcLTj0+aoADgvuwZO7oTLkveX0r3FX444FC3NKPCXjy9SbxXg/c2Rpv6k47t7MqR1+4oVn
EFM24gKD03nMPVC7cAOGK9F1rbftx5JbNjWluh5s842n7XBj4OmJ7Mn8gCf35k9T3W1xs7cnaGkg
J1LHvNUFXoddqXTwNUAafAI2Ua/uwyLyWlkAg0XxKI+mOwhiB15dFbABpuktiZfa3NHAlDZRZ7Qd
+d1MWZuFdzkSgOQijp+jSbXyQl+DmZhXzUos2c6WxlDf2HeTsL4uXfjVVMNGoTJHysdGhO0tRa1x
/aRVBwyj9sGMbe+LkMFTLJsPk+OBxmRbNJFiisSOkn3VLeFbRKswWGslPBsIOWsH/0K88bGx33Rt
egm8cDrNFtIqH2Y34aEXd5N9DSmE+GEg6TTYDqr5WqZGMzyoXvv8Sd0+MwZ5N9KAslFtDmZmxHbd
jd68H0yMXa6TnHIMIO29vdhBeRykVYZwR3R2ATdE/2HaEe3fzGYtrjvhyMh3sLVy4rWitunxvvi4
DK3GC764qtRi0y8Xap2NYwyg5ZAHPN6J5xh7Idnehqae9pVL2yylIvkr4Aq9K7N2ugSpj6pHiHgd
gbLZwaYNJyYT94jS5DY8TKjelJTbYMzdbdaW7TnLcZvUw9AcRqjf29Eq4+tpFBN3IFsWph+mOIk+
UNczQfKXKd4lQ3GhADPelUXXIBZSwhTNhlPus+bi6fmVwhBvV7OBPs2LXCLBT10KYdbXVuG0jJtc
Y1ag8FsbaXxg0nbK0ftYqVR77+CsegpEkGD9YWeSCCITW90s+iANwjXbsMhzwskUE7qzP11wjJEf
V+NbkQf09I1DQvWMH6r9yndcQ7838JP0T1QULHgI8PtExG6BZ76hKEJCF5FeCz8nIfGTeJW1q21z
OGEhKpCwpLpKi+GNB4u3n/piPFZLO/EtxZK+4M+bJtoFy7T/DvPRKSLf9bsrt5Q0QMbWY8xohKI8
gqIoo3TYVEF2KHyj3CQLQhne743FAzaqyKFvLcTco60q82Rq39rKME9O3uTO0ToAvnj9hCGvVsG+
a3DaDL4V0nLupwh1xYP0yNr6Xewf2KwT8iBa+5M69WHNRgXuhi2du50gGiGb2y1yj1VyJoyJGJqz
c6esemvUpOKJDrv6OmlitoPmTAVfASKRk2+4E3ZqnXXfyv00tBfyLm1E2qv7IWpFiBoWBeOBorlC
q2CHTn/ySS3hO+Tf8hQLOuLCeIiGfHovSxfgCYpZhD/+uabW7hSoLj4OU+EABodeY8mHvqucG6e0
CW0Mo7jHeVfuFbV9sc4eBrMz7qcku6NRJThTR2PzbSxuSFUt+5lGWB6NkF1MWGedtxdLp3YuCcJq
I8ah54g+62c3R4+bBu7rQzuksXdGWERw050Z15HNk1NRCDYT4EDTWQE8LoU5ZkSYYTGjRIYchvET
h8br1BGX3KU+AvjqEaTPbswrOOr0eRaFG/m9ZekjedxHQTgt2y3jwlamoyKPcQZyF8V4Fq0BGUob
+CFVfmiioGJjDkt7a9e2keyaTC1fHPKKX8ranM8+VrjL0FbdodXGBKWs9GkiwsU7Mu7JJ5b+ouIe
jEl/1KW5MOdixQyoYf2mSS5xthiy82iGg7MROPIfSGSB9V+D444jIp+jOe06QfwDDoNBrdok7jod
tPspaKlZIVlTAVZjec3RvBQ8BKwNiRnHL66W5PSz1WXaIJrQOumszUsYy3bmgttrqgfyLDzdMPTV
buNcVDOQHelt1cCZsPUQBpyXRhPPO8+2TaBhFoJ8IjyxgME7QzqpcH4H3TjgT9dUYCe5ccK8Rrkp
5zLI1JgxwltLGF6/hQ3UpvtcoDjXQci4MXEGImVxa5LazsBjzZmZ3QeJah8Qj6eO8ZpOSeCGgkiq
5ASLy+K4WMk8EuCeR3NjauWD+FK6/1JA3t3JLrSuyiwo13zGrF8pwXH3hAYPDolaunqXfmAqVIHT
adHutl1NbDlOjWkkRNhhn56N8sbV6yGWHRAxr5KqspObuuYXCi1Xw6QpqQ8dSPnuAQpURFXy3tyS
a+pfWbyXyOEm0bBlveMfJZjnc8Tc8I5K8j9w1zhpUvATTf2QacgNwt72vceU0vUSSoLaLqBDKU/I
NYvkuhFTQ7ll2V9Ngy9OHmQqkqogNe+7Qg151KFNH1z6SaKQN+0M2aEdd0Xl6h+zDJK3kD33s609
/yLdpGJ0q0f/qoP35u1kDHnxmponZ2tr/7Uvne6LlqhEXizcfWEAsbPhdZ0UI1S1pcvB++o0LqPg
DuDHMcVswbPEDq+LTOsP25AxqmBqfWM9Tc/pZFC42LpUN495B2FKQfraG22aBLveJGod96WC69Y7
D4NVw8nyJvr7mN9GDNfCQziXQyTIXaCpjNONBk/10GHNBwsyzVtMm/amzpvkm26nuaVeq3Yh5cE1
IBzUUHRkj/22XJPkjuzbyPASb2+Ppv8D49J8hSVpuQnoY3psJjwjW9bzDCaCRXC7MovX2DKLGE5f
Fp6heskz9Rrm2WwkPic+rxfa5717Z+mn7WRCd7MRjiNjWfNpvttEuvIt9v50LQohhy3B0iRnaS6r
/eQ14pAVRnWaTfbiTVhMTxDNHKaEKuqbNrtNY6bVWVaONxn2jAuLxEhRQMKXxSfy01GXfe0QTtgm
RttA0ci8SGO9rrfQ7doNNA6+68rNLg0e2oi665YNVF98T3JPLEfKbifsu4P3c+zr6YcHQIRJSxHO
16Ntz85+Um79q4vkv+f//3T+dz0bp8q/P/8/99+SPxz7f/2F37ydJl5NzCXEm2mC59wP//g3b6fl
/mJ6pk3vpemGgbnaPn879lOACATawnL0+/M+8iTmi9X55H/6Qf8GkOjTBPJPUxB/EWd8Z/XLfbKI
vE9s7O86TZja07OtA30dAo6BBYYBSOv9JyuUrQIDtnnF9jJGaC6AN7ofltaMZVJcS59KIhO7mu4B
WH3ZMDBOTi2mHVqLO3z0nelskMNSGdDHNZkDabay9NBJHwxfzxXhtHAMQveZLEzIk3IobXz68TQS
szALadyGJRSKc60y1WFCofg2+Ok0vk6H40R91Aw70x+sVJ5gvRkZ7XJBOz5y4DXdR6OqfTtq3MR2
ozibFLV6vnDJnDCM2ZpcliBHAwUmLu14bWFYdP+gSpdp51SkN9B7E4LaGBVAcnryqSrt5Gnpwfvx
oqiGo83xnV17+hQg0FOmXCbZ/VyLm575JciGNN4ntRy+YdhLOQKXkhz3+gX3zIzpfj1yoqMsY/Ht
6pzFYyp89ms5gI9oYk7YXmxiUJW1zfDW3yRxPhqneWIeu8tzI9aPBueIBRpCnGcrS6NhJ3Fgs5Qw
kZFm3bdHy4zByxVQQkceoQ8UxKbqupk5wPIulMKmsudXyvV/V4T/sCJQGopF8t8vCLuP4tv0TX38
flH49Xd+kwLFL3zh0WjASVsewh7u0n+sCb74BakPH7j3ZyXQCeGRYTUF5oxGZ2Lv/ufKEPyCzQcL
GwZym4ID0/k7SqAVOn/wjwls5RzMkAJNBthro8SfbHF5NiYgshg5a08nr33Wr1iBxplI1C48oGZf
wXBtWn1X1PYybYtkxKZCKLWSZkPgn+7izeIs1qtMed5tKtxD2zQ0p4+594wdAPhsC6edBpO4v6sC
AyblULy5Bj4XB9ViX8UhwzzHjCM1s03ccBPTI1gA8ZjB3bia534B0yM4qgcELY7wgaW7lVmpzh6J
2x3lPvPG4AG56dlubpzQU5eZ5u+NVzLHMmaRHSb+OJsskdec/IV1pDZU/4CQ7p5Vl75lfmu8pjix
n+K2Qlpr5+oA8DeOSN5RXklK95bjF2Ojubsf2bYLA+IuDeHkXnAhu7amu5zjIxhih2lzXPVoJfnP
Rjkr2DeEKAUYp4/oTVv2dkupZbtw9QSLqefMa8dTfw1K1SHBad+nVvAkx+Ga4BTy4Vw9Tu1iXc1T
g00vZ5NqB2xwETmuKKe6wlL3ii5nM/np53Ou4ze8bxgj6nFTOM49B4e3VoyYNer6kSjlwsQHtELj
ELTKg2ZAPQHzmIK54iP4NLPpkPBLNrn01j+hBRnKPx22s3PwF9+8dXLD2PdjXj/GXVi8oEK6L9ZM
XtOpyPlBVnL2lDvMm6rvW2gV5U+aZe5Mz12O0jWAwun2W+1a6qkJgZAw+GZO5zRFNAU2mNpJHKFJ
kGEXfXurx0S9unnw5HVpfahn3AFWp+MrTxJDZQxnHcPWCyJVBM9AEox24zrTc+zK+OyWdecDdezK
ezuUxCRNcshMkk3nnkYC56ZMW44mk51gK6sBX0RFUj06hsW0VlV0oNu189AVfbjvAllxWEs8nO1I
Glk6pmsCZ+QkOLfhQbVEtk5xY1mMYnW9ySwRbPpg9GrivfNwiTFP0v6lDPEMAja9AKgx34g2Ilvp
PiXcTlnBTnAv670VKEkWdNYm8INW9Kc6M8lKCw7KP40KvNgBwn4tf+rQn64LG/QwyUQ3B2ibOmrD
nJunUmY9fi5f/13o/8NCj/qzxgn+/Up//S2t/rDM/+M3/rHOe8R6HE+4xHewsTki/Ofej+prwN2+
y97vt23eb1s//xeXTKTNwAcz+Odi/tvEx3XYSvqcLX0TPz4jH//vrPP/Mu9BWXAoUGDrySJorZXd
v+8y0DxnHAgfy7GWEU5TodHWb393N/6XRM+/XmJtjRFrLxx/MlGTP15CTkNhxAg7Ryo2COUFG4MB
SuBxS//nnv9/XGX9K363k1VYtgkAchW/euuMt3r+6MXfSh0wG2O//fsXslrXf3cJ8B5uVY9cAoiw
b96DCGiX979+FWRV/miA5yrB+tTlMLia9eGF/ul2dRSNszHE50j8UH2vyX5wyDNXLOLEpYXMiweS
vniMi0Genc4c9gyjkCiz2TpgiJ4OaaPUi50sDiaLpct24BvubQE2cYcHY7oKCdUDAlHmzumpUbVG
KR9TtPtk45eg/3TOeu1nfnbp4CUBRG7eyqABvhN0UVFb43EgjSs+/dJGSFAahkxyjXljlaZQO72U
mjZPDdkpMQv/AnjI+2qUfmVtEqGTa7M1vEsBQXe7mFjIEkMAko7LgQEFPQI0pefD1RCWy3NKUdwu
aRhA8ST+7tmlf5YpQJfAQAjp2CQfXBuVN7f7Z8qM3ftJDhaeEx9CNaaOkwtEZFMMlrvvcgzf/txY
xPmpDMgceHJ0lI4PDnOQA0+U/spfMh3VDKnggSF4wTxx+D5kYQxpa0juZTZO31FS9f24ONCJPbK+
W3zzXC9dgHN48jVpBkWxIobOZ4/TibObFutDqZmCUlgS/U8DRyqB7KzoX0I7DRKkUhJuI+rF1l9v
MOL5NUhKqPUlYYwtlkCPKLLsmUZJh15JNy4jKSr0a/6+HL8siJ4BSuFNFrsffWe4RMT74Ue2zM/u
Yn+EVSi+zraIt+5gpK89cEkU7ZZbgt/XOmA5++BAo0KGke1yzFqkCxo+eBNw8/cvg8m/VwLy2Waz
n5/LUHQvZIv8LZ4Y/1IGA/JVOUnUMGUdBtBt9xM8xBP0mHEXqkbtofXB6aGQNd+Qdoy3IaT0KOBp
llExEMRnPKM0JVg0Emb2QpV9mxGiL4P8CCRrfMzrZXjsG8kPq3CdXAWpuC/wpK/HwvxMHApQtVEP
EX5I9zYAooSXwrEgbqjG3lHG49/0E7DAU2Z75b4pKJkgUEtSiSmSZPY0yPheY5N+zCoCYkBsU3GL
IyY7JHFsHixXyXdJ6CjkU2LIGxuWqQRt7sP7cK0K2JyU7q1OlA3YTGM9X9gw6ka1GGZ96wFZfzx5
YePdSVDRh65JnDufKc7V5IoXWbbLfY/ZeuW8jeZxSFrPPrUKyABOxGKmLzKR7/08kCECeNZvHAMt
mBb14KeLufSnEct+2xnddFHMHt6T0CTWPbQwVdfGrsjoMGPJOlzvhzRzb0cA7UfBxhhBd6Q3nMCB
ebQ6VPGSMu0VR+M+mRzvI6kDfJnY8a0DPcHqwMR3eg1sOb5VUiT3ZtmaxzGlpJymgpnSUz8dnU1J
L/Z3Kwe+3ZZDeTM4M6chx6muYYWGt7O1OE9F2GvApV1gRHNrCcAOsb6jIntFk6vgDr9S9Y2IyHQP
xxXnapb0NzOj0itr9vV114bikjfsJS02rNtG994jU3aExkUvx3Yy4MgIk332psWrlyAIy/5e4S+q
NovJppBuY0/sUujh+1FO5k839ZjEJUWdPMJKy36IxeuOZOq7KDdKPIXSErvZCwXKL1UE6Glxueua
tAM3l7jRYMKPKCZvYbRVt+gBdilBBDCgL/nSJN4uC325BeS4wP4Y4yfbqpczc+32IjLGOgWk/Xab
eZUJUK3MwhOHPLEHw+btfDcOT6ILa/AFcx01YEoPKslTOE2ew2cicLJlzy6hj1DD1QmjaMHLaAO9
l5iTqdhdjcu2WYTbUfbch7leZrBG+P+rQrXvU9v3LGNjfl8AMDgkmUmnJqvAW5qGS1QziDtS+DB+
+CbDCzsOxMXGc3mY6rRg521k0Evy2nrv/arTmyJM5c8O8+qL7ubpFokDutD643bliccyIQ5DjdBK
ehT+dEuR93zbAd+JxoDql4jP8MLdhbLgWnGpNp+XTCnTcTde545bqMUhcIeiN9/zvO+++DOE01Ek
/KirHCMC+KivqybOtkAw7Ae3muXXjE6UlzEty0MfDtVBgGiLsCGYm8wwy+3UmuHWnIf87NXDNxJg
/YljN0pIPGSCapHcPEKupb1Hq/Em7E1uX5UII8LpnFISO4/X+O0oW9AWEMHaCEEUBI3loJ072DHM
AH0q66wZgF7tgYhwmdEeOSbzB5tgCo5hmnuP1tyZrz1ch/sUdiKz4JJRuGiC6rDS7xizNMBukYgm
eZ6Zs2wsNYyIw63x1KQegQ6DUW8UcFalwcNRp6Fwkh+hxU/nReY9lsoTF2lRVh57Xbez2xhxq5VG
gAVdqJPTGPnLFKK9V1XrPXJEgoHrKibhPeEaOLMUCK8PO+Yq3eYzrDkx+Y4cawy3ddjhYpZIfY7S
LrEHzO3EhZcz6bz8vPCJhpTj9lHpmtVHxjP8ZDOBAP7m0TsE6/XOS4yY7uMhfKzQv7ee24WHVDUV
hxfHe+3ZkPbQmG15VUwVbc5dWVFLLI35ru/z5X5lw36MlTSeS7+R26Vn/LYLqB799X3K4WP/1Izk
o5mT3t78zNmmBcd1mbPIOLk+Zzj4IkOAE6yGLrhHe5vR5QfxxRm0+2WEqPMlE42+4Unl7ZM2MXY6
TY0dAObkSKgFp09sqAds8FXETLiMjNyZce9z13tBjLkGZXcLWBmTK6RBIjvZRdCTwTQ9qbfVgCRS
80Hcz6I2L34Le4Vwd38qde9ETVtSIa5MPD7SD8Ej27q4JUIWnwjH6Xz7+VleAgs7suGiMXBCuSwY
gG/8rpJRWfgUEbn9CD9aVPmt2YLxYtjvvYZSjodemiBwg5SHobm4vP1Lu1xD2ViurRYlNZ7w1G5N
nScsgZb1QAfOu8r1fMOioE92I6tbXy2MVGsBnFB3jX6BrSYELFSyG8ugu71vkRAtQg2eOPczRIDE
2A+OnZ9dEFmXDPfvneVPRiRVM9+2fsej209QQHys7M6qHvn5zrbUCoe0EiL2czGeQhUzoQSX2Vwz
4UcBrfyqfhrqudoPLDjsgSq/uxB17G/bGHC7Ipi0jQniXuvJas6t9Ka9Y1ukwtq8Mp46qKRqC22O
HbPrdJtiZNmA2cJXsxcIJ5RX0OkbjEgsa7HGobeq4sUkdxaVdHOdnTC13s2YWbxbtt3OnSbzXYMB
RvtKa2KPbifPSccXE46WfV7mablXuU8Jy+TqKOi1OgXaHomG6hGwTUldyrzpx3qF+HXOcm9CuE42
hkPDDOgOb35yjTamsUgm49XQ03Ym+dG7zMGmuwG+II+dlbmHlJzlKQukd5honlxf0a2fzCg9oUhu
rIVMyHZIy0d7zhXz16yKliYxDlBUerQEoe03TbN1xrOhfXRGR2NLTo1LLMe7ocFTU7stbLfM+Ajg
P+4tt3p1BkjejAHlFS8jx+JXs3KKuFP7IFBTBM7WPoAHHImkyf7iSqEG2qNNn0KgJDk3i8ArTw2b
3eDkzzuv/E6d8PduEbez3Tl7e57Kdd/WnoLEhwO2pE+Q5ZatCoz4yGp14EaMW+T8ahdLpophHrwa
QLq2febQt5R2LYnJKQak5CgSp0FPxZNoXDSQhtdbNQJzyQDYnRW7up4bed2Q4WCsFlcRpOCaxKIz
DocFTtRbjMvhmM+EPzZ6mEcYfEv92DDgwU4bmwTkmABcksxr7lAxCQXGOY1ati6/djiSvjej7z36
Ft6GXRGgAA2jXs7UnIC7L5LhaCS5mFeqqHvnBmq5y2JPPWLwACJaDuCJ51lRb7R4XoSiKrdSJcmh
CJdsj4DPkZy60zOAKrzSVt++h2opL1ZoOEem8yIk6FDHDpPkAIpjfumqd7b31tcZs8Q1BERm18oW
9f3YZpDu7HqYcKwT9iIrGx4ygyqsPhj4KpalSSAXghAedMW7uJuleHcTt522I5Urt67VZ/eV6Os9
jhb11VPsrwiUJvaNxmGCgpj4Zwa81RcgAZQ1tNXgvJjrE9KzyoZccJAc56oaLkkauNcJCdovTIjF
ce7b6VyIeLxMhs6/482UySYh7rSphx5vl9+UP8rON7ejZ7nf6IGqIQTJxj9bue1eqT4B9G1wwN5o
kICcdTusLRCo3GenAt2bS1JvG8CnyU1t6I989INXu/aryAyXYBvHxYLlocgw08FVZo+38ChMymSg
bmCGj6oVK1lWZACTx2JDMsvk7eVpe9acKnZ14iybCfp53DXLrkvLJ6NIX+cKlTNmld8g3AS7KsTo
klvNF+VkENm9Ar494792ANcX9gdKlMqnOi/rq34p7JPCrVixny+1BA4N0DMYjCPtr0Z55LjkGR+6
LwZ4bUqcLEKcL9DoUYObIThwipkwNKTyuXCM/oqHYnHHVjH7NlN/9Zy1efvaDM3sHxpDaGsD6SvN
KQwRUmzynC2Na/TVvetYMOK6Op3faHW0iWnhxTyP9vAR021IjjJAcg6D6uKws/1eMT7bauoCdp6R
3yz1SufuHOjLPTTb7cRbdUVCFcJuiJsO6HUQ32RshjaZW2QdGTrRXqvYw6GhMvuB7/8P2BKUNPJM
Axjm2wwMIdOfw7ob7nITkcGNi+RlVh0YV4xZEV5Bed9RFPbuGM2bS6z8zdXz4zLYnbv3vWTcETS0
Dlm7sLI3hoNCOxSPtLJg20kwLz4Is+jKrfS6PTV+5n4ZqQUQfOKPRlC7hyTx/Cs79zSLixp8bIEh
Z9PMjt+FFlRssBJukPXjfRDP/hNHHZ4ncVi+ydJHSo/DL7Bhp4vZWPaBfwWw59z2j9hMfvhFAPm1
7vV7vMhxP+ZTQILW0dl1GC7TYVTUtYR1ENBJQABkY4TcFPLpXzDiuk/pWKt9NqR8YWmKp7yVPZVO
vHAvDHHoncS+4wzysrbK3YJ0hyHdemQUp96LmqKS3+o1u1IoQGMG0XjKreSCKwt/x8ZW7G7nDhJ9
PE7VA/19MTtc474sy/7UB7q8l6nh3fktnRJe5tk3VjI6P624qmgKnTB74uI6yyoZbisxJ1eFyMWj
22Thip1cpDF8zSqDalPwuyXLbTQ2K2awn01AFIN3JCiNpaLP6wMWzuKxZ8XdgFtviLyN5kEVw1M8
UOQ3+6ZHUr3Wh35Sb0lY+Udc6jyx2AieWUiNY+mE4xVbOf8MjCu+6eI2Z/9bVz8HyKk41Pvm3Wmz
5msX9ANdM3Gb5O81xS/mxWoGSamzhG5spER54s5+Gmxj1luDdurwJi1UDKKsatuZeRFMwX1LMQlH
s0SFN5VWBTNiRjOl0OEhwWi0a5Cwnjy7+2BMNWzMha2Kah11NpfpOybw8iwKm8o6ITgktaPeLFae
nco0tCKOE0eDFPKZ77949UvvpYzZG7uyjmlyG7APpsH3zk6HXW1quSW4f2fraToOs/fN5whCyvZK
KPOePRSUUh+ZyBgC67uLMeXi1lTXea2z8jIhEDMoPo4w+X6CdhV3wjTs+24Of7bApl9ivnrPNmwK
PNhdjVE0VLPc4WDy6Q4S9cEM54FoaVvtvD4esVyhAPy1EPqvKqgdmj51tWBXLLp+/qS1enNhV6MR
ENd1V2ADTQvbtKn5TLYHzuPl4a+v9i8SdbBeDfoW/d5IUn8uVQeZP7NP8tVR1zEewI7/pNj7oiJu
it3fv5RlO6RShS0ES98fRWSz8xrkR4sXBgXyiVZeHhk4x69Nxmibv77UH6FIq5Jsh/C/VrsJQCkm
zH+8lJULUxfYBY+VwoaeF5ArPJWx5eTDu2njuTyQKtB/VyTnorblUPpBigRG1J8uKlJp2UadAvLN
uYu2y388hWTHmfQfLWnf5/8bf9T/i+T/R/zSr6+PL3RA0xcGFtf7063E6d+A3TTUsdSJs9qBjYzF
LchOuY2iWSB/3DXaQkEsluR6KOb5P9zfVYn/nXnm8/6SE2V+4zHZt80/KfU6dpsE73V3DEoDAZ6E
28Zrp+e/fhPXF/Hnizg2H0xhrrOiNfrz+6HDbPG46EOb6swe6dafkrUlx3fkTWEz9140AbdxCCnu
VGyS//rS/4+9M1mSU8m67quU1finjB5nUJMIos2+U0o5wVLNpQendeDpv4VuNVJkWKbdf1yDqsE1
SR5BgHP8nL3XPnf/WCZqAh2nzqJE+H1p37FHIzKtZmmSELRkOV1EX4VGsKfpOUN1XCxQrQjSfH/Z
5Q55841tndqcX9Z0jUWY8MuYxWpJL1sGmQz10/xoFMMTFBZQ2C53re9x/76/3Lln32KP0W2gQ0te
+e/LRU2tGwSqsFzbOY+1We84/I+bmvy/D3YZY7lgb76Z75iwjdB28IP+vpQ/z//6Ld25V9/an/fm
FPbfR/DzKw03+RUtZX3nInV+JRmDZpKiFf/+1z1301o4xshztPCjv3loPKsjJEDH++pF9p1DavCV
jNhi31/l3EXlJ1zGV0jLzFNdmU0kYm8XbD0/dwGYPowifBSyhp3KD36/c1/IXqB5tkVX3l+0cr/e
LtnYl4iqMPMqhdPJVNWLK6oPoIQfrXGyqSWoHlxe1M3eMLur2W12tiju3r9iZ28O7j+DH4fbw3tz
c/ipUI3ZNXtJ7XoV9bp5JMqKQdmgks+xxg5DKoh+EzWMWSSkhAPymY92tLePnqXrDiMUFIE+rYuT
Hc3GxWstaLV9hEIezEMH397I6stcS+tDJv0yeP9Lv72urEesok8dZb6lD9Ycq8QkLeASYM8ubHe6
82LD+6CUeHsvWszQHcOhtWvi4Tp5wIGGdHOT5fU+6aJ+3coKzbkcLj1iTz+4Fc+sxJcQ4MRQeVpA
t36/Ff02AZQ9iWrP1lZStCyuSe9RNumn9y/bmZ8J4bGJIxRU6DIs/n0dVxYZ7hyv2pNPhuTlVROk
pWblOqnD4/sr/cyj/H3Lsn5b6uQdS4/KDQuXpfrBp3Ff2gTDK6/rVqM/9Jt6KOenyaEegz4XNkFt
093Xmzr8gpxW23Sz2W1Spr87s6WNVoBqLhgczdnRESmhkAjyD5GK56sQfs29XRNg10dMizhXdZvc
RHN29IZ8vMbEQAcbiyOUBzqOK+Um8wdfdOG1nuzNvMGZ6yGuxfjhnL7siFzXLJ+AsP3cxt2zX5T6
tQHzenLd5LWYe+8IPof5aR5+aeBjIBuf6JmM7sF1cdORs7g2apmRbPBUhByMOjdel1VBwoa4guI0
Q+zK6k2bLdYENPbYg1ILubxCltUMpnfUsLOtR7uy8cXPKug6Ya5ZJw1o4XmXmY2WISVVZT2yXwd+
RFa7B/zb5hv6XC3cKlhOW/2rF6ryg5fWmXsNq76B8IF3FiX/yb0WFkNN9TFxXVKtvRzQER741cd9
lBKjshqJFtu/f8u9LXgsa4HWokBEwwit4febu67sYVD4Ofe+6KB4Av3f1FHTXbqW7HahiLrLmNbr
I4aC6OL9lc88vlRz6CdNJNdvzxxNNA1a3Lvk+STT9JkASOOlZt7z6Bhu+uP9pc58SQQe7Eb0OhZV
+MlGy1yU8+bUl/tiaJiK4LpqaNf2bQAnpTng/U/EumXAjlPKpGn//uJnvid1FTJS3eFkgM7k9yvs
kWNJ26ks4UQBgalV+RiNEVKPdGr+chmAfHSRqqMw8nznFGlLD6iNKrzPe1OI52laAqwFVBwcEtZf
vk0pNxBMIYzi9PFGrSpJmOmjoc/RFfQqmF0ar1Z6o5Tjbmk8ff+rF9BGgQ9hB2wuU+Q3JWOSy9LO
a74WpMG9Jqclo3FiptPmVtZ+cA3fPoAsRmlDaeAw0D59fdVoQ2LCkvhmmv0YW9pzPYvv6Wg9Rsr9
oAZZnuXfN3uW4liKRBYSsX7KkwUAl0ylhhBjEWFa9Er9ysGimQ/zai6HI23Kj6rR8yuigkbGtjx0
p68XW3qiWlasjeEIJuW1AiNjNVkNbguLWdybH7Bc3977NkYMfr2l6mDF5Wr/crhwCPdzu9DL9lrf
HyespOSJ3SSu/sEybwubZRmOhrByqT5OGwpAfMYk4Z/eD5qpPWpeaR/kyBvx/fvw7S7CKiBDUJKS
YE7d+PuXGTVzLNPUyBYwAUF5PUSxtP/DK927tO4YqIt5bcG3e3/RExrucuxmVTYOz3EcdOGnwvAQ
H7vPsY8UFGeiC56D4VmXklzL0WdKP8NfJC/YJ+1Zq2xAl97sYwBvdW/XjXV0yJkjk+vjPc6TU9/7
EAgCQJgUB0tZUFemc4Eszn3yTeUubmvng09/9ocR/nL4Qddun/4wSBJiMlB5dOlOl5t08tOjNtLn
fP8anb3L0FXSUvLNxaXz+w9T2JiyyqjK92Xn5QD1hr2ewbTxuo+qljMPLNhpalv2IZTUJzeA45GN
I+uSjWiUFkKWMD6M5Opu3/8253YglxJAmGQB0+w4eVnNZN6OUa9liIfadDV4vKZGp+82bZt/HVL7
r1fRnBkd6CP80ELXT0+owKzcAcFVxtkx/L5cuyZx74omfH7/W517eAjtcj0kuRwMTm/jsc1Iial4
ePLEEbcZzhoiK5zvDFuqbRM54pvKZXqgW9h+8Ko6t+chJIW4zsv37aGH1qkeW/aQgaE0b7pSe50x
88j0E+ysB7brD1Y7d8Nz7CHsx+Zk+aZJlvMdPYDt2R7jQrYrXMe7U2aqBe9fzBO69J+bAhfRM3kd
WcicT/ZVv4d259By34te6Z+SWK+2GorjVZhaQ85szlNPqSGIfau64aaeyuzayT1rFws0nYQLkZcd
EdVu1GG/yYkL2sZ9n350ujXOXnmPEzZPpuVQ//z+WDZhqzuqKHjbjDZjgq5+NTq/ItdatIfEE8/9
SHfCkzFDjNJKPmVqaA+hX73EKDpmV3ZHqQr7QBfJB6uiLTlLfI/3L+SZZ42ZNiWo51n+Uh/+/hFz
j8+QEAO8V+X8XWLi2OpL6GGYo1+ZXt9f68zlgCm0eIaWRi1V9+9rmcak67YgrXUOje86DYegcPTX
dsrLveeX6YZWefdBhXHmoTMMJnZUNLyx3rT1hyaf4HlUfL3U+RwnkbY2nSRnjgG6Cjxk/VQ3qg5Q
Ywz7v/5dDUgOS0eKAvF0p7Q1H7mhaKs9Z7Xr2lUNXen8jm58tIqz6BN0reiv120suLQBTIPT72lq
Bs+K6lq7rvaaHsHLMwZUCaXV3SlYinuMkB+td+adw3rUUBYvNorFkyewCBs7Tiou7Ugo8ia3G2CA
kD0CrKTeB1/t7FK+7oOiomAUpy9R6dlJV5Qc0Qy/Km8hB5L+6XXuRdIbxgfb17l7FFY6t6fNtvKm
/T0giStnOgP7tugf+7j64Tj1Y97y+yVRfSeAh//lwxEbGKYLciRMxienD6BBYFpF9Gi5n80ZjZ+n
7pu+CSR9gA8WOrMx01LHh0+QgY2NY7nIv1SiclYowEKOgHnkPEeEkou5fnz/pncs/o2Tgv63NU7u
CV9Ls9S2WQNBv7Gyk0QeW6d17s0eIHqYg2BIIl2tHNXIYMGuPlWqIW2TZLddL5qM5l+PGrLEDlbZ
Iwo4qGaYs6YcTgBpULNtx3cmKbfrchrCL6HUy10B7BrIsABlMkThIXYEQwodVqJjNGh1U8b397Nf
ILYqjTbbLg73Hb5XkFVAh6ObNNepDqskgZyaNDcxmR47o2mnQ+4g0RysuLgagMzA1fAf4Su2a65w
tgVYgOYnRii4R5xYkJI1y03Yxw5i4UxdVrZFIDt81O37l/fcvclb3DO4TyzmFCf7p1u3dTe53JvI
hF/rsXsVsbyxLW1rFdUm1FT1//HYUXNT7NG+ZyB0sh4h3WUNv6rcdzWxXexjyswOxFZ9ULy+HavZ
9EoZbFGb0KbzT5axIbJZmC7LPSLyO0J2GzSD4ludPTGEvkKQsgZt8RI15QdHJuv8unRpuaIcrk8L
Ml8WNRwbh55INc0E++q4hBpbu8PoohPNnfuccWqnCDdEZ9TAMBAJaj0hVy5kiAOE+ZWTKu1g6b22
NTq7JIPSgnwyyR3zTibYfvrVMQYO6kA615k3R4HfGS69F28O4Eo/mJndrsXs1CuS5yE1dTORkymf
J4CC+QPPh3GbinzeSUKPtji6+O8wQ9dx26UbT/PMT7XlfPRTnNtoceYboPFpM1jGcsl+2SMSvXWK
MhvKvd69Tox7V5PSd5mBWfL9O/ncXvTLOqeF0SCHIq9Aue2h7unAjl3yCuN48/4i50ob1/J+AhBw
Bv1kEfzyZfQaUEBtN+WeoZNYTw6Zh7r5XJHpDjJ5+sB0dnYx+pWcWXzcbaeHCLdhMypznhUtdgtO
ojNELblFAYqWuks+uHznNgJQinQwFsvem+I3B+vvpqio9sAK7szWAwsUTs9V3vzoEjQLsfvBlTTO
3RfLzJsDLBIC73ROM7cy5/pSp6VjHuPyMo2jmBt1IAXRDghWiPe2rLs18R3WfQLUZj9FmBqiKimv
RATdxq/s6cnDEoQ9IwSA8MH1OPvx2BBpI9G/hWj1+22r4Hlhh6bMUbX8YfnRp9gcHn4Cx96/o86u
Az4LowuijTfFQTtoE5htt9hzEpV0c7rXEjQTALXmgxfpubKV5hSiDX35P+/kObTIF3VCtJf7Ds9I
3CJxVeUdId/HVBg3eVU/Frn/QaPi3A38y5KnBWs62zkaPZ1IbzXuor764ds54nb32FTDB2cO69z9
y4mUIRnlI2fhk3NRp4Qt59EDJNiZ00sXExaa+O56AG8OnimN1prUcCizI4ObWbwGmrEoMxtEf/7Q
Pts0VZ7DWrT73sSxgKsNn1HcNQ/R7FeBKHNIS2ErtmDixCfhsGuu3LJFMKW1YzBnS2uzMv/QFTBE
rxLBKPUXooivkeLITUfJl4iBSPbJSjZ9MZkPEtE1L3vT+eCuPXcV/MWpS4uD+/Z0AAs+rW1L/An7
Wc6HuZsNCGT2swPQkZ7pc5dM6oMFz/3EizNrwa3SbD297DIlQ4egh2Kf1L6GLg7K4Xbm9BtY5IYA
2lw06e8/MD+1EycFIYoZMLFEAtFGO33HRhr4EZc80b1LYus6Vr37YMfGAHpqci7iKs8/SVJ4QI+j
nPxpFxBxl38qelgFHZK+naYUyvX3P9SZ606xsVigfYyBb4680B0EwAIr3wOKszdxM7lXZUzZOKVV
+wy2ct6ji/z6/prG23GfjSqBrs+ya0PeNn/fooBpzzIceKLbOUTKakU2CcPgCtoQiLxPOuCKOwXl
pJNvfBBO64mZDM4L2wje/yDWmT1s8YUjx1gSxuzTVqGONAIOblLgW04tRiOLryGx8vkObXXpXHBl
vEOXokbGYkW2SE4T2dAK5qhJEw+3BNLq22kK9c9EOhOs3s36Z8piArMVtxSOqWyLqM/ZIcn/MSHG
ZsseNrabxhu0wnbQaOUS6FR7GxgyXiCiC7PKYJda5XjDY4sJbeJBeI5F7x9z3fui91P2wcH83Pdn
AoYH3Vsm9KeNI9ptad52Ft8/z8aHGFnanhzahBRwLd6+f63PLYXwGq0BbnReG0sV9EsBwtCprovl
teRXFni/WixuvlFm5K3l0fP7a/383U6ftKX7a3F65TV4evwvNTfvCSfgcDAASF1BjyWXmXBEYxfK
aiA6NjcujEoPb7vRVNemqUV3ZqdBV7VyuZOl3hx+fqD/4Rs+wjfYNPx++e2C1+71bz/KLumm69fi
xz//fvj+Gle/UnqMP//Gv9FdBpAGm+4DzydzRR7T/2B62LH+sRyTKMHoIC/Co3/TG5ZkVkaedJcF
Gk/Ugf+h9NjGP/wlMVI3iXj12ff/EqXnT6nHL7cZ2xezLD4WbjmGkW/6WpkR1r3jhe41qljEFKRj
1RelN8H51YQxLXSp0UQtUh5H3XfzhzmRjv8V0eiPuJqdBziGlrMG1ffIdGF8zkjcu3AsjJfYaQWv
IFm6olikBbzHNWvhZGn5wsyKI8RWT3qJ03BVDkluFRd4CdvdMORpeu2ZsV+vUGOJbULo+KEIJ2vt
pQSPFZNBcDnbaEAny9nGCT2YDQjZO7RFnOBTXeEGtKS8bHuz203uUB9Nv1HfZwM2UNGJ77bf6l9y
VXk7XSbypSkyHUJ1gQzDal8x/ht8XxHjTPPMJr6Yp3jc6xKOID+Udl2mWjgGnjeAzhT4z9YNQJ+B
bHGyC4phsYOg1jYTld5ocWw+D6Qg2T1idSMB1N3S076f2rK6Rz4OhrrTn3Mn8Z9Gh+zosYSII03/
eRyFuxnw2IbWUNzZqVbv7b4xr5uiwLsprEWynSSXxVApRgtxcuVr+avf1Q5hd2jeHaDAF3WR+bu8
0oavbeaFhyl0rC2zivxHkSeoBCg5f8CFEjVpCQ0qCTP50fcmoEiVjJ9pHYBcJMEvWtVSROu6yMWL
aUKUdLx0iZOunoukeK41liZ6a15S+yBld5qzwbtdbUiU83CnekW58lQ5YJyDG2FAbfeLB48waUIQ
9VgeljvyqV4Qr8II4aiTLZXtPbNHKR57XsenH7yg1IbBorljuRMhPCPgKDczons7M7LbaWrnm1DF
+jqmu3cZW6ZGL0ofHVaxiLuheNnZaY7+odCs5EG5bX7pFHK6jCfXukKBnOLcCNWtaupmW7bt+K1b
zkMr7EDdus80+YfPrIqwa8WGW3ipumzmMNmPTtledlCFUK64KvoemzkZOlI6+9ggzAT7l/SwA/gx
BrPO068ViHIaxf4MIbw09XJduzhUItH2n6Dz9AoD22RuMyurMXLpXhKYUYyvIzadNa5yLYXgaPoX
Q1GM6aqTNOLWQ42Lw1fjZVLzobzapSM3T+1T1HhlsRoyM/6j6ucKj0zu7z2kC5eNo313Z5C6MJqg
rOPYcFdWoykTJ2VUrC1pya2X6v5zMtBgw0NygYczuSUrON7SWtS/Dq6Rb8EHu9+yOpxxKxYDTOch
xkcIjGjVGJ36zIHQutWy0CO7UYTbvqsQ3JeZmi4qJKjdWoiwOpK8pCSUYC3eTL053wLVqzZz7Zdr
1x1ph4yWeWjNrLkHU03Jkav+kxPjPwMnFQMGDzNt5flRcqFJa8IG7wvQ14AayDjkFboyCftaF56q
V3MzTBtjHtLd2IXTJlFifhpGzBeDAoYbQzUMYh//YtPZ4VUsyubWhR1thKJ5TODt3vtWv29Ka75R
vY4Ld/SOTs9jDePCHA9JWKi9UG5FPh4HDkMZMCaEFNNDxiHyqmgH89E06/Ql0Y060BYafK84WosJ
OMOhpIyBm1UDwQLWDsBfvyowjeplpe4iu24up1SmazZP8tl6fu7KKRmOF4nFplD7AWY9/TDXxncD
Ycq1pK99MI3BPBQt+P7EwJOE8wX7Ez/yrjFDEhwTiXpATuFqMq3uYfbj6QduPbIbgShSIRf2nTfV
BaRBTDnAqcx4bSROtmOMJAOYut1KN+fuIokJO8G3ZG9riS3HhUp1pY/YcpgXqIMfxSoIM198sSqd
XoFU+VobUZY1NmigIG0d9wsvwXmPzUD7YaS1RvB3TN6ha/d/pKFWXduE3dyDbjDWkvZrV9X6azQX
0aYGxQxAaxh2YiAfeg1wNf5CX727bIr8ftHsHGPfLddW08gLc0HBzdhLtgoH5q1uJP5NGy9akI5c
iI2NcXJX2Kg3TWsUAVwXSKpebP+gIzpsSOn+1i8Muow9k5yYTMVrvPHaZazhsMCzo57liN3dNuR8
7wrlB51VuV96EfNsWC6OJEfkByPJRg4fvcaGFamVchL7JctJbRBEqV4bKPt2s14Zr6qI7AAE3VPY
s6WbajL3zoAsc6WTiPqQJMYYSH0WB4gw97NuHKgedDw0xG1sAAXzA5f4igI4GndKZtEzPLpinfYA
8Ce3jG8piCEkYQlWn/TIrY++VXvHiOayYAcN/T37prZuO/2y9TTrfp772z5KuhV0eGDwXDCYM33/
mE5mcUTgteKRIAHKN8pLdybYwxfafTb53GqqqcTKshZtdhmJfTK6/TYSXb5prR6LuAgv04yZcUXg
6yHUU4EFXE8CtHn2gQcq3vYF8rEI3PHKHPMa22xYXEZ44HkVheo1TnS504iEvpiH1vtmeHn+tWml
du20zV1rFc7DLOwnfbLba5SN9aVS4OebTps5rHhISx1veGoxZB4dt3hNgYQf4tSLtpCdq92wnEP6
mbPsatSi9ghFoN/YSWTft1FZ3c61kwWYv50B9O6dEUnzi6ZK0Ee8lXHUGeHwbGD13+fz4FwWMknx
64LjsNJ6rZv6DdENn0aN2AtdFDlRCXhLPFAfj76IJLZkUd9I0WHgx4G41evwh8gitkDcaDvRonVR
cZvv2yqfSRbCByidLPo8oA1eee1QBXLO68AG3/uHU+ePwAXKtZml3kMW8hE6I+vWfL5p5abW1cCu
upGx8RK2toaC1I5vUlmBS9CmK85Il1No2E85fvdjDdZoAzxxALAQ+9tkzMKXpp/GnT0mzcuoQTCM
fACt1UCr3FNMQnK3fVHEPZBeUJD4CkEwWyBDZMu9ar0zBc1kEQcmUlyY/rRCMphfjN0FnAsbw2gF
ztjOq2gdC71axxhOn1LNLR8oqrKLsha86h0j9FaJIgvgpgLDzJE6ktc5p+wCHedOjHpzpSy83eXo
aFBJ7GKrx2aEKJuYuMZM+30UponDjp+6t7Ujx0Ns58Z2FMziyBpx1iBqXlqDvRbXliN3ShnzjVQe
nX2nMY7V3JRbR6jxtRehIHi+nilSMKFjec0BOi6pKHbggEr5VmaxfHGBHuILbl+LyA8DPsgfMG3q
bQqSAnkAwUqHqdWJSE0zIiAQk7vwA4E1Y2fISvCqZrYmjcvdqKHARK/Z0fewAxBkg0zgleY23Qoh
1XifZekNde+6S5Yhl+nOW52z4GZWoXEEgxIxZKPajOkY7UNL0//gDEvyBCK1Vd+pKoAxEm2MBIQB
pUdDxGx253hzBtQe9vhFiLhhXZeAmHR+6pfKgOpvjiHJFmUvaRxMbQbYEnxVFGttUCuyBQl+Db3P
JB83/tYAQw5AXb/zJC8khnFRem2ozvg2Si8HdTmyIQxmvrbCzNyG5Qyi4UGMYZ+GQTiIuPoG5XPA
bV/8mbs7xhkhvOHPRN5uFH71qKaBq0Zi77hE9/o/U3zThoxbAgvyJeCXaFAncGCmeMEUkwKsdUsg
MAa18Yf8mRKMIA0CTet85u9UL1qkwu0CWThAl8IsayyJw/qSPdwPor6qJX+6at3qi8WTBw6k2VKb
a1cZIZpBH5FdkniOJM9YjuX3JtSNK6zP4uCaxswTDKz/2uvdxzkmz7FuHPe7TXcwJMp2lheh46uN
M/sN0GD4EakLdFQrZHGnKyia5CjjG65ore3tvBPLbjAFVH1mAGEBMo9qi1WE/R8r3pJSkDvmhV62
QEd14gATNIUbkcdj4LhTYa08jfX0TFZPYzLYz7C/nJEYIFl4dAc1Iqj1PFvrXLl7hS1hneTd9EU5
4U2UCi4rUKDxYVR+FAxpBA+/gx18NUm8rGkHLAY1/livWpxK/SqMpLgRvIXRd411f8CHSo1MRkpx
HIs0fYxE3n3pKD05M7XD9VTO0UNBvAMZRVxssKfpTmOcRhahWcTXWjgwoK9KWApuL/XDlLb1QxgW
JLsmFX+0B1lxyNqmvIeuQ45TbdSfmrgxPhtS1J/LKgKV5emXtgmcC+WpjhHelJI0TR9QQT/AU/EL
+TDEY1sGYShL76ofY/uujOtXbyYWd0U3m+QILdZniNY6r/0ETBfgVXKhbrJ8yp9TXaZPIlXhbvFQ
YlTuMWtzFOqecHyr74NmWGuJefGiLSIZ8InKLXp3HsKxKRE7uJ0D4r9uqHXAi5lBGDvqK0Ez4J0q
jTYdjurptvYEANjSz5P7Bmr7SofxipU17c0NSCxjA+rZPyjACYcYX/SlEw/JAROzd507nBy80eVm
0rWvuajmpxiUKV1zw+XLWRObhk420nPGVmFy5yt9PafefKNN1RxACQh3nTnk9+VSJ1kz9xV5EEAJ
MHAfQ5NEPUnlC+TVr/ZlGgKb5lhWcf5cClnDaS4JsCFKptSdZQeLNj48fozpbZIW9eeKYUFxg1+5
tYjzdDmM1QZvAWKEW+DziHbbRU9gu/N3KI+6ugVWke5dAm/4BxnXPHflKMfHWWkp71et48Db3fZ6
awHs7nH+e4iqGD6rCy5JI8QWbkbsrq3WqIia+H8QwduYaMzxeo5GYmg8pCB5MX7UJD+Z9mCzRCHs
MM+jKqO7c6pal/WoyFo31HWktU6ABxyoL0QEjwBLTQgSFl7MwlrCU49W5mw1EtCd2NgID8ZIP2/a
qtvwVXcwPIIMUMsvvanbPzs7f8Mufcssrmv/+feTHuafnw3lmmHj4MM2ddLDLIyhLnXyea+lbK49
Sa0Y7pOPBkLnFjEQpZBqs6gwTy8AnNmRQy8RDYkJi5j/uVq+JVHhz37s/1qSH7QkOU8sv9t/6KZv
WpLXFfSSvwWvWdUh6fuzWXn4/s+//+sv/qsz6bv/cJDgoQDHoI8dbFEH/DtUQCdUgL4jOqal041K
+6Q3uYQF0oPkRvd+6U06kGrpkPyHOWv8FbKs/XMq+t/eJNMM5O909JlPI1CnOXkyY7F9IVt39MzL
GT15NO9AI0xdGJDsxDSvvQLV4m94lQF3GoST1jC+rfmLBmfQWNOu2LeD1C5DXsVEjmjFlllZRQEx
t1fsxvu4sfqjYGMK7NwnlIWwtgeyeSSYhki76BJhrDiKug+DkONTCqamXPVVqu0MWVeroqXSd1uI
dvx7BgDuOilXPnhakCGYrPjcI7jSaA+P8cq1eL3T3yfXuQ7vgGndjG1F/jOMOZtAgH3NKQCarcjW
Xu4eDZt6qCevKY7q771jqKBPJTXg0KTrxiqnq5DAuA0BcgH5NqTvuiTJ5y2oLGT820mf551T1RFE
JXMHaKF89qch3bQyS4KZaiEfmxtYXfYGBFH3ilnU2uZeQeaHQ3SLVbisXwBy40rZQVcKfz+1fXLv
RXEVFAZzNJmZ/po4pXClpCQap0tvmsmnbGyhQBYwMlc9ne6VrSMmj1GuBYTnOCu14FmHKm+PNAev
YoO4RcMq7jk4LNmJ3s4v+r20VYagjMioyQe8ZeNPDcxQh5CaGmuES5+cbpjWQ7d8CZl1Qce5Ocin
PlrT3nI3uei/Fq0fWNSZR1kayYVskmltmfjaZ2+rYbghTIq2a5+5GlUS8YW14+790D92U6WvRWYS
+wps5BNT4mqFBshhH+a8bPXjuOU97q80OD8Hk+rj0UuZ77YG7QOPbhPzMYMsxlabgnbUbd7XDmJk
Ee3GnnK2tlx74xvpixylfUGg82EC8o5o1aKKbBsFrjDaxVbvLaQbREm5tsnS+pHC85MY58vUVN4q
oi7eaiVWTUOf450ni9fZSV+waNi7FBAv1C21YIlS7Vib/g971tIAEI4TcE8gdRwJieOWEE2EBDiF
wRRl09pkQrwmqHg9CIOAyzYnxqxzDrWZGi+TPRtE87QXo5Z9nSfiy8iFkZuUnOa9U9IynPForGjk
+2sg/XXAycze04blBE0W+lrP+W8kZH2GJ1oEmQf4g2n9ABtoqneG4BesLJ/YJVj729BKnxrTja7A
9xRbS3yF2q8fMZPVNJFd7ZF5aQGVzI3twMuT5L4YMrEuWxc+YxZPO5n4zaNeUqUwG87uZ2Z2QdvO
V23X5FuRZmpDD8zdzllfBFAKvE0JkGDVmZp+m7jNTAIaRF+jJaKuJzwoiDuL+gte/cEw6e4nkSDN
zYwOnTOYFy3ov0AzY/lEzh1XEfd0YNqpx8HdVwGy8HqlOzSXSKrSn6bQ1ledZpArN9TzFkUEoR09
ioBmzsqHTLOm21D2+tHoWuWsfJdO/lohedmQlKdoDBUueN4y21icurZ81P7Sg13GH9QuS8iauypz
rzU7+5oM+ETJ+sgPQ82opheDFngz11POrUMAdE54iKX/MYYxsgiF3kQOpCylbvegi+SA8d1F9+Ml
K7tx7t2QOGGl0z2Pfer6WS28VpsOoFn73/ouv0+ArIZGf5sjml0xhgAXnWg/8N1M25yMlKbzLhPF
n2/x6yoXdlVpl+XWA4JIhHsrgylkHhDjf+bYm7zWFQ0y0kIf2ooMb4LeOcYxP1opQdCbga0bPgyH
nqasuaVo3V1NpkfHyHz1a0uCJyQNZSha5yE0wbIVnr/pJ41kBDi8o13/GNpcwYSbwmsHp+xOzw3j
yEE+29LDJT0UROtq6jIZKL8Q+9jSb6rcfMGqcQkQOT20zvhJqJb45oRYshx11qHXk/IRpNBzHiKM
ltL74cYKvlmYdGsV5Y+m0V94dtdcS2EeE2AaK6ciaHTpMDGLvc1j2P+hRYkb1vUfTdPrQeLb4cqZ
+2qHwjYJQsKlNjXcncsFRkDjpRFAoujW5US3tRaZXQz0Hyd72lecnS9mlybMgOIdBhuRUKNgxXIm
4nGwk1sYmpepwUtoZGC1ypTP82xE+ZZQMeg0dM5kBoDS5exxMdXtAYSFXDFr0cjf6s1VHvN6IRrV
/cJE/TNg7H7vTd73qqeGjQFpbZmtqR0jK20bAfhde8Xg35CqeKtHlPk1mAw+uLqSkIPXnWNKxDv3
VcpMAtv1FpIyCh/Xplcaa8+9z4Gx1sbvFrhJ9sK+P4hhbthrmFRNYegCJhqTYzzYCtEQu5wSmgOH
maGiyE1rl8yWs408BQ4wl+SPQvHcRV76rAjGOcyaeJy69qLN6mYltegPeC/ekaB3Isc8LNW2dI0t
1B6xMcB9HwWhjFAMeZPP7Krbxm2qAK3ybJVfaXYtKbVJF7aAn4TGyGI/Ki2x5XrsalGpT104FB6P
IsyslEB47r5C3EA09JVcebGZLQ9ZlRZOa+1rs8Kvy9DQNcMnq1el5ZIFNzWtiDbAkti9kanOnFyX
Lm/o3Ft24bnNF+ij5VweoTe0hKSkUL5oUJRpnmhxDq6wmZvm6mfN+L/y+qPy2sbA+l55fdP8iKry
t8L6z7/yn5G/+w+bw5WBdhEJNN6p/xbWpk3R/dO2TflKDU3N/e+hv/uPn8qqJeVgOTcu+d0Up138
z7//HPr7KK4WwwSyK/0vhXSD4EGo8t/C2qFaxr3kYdRdVAQc8U/0elnbI2vv/eQWJoCV+v/H3bk1
t4klcfyrpPYdipsAPexUrSXHl9ie2LnvC0VsRSAhkLhIoE+/vwMoEdjObHJcO9RS8zKWcgTNOX35
d/e/QYw1NH46X9p/QpBoWbeWvaGMKYm0GBvtUaaCF7cN7cnSI/Fc3uDV6OzrpSj/zMNlbt4FbqRE
5acRBoiMus1gvxNoUWlRA33Zvc2h9Xwg7bQjtoeClt500k0iZceUP3CWhAPibiE0tOanq2CzuFwt
Yv2bOY9Jo46zjftVEaBDaUP97ixFNiaZ7zl4TnQHROudMat4PzXHEcA72L6oRbOL4mRjkNw/2Ufr
dMQcIUv54ICFuAIUWQl4JBZACUx/4UUowJNSwCjOdlT8G3DbOMWDxY9NYzu4S2sUJhOAzBYiufF0
bexW6am55omZHbTP3dNsE62ncO0Fbzbe8vV8GzLzkObqr6HAgzJM9OJmZJQKPI9r588w1UCSKoZu
hZMIov4JhO4B4PIYQgyQWMoE3zkj2JWnvInqs1clZHI0uDJOqtKbvyNiotUBV8pbkj4Ltheh7VGn
sCvLz3Rn6KMz2yq1mkr/dGxTxzXR9AX4vAOfBBOTQ3P9qUpLCvLnmwXF6g5UckoWQ0eojBjeg6Le
g+Itd06BLrbYEgtYYQWUFGT76WKUMY3VjpzqS15UG/stT2JoJB8YXzMdC8wx1ArzNBM4JKnr4Jsj
AMpAQJUMHmdyzdy0p6MN1HNFEji3m71VEqjQPMW08Dy5XQoYtEqwidpqo98qAiSNtyv70rMcLDvE
ovbDbj1mCCiHhhIRgbMGVbIK0MhQ6+pw6inrK2sOpd21Fheas76kIn/nrpl2EGcuSp5kJ7ZoG8Tr
t9ZyEyQX+zjUSdKYYcWA2cDFzzohh2Zd7TzKJahEiKnXBgukrseartDg5m2RkaWBbm/rvFutY7j+
HKUcrz9G6dahfSDJNKBn5iWdpBqIFendUjBcGsz/vhSO+vjKXs+Dh9XGqRhdEDmQzEfQIypXW6a+
ZRPPLZObTHHDq22cB29sL975oKE2PCHZjiAWMLW6KOcw3uNLGzQuKJEt0q24NJRxMHCdglO9IrG0
g3g6P9cYrskYrDB8Sz8gTn6wYWbWSZJ6sNUnHmjTibmuwnwKDUexI7O63m6v9vuw2EwNxTInScDb
nFLYj63SyGAwblhhutVbOOjDbJKS33CuoWLe3UTZCJ7FpVMQs9Jdwo6zIN5dOMx8jhQnvFHwg6hp
8DyGaYlm9JT5oO7usxFmCaTrtHRfWlp2ty/zBXTVhXKv7McxZ0qxExgSR4uKyXiJmeFEbwIGhs2L
KvlceokGMW9VQKTP2A08KG+dxmf8kbqVMTWJ+TmaqHpnbcYl0zhpQ9yAbUeGfRaRJdpdOAvPvDCT
dfqN4oQPo8J2r8xwlO3fUT+xXZ/vlrDIXqReVU7dtaK/MbNMg4VlwVyueMd59KzxgkkgdedTQZcJ
NP2Ls31pupcLiMDIHO6UsrwqdWYbOibtZ1N+aXlGCQQTUPS5B3TKu0oYYgDCZ+wt8xYGCG372iyC
aGqPF8abxCaLZboLZXyqANYHU6aa6+/XeyucamZk8J5Jti2+phtn4S+0XPlgptH2S8ZQw/Q0TSyL
s2aVkJgu9ubpSreV/ALUwJpEZgF7qh1k8/QNX2BGvE5hdgTmbq/JOUAbtgourUwBg59UFukNwqwq
YhIwoWwAab6tgc/b6dykZovwX9mkBAtevtrBPZ2MVoV1ncTrAtr/2Ive69Xc/Ljd7T9ZbGHot7MS
D38ca8Y52XPn1h6F+nROecY0N4LNBf2ijnYa73PjNFJGZJSTclfexSQub6KVUWxPVqmz0q/JOEOr
nuP8nrmbxPy8ycvPtL5RU5ND6aNTaeVF7mS71fIMnH9RFtfkVfSbfaVnd6tFwuQZ6hXK+a1ebr2U
QMiKqj3jLEyILkeLiUXZhHe5ydAaN5a71P/P4MrWMRRo4mld33hbzNLqbpZBj54dhoSKT2ts+X3y
e1/6+UItWPkXHhr+Rt9Bq++pvuGfLRH51G0WD1RtmpZKYw/l4vTW1hc+WgS2134MKK/S7w54j39U
X3hjAK5HMnpOCj9/wEacP/9O5wnugR5z8RrmYd/n7GPAz8igt8KRDMYq+UCgX0iL6os6144MKEPV
6UYCjmlk1Pzg/14G/gOFztMQ2Ca8z4/97hEvr+epPyOE3hJHQqAGl3wSkzKptxUXO+tYCPR8qzae
vEN5bCOFv2kj9J5gVh9RgeqLwl08+E464JelYKpjyLJIAuiNFHpbwdU4LrAkihb4+iKk+FuOw7NS
gPVAVgi2pdZZK9zW7/u9sxVGhmrQvgU7X7PrBnQSeG39KvVf3gOG6lCfDq0YHTbHz+3aKpQ9gnEB
mof6GtrLN2gc56aljoClqaJxfzwi2q0v0k3HUnAs1aZghtRpK4TBaUNGMWLF5ISgqyOHDnH6qRoh
9LShwx4x6Ymt0YmBKYCx1djohv/5u6Pya06B6Dbl8VqD1zsIaD+VE0L7BWlTcTVeyIDUQNMAJbUF
TJcOE9pOGA365BaAj08dkdrHLxiaGoBGQdYGiKfXeDrd5Hh3jr+DMyQ6H038RnEN7vhjukWKXOrl
G65KVxHkWYLHVFy98+/iFtPuCO18+4XB7QGdXdu8Ggk9YKi2hZazxq0p6EvBZFQ6XjMOUSOlwUmB
ChFN1hZwFPAGqGLSW7Pf04b4hLZuQjOl/fAZh2UShGcsKwXLIhBkQBA1Ac2570mBZ6eJjzqnevbx
sJ4fVhlReyWlEerwB9aCetDwsUIkNlZHEO2K83ZQFQN7fFIs0l6hoUJxBqud1Tyk8LKPpTA2iaFp
VxPhR30NLzCi+Un6EOAbG5wlqlWaQ0D8cywFd0zk5FJG5rZoyuDiIyIEaeMIZkSAbIIENN5ffy8A
XqtUJqAQ3cE5hrqtCyJWKVWAQWDEhUhqtnhRzyyOXZUGYlhEYcSsr+bwDcg9RkcLIhQ5KThC7RnM
32jNIoercxZGKkTS5GpxRuvr70IOn4VKKNu0Go/l910ky1ABxQAOiZjrqycFh0iJ6lCm+AxuEzBo
R9osiDCBXcBG7758x1YdDX/pO2Q6OM8QRfiouuFXkSJePk9oWAISqq+eUXRGKv6nRhlFay4GZxTB
OcVkKSlFgGfoOlQt4yA/eQTcEVgJ/bwUgjSfD1AKNV+MnBRs1cT5JVnSxkJ9owCoCrkEoWkTmw7I
GlBWLmhXpB4fRWBSSkMpz9OoocgjYQvgeGw3wfCsAUTG0tZApAcEiUijDh7BBo6jMhSIgn7sxcFa
IPZB7QXaHCT3ggVEJIio6Ft4Ui3qGqkkiz0HVWL9UwN6ftOuCRWlzgIKkVwhADoFas3VNY5ECQ6D
GkjaDRU8IoAR/DxyUnBUKLFJq0LzV199wMDQVHrCcERbldH84ID2Am1Cgu9MSgom4AA86WIg0pNS
cIgYXYaSMHagOSvDM47CdktKwTJVGJxIFx7SKX1HSaRbHFBlQfYkruHZSCy3dFplrFJvCtXoYS/0
YgW4xlV7xGaAr7KWwvBOBGR/snEj+UV4kYV1+GEDO3EjqTUo0QHXf1RjDMxGwlMm6ykIveAyUFZM
rzy862MpjImugVCY6tdqz+EhSSJJLqsXiI6hFh4zfq+5eieC6BmmLZehtC2S0oh9QDYC1nlRoC5r
I1y2FHBZ6zei/Y73AnUH8OYxwdVpw8zB6QXI++STzjrNAgxBoLbm6ROB9iTQxnf+gTcNSy8wXEz6
RJice0jn4M9tz33/RJCMIryA56T9fHgngm4K2WgSD5p2eWaZikkMx0eBugtmutjQROJgi2twYaQJ
0b+0uwSuxMRv5hq2AVRPITBtBteZGi2MRy2FXzAO/4Xu/F7kOgnC6KEubw1n2VNVsM994VDX+fjz
tqaz7sKHOLbzRVHt2vx2U9Qn/v+PDnpbR8pHHx4i5/p32n/ePuDjn+781uGpDn88D2epn94HVf1B
1d5mw2z6r8j/6q/844JLVBQ788ed/PMfnfs8Mgh/sXC27K0rqvek103DfRJ3F66rguQXXvpx5meH
WxSvsSlCll154kfht4QRKJ27bupapddOoiT1HzrktE2BkPzKcTy7z0P6fo9F0hSgyS4+nUX+zk9n
xytD8Kwf/v/J4vDvjsjP9t2hhPhV8u3VJImK1deu2Jv6Idn7f43Uw4fO+2xLc2RXPpsl6bx7y225
i+zK50g8DA8Srrd3Uzsgu/Cz7Mh1+fLvv8oL2MNpde+eyCbTLX3L8UPo97QIQyuxRdIrJ7vutmgK
FGSXffNYNzXZXumFWaC4X1aHJ6/3RZNClV36KinC7JGYIfB/AfNy7YdxR3uQgHgJ83Ltp1Xkxw/H
4miTibLiuPazzL8PimyW55093eZqpdcP75mG53eblpscmPzS2AJIqTo7W0w2foEDcx1mmfiPKVEd
oev42oc//L4OEaszy6W/9IvceBIzLKYnkjrDICvum9nX1O95T1Qsi0Zy+aW3ftdugXoJ9E9+4d2r
c3+1zoKwa9ZZX2CsL7H+5SzNZh1N1TYFvMTi17MyvO/4UW090Uss/iVJlwcZ1PFBk6GXXromAZv4
aYKl7O7EBt9/mR94nmVM0sL/ybTJjlgaDFb2ruFnZF5DN6oxGmBTeulneSEkRfF2FseMTd36vTCB
zmWRupW977sgeZi9usge2bYG6ZRd/p0gsXj11EZsO9de5gceb8S2/Fd2+fdIf5Zls45L0eKf8muX
3aiyRRRl1/2Q+8FhYwidYlqgR4c//L7F/DhLV1i2w0L1yg3sJXvDH0Mim972bnFF2aU/+dideJ53
22fbVK/04rMsf/XkzTcV+NLrh9l9Emdhx3Nrk/XSa0OPgWA6b7NB8X6+8lNI0/dijsf406Hl+al/
1gXXxDfuo5mf/vEfAAAA//8=</cx:binary>
              </cx:geoCache>
            </cx:geography>
          </cx:layoutPr>
        </cx:series>
      </cx:plotAreaRegion>
    </cx:plotArea>
    <cx:legend pos="r" align="min"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_xlchart.v1.15</cx:f>
      </cx:strDim>
      <cx:numDim type="size">
        <cx:f>_xlchart.v1.17</cx:f>
      </cx:numDim>
    </cx:data>
  </cx:chartData>
  <cx:chart>
    <cx:plotArea>
      <cx:plotAreaRegion>
        <cx:series layoutId="treemap" uniqueId="{9BEDBA36-4868-48D0-842F-A53C5EC24163}">
          <cx:tx>
            <cx:txData>
              <cx:f>_xlchart.v1.16</cx:f>
              <cx:v>Total Applications</cx:v>
            </cx:txData>
          </cx:tx>
          <cx:dataLabels pos="inEnd">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hyperlink" Target="#'OVERVIEW DASHBOARD'!A1"/><Relationship Id="rId4" Type="http://schemas.openxmlformats.org/officeDocument/2006/relationships/chart" Target="../charts/chart4.xml"/><Relationship Id="rId9" Type="http://schemas.openxmlformats.org/officeDocument/2006/relationships/hyperlink" Target="#'SUMMERY DASHBOARD'!A1"/></Relationships>
</file>

<file path=xl/drawings/_rels/drawing2.xml.rels><?xml version="1.0" encoding="UTF-8" standalone="yes"?>
<Relationships xmlns="http://schemas.openxmlformats.org/package/2006/relationships"><Relationship Id="rId8" Type="http://schemas.openxmlformats.org/officeDocument/2006/relationships/hyperlink" Target="#'SUMMERY DASHBOARD'!A1"/><Relationship Id="rId3" Type="http://schemas.openxmlformats.org/officeDocument/2006/relationships/chart" Target="../charts/chart9.xml"/><Relationship Id="rId7" Type="http://schemas.openxmlformats.org/officeDocument/2006/relationships/image" Target="../media/image1.png"/><Relationship Id="rId2" Type="http://schemas.microsoft.com/office/2014/relationships/chartEx" Target="../charts/chartEx1.xml"/><Relationship Id="rId1" Type="http://schemas.openxmlformats.org/officeDocument/2006/relationships/chart" Target="../charts/chart8.xml"/><Relationship Id="rId6" Type="http://schemas.microsoft.com/office/2014/relationships/chartEx" Target="../charts/chartEx2.xml"/><Relationship Id="rId5" Type="http://schemas.openxmlformats.org/officeDocument/2006/relationships/chart" Target="../charts/chart11.xml"/><Relationship Id="rId4" Type="http://schemas.openxmlformats.org/officeDocument/2006/relationships/chart" Target="../charts/chart10.xml"/><Relationship Id="rId9" Type="http://schemas.openxmlformats.org/officeDocument/2006/relationships/hyperlink" Target="#'OVERVIEW DASHBOARD'!A1"/></Relationships>
</file>

<file path=xl/drawings/_rels/drawing3.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4.xml"/><Relationship Id="rId7" Type="http://schemas.microsoft.com/office/2014/relationships/chartEx" Target="../charts/chartEx3.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microsoft.com/office/2014/relationships/chartEx" Target="../charts/chartEx4.xml"/><Relationship Id="rId5" Type="http://schemas.openxmlformats.org/officeDocument/2006/relationships/chart" Target="../charts/chart16.xml"/><Relationship Id="rId10" Type="http://schemas.openxmlformats.org/officeDocument/2006/relationships/chart" Target="../charts/chart20.xml"/><Relationship Id="rId4" Type="http://schemas.openxmlformats.org/officeDocument/2006/relationships/chart" Target="../charts/chart15.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190499</xdr:rowOff>
    </xdr:from>
    <xdr:to>
      <xdr:col>20</xdr:col>
      <xdr:colOff>30480</xdr:colOff>
      <xdr:row>33</xdr:row>
      <xdr:rowOff>76200</xdr:rowOff>
    </xdr:to>
    <xdr:sp macro="" textlink="">
      <xdr:nvSpPr>
        <xdr:cNvPr id="2" name="Rectangle 1">
          <a:extLst>
            <a:ext uri="{FF2B5EF4-FFF2-40B4-BE49-F238E27FC236}">
              <a16:creationId xmlns:a16="http://schemas.microsoft.com/office/drawing/2014/main" id="{3A68F631-89AB-676A-4FBD-380124FE49ED}"/>
            </a:ext>
          </a:extLst>
        </xdr:cNvPr>
        <xdr:cNvSpPr/>
      </xdr:nvSpPr>
      <xdr:spPr>
        <a:xfrm>
          <a:off x="609600" y="380999"/>
          <a:ext cx="11612880" cy="5981701"/>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xdr:col>
      <xdr:colOff>104774</xdr:colOff>
      <xdr:row>2</xdr:row>
      <xdr:rowOff>85724</xdr:rowOff>
    </xdr:from>
    <xdr:to>
      <xdr:col>19</xdr:col>
      <xdr:colOff>542925</xdr:colOff>
      <xdr:row>5</xdr:row>
      <xdr:rowOff>95250</xdr:rowOff>
    </xdr:to>
    <xdr:sp macro="" textlink="">
      <xdr:nvSpPr>
        <xdr:cNvPr id="3" name="Rectangle 2">
          <a:extLst>
            <a:ext uri="{FF2B5EF4-FFF2-40B4-BE49-F238E27FC236}">
              <a16:creationId xmlns:a16="http://schemas.microsoft.com/office/drawing/2014/main" id="{BBD49D2E-4E22-C835-AD23-A4CA3AF50FB7}"/>
            </a:ext>
          </a:extLst>
        </xdr:cNvPr>
        <xdr:cNvSpPr/>
      </xdr:nvSpPr>
      <xdr:spPr>
        <a:xfrm>
          <a:off x="714374" y="466724"/>
          <a:ext cx="11410951" cy="581026"/>
        </a:xfrm>
        <a:prstGeom prst="rect">
          <a:avLst/>
        </a:prstGeom>
        <a:solidFill>
          <a:srgbClr val="1D3259">
            <a:alpha val="93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104774</xdr:colOff>
      <xdr:row>5</xdr:row>
      <xdr:rowOff>95249</xdr:rowOff>
    </xdr:from>
    <xdr:to>
      <xdr:col>4</xdr:col>
      <xdr:colOff>381000</xdr:colOff>
      <xdr:row>32</xdr:row>
      <xdr:rowOff>152400</xdr:rowOff>
    </xdr:to>
    <xdr:sp macro="" textlink="">
      <xdr:nvSpPr>
        <xdr:cNvPr id="4" name="Rectangle 3">
          <a:extLst>
            <a:ext uri="{FF2B5EF4-FFF2-40B4-BE49-F238E27FC236}">
              <a16:creationId xmlns:a16="http://schemas.microsoft.com/office/drawing/2014/main" id="{C6B0E3B8-194A-4425-91E6-EA63D8499E6D}"/>
            </a:ext>
          </a:extLst>
        </xdr:cNvPr>
        <xdr:cNvSpPr/>
      </xdr:nvSpPr>
      <xdr:spPr>
        <a:xfrm>
          <a:off x="714374" y="1047749"/>
          <a:ext cx="2105026" cy="5200651"/>
        </a:xfrm>
        <a:prstGeom prst="rect">
          <a:avLst/>
        </a:prstGeom>
        <a:solidFill>
          <a:srgbClr val="1D3259">
            <a:alpha val="93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571500</xdr:colOff>
      <xdr:row>2</xdr:row>
      <xdr:rowOff>85725</xdr:rowOff>
    </xdr:from>
    <xdr:to>
      <xdr:col>15</xdr:col>
      <xdr:colOff>47625</xdr:colOff>
      <xdr:row>4</xdr:row>
      <xdr:rowOff>152400</xdr:rowOff>
    </xdr:to>
    <xdr:sp macro="" textlink="">
      <xdr:nvSpPr>
        <xdr:cNvPr id="5" name="Rectangle 4">
          <a:extLst>
            <a:ext uri="{FF2B5EF4-FFF2-40B4-BE49-F238E27FC236}">
              <a16:creationId xmlns:a16="http://schemas.microsoft.com/office/drawing/2014/main" id="{70CE737F-C774-C7E5-F9D4-A84BC14100C1}"/>
            </a:ext>
          </a:extLst>
        </xdr:cNvPr>
        <xdr:cNvSpPr/>
      </xdr:nvSpPr>
      <xdr:spPr>
        <a:xfrm>
          <a:off x="4229100" y="466725"/>
          <a:ext cx="4962525" cy="4476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t>BANK</a:t>
          </a:r>
          <a:r>
            <a:rPr lang="en-US" sz="2800" b="1" baseline="0"/>
            <a:t> LOAN REPORT | </a:t>
          </a:r>
          <a:r>
            <a:rPr lang="en-US" sz="2800" b="1" baseline="0">
              <a:solidFill>
                <a:schemeClr val="accent1">
                  <a:lumMod val="60000"/>
                  <a:lumOff val="40000"/>
                </a:schemeClr>
              </a:solidFill>
            </a:rPr>
            <a:t>SUMMERY</a:t>
          </a:r>
          <a:endParaRPr lang="en-US" sz="2800" b="1">
            <a:solidFill>
              <a:schemeClr val="accent1">
                <a:lumMod val="60000"/>
                <a:lumOff val="40000"/>
              </a:schemeClr>
            </a:solidFill>
          </a:endParaRPr>
        </a:p>
      </xdr:txBody>
    </xdr:sp>
    <xdr:clientData/>
  </xdr:twoCellAnchor>
  <xdr:twoCellAnchor>
    <xdr:from>
      <xdr:col>9</xdr:col>
      <xdr:colOff>142874</xdr:colOff>
      <xdr:row>11</xdr:row>
      <xdr:rowOff>95250</xdr:rowOff>
    </xdr:from>
    <xdr:to>
      <xdr:col>10</xdr:col>
      <xdr:colOff>438149</xdr:colOff>
      <xdr:row>12</xdr:row>
      <xdr:rowOff>152400</xdr:rowOff>
    </xdr:to>
    <xdr:sp macro="" textlink="Sheet3!B4">
      <xdr:nvSpPr>
        <xdr:cNvPr id="27" name="Rectangle 26">
          <a:extLst>
            <a:ext uri="{FF2B5EF4-FFF2-40B4-BE49-F238E27FC236}">
              <a16:creationId xmlns:a16="http://schemas.microsoft.com/office/drawing/2014/main" id="{6AEC829F-AF84-4C67-AD22-0F363C7E950A}"/>
            </a:ext>
          </a:extLst>
        </xdr:cNvPr>
        <xdr:cNvSpPr/>
      </xdr:nvSpPr>
      <xdr:spPr>
        <a:xfrm>
          <a:off x="5629274" y="2190750"/>
          <a:ext cx="904875"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0D4957B-7ECA-4E43-A6B8-9E88AAA6EE27}" type="TxLink">
            <a:rPr lang="en-US" sz="1100" b="0" i="0" u="none" strike="noStrike">
              <a:solidFill>
                <a:srgbClr val="000000"/>
              </a:solidFill>
              <a:effectLst/>
              <a:latin typeface="Aptos Narrow"/>
              <a:ea typeface="Lato black" panose="020F0502020204030204" pitchFamily="34" charset="0"/>
              <a:cs typeface="Lato black" panose="020F0502020204030204" pitchFamily="34" charset="0"/>
            </a:rPr>
            <a:t>$84.3M</a:t>
          </a:fld>
          <a:endParaRPr lang="en-US" sz="1800"/>
        </a:p>
      </xdr:txBody>
    </xdr:sp>
    <xdr:clientData/>
  </xdr:twoCellAnchor>
  <xdr:twoCellAnchor>
    <xdr:from>
      <xdr:col>4</xdr:col>
      <xdr:colOff>523875</xdr:colOff>
      <xdr:row>6</xdr:row>
      <xdr:rowOff>28575</xdr:rowOff>
    </xdr:from>
    <xdr:to>
      <xdr:col>19</xdr:col>
      <xdr:colOff>542925</xdr:colOff>
      <xdr:row>11</xdr:row>
      <xdr:rowOff>157162</xdr:rowOff>
    </xdr:to>
    <xdr:grpSp>
      <xdr:nvGrpSpPr>
        <xdr:cNvPr id="52" name="Group 51">
          <a:extLst>
            <a:ext uri="{FF2B5EF4-FFF2-40B4-BE49-F238E27FC236}">
              <a16:creationId xmlns:a16="http://schemas.microsoft.com/office/drawing/2014/main" id="{AE86CD01-90EB-76D8-833A-D9640F7E9A1D}"/>
            </a:ext>
          </a:extLst>
        </xdr:cNvPr>
        <xdr:cNvGrpSpPr/>
      </xdr:nvGrpSpPr>
      <xdr:grpSpPr>
        <a:xfrm>
          <a:off x="2952750" y="1171575"/>
          <a:ext cx="9127331" cy="1081087"/>
          <a:chOff x="2962275" y="1171575"/>
          <a:chExt cx="9163050" cy="1081087"/>
        </a:xfrm>
      </xdr:grpSpPr>
      <xdr:grpSp>
        <xdr:nvGrpSpPr>
          <xdr:cNvPr id="47" name="Group 46">
            <a:extLst>
              <a:ext uri="{FF2B5EF4-FFF2-40B4-BE49-F238E27FC236}">
                <a16:creationId xmlns:a16="http://schemas.microsoft.com/office/drawing/2014/main" id="{34DC39D8-1C47-6966-2740-54A8A0E0738F}"/>
              </a:ext>
            </a:extLst>
          </xdr:cNvPr>
          <xdr:cNvGrpSpPr/>
        </xdr:nvGrpSpPr>
        <xdr:grpSpPr>
          <a:xfrm>
            <a:off x="2962275" y="1190625"/>
            <a:ext cx="1714500" cy="1062037"/>
            <a:chOff x="2962275" y="1171575"/>
            <a:chExt cx="1714500" cy="1062037"/>
          </a:xfrm>
        </xdr:grpSpPr>
        <xdr:sp macro="" textlink="">
          <xdr:nvSpPr>
            <xdr:cNvPr id="6" name="Rectangle: Rounded Corners 5">
              <a:extLst>
                <a:ext uri="{FF2B5EF4-FFF2-40B4-BE49-F238E27FC236}">
                  <a16:creationId xmlns:a16="http://schemas.microsoft.com/office/drawing/2014/main" id="{0509BA87-5E4D-3F74-F2FA-6D568EB9885D}"/>
                </a:ext>
              </a:extLst>
            </xdr:cNvPr>
            <xdr:cNvSpPr/>
          </xdr:nvSpPr>
          <xdr:spPr>
            <a:xfrm>
              <a:off x="2962275" y="1176337"/>
              <a:ext cx="1714500" cy="1057275"/>
            </a:xfrm>
            <a:prstGeom prst="roundRect">
              <a:avLst>
                <a:gd name="adj" fmla="val 10000"/>
              </a:avLst>
            </a:prstGeom>
            <a:solidFill>
              <a:schemeClr val="accent2">
                <a:lumMod val="75000"/>
                <a:alpha val="93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8" name="Rectangle 7">
              <a:extLst>
                <a:ext uri="{FF2B5EF4-FFF2-40B4-BE49-F238E27FC236}">
                  <a16:creationId xmlns:a16="http://schemas.microsoft.com/office/drawing/2014/main" id="{17A383DC-88F8-7FE4-D825-28143EE52E25}"/>
                </a:ext>
              </a:extLst>
            </xdr:cNvPr>
            <xdr:cNvSpPr/>
          </xdr:nvSpPr>
          <xdr:spPr>
            <a:xfrm>
              <a:off x="3057524" y="1171575"/>
              <a:ext cx="1533525"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accent1">
                      <a:lumMod val="40000"/>
                      <a:lumOff val="60000"/>
                    </a:schemeClr>
                  </a:solidFill>
                </a:rPr>
                <a:t>Total</a:t>
              </a:r>
              <a:r>
                <a:rPr lang="en-US" sz="1100" b="1" baseline="0">
                  <a:solidFill>
                    <a:schemeClr val="accent1">
                      <a:lumMod val="40000"/>
                      <a:lumOff val="60000"/>
                    </a:schemeClr>
                  </a:solidFill>
                </a:rPr>
                <a:t> Loan Applications</a:t>
              </a:r>
              <a:endParaRPr lang="en-US" sz="1100" b="1">
                <a:solidFill>
                  <a:schemeClr val="accent1">
                    <a:lumMod val="40000"/>
                    <a:lumOff val="60000"/>
                  </a:schemeClr>
                </a:solidFill>
              </a:endParaRPr>
            </a:p>
          </xdr:txBody>
        </xdr:sp>
        <xdr:sp macro="" textlink="Sheet3!A4">
          <xdr:nvSpPr>
            <xdr:cNvPr id="9" name="Rectangle 8">
              <a:extLst>
                <a:ext uri="{FF2B5EF4-FFF2-40B4-BE49-F238E27FC236}">
                  <a16:creationId xmlns:a16="http://schemas.microsoft.com/office/drawing/2014/main" id="{C2951B75-45AF-D1E9-A001-54F452F215BC}"/>
                </a:ext>
              </a:extLst>
            </xdr:cNvPr>
            <xdr:cNvSpPr/>
          </xdr:nvSpPr>
          <xdr:spPr>
            <a:xfrm>
              <a:off x="3343274" y="1476375"/>
              <a:ext cx="904875"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8F45C06-F352-421D-A1D5-87E49D8AE401}" type="TxLink">
                <a:rPr lang="en-US" sz="2000" b="0" i="0" u="none" strike="noStrike">
                  <a:solidFill>
                    <a:schemeClr val="bg1">
                      <a:lumMod val="95000"/>
                    </a:schemeClr>
                  </a:solidFill>
                  <a:effectLst/>
                  <a:latin typeface="Lato black" panose="020F0502020204030203" pitchFamily="34" charset="0"/>
                  <a:ea typeface="Lato black" panose="020F0502020204030203" pitchFamily="34" charset="0"/>
                  <a:cs typeface="Lato black" panose="020F0502020204030203" pitchFamily="34" charset="0"/>
                </a:rPr>
                <a:t>9.7K</a:t>
              </a:fld>
              <a:endParaRPr lang="en-US" sz="20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11" name="Rectangle 10">
              <a:extLst>
                <a:ext uri="{FF2B5EF4-FFF2-40B4-BE49-F238E27FC236}">
                  <a16:creationId xmlns:a16="http://schemas.microsoft.com/office/drawing/2014/main" id="{F38E2DAE-5D8E-406E-8A05-A0C3EA6DC002}"/>
                </a:ext>
              </a:extLst>
            </xdr:cNvPr>
            <xdr:cNvSpPr/>
          </xdr:nvSpPr>
          <xdr:spPr>
            <a:xfrm>
              <a:off x="3114675" y="1728788"/>
              <a:ext cx="447675"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rgbClr val="FFC000"/>
                  </a:solidFill>
                  <a:latin typeface="Calibri" panose="020F0502020204030204" pitchFamily="34" charset="0"/>
                  <a:cs typeface="Calibri" panose="020F0502020204030204" pitchFamily="34" charset="0"/>
                </a:rPr>
                <a:t>MTD</a:t>
              </a:r>
            </a:p>
          </xdr:txBody>
        </xdr:sp>
        <xdr:sp macro="" textlink="">
          <xdr:nvSpPr>
            <xdr:cNvPr id="12" name="Rectangle 11">
              <a:extLst>
                <a:ext uri="{FF2B5EF4-FFF2-40B4-BE49-F238E27FC236}">
                  <a16:creationId xmlns:a16="http://schemas.microsoft.com/office/drawing/2014/main" id="{20809B48-510B-4442-B7FD-9B30690C771E}"/>
                </a:ext>
              </a:extLst>
            </xdr:cNvPr>
            <xdr:cNvSpPr/>
          </xdr:nvSpPr>
          <xdr:spPr>
            <a:xfrm>
              <a:off x="4038600" y="1728788"/>
              <a:ext cx="485775"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rgbClr val="FFC000"/>
                  </a:solidFill>
                  <a:latin typeface="Calibri" panose="020F0502020204030204" pitchFamily="34" charset="0"/>
                  <a:cs typeface="Calibri" panose="020F0502020204030204" pitchFamily="34" charset="0"/>
                </a:rPr>
                <a:t>MoM</a:t>
              </a:r>
            </a:p>
          </xdr:txBody>
        </xdr:sp>
        <xdr:sp macro="" textlink="Sheet3!B10">
          <xdr:nvSpPr>
            <xdr:cNvPr id="13" name="Rectangle 12">
              <a:extLst>
                <a:ext uri="{FF2B5EF4-FFF2-40B4-BE49-F238E27FC236}">
                  <a16:creationId xmlns:a16="http://schemas.microsoft.com/office/drawing/2014/main" id="{90DA74BF-D04A-4E7D-BEC9-193BA7657166}"/>
                </a:ext>
              </a:extLst>
            </xdr:cNvPr>
            <xdr:cNvSpPr/>
          </xdr:nvSpPr>
          <xdr:spPr>
            <a:xfrm>
              <a:off x="3105149" y="1904999"/>
              <a:ext cx="466725"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D267549-ED4C-48D6-A39B-87A350ACB44B}" type="TxLink">
                <a:rPr lang="en-US" sz="1200" b="1" i="0" u="none" strike="noStrike">
                  <a:solidFill>
                    <a:schemeClr val="bg1">
                      <a:lumMod val="95000"/>
                    </a:schemeClr>
                  </a:solidFill>
                  <a:effectLst/>
                  <a:latin typeface="Sego ui Semibold"/>
                  <a:ea typeface="+mn-ea"/>
                  <a:cs typeface="+mn-cs"/>
                </a:rPr>
                <a:t>1.0K</a:t>
              </a:fld>
              <a:endParaRPr lang="en-US" sz="1200" b="1">
                <a:solidFill>
                  <a:schemeClr val="bg1">
                    <a:lumMod val="95000"/>
                  </a:schemeClr>
                </a:solidFill>
                <a:latin typeface="Sego ui Semibold"/>
                <a:cs typeface="Calibri" panose="020F0502020204030204" pitchFamily="34" charset="0"/>
              </a:endParaRPr>
            </a:p>
          </xdr:txBody>
        </xdr:sp>
        <xdr:sp macro="" textlink="Sheet3!A20">
          <xdr:nvSpPr>
            <xdr:cNvPr id="14" name="Rectangle 13">
              <a:extLst>
                <a:ext uri="{FF2B5EF4-FFF2-40B4-BE49-F238E27FC236}">
                  <a16:creationId xmlns:a16="http://schemas.microsoft.com/office/drawing/2014/main" id="{17511309-2479-4510-9973-CB30DBCDE981}"/>
                </a:ext>
              </a:extLst>
            </xdr:cNvPr>
            <xdr:cNvSpPr/>
          </xdr:nvSpPr>
          <xdr:spPr>
            <a:xfrm>
              <a:off x="3999441" y="1904999"/>
              <a:ext cx="571500"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724F422-7F37-480C-9B2D-7D5267272898}" type="TxLink">
                <a:rPr lang="en-US" sz="1200" b="1" i="0" u="none" strike="noStrike">
                  <a:solidFill>
                    <a:schemeClr val="bg1">
                      <a:lumMod val="95000"/>
                    </a:schemeClr>
                  </a:solidFill>
                  <a:effectLst/>
                  <a:latin typeface="Sego ui Semibold"/>
                  <a:ea typeface="+mn-ea"/>
                  <a:cs typeface="+mn-cs"/>
                </a:rPr>
                <a:t>-8.8%</a:t>
              </a:fld>
              <a:endParaRPr lang="en-US" sz="1200" b="1">
                <a:solidFill>
                  <a:schemeClr val="bg1">
                    <a:lumMod val="95000"/>
                  </a:schemeClr>
                </a:solidFill>
                <a:latin typeface="Sego ui Semibold"/>
                <a:cs typeface="Calibri" panose="020F0502020204030204" pitchFamily="34" charset="0"/>
              </a:endParaRPr>
            </a:p>
          </xdr:txBody>
        </xdr:sp>
      </xdr:grpSp>
      <xdr:grpSp>
        <xdr:nvGrpSpPr>
          <xdr:cNvPr id="51" name="Group 50">
            <a:extLst>
              <a:ext uri="{FF2B5EF4-FFF2-40B4-BE49-F238E27FC236}">
                <a16:creationId xmlns:a16="http://schemas.microsoft.com/office/drawing/2014/main" id="{F01766BD-F9B8-38CF-C1F5-6C41805E4892}"/>
              </a:ext>
            </a:extLst>
          </xdr:cNvPr>
          <xdr:cNvGrpSpPr/>
        </xdr:nvGrpSpPr>
        <xdr:grpSpPr>
          <a:xfrm>
            <a:off x="10410825" y="1171575"/>
            <a:ext cx="1714500" cy="1062037"/>
            <a:chOff x="10410825" y="1171575"/>
            <a:chExt cx="1714500" cy="1062037"/>
          </a:xfrm>
        </xdr:grpSpPr>
        <xdr:sp macro="" textlink="">
          <xdr:nvSpPr>
            <xdr:cNvPr id="18" name="Rectangle: Rounded Corners 17">
              <a:extLst>
                <a:ext uri="{FF2B5EF4-FFF2-40B4-BE49-F238E27FC236}">
                  <a16:creationId xmlns:a16="http://schemas.microsoft.com/office/drawing/2014/main" id="{52F6B25F-56DE-47D5-9C4A-F9312CFA4448}"/>
                </a:ext>
              </a:extLst>
            </xdr:cNvPr>
            <xdr:cNvSpPr/>
          </xdr:nvSpPr>
          <xdr:spPr>
            <a:xfrm>
              <a:off x="10410825" y="1176337"/>
              <a:ext cx="1714500" cy="1057275"/>
            </a:xfrm>
            <a:prstGeom prst="roundRect">
              <a:avLst>
                <a:gd name="adj" fmla="val 10000"/>
              </a:avLst>
            </a:prstGeom>
            <a:solidFill>
              <a:srgbClr val="1D3259">
                <a:alpha val="93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2" name="Rectangle 21">
              <a:extLst>
                <a:ext uri="{FF2B5EF4-FFF2-40B4-BE49-F238E27FC236}">
                  <a16:creationId xmlns:a16="http://schemas.microsoft.com/office/drawing/2014/main" id="{EC9D3056-BB7B-4BAF-9C1C-711B2FEDF24D}"/>
                </a:ext>
              </a:extLst>
            </xdr:cNvPr>
            <xdr:cNvSpPr/>
          </xdr:nvSpPr>
          <xdr:spPr>
            <a:xfrm>
              <a:off x="10506074" y="1171575"/>
              <a:ext cx="1533525"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accent1">
                      <a:lumMod val="40000"/>
                      <a:lumOff val="60000"/>
                    </a:schemeClr>
                  </a:solidFill>
                </a:rPr>
                <a:t>Agv DTI</a:t>
              </a:r>
            </a:p>
          </xdr:txBody>
        </xdr:sp>
        <xdr:sp macro="" textlink="Sheet3!E4">
          <xdr:nvSpPr>
            <xdr:cNvPr id="28" name="Rectangle 27">
              <a:extLst>
                <a:ext uri="{FF2B5EF4-FFF2-40B4-BE49-F238E27FC236}">
                  <a16:creationId xmlns:a16="http://schemas.microsoft.com/office/drawing/2014/main" id="{9F10D99C-CD91-4E10-8AD6-51990F01CE28}"/>
                </a:ext>
              </a:extLst>
            </xdr:cNvPr>
            <xdr:cNvSpPr/>
          </xdr:nvSpPr>
          <xdr:spPr>
            <a:xfrm>
              <a:off x="10696575" y="1476375"/>
              <a:ext cx="1085849"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DAB4400-2BF1-4610-AA1B-09C5E0EF87C3}" type="TxLink">
                <a:rPr lang="en-US" sz="2000" b="0" i="0" u="none" strike="noStrike">
                  <a:solidFill>
                    <a:schemeClr val="bg1">
                      <a:lumMod val="95000"/>
                    </a:schemeClr>
                  </a:solidFill>
                  <a:effectLst/>
                  <a:latin typeface="Lato black" panose="020F0502020204030203" pitchFamily="34" charset="0"/>
                  <a:ea typeface="Lato black" panose="020F0502020204030203" pitchFamily="34" charset="0"/>
                  <a:cs typeface="Lato black" panose="020F0502020204030203" pitchFamily="34" charset="0"/>
                </a:rPr>
                <a:t>12.04%</a:t>
              </a:fld>
              <a:endParaRPr lang="en-US" sz="20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9" name="Rectangle 28">
              <a:extLst>
                <a:ext uri="{FF2B5EF4-FFF2-40B4-BE49-F238E27FC236}">
                  <a16:creationId xmlns:a16="http://schemas.microsoft.com/office/drawing/2014/main" id="{EB0B3516-62E6-41F9-A0C8-6621BE9B5E21}"/>
                </a:ext>
              </a:extLst>
            </xdr:cNvPr>
            <xdr:cNvSpPr/>
          </xdr:nvSpPr>
          <xdr:spPr>
            <a:xfrm>
              <a:off x="10563225" y="1728788"/>
              <a:ext cx="447675"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rgbClr val="FFC000"/>
                  </a:solidFill>
                  <a:latin typeface="Calibri" panose="020F0502020204030204" pitchFamily="34" charset="0"/>
                  <a:cs typeface="Calibri" panose="020F0502020204030204" pitchFamily="34" charset="0"/>
                </a:rPr>
                <a:t>MTD</a:t>
              </a:r>
            </a:p>
          </xdr:txBody>
        </xdr:sp>
        <xdr:sp macro="" textlink="">
          <xdr:nvSpPr>
            <xdr:cNvPr id="34" name="Rectangle 33">
              <a:extLst>
                <a:ext uri="{FF2B5EF4-FFF2-40B4-BE49-F238E27FC236}">
                  <a16:creationId xmlns:a16="http://schemas.microsoft.com/office/drawing/2014/main" id="{80FB93C4-7FA7-46D0-AF42-27F777EB13A0}"/>
                </a:ext>
              </a:extLst>
            </xdr:cNvPr>
            <xdr:cNvSpPr/>
          </xdr:nvSpPr>
          <xdr:spPr>
            <a:xfrm>
              <a:off x="11496675" y="1728788"/>
              <a:ext cx="485775"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rgbClr val="FFC000"/>
                  </a:solidFill>
                  <a:latin typeface="Calibri" panose="020F0502020204030204" pitchFamily="34" charset="0"/>
                  <a:cs typeface="Calibri" panose="020F0502020204030204" pitchFamily="34" charset="0"/>
                </a:rPr>
                <a:t>MoM</a:t>
              </a:r>
            </a:p>
          </xdr:txBody>
        </xdr:sp>
        <xdr:sp macro="" textlink="Sheet3!F10">
          <xdr:nvSpPr>
            <xdr:cNvPr id="38" name="Rectangle 37">
              <a:extLst>
                <a:ext uri="{FF2B5EF4-FFF2-40B4-BE49-F238E27FC236}">
                  <a16:creationId xmlns:a16="http://schemas.microsoft.com/office/drawing/2014/main" id="{62D2D077-3DC9-44C5-8694-20FDD19A6806}"/>
                </a:ext>
              </a:extLst>
            </xdr:cNvPr>
            <xdr:cNvSpPr/>
          </xdr:nvSpPr>
          <xdr:spPr>
            <a:xfrm>
              <a:off x="10488085" y="1904999"/>
              <a:ext cx="647700"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DAD891C-4C96-46D3-8DF1-49E619C27758}" type="TxLink">
                <a:rPr lang="en-US" sz="1200" b="1" i="0" u="none" strike="noStrike">
                  <a:solidFill>
                    <a:schemeClr val="bg1">
                      <a:lumMod val="95000"/>
                    </a:schemeClr>
                  </a:solidFill>
                  <a:effectLst/>
                  <a:latin typeface="Sego ui Semibold"/>
                  <a:ea typeface="+mn-ea"/>
                  <a:cs typeface="+mn-cs"/>
                </a:rPr>
                <a:t>12.17%</a:t>
              </a:fld>
              <a:endParaRPr lang="en-US" sz="1200" b="1">
                <a:solidFill>
                  <a:schemeClr val="bg1">
                    <a:lumMod val="95000"/>
                  </a:schemeClr>
                </a:solidFill>
                <a:latin typeface="Sego ui Semibold"/>
                <a:cs typeface="Calibri" panose="020F0502020204030204" pitchFamily="34" charset="0"/>
              </a:endParaRPr>
            </a:p>
          </xdr:txBody>
        </xdr:sp>
        <xdr:sp macro="" textlink="Sheet3!E20">
          <xdr:nvSpPr>
            <xdr:cNvPr id="42" name="Rectangle 41">
              <a:extLst>
                <a:ext uri="{FF2B5EF4-FFF2-40B4-BE49-F238E27FC236}">
                  <a16:creationId xmlns:a16="http://schemas.microsoft.com/office/drawing/2014/main" id="{1AA30D5A-5B14-42BF-AE39-35B2584CBD7A}"/>
                </a:ext>
              </a:extLst>
            </xdr:cNvPr>
            <xdr:cNvSpPr/>
          </xdr:nvSpPr>
          <xdr:spPr>
            <a:xfrm>
              <a:off x="11468100" y="1904999"/>
              <a:ext cx="571500"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A7292BB-C971-4B1F-A4A1-35F8AE4C6E2C}" type="TxLink">
                <a:rPr lang="en-US" sz="1200" b="1" i="0" u="none" strike="noStrike">
                  <a:solidFill>
                    <a:schemeClr val="bg1">
                      <a:lumMod val="95000"/>
                    </a:schemeClr>
                  </a:solidFill>
                  <a:effectLst/>
                  <a:latin typeface="Sego ui Semibold"/>
                  <a:ea typeface="+mn-ea"/>
                  <a:cs typeface="+mn-cs"/>
                </a:rPr>
                <a:t>1.7%</a:t>
              </a:fld>
              <a:endParaRPr lang="en-US" sz="1200" b="1">
                <a:solidFill>
                  <a:schemeClr val="bg1">
                    <a:lumMod val="95000"/>
                  </a:schemeClr>
                </a:solidFill>
                <a:latin typeface="Sego ui Semibold"/>
                <a:cs typeface="Calibri" panose="020F0502020204030204" pitchFamily="34" charset="0"/>
              </a:endParaRPr>
            </a:p>
          </xdr:txBody>
        </xdr:sp>
      </xdr:grpSp>
      <xdr:grpSp>
        <xdr:nvGrpSpPr>
          <xdr:cNvPr id="50" name="Group 49">
            <a:extLst>
              <a:ext uri="{FF2B5EF4-FFF2-40B4-BE49-F238E27FC236}">
                <a16:creationId xmlns:a16="http://schemas.microsoft.com/office/drawing/2014/main" id="{5990A376-1167-4B9E-2DF6-A2349883C629}"/>
              </a:ext>
            </a:extLst>
          </xdr:cNvPr>
          <xdr:cNvGrpSpPr/>
        </xdr:nvGrpSpPr>
        <xdr:grpSpPr>
          <a:xfrm>
            <a:off x="8548687" y="1171575"/>
            <a:ext cx="1714500" cy="1062037"/>
            <a:chOff x="8548687" y="1171575"/>
            <a:chExt cx="1714500" cy="1062037"/>
          </a:xfrm>
        </xdr:grpSpPr>
        <xdr:sp macro="" textlink="">
          <xdr:nvSpPr>
            <xdr:cNvPr id="17" name="Rectangle: Rounded Corners 16">
              <a:extLst>
                <a:ext uri="{FF2B5EF4-FFF2-40B4-BE49-F238E27FC236}">
                  <a16:creationId xmlns:a16="http://schemas.microsoft.com/office/drawing/2014/main" id="{F1595BF4-9FDD-4349-A318-D235538BFC88}"/>
                </a:ext>
              </a:extLst>
            </xdr:cNvPr>
            <xdr:cNvSpPr/>
          </xdr:nvSpPr>
          <xdr:spPr>
            <a:xfrm>
              <a:off x="8548687" y="1176337"/>
              <a:ext cx="1714500" cy="1057275"/>
            </a:xfrm>
            <a:prstGeom prst="roundRect">
              <a:avLst>
                <a:gd name="adj" fmla="val 10000"/>
              </a:avLst>
            </a:prstGeom>
            <a:solidFill>
              <a:srgbClr val="1D3259">
                <a:alpha val="93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1" name="Rectangle 20">
              <a:extLst>
                <a:ext uri="{FF2B5EF4-FFF2-40B4-BE49-F238E27FC236}">
                  <a16:creationId xmlns:a16="http://schemas.microsoft.com/office/drawing/2014/main" id="{D917398D-A235-4B5F-9CE9-4386124DAEBE}"/>
                </a:ext>
              </a:extLst>
            </xdr:cNvPr>
            <xdr:cNvSpPr/>
          </xdr:nvSpPr>
          <xdr:spPr>
            <a:xfrm>
              <a:off x="8639174" y="1171575"/>
              <a:ext cx="1533525"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accent1">
                      <a:lumMod val="40000"/>
                      <a:lumOff val="60000"/>
                    </a:schemeClr>
                  </a:solidFill>
                </a:rPr>
                <a:t>Avg Interest Rate</a:t>
              </a:r>
            </a:p>
          </xdr:txBody>
        </xdr:sp>
        <xdr:sp macro="" textlink="Sheet3!D4">
          <xdr:nvSpPr>
            <xdr:cNvPr id="25" name="Rectangle 24">
              <a:extLst>
                <a:ext uri="{FF2B5EF4-FFF2-40B4-BE49-F238E27FC236}">
                  <a16:creationId xmlns:a16="http://schemas.microsoft.com/office/drawing/2014/main" id="{92297E90-0826-4A0E-AF20-DBB33FF995E0}"/>
                </a:ext>
              </a:extLst>
            </xdr:cNvPr>
            <xdr:cNvSpPr/>
          </xdr:nvSpPr>
          <xdr:spPr>
            <a:xfrm>
              <a:off x="8851106" y="1476375"/>
              <a:ext cx="1057276"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6E139B1-A162-45C5-AF1B-4B22062D9C0C}" type="TxLink">
                <a:rPr lang="en-US" sz="2000" b="0" i="0" u="none" strike="noStrike">
                  <a:solidFill>
                    <a:schemeClr val="bg1">
                      <a:lumMod val="95000"/>
                    </a:schemeClr>
                  </a:solidFill>
                  <a:effectLst/>
                  <a:latin typeface="Lato black" panose="020F0502020204030203" pitchFamily="34" charset="0"/>
                  <a:ea typeface="Lato black" panose="020F0502020204030203" pitchFamily="34" charset="0"/>
                  <a:cs typeface="Lato black" panose="020F0502020204030203" pitchFamily="34" charset="0"/>
                </a:rPr>
                <a:t>7.35%</a:t>
              </a:fld>
              <a:endParaRPr lang="en-US" sz="20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0" name="Rectangle 29">
              <a:extLst>
                <a:ext uri="{FF2B5EF4-FFF2-40B4-BE49-F238E27FC236}">
                  <a16:creationId xmlns:a16="http://schemas.microsoft.com/office/drawing/2014/main" id="{E0DF3804-197A-417C-B784-6F1A7BC9EAF0}"/>
                </a:ext>
              </a:extLst>
            </xdr:cNvPr>
            <xdr:cNvSpPr/>
          </xdr:nvSpPr>
          <xdr:spPr>
            <a:xfrm>
              <a:off x="8696325" y="1728788"/>
              <a:ext cx="447675"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rgbClr val="FFC000"/>
                  </a:solidFill>
                  <a:latin typeface="Calibri" panose="020F0502020204030204" pitchFamily="34" charset="0"/>
                  <a:cs typeface="Calibri" panose="020F0502020204030204" pitchFamily="34" charset="0"/>
                </a:rPr>
                <a:t>MTD</a:t>
              </a:r>
            </a:p>
          </xdr:txBody>
        </xdr:sp>
        <xdr:sp macro="" textlink="">
          <xdr:nvSpPr>
            <xdr:cNvPr id="35" name="Rectangle 34">
              <a:extLst>
                <a:ext uri="{FF2B5EF4-FFF2-40B4-BE49-F238E27FC236}">
                  <a16:creationId xmlns:a16="http://schemas.microsoft.com/office/drawing/2014/main" id="{205B866C-1E23-40AF-AAC4-D53F59CE6AC5}"/>
                </a:ext>
              </a:extLst>
            </xdr:cNvPr>
            <xdr:cNvSpPr/>
          </xdr:nvSpPr>
          <xdr:spPr>
            <a:xfrm>
              <a:off x="9620250" y="1728788"/>
              <a:ext cx="485775"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rgbClr val="FFC000"/>
                  </a:solidFill>
                  <a:latin typeface="Calibri" panose="020F0502020204030204" pitchFamily="34" charset="0"/>
                  <a:cs typeface="Calibri" panose="020F0502020204030204" pitchFamily="34" charset="0"/>
                </a:rPr>
                <a:t>MoM</a:t>
              </a:r>
            </a:p>
          </xdr:txBody>
        </xdr:sp>
        <xdr:sp macro="" textlink="Sheet3!E10">
          <xdr:nvSpPr>
            <xdr:cNvPr id="39" name="Rectangle 38">
              <a:extLst>
                <a:ext uri="{FF2B5EF4-FFF2-40B4-BE49-F238E27FC236}">
                  <a16:creationId xmlns:a16="http://schemas.microsoft.com/office/drawing/2014/main" id="{79C179B8-ACE0-4302-B545-3F4FBABBE655}"/>
                </a:ext>
              </a:extLst>
            </xdr:cNvPr>
            <xdr:cNvSpPr/>
          </xdr:nvSpPr>
          <xdr:spPr>
            <a:xfrm>
              <a:off x="8594726" y="1904999"/>
              <a:ext cx="685800"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7E1667D-15B0-44F6-A8C1-2C23B6F7A5FF}" type="TxLink">
                <a:rPr lang="en-US" sz="1200" b="1" i="0" u="none" strike="noStrike">
                  <a:solidFill>
                    <a:schemeClr val="bg1">
                      <a:lumMod val="95000"/>
                    </a:schemeClr>
                  </a:solidFill>
                  <a:effectLst/>
                  <a:latin typeface="Sego ui Semibold"/>
                  <a:ea typeface="+mn-ea"/>
                  <a:cs typeface="+mn-cs"/>
                </a:rPr>
                <a:t>7.30%</a:t>
              </a:fld>
              <a:endParaRPr lang="en-US" sz="1200" b="1">
                <a:solidFill>
                  <a:schemeClr val="bg1">
                    <a:lumMod val="95000"/>
                  </a:schemeClr>
                </a:solidFill>
                <a:latin typeface="Sego ui Semibold"/>
                <a:cs typeface="Calibri" panose="020F0502020204030204" pitchFamily="34" charset="0"/>
              </a:endParaRPr>
            </a:p>
          </xdr:txBody>
        </xdr:sp>
        <xdr:sp macro="" textlink="Sheet3!D20">
          <xdr:nvSpPr>
            <xdr:cNvPr id="43" name="Rectangle 42">
              <a:extLst>
                <a:ext uri="{FF2B5EF4-FFF2-40B4-BE49-F238E27FC236}">
                  <a16:creationId xmlns:a16="http://schemas.microsoft.com/office/drawing/2014/main" id="{A79E3735-8AD9-43FA-B4B2-910A96EF19A7}"/>
                </a:ext>
              </a:extLst>
            </xdr:cNvPr>
            <xdr:cNvSpPr/>
          </xdr:nvSpPr>
          <xdr:spPr>
            <a:xfrm>
              <a:off x="9584268" y="1904999"/>
              <a:ext cx="571500"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2983460-E240-4C39-ADF7-8A6BDFCDB97D}" type="TxLink">
                <a:rPr lang="en-US" sz="1200" b="1" i="0" u="none" strike="noStrike">
                  <a:solidFill>
                    <a:schemeClr val="bg1">
                      <a:lumMod val="95000"/>
                    </a:schemeClr>
                  </a:solidFill>
                  <a:effectLst/>
                  <a:latin typeface="Sego ui Semibold"/>
                  <a:ea typeface="+mn-ea"/>
                  <a:cs typeface="+mn-cs"/>
                </a:rPr>
                <a:t>0.8%</a:t>
              </a:fld>
              <a:endParaRPr lang="en-US" sz="1200" b="1">
                <a:solidFill>
                  <a:schemeClr val="bg1">
                    <a:lumMod val="95000"/>
                  </a:schemeClr>
                </a:solidFill>
                <a:latin typeface="Sego ui Semibold"/>
                <a:cs typeface="Calibri" panose="020F0502020204030204" pitchFamily="34" charset="0"/>
              </a:endParaRPr>
            </a:p>
          </xdr:txBody>
        </xdr:sp>
      </xdr:grpSp>
      <xdr:grpSp>
        <xdr:nvGrpSpPr>
          <xdr:cNvPr id="49" name="Group 48">
            <a:extLst>
              <a:ext uri="{FF2B5EF4-FFF2-40B4-BE49-F238E27FC236}">
                <a16:creationId xmlns:a16="http://schemas.microsoft.com/office/drawing/2014/main" id="{0DB94D4C-B898-2A00-BA41-3B3706F6311A}"/>
              </a:ext>
            </a:extLst>
          </xdr:cNvPr>
          <xdr:cNvGrpSpPr/>
        </xdr:nvGrpSpPr>
        <xdr:grpSpPr>
          <a:xfrm>
            <a:off x="6686549" y="1171575"/>
            <a:ext cx="1714500" cy="1062037"/>
            <a:chOff x="6686549" y="1171575"/>
            <a:chExt cx="1714500" cy="1062037"/>
          </a:xfrm>
        </xdr:grpSpPr>
        <xdr:sp macro="" textlink="">
          <xdr:nvSpPr>
            <xdr:cNvPr id="16" name="Rectangle: Rounded Corners 15">
              <a:extLst>
                <a:ext uri="{FF2B5EF4-FFF2-40B4-BE49-F238E27FC236}">
                  <a16:creationId xmlns:a16="http://schemas.microsoft.com/office/drawing/2014/main" id="{C671D1AC-306E-4A55-AD0A-B7EDAF7B00A6}"/>
                </a:ext>
              </a:extLst>
            </xdr:cNvPr>
            <xdr:cNvSpPr/>
          </xdr:nvSpPr>
          <xdr:spPr>
            <a:xfrm>
              <a:off x="6686549" y="1176337"/>
              <a:ext cx="1714500" cy="1057275"/>
            </a:xfrm>
            <a:prstGeom prst="roundRect">
              <a:avLst>
                <a:gd name="adj" fmla="val 10000"/>
              </a:avLst>
            </a:prstGeom>
            <a:solidFill>
              <a:srgbClr val="1D3259">
                <a:alpha val="93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0" name="Rectangle 19">
              <a:extLst>
                <a:ext uri="{FF2B5EF4-FFF2-40B4-BE49-F238E27FC236}">
                  <a16:creationId xmlns:a16="http://schemas.microsoft.com/office/drawing/2014/main" id="{103AE7B7-4A01-4092-BDCD-933900D87431}"/>
                </a:ext>
              </a:extLst>
            </xdr:cNvPr>
            <xdr:cNvSpPr/>
          </xdr:nvSpPr>
          <xdr:spPr>
            <a:xfrm>
              <a:off x="6781799" y="1171575"/>
              <a:ext cx="1533525"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accent1">
                      <a:lumMod val="40000"/>
                      <a:lumOff val="60000"/>
                    </a:schemeClr>
                  </a:solidFill>
                </a:rPr>
                <a:t>Total</a:t>
              </a:r>
              <a:r>
                <a:rPr lang="en-US" sz="1100" b="1" baseline="0">
                  <a:solidFill>
                    <a:schemeClr val="accent1">
                      <a:lumMod val="40000"/>
                      <a:lumOff val="60000"/>
                    </a:schemeClr>
                  </a:solidFill>
                </a:rPr>
                <a:t> Amount Received</a:t>
              </a:r>
              <a:endParaRPr lang="en-US" sz="1100" b="1">
                <a:solidFill>
                  <a:schemeClr val="accent1">
                    <a:lumMod val="40000"/>
                    <a:lumOff val="60000"/>
                  </a:schemeClr>
                </a:solidFill>
              </a:endParaRPr>
            </a:p>
          </xdr:txBody>
        </xdr:sp>
        <xdr:sp macro="" textlink="Sheet3!C4">
          <xdr:nvSpPr>
            <xdr:cNvPr id="26" name="Rectangle 25">
              <a:extLst>
                <a:ext uri="{FF2B5EF4-FFF2-40B4-BE49-F238E27FC236}">
                  <a16:creationId xmlns:a16="http://schemas.microsoft.com/office/drawing/2014/main" id="{223A9180-02E7-4114-901A-59290085B19D}"/>
                </a:ext>
              </a:extLst>
            </xdr:cNvPr>
            <xdr:cNvSpPr/>
          </xdr:nvSpPr>
          <xdr:spPr>
            <a:xfrm>
              <a:off x="6900861" y="1476375"/>
              <a:ext cx="1295401"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24CC3D9-8E2A-45EC-BBE0-75F40CB549B6}" type="TxLink">
                <a:rPr lang="en-US" sz="2000" b="0" i="0" u="none" strike="noStrike">
                  <a:solidFill>
                    <a:schemeClr val="bg1">
                      <a:lumMod val="95000"/>
                    </a:schemeClr>
                  </a:solidFill>
                  <a:effectLst/>
                  <a:latin typeface="Lato black" panose="020F0502020204030203" pitchFamily="34" charset="0"/>
                  <a:ea typeface="Lato black" panose="020F0502020204030203" pitchFamily="34" charset="0"/>
                  <a:cs typeface="Lato black" panose="020F0502020204030203" pitchFamily="34" charset="0"/>
                </a:rPr>
                <a:t>$88.1M</a:t>
              </a:fld>
              <a:endParaRPr lang="en-US" sz="20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1" name="Rectangle 30">
              <a:extLst>
                <a:ext uri="{FF2B5EF4-FFF2-40B4-BE49-F238E27FC236}">
                  <a16:creationId xmlns:a16="http://schemas.microsoft.com/office/drawing/2014/main" id="{ED006B6C-5D4D-4B79-A686-CF971EABDC0C}"/>
                </a:ext>
              </a:extLst>
            </xdr:cNvPr>
            <xdr:cNvSpPr/>
          </xdr:nvSpPr>
          <xdr:spPr>
            <a:xfrm>
              <a:off x="6838950" y="1728788"/>
              <a:ext cx="447675"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rgbClr val="FFC000"/>
                  </a:solidFill>
                  <a:latin typeface="Calibri" panose="020F0502020204030204" pitchFamily="34" charset="0"/>
                  <a:cs typeface="Calibri" panose="020F0502020204030204" pitchFamily="34" charset="0"/>
                </a:rPr>
                <a:t>MTD</a:t>
              </a:r>
            </a:p>
          </xdr:txBody>
        </xdr:sp>
        <xdr:sp macro="" textlink="">
          <xdr:nvSpPr>
            <xdr:cNvPr id="36" name="Rectangle 35">
              <a:extLst>
                <a:ext uri="{FF2B5EF4-FFF2-40B4-BE49-F238E27FC236}">
                  <a16:creationId xmlns:a16="http://schemas.microsoft.com/office/drawing/2014/main" id="{3B4145A9-2A0B-4825-94BE-8296432EE007}"/>
                </a:ext>
              </a:extLst>
            </xdr:cNvPr>
            <xdr:cNvSpPr/>
          </xdr:nvSpPr>
          <xdr:spPr>
            <a:xfrm>
              <a:off x="7762875" y="1728788"/>
              <a:ext cx="485775"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rgbClr val="FFC000"/>
                  </a:solidFill>
                  <a:latin typeface="Calibri" panose="020F0502020204030204" pitchFamily="34" charset="0"/>
                  <a:cs typeface="Calibri" panose="020F0502020204030204" pitchFamily="34" charset="0"/>
                </a:rPr>
                <a:t>MoM</a:t>
              </a:r>
            </a:p>
          </xdr:txBody>
        </xdr:sp>
        <xdr:sp macro="" textlink="Sheet3!D10">
          <xdr:nvSpPr>
            <xdr:cNvPr id="40" name="Rectangle 39">
              <a:extLst>
                <a:ext uri="{FF2B5EF4-FFF2-40B4-BE49-F238E27FC236}">
                  <a16:creationId xmlns:a16="http://schemas.microsoft.com/office/drawing/2014/main" id="{F48278C8-400B-431E-80AE-768E21809E81}"/>
                </a:ext>
              </a:extLst>
            </xdr:cNvPr>
            <xdr:cNvSpPr/>
          </xdr:nvSpPr>
          <xdr:spPr>
            <a:xfrm>
              <a:off x="6739467" y="1904999"/>
              <a:ext cx="676275"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84EAFDB-A825-45E3-B4CF-D874C78D98FB}" type="TxLink">
                <a:rPr lang="en-US" sz="1200" b="1" i="0" u="none" strike="noStrike">
                  <a:solidFill>
                    <a:schemeClr val="bg1">
                      <a:lumMod val="95000"/>
                    </a:schemeClr>
                  </a:solidFill>
                  <a:effectLst/>
                  <a:latin typeface="Sego ui Semibold"/>
                  <a:ea typeface="+mn-ea"/>
                  <a:cs typeface="+mn-cs"/>
                </a:rPr>
                <a:t>$10.3M</a:t>
              </a:fld>
              <a:endParaRPr lang="en-US" sz="1200" b="1">
                <a:solidFill>
                  <a:schemeClr val="bg1">
                    <a:lumMod val="95000"/>
                  </a:schemeClr>
                </a:solidFill>
                <a:latin typeface="Sego ui Semibold"/>
                <a:cs typeface="Calibri" panose="020F0502020204030204" pitchFamily="34" charset="0"/>
              </a:endParaRPr>
            </a:p>
          </xdr:txBody>
        </xdr:sp>
        <xdr:sp macro="" textlink="Sheet3!C20">
          <xdr:nvSpPr>
            <xdr:cNvPr id="44" name="Rectangle 43">
              <a:extLst>
                <a:ext uri="{FF2B5EF4-FFF2-40B4-BE49-F238E27FC236}">
                  <a16:creationId xmlns:a16="http://schemas.microsoft.com/office/drawing/2014/main" id="{EE79D484-AB27-4523-A506-7A76A69CD612}"/>
                </a:ext>
              </a:extLst>
            </xdr:cNvPr>
            <xdr:cNvSpPr/>
          </xdr:nvSpPr>
          <xdr:spPr>
            <a:xfrm>
              <a:off x="7738534" y="1904999"/>
              <a:ext cx="571500"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49BCB79-4F02-45B2-96E4-0906B214BD9A}" type="TxLink">
                <a:rPr lang="en-US" sz="1200" b="1" i="0" u="none" strike="noStrike">
                  <a:solidFill>
                    <a:schemeClr val="bg1">
                      <a:lumMod val="95000"/>
                    </a:schemeClr>
                  </a:solidFill>
                  <a:effectLst/>
                  <a:latin typeface="Sego ui Semibold"/>
                  <a:ea typeface="+mn-ea"/>
                  <a:cs typeface="+mn-cs"/>
                </a:rPr>
                <a:t>-2.8%</a:t>
              </a:fld>
              <a:endParaRPr lang="en-US" sz="1200" b="1">
                <a:solidFill>
                  <a:schemeClr val="bg1">
                    <a:lumMod val="95000"/>
                  </a:schemeClr>
                </a:solidFill>
                <a:latin typeface="Sego ui Semibold"/>
                <a:cs typeface="Calibri" panose="020F0502020204030204" pitchFamily="34" charset="0"/>
              </a:endParaRPr>
            </a:p>
          </xdr:txBody>
        </xdr:sp>
      </xdr:grpSp>
      <xdr:grpSp>
        <xdr:nvGrpSpPr>
          <xdr:cNvPr id="48" name="Group 47">
            <a:extLst>
              <a:ext uri="{FF2B5EF4-FFF2-40B4-BE49-F238E27FC236}">
                <a16:creationId xmlns:a16="http://schemas.microsoft.com/office/drawing/2014/main" id="{631D3436-153A-30D3-3081-8B955C0C4DC9}"/>
              </a:ext>
            </a:extLst>
          </xdr:cNvPr>
          <xdr:cNvGrpSpPr/>
        </xdr:nvGrpSpPr>
        <xdr:grpSpPr>
          <a:xfrm>
            <a:off x="4824412" y="1171575"/>
            <a:ext cx="1714500" cy="1062037"/>
            <a:chOff x="4824412" y="1171575"/>
            <a:chExt cx="1714500" cy="1062037"/>
          </a:xfrm>
        </xdr:grpSpPr>
        <xdr:sp macro="" textlink="">
          <xdr:nvSpPr>
            <xdr:cNvPr id="15" name="Rectangle: Rounded Corners 14">
              <a:extLst>
                <a:ext uri="{FF2B5EF4-FFF2-40B4-BE49-F238E27FC236}">
                  <a16:creationId xmlns:a16="http://schemas.microsoft.com/office/drawing/2014/main" id="{25217C67-4D3D-4840-9D77-51FBF0FCC025}"/>
                </a:ext>
              </a:extLst>
            </xdr:cNvPr>
            <xdr:cNvSpPr/>
          </xdr:nvSpPr>
          <xdr:spPr>
            <a:xfrm>
              <a:off x="4824412" y="1176337"/>
              <a:ext cx="1714500" cy="1057275"/>
            </a:xfrm>
            <a:prstGeom prst="roundRect">
              <a:avLst>
                <a:gd name="adj" fmla="val 10000"/>
              </a:avLst>
            </a:prstGeom>
            <a:solidFill>
              <a:srgbClr val="1D3259">
                <a:alpha val="93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9" name="Rectangle 18">
              <a:extLst>
                <a:ext uri="{FF2B5EF4-FFF2-40B4-BE49-F238E27FC236}">
                  <a16:creationId xmlns:a16="http://schemas.microsoft.com/office/drawing/2014/main" id="{75483FD8-7C06-4B8C-8B1C-78B7437D4F41}"/>
                </a:ext>
              </a:extLst>
            </xdr:cNvPr>
            <xdr:cNvSpPr/>
          </xdr:nvSpPr>
          <xdr:spPr>
            <a:xfrm>
              <a:off x="4914899" y="1171575"/>
              <a:ext cx="1533525"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accent1">
                      <a:lumMod val="40000"/>
                      <a:lumOff val="60000"/>
                    </a:schemeClr>
                  </a:solidFill>
                </a:rPr>
                <a:t>Total</a:t>
              </a:r>
              <a:r>
                <a:rPr lang="en-US" sz="1100" b="1" baseline="0">
                  <a:solidFill>
                    <a:schemeClr val="accent1">
                      <a:lumMod val="40000"/>
                      <a:lumOff val="60000"/>
                    </a:schemeClr>
                  </a:solidFill>
                </a:rPr>
                <a:t> Funded Amount</a:t>
              </a:r>
              <a:endParaRPr lang="en-US" sz="1100" b="1">
                <a:solidFill>
                  <a:schemeClr val="accent1">
                    <a:lumMod val="40000"/>
                    <a:lumOff val="60000"/>
                  </a:schemeClr>
                </a:solidFill>
              </a:endParaRPr>
            </a:p>
          </xdr:txBody>
        </xdr:sp>
        <xdr:sp macro="" textlink="Sheet3!B4">
          <xdr:nvSpPr>
            <xdr:cNvPr id="24" name="Rectangle 23">
              <a:extLst>
                <a:ext uri="{FF2B5EF4-FFF2-40B4-BE49-F238E27FC236}">
                  <a16:creationId xmlns:a16="http://schemas.microsoft.com/office/drawing/2014/main" id="{FEBED267-7379-4F61-86C5-BBB17D85CF79}"/>
                </a:ext>
              </a:extLst>
            </xdr:cNvPr>
            <xdr:cNvSpPr/>
          </xdr:nvSpPr>
          <xdr:spPr>
            <a:xfrm>
              <a:off x="5045868" y="1476375"/>
              <a:ext cx="1247774"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0D4957B-7ECA-4E43-A6B8-9E88AAA6EE27}" type="TxLink">
                <a:rPr lang="en-US" sz="2000" b="0" i="0" u="none" strike="noStrike">
                  <a:solidFill>
                    <a:schemeClr val="bg1">
                      <a:lumMod val="95000"/>
                    </a:schemeClr>
                  </a:solidFill>
                  <a:effectLst/>
                  <a:latin typeface="Lato black" panose="020F0502020204030203" pitchFamily="34" charset="0"/>
                  <a:ea typeface="Lato black" panose="020F0502020204030203" pitchFamily="34" charset="0"/>
                  <a:cs typeface="Lato black" panose="020F0502020204030203" pitchFamily="34" charset="0"/>
                </a:rPr>
                <a:t>$84.3M</a:t>
              </a:fld>
              <a:endParaRPr lang="en-US" sz="20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2" name="Rectangle 31">
              <a:extLst>
                <a:ext uri="{FF2B5EF4-FFF2-40B4-BE49-F238E27FC236}">
                  <a16:creationId xmlns:a16="http://schemas.microsoft.com/office/drawing/2014/main" id="{928983A8-A2C7-480C-8485-653E6638B668}"/>
                </a:ext>
              </a:extLst>
            </xdr:cNvPr>
            <xdr:cNvSpPr/>
          </xdr:nvSpPr>
          <xdr:spPr>
            <a:xfrm>
              <a:off x="4972050" y="1728788"/>
              <a:ext cx="447675"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rgbClr val="FFC000"/>
                  </a:solidFill>
                  <a:latin typeface="Calibri" panose="020F0502020204030204" pitchFamily="34" charset="0"/>
                  <a:cs typeface="Calibri" panose="020F0502020204030204" pitchFamily="34" charset="0"/>
                </a:rPr>
                <a:t>MTD</a:t>
              </a:r>
            </a:p>
          </xdr:txBody>
        </xdr:sp>
        <xdr:sp macro="" textlink="">
          <xdr:nvSpPr>
            <xdr:cNvPr id="37" name="Rectangle 36">
              <a:extLst>
                <a:ext uri="{FF2B5EF4-FFF2-40B4-BE49-F238E27FC236}">
                  <a16:creationId xmlns:a16="http://schemas.microsoft.com/office/drawing/2014/main" id="{22FC3773-D42B-4473-9257-2487ECCAE41E}"/>
                </a:ext>
              </a:extLst>
            </xdr:cNvPr>
            <xdr:cNvSpPr/>
          </xdr:nvSpPr>
          <xdr:spPr>
            <a:xfrm>
              <a:off x="5895975" y="1728788"/>
              <a:ext cx="485775"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rgbClr val="FFC000"/>
                  </a:solidFill>
                  <a:latin typeface="Calibri" panose="020F0502020204030204" pitchFamily="34" charset="0"/>
                  <a:cs typeface="Calibri" panose="020F0502020204030204" pitchFamily="34" charset="0"/>
                </a:rPr>
                <a:t>MoM</a:t>
              </a:r>
            </a:p>
          </xdr:txBody>
        </xdr:sp>
        <xdr:sp macro="" textlink="Sheet3!C10">
          <xdr:nvSpPr>
            <xdr:cNvPr id="41" name="Rectangle 40">
              <a:extLst>
                <a:ext uri="{FF2B5EF4-FFF2-40B4-BE49-F238E27FC236}">
                  <a16:creationId xmlns:a16="http://schemas.microsoft.com/office/drawing/2014/main" id="{3C98560F-DF98-4C44-ADD9-F3D1C6E35C4F}"/>
                </a:ext>
              </a:extLst>
            </xdr:cNvPr>
            <xdr:cNvSpPr/>
          </xdr:nvSpPr>
          <xdr:spPr>
            <a:xfrm>
              <a:off x="4855633" y="1904999"/>
              <a:ext cx="676275"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D1D639D-C770-40C1-8B05-027FA8B464D2}" type="TxLink">
                <a:rPr lang="en-US" sz="1200" b="1" i="0" u="none" strike="noStrike">
                  <a:solidFill>
                    <a:schemeClr val="bg1">
                      <a:lumMod val="95000"/>
                    </a:schemeClr>
                  </a:solidFill>
                  <a:effectLst/>
                  <a:latin typeface="Sego ui Semibold"/>
                  <a:ea typeface="+mn-ea"/>
                  <a:cs typeface="+mn-cs"/>
                </a:rPr>
                <a:t>$10.2M</a:t>
              </a:fld>
              <a:endParaRPr lang="en-US" sz="1200" b="1">
                <a:solidFill>
                  <a:schemeClr val="bg1">
                    <a:lumMod val="95000"/>
                  </a:schemeClr>
                </a:solidFill>
                <a:latin typeface="Sego ui Semibold"/>
                <a:cs typeface="Calibri" panose="020F0502020204030204" pitchFamily="34" charset="0"/>
              </a:endParaRPr>
            </a:p>
          </xdr:txBody>
        </xdr:sp>
        <xdr:sp macro="" textlink="Sheet3!B20">
          <xdr:nvSpPr>
            <xdr:cNvPr id="45" name="Rectangle 44">
              <a:extLst>
                <a:ext uri="{FF2B5EF4-FFF2-40B4-BE49-F238E27FC236}">
                  <a16:creationId xmlns:a16="http://schemas.microsoft.com/office/drawing/2014/main" id="{CFD59701-59A1-48BE-9416-F9CF409256E5}"/>
                </a:ext>
              </a:extLst>
            </xdr:cNvPr>
            <xdr:cNvSpPr/>
          </xdr:nvSpPr>
          <xdr:spPr>
            <a:xfrm>
              <a:off x="5864225" y="1904999"/>
              <a:ext cx="571500"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DD17A3B-F8CF-4220-9D31-6898A3808B11}" type="TxLink">
                <a:rPr lang="en-US" sz="1200" b="1" i="0" u="none" strike="noStrike">
                  <a:solidFill>
                    <a:schemeClr val="bg1">
                      <a:lumMod val="95000"/>
                    </a:schemeClr>
                  </a:solidFill>
                  <a:effectLst/>
                  <a:latin typeface="Sego ui Semibold"/>
                  <a:ea typeface="+mn-ea"/>
                  <a:cs typeface="+mn-cs"/>
                </a:rPr>
                <a:t>-5.9%</a:t>
              </a:fld>
              <a:endParaRPr lang="en-US" sz="1200" b="1">
                <a:solidFill>
                  <a:schemeClr val="bg1">
                    <a:lumMod val="95000"/>
                  </a:schemeClr>
                </a:solidFill>
                <a:latin typeface="Sego ui Semibold"/>
                <a:cs typeface="Calibri" panose="020F0502020204030204" pitchFamily="34" charset="0"/>
              </a:endParaRPr>
            </a:p>
          </xdr:txBody>
        </xdr:sp>
      </xdr:grpSp>
    </xdr:grpSp>
    <xdr:clientData/>
  </xdr:twoCellAnchor>
  <xdr:twoCellAnchor>
    <xdr:from>
      <xdr:col>4</xdr:col>
      <xdr:colOff>57149</xdr:colOff>
      <xdr:row>12</xdr:row>
      <xdr:rowOff>61913</xdr:rowOff>
    </xdr:from>
    <xdr:to>
      <xdr:col>12</xdr:col>
      <xdr:colOff>154304</xdr:colOff>
      <xdr:row>23</xdr:row>
      <xdr:rowOff>142875</xdr:rowOff>
    </xdr:to>
    <xdr:grpSp>
      <xdr:nvGrpSpPr>
        <xdr:cNvPr id="84" name="Group 83">
          <a:extLst>
            <a:ext uri="{FF2B5EF4-FFF2-40B4-BE49-F238E27FC236}">
              <a16:creationId xmlns:a16="http://schemas.microsoft.com/office/drawing/2014/main" id="{B02386A1-1DD6-7AF7-4659-A25C0BEAD348}"/>
            </a:ext>
          </a:extLst>
        </xdr:cNvPr>
        <xdr:cNvGrpSpPr/>
      </xdr:nvGrpSpPr>
      <xdr:grpSpPr>
        <a:xfrm>
          <a:off x="2486024" y="2347913"/>
          <a:ext cx="4954905" cy="2176462"/>
          <a:chOff x="2495549" y="2347913"/>
          <a:chExt cx="4973955" cy="2176462"/>
        </a:xfrm>
      </xdr:grpSpPr>
      <xdr:sp macro="" textlink="">
        <xdr:nvSpPr>
          <xdr:cNvPr id="53" name="Rectangle: Rounded Corners 52">
            <a:extLst>
              <a:ext uri="{FF2B5EF4-FFF2-40B4-BE49-F238E27FC236}">
                <a16:creationId xmlns:a16="http://schemas.microsoft.com/office/drawing/2014/main" id="{FE1D6AE6-E8E3-4C05-972D-D01FE8FAE420}"/>
              </a:ext>
            </a:extLst>
          </xdr:cNvPr>
          <xdr:cNvSpPr/>
        </xdr:nvSpPr>
        <xdr:spPr>
          <a:xfrm>
            <a:off x="2943224" y="2347913"/>
            <a:ext cx="4526280" cy="2176462"/>
          </a:xfrm>
          <a:prstGeom prst="roundRect">
            <a:avLst>
              <a:gd name="adj" fmla="val 5305"/>
            </a:avLst>
          </a:prstGeom>
          <a:solidFill>
            <a:srgbClr val="1D3259">
              <a:alpha val="93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55" name="Rectangle 54">
            <a:extLst>
              <a:ext uri="{FF2B5EF4-FFF2-40B4-BE49-F238E27FC236}">
                <a16:creationId xmlns:a16="http://schemas.microsoft.com/office/drawing/2014/main" id="{55E5947F-7D0B-4C74-83CE-E741160E9DB2}"/>
              </a:ext>
            </a:extLst>
          </xdr:cNvPr>
          <xdr:cNvSpPr/>
        </xdr:nvSpPr>
        <xdr:spPr>
          <a:xfrm>
            <a:off x="3133725" y="2390775"/>
            <a:ext cx="1733550"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2">
                    <a:lumMod val="25000"/>
                    <a:lumOff val="75000"/>
                  </a:schemeClr>
                </a:solidFill>
                <a:latin typeface="Calibri" panose="020F0502020204030204" pitchFamily="34" charset="0"/>
                <a:cs typeface="Calibri" panose="020F0502020204030204" pitchFamily="34" charset="0"/>
              </a:rPr>
              <a:t>GOOD</a:t>
            </a:r>
            <a:r>
              <a:rPr lang="en-US" sz="1400" b="1" baseline="0">
                <a:solidFill>
                  <a:schemeClr val="tx2">
                    <a:lumMod val="25000"/>
                    <a:lumOff val="75000"/>
                  </a:schemeClr>
                </a:solidFill>
                <a:latin typeface="Calibri" panose="020F0502020204030204" pitchFamily="34" charset="0"/>
                <a:cs typeface="Calibri" panose="020F0502020204030204" pitchFamily="34" charset="0"/>
              </a:rPr>
              <a:t> LOAN ISSUED</a:t>
            </a:r>
            <a:endParaRPr lang="en-US" sz="1400" b="1">
              <a:solidFill>
                <a:schemeClr val="tx2">
                  <a:lumMod val="25000"/>
                  <a:lumOff val="75000"/>
                </a:schemeClr>
              </a:solidFill>
              <a:latin typeface="Calibri" panose="020F0502020204030204" pitchFamily="34" charset="0"/>
              <a:cs typeface="Calibri" panose="020F0502020204030204" pitchFamily="34" charset="0"/>
            </a:endParaRPr>
          </a:p>
        </xdr:txBody>
      </xdr:sp>
      <xdr:graphicFrame macro="">
        <xdr:nvGraphicFramePr>
          <xdr:cNvPr id="57" name="Chart 56">
            <a:extLst>
              <a:ext uri="{FF2B5EF4-FFF2-40B4-BE49-F238E27FC236}">
                <a16:creationId xmlns:a16="http://schemas.microsoft.com/office/drawing/2014/main" id="{577C1974-C644-4E8C-9F09-0E64264C821D}"/>
              </a:ext>
            </a:extLst>
          </xdr:cNvPr>
          <xdr:cNvGraphicFramePr>
            <a:graphicFrameLocks/>
          </xdr:cNvGraphicFramePr>
        </xdr:nvGraphicFramePr>
        <xdr:xfrm>
          <a:off x="2495549" y="2695574"/>
          <a:ext cx="2867025" cy="1781175"/>
        </xdr:xfrm>
        <a:graphic>
          <a:graphicData uri="http://schemas.openxmlformats.org/drawingml/2006/chart">
            <c:chart xmlns:c="http://schemas.openxmlformats.org/drawingml/2006/chart" xmlns:r="http://schemas.openxmlformats.org/officeDocument/2006/relationships" r:id="rId1"/>
          </a:graphicData>
        </a:graphic>
      </xdr:graphicFrame>
      <xdr:sp macro="" textlink="Sheet3!F24">
        <xdr:nvSpPr>
          <xdr:cNvPr id="58" name="Rectangle 57">
            <a:extLst>
              <a:ext uri="{FF2B5EF4-FFF2-40B4-BE49-F238E27FC236}">
                <a16:creationId xmlns:a16="http://schemas.microsoft.com/office/drawing/2014/main" id="{6569D2EA-157B-4D18-9D2E-D0933E8B844D}"/>
              </a:ext>
            </a:extLst>
          </xdr:cNvPr>
          <xdr:cNvSpPr/>
        </xdr:nvSpPr>
        <xdr:spPr>
          <a:xfrm>
            <a:off x="3295650" y="3419475"/>
            <a:ext cx="1285875"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BEF9894-F80D-4CFC-B733-66B7D9AC14AD}" type="TxLink">
              <a:rPr lang="en-US" sz="2400" b="1" i="0" u="none" strike="noStrike">
                <a:solidFill>
                  <a:srgbClr val="FFC000"/>
                </a:solidFill>
                <a:effectLst/>
                <a:latin typeface="Lato black" panose="020F0502020204030203" pitchFamily="34" charset="0"/>
                <a:ea typeface="Lato black" panose="020F0502020204030203" pitchFamily="34" charset="0"/>
                <a:cs typeface="Lato black" panose="020F0502020204030203" pitchFamily="34" charset="0"/>
              </a:rPr>
              <a:t>94.30%</a:t>
            </a:fld>
            <a:endParaRPr lang="en-US" sz="2400" b="1">
              <a:solidFill>
                <a:srgbClr val="FFC000"/>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59" name="Rectangle: Rounded Corners 58">
            <a:extLst>
              <a:ext uri="{FF2B5EF4-FFF2-40B4-BE49-F238E27FC236}">
                <a16:creationId xmlns:a16="http://schemas.microsoft.com/office/drawing/2014/main" id="{94035CEA-3668-4FAC-93AB-43464786EC67}"/>
              </a:ext>
            </a:extLst>
          </xdr:cNvPr>
          <xdr:cNvSpPr/>
        </xdr:nvSpPr>
        <xdr:spPr>
          <a:xfrm>
            <a:off x="5219701" y="2505076"/>
            <a:ext cx="2143124" cy="581024"/>
          </a:xfrm>
          <a:prstGeom prst="roundRect">
            <a:avLst>
              <a:gd name="adj" fmla="val 10000"/>
            </a:avLst>
          </a:prstGeom>
          <a:solidFill>
            <a:schemeClr val="tx2">
              <a:lumMod val="75000"/>
              <a:lumOff val="25000"/>
              <a:alpha val="93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60" name="Rectangle 59">
            <a:extLst>
              <a:ext uri="{FF2B5EF4-FFF2-40B4-BE49-F238E27FC236}">
                <a16:creationId xmlns:a16="http://schemas.microsoft.com/office/drawing/2014/main" id="{C5758FFF-BE74-4389-8A9A-804A35278060}"/>
              </a:ext>
            </a:extLst>
          </xdr:cNvPr>
          <xdr:cNvSpPr/>
        </xdr:nvSpPr>
        <xdr:spPr>
          <a:xfrm>
            <a:off x="5257800" y="2505075"/>
            <a:ext cx="1990725"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accent1">
                    <a:lumMod val="40000"/>
                    <a:lumOff val="60000"/>
                  </a:schemeClr>
                </a:solidFill>
              </a:rPr>
              <a:t>Good</a:t>
            </a:r>
            <a:r>
              <a:rPr lang="en-US" sz="1100" b="1" baseline="0">
                <a:solidFill>
                  <a:schemeClr val="accent1">
                    <a:lumMod val="40000"/>
                    <a:lumOff val="60000"/>
                  </a:schemeClr>
                </a:solidFill>
              </a:rPr>
              <a:t> Loan Total Applications</a:t>
            </a:r>
            <a:endParaRPr lang="en-US" sz="1100" b="1">
              <a:solidFill>
                <a:schemeClr val="accent1">
                  <a:lumMod val="40000"/>
                  <a:lumOff val="60000"/>
                </a:schemeClr>
              </a:solidFill>
            </a:endParaRPr>
          </a:p>
        </xdr:txBody>
      </xdr:sp>
      <xdr:sp macro="" textlink="Sheet3!F25">
        <xdr:nvSpPr>
          <xdr:cNvPr id="61" name="Rectangle 60">
            <a:extLst>
              <a:ext uri="{FF2B5EF4-FFF2-40B4-BE49-F238E27FC236}">
                <a16:creationId xmlns:a16="http://schemas.microsoft.com/office/drawing/2014/main" id="{1F6915A1-53E6-4A4D-9611-38F9E99A7201}"/>
              </a:ext>
            </a:extLst>
          </xdr:cNvPr>
          <xdr:cNvSpPr/>
        </xdr:nvSpPr>
        <xdr:spPr>
          <a:xfrm>
            <a:off x="5257801" y="2781300"/>
            <a:ext cx="762000"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593B95D1-7872-4619-85D6-5989C51795F4}" type="TxLink">
              <a:rPr lang="en-US" sz="2000" b="0" i="0" u="none" strike="noStrike">
                <a:solidFill>
                  <a:srgbClr val="FFC000"/>
                </a:solidFill>
                <a:effectLst/>
                <a:latin typeface="Lato black" panose="020F0502020204030203" pitchFamily="34" charset="0"/>
                <a:ea typeface="Lato black" panose="020F0502020204030203" pitchFamily="34" charset="0"/>
                <a:cs typeface="Lato black" panose="020F0502020204030203" pitchFamily="34" charset="0"/>
              </a:rPr>
              <a:pPr algn="l"/>
              <a:t>9.1K</a:t>
            </a:fld>
            <a:endParaRPr lang="en-US" sz="2000" b="1">
              <a:solidFill>
                <a:srgbClr val="FFC000"/>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64" name="Rectangle: Rounded Corners 63">
            <a:extLst>
              <a:ext uri="{FF2B5EF4-FFF2-40B4-BE49-F238E27FC236}">
                <a16:creationId xmlns:a16="http://schemas.microsoft.com/office/drawing/2014/main" id="{A602BF48-6654-4644-9BDC-9E3ED9B2C9A9}"/>
              </a:ext>
            </a:extLst>
          </xdr:cNvPr>
          <xdr:cNvSpPr/>
        </xdr:nvSpPr>
        <xdr:spPr>
          <a:xfrm>
            <a:off x="5210176" y="3171826"/>
            <a:ext cx="2143124" cy="581024"/>
          </a:xfrm>
          <a:prstGeom prst="roundRect">
            <a:avLst>
              <a:gd name="adj" fmla="val 10000"/>
            </a:avLst>
          </a:prstGeom>
          <a:solidFill>
            <a:schemeClr val="tx2">
              <a:lumMod val="75000"/>
              <a:lumOff val="25000"/>
              <a:alpha val="93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65" name="Rectangle: Rounded Corners 64">
            <a:extLst>
              <a:ext uri="{FF2B5EF4-FFF2-40B4-BE49-F238E27FC236}">
                <a16:creationId xmlns:a16="http://schemas.microsoft.com/office/drawing/2014/main" id="{6DFAD9D7-895A-4414-9CA2-EC80ABFB1617}"/>
              </a:ext>
            </a:extLst>
          </xdr:cNvPr>
          <xdr:cNvSpPr/>
        </xdr:nvSpPr>
        <xdr:spPr>
          <a:xfrm>
            <a:off x="5191126" y="3838576"/>
            <a:ext cx="2143124" cy="581024"/>
          </a:xfrm>
          <a:prstGeom prst="roundRect">
            <a:avLst>
              <a:gd name="adj" fmla="val 10000"/>
            </a:avLst>
          </a:prstGeom>
          <a:solidFill>
            <a:schemeClr val="tx2">
              <a:lumMod val="75000"/>
              <a:lumOff val="25000"/>
              <a:alpha val="93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66" name="Rectangle 65">
            <a:extLst>
              <a:ext uri="{FF2B5EF4-FFF2-40B4-BE49-F238E27FC236}">
                <a16:creationId xmlns:a16="http://schemas.microsoft.com/office/drawing/2014/main" id="{192219C2-49D6-4B31-A200-1CB9B976C01A}"/>
              </a:ext>
            </a:extLst>
          </xdr:cNvPr>
          <xdr:cNvSpPr/>
        </xdr:nvSpPr>
        <xdr:spPr>
          <a:xfrm>
            <a:off x="5238750" y="3181350"/>
            <a:ext cx="1990725"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accent1">
                    <a:lumMod val="40000"/>
                    <a:lumOff val="60000"/>
                  </a:schemeClr>
                </a:solidFill>
              </a:rPr>
              <a:t>Good</a:t>
            </a:r>
            <a:r>
              <a:rPr lang="en-US" sz="1100" b="1" baseline="0">
                <a:solidFill>
                  <a:schemeClr val="accent1">
                    <a:lumMod val="40000"/>
                    <a:lumOff val="60000"/>
                  </a:schemeClr>
                </a:solidFill>
              </a:rPr>
              <a:t> Loan Founded Amount</a:t>
            </a:r>
            <a:endParaRPr lang="en-US" sz="1100" b="1">
              <a:solidFill>
                <a:schemeClr val="accent1">
                  <a:lumMod val="40000"/>
                  <a:lumOff val="60000"/>
                </a:schemeClr>
              </a:solidFill>
            </a:endParaRPr>
          </a:p>
        </xdr:txBody>
      </xdr:sp>
      <xdr:sp macro="" textlink="">
        <xdr:nvSpPr>
          <xdr:cNvPr id="67" name="Rectangle 66">
            <a:extLst>
              <a:ext uri="{FF2B5EF4-FFF2-40B4-BE49-F238E27FC236}">
                <a16:creationId xmlns:a16="http://schemas.microsoft.com/office/drawing/2014/main" id="{2B04CE4D-E84F-479D-B771-A821CC4DCA60}"/>
              </a:ext>
            </a:extLst>
          </xdr:cNvPr>
          <xdr:cNvSpPr/>
        </xdr:nvSpPr>
        <xdr:spPr>
          <a:xfrm>
            <a:off x="5229225" y="3848100"/>
            <a:ext cx="1990725"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accent1">
                    <a:lumMod val="40000"/>
                    <a:lumOff val="60000"/>
                  </a:schemeClr>
                </a:solidFill>
              </a:rPr>
              <a:t>Good</a:t>
            </a:r>
            <a:r>
              <a:rPr lang="en-US" sz="1100" b="1" baseline="0">
                <a:solidFill>
                  <a:schemeClr val="accent1">
                    <a:lumMod val="40000"/>
                    <a:lumOff val="60000"/>
                  </a:schemeClr>
                </a:solidFill>
              </a:rPr>
              <a:t> Loan Amount Recevied</a:t>
            </a:r>
            <a:endParaRPr lang="en-US" sz="1100" b="1">
              <a:solidFill>
                <a:schemeClr val="accent1">
                  <a:lumMod val="40000"/>
                  <a:lumOff val="60000"/>
                </a:schemeClr>
              </a:solidFill>
            </a:endParaRPr>
          </a:p>
        </xdr:txBody>
      </xdr:sp>
      <xdr:sp macro="" textlink="Sheet3!F26">
        <xdr:nvSpPr>
          <xdr:cNvPr id="68" name="Rectangle 67">
            <a:extLst>
              <a:ext uri="{FF2B5EF4-FFF2-40B4-BE49-F238E27FC236}">
                <a16:creationId xmlns:a16="http://schemas.microsoft.com/office/drawing/2014/main" id="{4509FFF0-2340-4BA8-BCD3-927BEC1CF667}"/>
              </a:ext>
            </a:extLst>
          </xdr:cNvPr>
          <xdr:cNvSpPr/>
        </xdr:nvSpPr>
        <xdr:spPr>
          <a:xfrm>
            <a:off x="5248276" y="3448050"/>
            <a:ext cx="1114424"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9AB74878-E1B7-4FF1-8C66-31939C71BE73}" type="TxLink">
              <a:rPr lang="en-US" sz="2000" b="0" i="0" u="none" strike="noStrike">
                <a:solidFill>
                  <a:srgbClr val="FFC000"/>
                </a:solidFill>
                <a:effectLst/>
                <a:latin typeface="Lato black" panose="020F0502020204030203" pitchFamily="34" charset="0"/>
                <a:ea typeface="Lato black" panose="020F0502020204030203" pitchFamily="34" charset="0"/>
                <a:cs typeface="Lato black" panose="020F0502020204030203" pitchFamily="34" charset="0"/>
              </a:rPr>
              <a:pPr marL="0" indent="0" algn="l"/>
              <a:t>$79.8M</a:t>
            </a:fld>
            <a:endParaRPr lang="en-US" sz="2000" b="0" i="0" u="none" strike="noStrike">
              <a:solidFill>
                <a:srgbClr val="FFC000"/>
              </a:solidFill>
              <a:effectLst/>
              <a:latin typeface="Lato black" panose="020F0502020204030203" pitchFamily="34" charset="0"/>
              <a:ea typeface="Lato black" panose="020F0502020204030203" pitchFamily="34" charset="0"/>
              <a:cs typeface="Lato black" panose="020F0502020204030203" pitchFamily="34" charset="0"/>
            </a:endParaRPr>
          </a:p>
        </xdr:txBody>
      </xdr:sp>
      <xdr:sp macro="" textlink="Sheet3!F27">
        <xdr:nvSpPr>
          <xdr:cNvPr id="69" name="Rectangle 68">
            <a:extLst>
              <a:ext uri="{FF2B5EF4-FFF2-40B4-BE49-F238E27FC236}">
                <a16:creationId xmlns:a16="http://schemas.microsoft.com/office/drawing/2014/main" id="{0F0A494F-EBC9-44E2-84C5-33CB90EA8CDC}"/>
              </a:ext>
            </a:extLst>
          </xdr:cNvPr>
          <xdr:cNvSpPr/>
        </xdr:nvSpPr>
        <xdr:spPr>
          <a:xfrm>
            <a:off x="5238751" y="4095750"/>
            <a:ext cx="1095374"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A19DBFF9-5F37-4E3F-9D9D-F8185A4D7F90}" type="TxLink">
              <a:rPr lang="en-US" sz="2000" b="0" i="0" u="none" strike="noStrike">
                <a:solidFill>
                  <a:srgbClr val="FFC000"/>
                </a:solidFill>
                <a:effectLst/>
                <a:latin typeface="Lato black" panose="020F0502020204030203" pitchFamily="34" charset="0"/>
                <a:ea typeface="Lato black" panose="020F0502020204030203" pitchFamily="34" charset="0"/>
                <a:cs typeface="Lato black" panose="020F0502020204030203" pitchFamily="34" charset="0"/>
              </a:rPr>
              <a:pPr marL="0" indent="0" algn="l"/>
              <a:t>$85.6M</a:t>
            </a:fld>
            <a:endParaRPr lang="en-US" sz="2000" b="0" i="0" u="none" strike="noStrike">
              <a:solidFill>
                <a:srgbClr val="FFC000"/>
              </a:solidFill>
              <a:effectLst/>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11</xdr:col>
      <xdr:colOff>447674</xdr:colOff>
      <xdr:row>12</xdr:row>
      <xdr:rowOff>52388</xdr:rowOff>
    </xdr:from>
    <xdr:to>
      <xdr:col>19</xdr:col>
      <xdr:colOff>544829</xdr:colOff>
      <xdr:row>23</xdr:row>
      <xdr:rowOff>133350</xdr:rowOff>
    </xdr:to>
    <xdr:grpSp>
      <xdr:nvGrpSpPr>
        <xdr:cNvPr id="85" name="Group 84">
          <a:extLst>
            <a:ext uri="{FF2B5EF4-FFF2-40B4-BE49-F238E27FC236}">
              <a16:creationId xmlns:a16="http://schemas.microsoft.com/office/drawing/2014/main" id="{6E13B81D-6251-4C57-8D45-EFBC89F0CDEF}"/>
            </a:ext>
          </a:extLst>
        </xdr:cNvPr>
        <xdr:cNvGrpSpPr/>
      </xdr:nvGrpSpPr>
      <xdr:grpSpPr>
        <a:xfrm>
          <a:off x="7127080" y="2338388"/>
          <a:ext cx="4954905" cy="2176462"/>
          <a:chOff x="2495549" y="2347913"/>
          <a:chExt cx="4973955" cy="2176462"/>
        </a:xfrm>
      </xdr:grpSpPr>
      <xdr:sp macro="" textlink="">
        <xdr:nvSpPr>
          <xdr:cNvPr id="86" name="Rectangle: Rounded Corners 85">
            <a:extLst>
              <a:ext uri="{FF2B5EF4-FFF2-40B4-BE49-F238E27FC236}">
                <a16:creationId xmlns:a16="http://schemas.microsoft.com/office/drawing/2014/main" id="{FF792610-8B24-3633-2F7B-00A2497F62D9}"/>
              </a:ext>
            </a:extLst>
          </xdr:cNvPr>
          <xdr:cNvSpPr/>
        </xdr:nvSpPr>
        <xdr:spPr>
          <a:xfrm>
            <a:off x="2943224" y="2347913"/>
            <a:ext cx="4526280" cy="2176462"/>
          </a:xfrm>
          <a:prstGeom prst="roundRect">
            <a:avLst>
              <a:gd name="adj" fmla="val 5305"/>
            </a:avLst>
          </a:prstGeom>
          <a:solidFill>
            <a:srgbClr val="1D3259">
              <a:alpha val="93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87" name="Rectangle 86">
            <a:extLst>
              <a:ext uri="{FF2B5EF4-FFF2-40B4-BE49-F238E27FC236}">
                <a16:creationId xmlns:a16="http://schemas.microsoft.com/office/drawing/2014/main" id="{1EEA7AF2-4C97-D7FD-8AE0-9364DF9A21D5}"/>
              </a:ext>
            </a:extLst>
          </xdr:cNvPr>
          <xdr:cNvSpPr/>
        </xdr:nvSpPr>
        <xdr:spPr>
          <a:xfrm>
            <a:off x="3133725" y="2390775"/>
            <a:ext cx="1733550"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2">
                    <a:lumMod val="25000"/>
                    <a:lumOff val="75000"/>
                  </a:schemeClr>
                </a:solidFill>
                <a:latin typeface="Calibri" panose="020F0502020204030204" pitchFamily="34" charset="0"/>
                <a:cs typeface="Calibri" panose="020F0502020204030204" pitchFamily="34" charset="0"/>
              </a:rPr>
              <a:t>BAD</a:t>
            </a:r>
            <a:r>
              <a:rPr lang="en-US" sz="1400" b="1" baseline="0">
                <a:solidFill>
                  <a:schemeClr val="tx2">
                    <a:lumMod val="25000"/>
                    <a:lumOff val="75000"/>
                  </a:schemeClr>
                </a:solidFill>
                <a:latin typeface="Calibri" panose="020F0502020204030204" pitchFamily="34" charset="0"/>
                <a:cs typeface="Calibri" panose="020F0502020204030204" pitchFamily="34" charset="0"/>
              </a:rPr>
              <a:t> LOAN ISSUED</a:t>
            </a:r>
            <a:endParaRPr lang="en-US" sz="1400" b="1">
              <a:solidFill>
                <a:schemeClr val="tx2">
                  <a:lumMod val="25000"/>
                  <a:lumOff val="75000"/>
                </a:schemeClr>
              </a:solidFill>
              <a:latin typeface="Calibri" panose="020F0502020204030204" pitchFamily="34" charset="0"/>
              <a:cs typeface="Calibri" panose="020F0502020204030204" pitchFamily="34" charset="0"/>
            </a:endParaRPr>
          </a:p>
        </xdr:txBody>
      </xdr:sp>
      <xdr:graphicFrame macro="">
        <xdr:nvGraphicFramePr>
          <xdr:cNvPr id="88" name="Chart 87">
            <a:extLst>
              <a:ext uri="{FF2B5EF4-FFF2-40B4-BE49-F238E27FC236}">
                <a16:creationId xmlns:a16="http://schemas.microsoft.com/office/drawing/2014/main" id="{AF7899BE-1725-35FD-98ED-7064F70B16ED}"/>
              </a:ext>
            </a:extLst>
          </xdr:cNvPr>
          <xdr:cNvGraphicFramePr>
            <a:graphicFrameLocks/>
          </xdr:cNvGraphicFramePr>
        </xdr:nvGraphicFramePr>
        <xdr:xfrm>
          <a:off x="2495549" y="2695574"/>
          <a:ext cx="2867025" cy="1781175"/>
        </xdr:xfrm>
        <a:graphic>
          <a:graphicData uri="http://schemas.openxmlformats.org/drawingml/2006/chart">
            <c:chart xmlns:c="http://schemas.openxmlformats.org/drawingml/2006/chart" xmlns:r="http://schemas.openxmlformats.org/officeDocument/2006/relationships" r:id="rId2"/>
          </a:graphicData>
        </a:graphic>
      </xdr:graphicFrame>
      <xdr:sp macro="" textlink="Sheet3!I24">
        <xdr:nvSpPr>
          <xdr:cNvPr id="89" name="Rectangle 88">
            <a:extLst>
              <a:ext uri="{FF2B5EF4-FFF2-40B4-BE49-F238E27FC236}">
                <a16:creationId xmlns:a16="http://schemas.microsoft.com/office/drawing/2014/main" id="{BBCD1B77-B662-3F16-01C0-94810B6057E1}"/>
              </a:ext>
            </a:extLst>
          </xdr:cNvPr>
          <xdr:cNvSpPr/>
        </xdr:nvSpPr>
        <xdr:spPr>
          <a:xfrm>
            <a:off x="3295650" y="3419475"/>
            <a:ext cx="1285875"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94E88DE-2FE2-42E6-BEAC-694BDA390460}" type="TxLink">
              <a:rPr lang="en-US" sz="2400" b="0" i="0" u="none" strike="noStrike">
                <a:solidFill>
                  <a:schemeClr val="tx2">
                    <a:lumMod val="50000"/>
                    <a:lumOff val="50000"/>
                  </a:schemeClr>
                </a:solidFill>
                <a:effectLst/>
                <a:latin typeface="Lato black" panose="020F0502020204030203" pitchFamily="34" charset="0"/>
                <a:ea typeface="Lato black" panose="020F0502020204030203" pitchFamily="34" charset="0"/>
                <a:cs typeface="Lato black" panose="020F0502020204030203" pitchFamily="34" charset="0"/>
              </a:rPr>
              <a:t>5.70%</a:t>
            </a:fld>
            <a:endParaRPr lang="en-US" sz="2400" b="1">
              <a:solidFill>
                <a:schemeClr val="tx2">
                  <a:lumMod val="50000"/>
                  <a:lumOff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90" name="Rectangle: Rounded Corners 89">
            <a:extLst>
              <a:ext uri="{FF2B5EF4-FFF2-40B4-BE49-F238E27FC236}">
                <a16:creationId xmlns:a16="http://schemas.microsoft.com/office/drawing/2014/main" id="{1BF561D6-9911-BF9A-0388-59C88A7E2F57}"/>
              </a:ext>
            </a:extLst>
          </xdr:cNvPr>
          <xdr:cNvSpPr/>
        </xdr:nvSpPr>
        <xdr:spPr>
          <a:xfrm>
            <a:off x="5219701" y="2505076"/>
            <a:ext cx="2143124" cy="581024"/>
          </a:xfrm>
          <a:prstGeom prst="roundRect">
            <a:avLst>
              <a:gd name="adj" fmla="val 10000"/>
            </a:avLst>
          </a:prstGeom>
          <a:solidFill>
            <a:srgbClr val="960000">
              <a:alpha val="92941"/>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91" name="Rectangle 90">
            <a:extLst>
              <a:ext uri="{FF2B5EF4-FFF2-40B4-BE49-F238E27FC236}">
                <a16:creationId xmlns:a16="http://schemas.microsoft.com/office/drawing/2014/main" id="{4D979D6A-EF74-BB31-11DE-B2317B40C010}"/>
              </a:ext>
            </a:extLst>
          </xdr:cNvPr>
          <xdr:cNvSpPr/>
        </xdr:nvSpPr>
        <xdr:spPr>
          <a:xfrm>
            <a:off x="5257800" y="2505075"/>
            <a:ext cx="1990725"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accent1">
                    <a:lumMod val="40000"/>
                    <a:lumOff val="60000"/>
                  </a:schemeClr>
                </a:solidFill>
              </a:rPr>
              <a:t>Bad</a:t>
            </a:r>
            <a:r>
              <a:rPr lang="en-US" sz="1100" b="1" baseline="0">
                <a:solidFill>
                  <a:schemeClr val="accent1">
                    <a:lumMod val="40000"/>
                    <a:lumOff val="60000"/>
                  </a:schemeClr>
                </a:solidFill>
              </a:rPr>
              <a:t> Loan Total Applications</a:t>
            </a:r>
            <a:endParaRPr lang="en-US" sz="1100" b="1">
              <a:solidFill>
                <a:schemeClr val="accent1">
                  <a:lumMod val="40000"/>
                  <a:lumOff val="60000"/>
                </a:schemeClr>
              </a:solidFill>
            </a:endParaRPr>
          </a:p>
        </xdr:txBody>
      </xdr:sp>
      <xdr:sp macro="" textlink="Sheet3!I25">
        <xdr:nvSpPr>
          <xdr:cNvPr id="92" name="Rectangle 91">
            <a:extLst>
              <a:ext uri="{FF2B5EF4-FFF2-40B4-BE49-F238E27FC236}">
                <a16:creationId xmlns:a16="http://schemas.microsoft.com/office/drawing/2014/main" id="{333F2B3F-8C48-919D-644C-B7A9A797F8CC}"/>
              </a:ext>
            </a:extLst>
          </xdr:cNvPr>
          <xdr:cNvSpPr/>
        </xdr:nvSpPr>
        <xdr:spPr>
          <a:xfrm>
            <a:off x="5257801" y="2781300"/>
            <a:ext cx="762000"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2B354EFC-AAA9-46E3-8277-6F40302FA794}" type="TxLink">
              <a:rPr lang="en-US" sz="2000" b="0" i="0" u="none" strike="noStrike">
                <a:solidFill>
                  <a:schemeClr val="tx2">
                    <a:lumMod val="25000"/>
                    <a:lumOff val="75000"/>
                  </a:schemeClr>
                </a:solidFill>
                <a:effectLst/>
                <a:latin typeface="Lato black" panose="020F0502020204030203" pitchFamily="34" charset="0"/>
                <a:ea typeface="Lato black" panose="020F0502020204030203" pitchFamily="34" charset="0"/>
                <a:cs typeface="Lato black" panose="020F0502020204030203" pitchFamily="34" charset="0"/>
              </a:rPr>
              <a:t>0.6K</a:t>
            </a:fld>
            <a:endParaRPr lang="en-US" sz="2000" b="1">
              <a:solidFill>
                <a:schemeClr val="tx2">
                  <a:lumMod val="25000"/>
                  <a:lumOff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93" name="Rectangle: Rounded Corners 92">
            <a:extLst>
              <a:ext uri="{FF2B5EF4-FFF2-40B4-BE49-F238E27FC236}">
                <a16:creationId xmlns:a16="http://schemas.microsoft.com/office/drawing/2014/main" id="{022B0CD8-BE5B-A033-B1D9-3DBAC63CF8C5}"/>
              </a:ext>
            </a:extLst>
          </xdr:cNvPr>
          <xdr:cNvSpPr/>
        </xdr:nvSpPr>
        <xdr:spPr>
          <a:xfrm>
            <a:off x="5210176" y="3171826"/>
            <a:ext cx="2143124" cy="581024"/>
          </a:xfrm>
          <a:prstGeom prst="roundRect">
            <a:avLst>
              <a:gd name="adj" fmla="val 10000"/>
            </a:avLst>
          </a:prstGeom>
          <a:solidFill>
            <a:srgbClr val="960000">
              <a:alpha val="93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94" name="Rectangle: Rounded Corners 93">
            <a:extLst>
              <a:ext uri="{FF2B5EF4-FFF2-40B4-BE49-F238E27FC236}">
                <a16:creationId xmlns:a16="http://schemas.microsoft.com/office/drawing/2014/main" id="{66485499-F5FB-F664-7C66-D0C5ADBD8048}"/>
              </a:ext>
            </a:extLst>
          </xdr:cNvPr>
          <xdr:cNvSpPr/>
        </xdr:nvSpPr>
        <xdr:spPr>
          <a:xfrm>
            <a:off x="5191126" y="3838576"/>
            <a:ext cx="2143124" cy="581024"/>
          </a:xfrm>
          <a:prstGeom prst="roundRect">
            <a:avLst>
              <a:gd name="adj" fmla="val 10000"/>
            </a:avLst>
          </a:prstGeom>
          <a:solidFill>
            <a:srgbClr val="960000">
              <a:alpha val="93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95" name="Rectangle 94">
            <a:extLst>
              <a:ext uri="{FF2B5EF4-FFF2-40B4-BE49-F238E27FC236}">
                <a16:creationId xmlns:a16="http://schemas.microsoft.com/office/drawing/2014/main" id="{1FA518C5-D768-5E5F-9FC3-09723E7CEAC3}"/>
              </a:ext>
            </a:extLst>
          </xdr:cNvPr>
          <xdr:cNvSpPr/>
        </xdr:nvSpPr>
        <xdr:spPr>
          <a:xfrm>
            <a:off x="5238750" y="3181350"/>
            <a:ext cx="1990725"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accent1">
                    <a:lumMod val="40000"/>
                    <a:lumOff val="60000"/>
                  </a:schemeClr>
                </a:solidFill>
              </a:rPr>
              <a:t>Bad</a:t>
            </a:r>
            <a:r>
              <a:rPr lang="en-US" sz="1100" b="1" baseline="0">
                <a:solidFill>
                  <a:schemeClr val="accent1">
                    <a:lumMod val="40000"/>
                    <a:lumOff val="60000"/>
                  </a:schemeClr>
                </a:solidFill>
              </a:rPr>
              <a:t> Loan Founded Amount</a:t>
            </a:r>
            <a:endParaRPr lang="en-US" sz="1100" b="1">
              <a:solidFill>
                <a:schemeClr val="accent1">
                  <a:lumMod val="40000"/>
                  <a:lumOff val="60000"/>
                </a:schemeClr>
              </a:solidFill>
            </a:endParaRPr>
          </a:p>
        </xdr:txBody>
      </xdr:sp>
      <xdr:sp macro="" textlink="">
        <xdr:nvSpPr>
          <xdr:cNvPr id="96" name="Rectangle 95">
            <a:extLst>
              <a:ext uri="{FF2B5EF4-FFF2-40B4-BE49-F238E27FC236}">
                <a16:creationId xmlns:a16="http://schemas.microsoft.com/office/drawing/2014/main" id="{3E4C2A17-8434-510B-D5B3-81B8636F61DB}"/>
              </a:ext>
            </a:extLst>
          </xdr:cNvPr>
          <xdr:cNvSpPr/>
        </xdr:nvSpPr>
        <xdr:spPr>
          <a:xfrm>
            <a:off x="5229225" y="3848100"/>
            <a:ext cx="1990725"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accent1">
                    <a:lumMod val="40000"/>
                    <a:lumOff val="60000"/>
                  </a:schemeClr>
                </a:solidFill>
              </a:rPr>
              <a:t>Bad</a:t>
            </a:r>
            <a:r>
              <a:rPr lang="en-US" sz="1100" b="1" baseline="0">
                <a:solidFill>
                  <a:schemeClr val="accent1">
                    <a:lumMod val="40000"/>
                    <a:lumOff val="60000"/>
                  </a:schemeClr>
                </a:solidFill>
              </a:rPr>
              <a:t> Loan Amount Recevied</a:t>
            </a:r>
            <a:endParaRPr lang="en-US" sz="1100" b="1">
              <a:solidFill>
                <a:schemeClr val="accent1">
                  <a:lumMod val="40000"/>
                  <a:lumOff val="60000"/>
                </a:schemeClr>
              </a:solidFill>
            </a:endParaRPr>
          </a:p>
        </xdr:txBody>
      </xdr:sp>
      <xdr:sp macro="" textlink="Sheet3!I26">
        <xdr:nvSpPr>
          <xdr:cNvPr id="97" name="Rectangle 96">
            <a:extLst>
              <a:ext uri="{FF2B5EF4-FFF2-40B4-BE49-F238E27FC236}">
                <a16:creationId xmlns:a16="http://schemas.microsoft.com/office/drawing/2014/main" id="{E890A28C-5EF7-0318-2EF9-A58C493492EE}"/>
              </a:ext>
            </a:extLst>
          </xdr:cNvPr>
          <xdr:cNvSpPr/>
        </xdr:nvSpPr>
        <xdr:spPr>
          <a:xfrm>
            <a:off x="5238751" y="3448050"/>
            <a:ext cx="1114424"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DDD0F8AF-D83B-4F7F-A1EC-425B7937BB94}" type="TxLink">
              <a:rPr lang="en-US" sz="2000" b="0" i="0" u="none" strike="noStrike">
                <a:solidFill>
                  <a:schemeClr val="tx2">
                    <a:lumMod val="25000"/>
                    <a:lumOff val="75000"/>
                  </a:schemeClr>
                </a:solidFill>
                <a:effectLst/>
                <a:latin typeface="Lato black" panose="020F0502020204030203" pitchFamily="34" charset="0"/>
                <a:ea typeface="Lato black" panose="020F0502020204030203" pitchFamily="34" charset="0"/>
                <a:cs typeface="Lato black" panose="020F0502020204030203" pitchFamily="34" charset="0"/>
              </a:rPr>
              <a:t>$4.4M</a:t>
            </a:fld>
            <a:endParaRPr lang="en-US" sz="2000" b="0" i="0" u="none" strike="noStrike">
              <a:solidFill>
                <a:schemeClr val="tx2">
                  <a:lumMod val="25000"/>
                  <a:lumOff val="75000"/>
                </a:schemeClr>
              </a:solidFill>
              <a:effectLst/>
              <a:latin typeface="Lato black" panose="020F0502020204030203" pitchFamily="34" charset="0"/>
              <a:ea typeface="Lato black" panose="020F0502020204030203" pitchFamily="34" charset="0"/>
              <a:cs typeface="Lato black" panose="020F0502020204030203" pitchFamily="34" charset="0"/>
            </a:endParaRPr>
          </a:p>
        </xdr:txBody>
      </xdr:sp>
      <xdr:sp macro="" textlink="Sheet3!I27">
        <xdr:nvSpPr>
          <xdr:cNvPr id="98" name="Rectangle 97">
            <a:extLst>
              <a:ext uri="{FF2B5EF4-FFF2-40B4-BE49-F238E27FC236}">
                <a16:creationId xmlns:a16="http://schemas.microsoft.com/office/drawing/2014/main" id="{559479B2-CEE9-DB40-6F9D-FE919DDED744}"/>
              </a:ext>
            </a:extLst>
          </xdr:cNvPr>
          <xdr:cNvSpPr/>
        </xdr:nvSpPr>
        <xdr:spPr>
          <a:xfrm>
            <a:off x="5238751" y="4095750"/>
            <a:ext cx="1095374"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A9C5A542-3C9A-4E00-8153-448076647CA8}" type="TxLink">
              <a:rPr lang="en-US" sz="2000" b="0" i="0" u="none" strike="noStrike">
                <a:solidFill>
                  <a:schemeClr val="tx2">
                    <a:lumMod val="25000"/>
                    <a:lumOff val="75000"/>
                  </a:schemeClr>
                </a:solidFill>
                <a:effectLst/>
                <a:latin typeface="Lato black" panose="020F0502020204030203" pitchFamily="34" charset="0"/>
                <a:ea typeface="Lato black" panose="020F0502020204030203" pitchFamily="34" charset="0"/>
                <a:cs typeface="Lato black" panose="020F0502020204030203" pitchFamily="34" charset="0"/>
              </a:rPr>
              <a:t>$2.5M</a:t>
            </a:fld>
            <a:endParaRPr lang="en-US" sz="2000" b="0" i="0" u="none" strike="noStrike">
              <a:solidFill>
                <a:schemeClr val="tx2">
                  <a:lumMod val="25000"/>
                  <a:lumOff val="75000"/>
                </a:schemeClr>
              </a:solidFill>
              <a:effectLst/>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4</xdr:col>
      <xdr:colOff>504824</xdr:colOff>
      <xdr:row>24</xdr:row>
      <xdr:rowOff>71439</xdr:rowOff>
    </xdr:from>
    <xdr:to>
      <xdr:col>19</xdr:col>
      <xdr:colOff>542925</xdr:colOff>
      <xdr:row>32</xdr:row>
      <xdr:rowOff>133351</xdr:rowOff>
    </xdr:to>
    <xdr:sp macro="" textlink="">
      <xdr:nvSpPr>
        <xdr:cNvPr id="141" name="Rectangle: Rounded Corners 140">
          <a:extLst>
            <a:ext uri="{FF2B5EF4-FFF2-40B4-BE49-F238E27FC236}">
              <a16:creationId xmlns:a16="http://schemas.microsoft.com/office/drawing/2014/main" id="{37B0B518-20F9-45E5-B297-7829984F50D1}"/>
            </a:ext>
          </a:extLst>
        </xdr:cNvPr>
        <xdr:cNvSpPr/>
      </xdr:nvSpPr>
      <xdr:spPr>
        <a:xfrm>
          <a:off x="2943224" y="4643439"/>
          <a:ext cx="9182101" cy="1585912"/>
        </a:xfrm>
        <a:prstGeom prst="roundRect">
          <a:avLst>
            <a:gd name="adj" fmla="val 5305"/>
          </a:avLst>
        </a:prstGeom>
        <a:solidFill>
          <a:srgbClr val="1D3259">
            <a:alpha val="93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504826</xdr:colOff>
      <xdr:row>25</xdr:row>
      <xdr:rowOff>100012</xdr:rowOff>
    </xdr:from>
    <xdr:to>
      <xdr:col>8</xdr:col>
      <xdr:colOff>66676</xdr:colOff>
      <xdr:row>33</xdr:row>
      <xdr:rowOff>80963</xdr:rowOff>
    </xdr:to>
    <xdr:graphicFrame macro="">
      <xdr:nvGraphicFramePr>
        <xdr:cNvPr id="143" name="Chart 142">
          <a:extLst>
            <a:ext uri="{FF2B5EF4-FFF2-40B4-BE49-F238E27FC236}">
              <a16:creationId xmlns:a16="http://schemas.microsoft.com/office/drawing/2014/main" id="{9F4A1E79-379F-4EEB-A11A-4778EE956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114299</xdr:colOff>
      <xdr:row>24</xdr:row>
      <xdr:rowOff>161926</xdr:rowOff>
    </xdr:from>
    <xdr:to>
      <xdr:col>7</xdr:col>
      <xdr:colOff>419100</xdr:colOff>
      <xdr:row>26</xdr:row>
      <xdr:rowOff>95251</xdr:rowOff>
    </xdr:to>
    <xdr:sp macro="" textlink="">
      <xdr:nvSpPr>
        <xdr:cNvPr id="144" name="Rectangle 143">
          <a:extLst>
            <a:ext uri="{FF2B5EF4-FFF2-40B4-BE49-F238E27FC236}">
              <a16:creationId xmlns:a16="http://schemas.microsoft.com/office/drawing/2014/main" id="{E4F8D66B-83C8-4A5F-91F4-FE1AB2E18EE8}"/>
            </a:ext>
          </a:extLst>
        </xdr:cNvPr>
        <xdr:cNvSpPr/>
      </xdr:nvSpPr>
      <xdr:spPr>
        <a:xfrm>
          <a:off x="3162299" y="4733926"/>
          <a:ext cx="1524001"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2">
                  <a:lumMod val="25000"/>
                  <a:lumOff val="75000"/>
                </a:schemeClr>
              </a:solidFill>
              <a:latin typeface="Calibri" panose="020F0502020204030204" pitchFamily="34" charset="0"/>
              <a:cs typeface="Calibri" panose="020F0502020204030204" pitchFamily="34" charset="0"/>
            </a:rPr>
            <a:t>LOAN APPLICATIONS</a:t>
          </a:r>
        </a:p>
      </xdr:txBody>
    </xdr:sp>
    <xdr:clientData/>
  </xdr:twoCellAnchor>
  <xdr:twoCellAnchor>
    <xdr:from>
      <xdr:col>8</xdr:col>
      <xdr:colOff>85726</xdr:colOff>
      <xdr:row>25</xdr:row>
      <xdr:rowOff>100012</xdr:rowOff>
    </xdr:from>
    <xdr:to>
      <xdr:col>11</xdr:col>
      <xdr:colOff>57150</xdr:colOff>
      <xdr:row>33</xdr:row>
      <xdr:rowOff>61912</xdr:rowOff>
    </xdr:to>
    <xdr:graphicFrame macro="">
      <xdr:nvGraphicFramePr>
        <xdr:cNvPr id="145" name="Chart 144">
          <a:extLst>
            <a:ext uri="{FF2B5EF4-FFF2-40B4-BE49-F238E27FC236}">
              <a16:creationId xmlns:a16="http://schemas.microsoft.com/office/drawing/2014/main" id="{CB4E84C6-D18F-4B3B-B280-524FDA1012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76200</xdr:colOff>
      <xdr:row>25</xdr:row>
      <xdr:rowOff>100012</xdr:rowOff>
    </xdr:from>
    <xdr:to>
      <xdr:col>14</xdr:col>
      <xdr:colOff>190501</xdr:colOff>
      <xdr:row>33</xdr:row>
      <xdr:rowOff>71438</xdr:rowOff>
    </xdr:to>
    <xdr:graphicFrame macro="">
      <xdr:nvGraphicFramePr>
        <xdr:cNvPr id="146" name="Chart 145">
          <a:extLst>
            <a:ext uri="{FF2B5EF4-FFF2-40B4-BE49-F238E27FC236}">
              <a16:creationId xmlns:a16="http://schemas.microsoft.com/office/drawing/2014/main" id="{772A22A4-8088-4F55-9A58-34D93D1257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47625</xdr:colOff>
      <xdr:row>25</xdr:row>
      <xdr:rowOff>100012</xdr:rowOff>
    </xdr:from>
    <xdr:to>
      <xdr:col>17</xdr:col>
      <xdr:colOff>171450</xdr:colOff>
      <xdr:row>33</xdr:row>
      <xdr:rowOff>80962</xdr:rowOff>
    </xdr:to>
    <xdr:graphicFrame macro="">
      <xdr:nvGraphicFramePr>
        <xdr:cNvPr id="147" name="Chart 146">
          <a:extLst>
            <a:ext uri="{FF2B5EF4-FFF2-40B4-BE49-F238E27FC236}">
              <a16:creationId xmlns:a16="http://schemas.microsoft.com/office/drawing/2014/main" id="{85595268-19CF-4E57-AAB4-125B79F1B7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0</xdr:colOff>
      <xdr:row>25</xdr:row>
      <xdr:rowOff>100012</xdr:rowOff>
    </xdr:from>
    <xdr:to>
      <xdr:col>19</xdr:col>
      <xdr:colOff>533400</xdr:colOff>
      <xdr:row>33</xdr:row>
      <xdr:rowOff>42862</xdr:rowOff>
    </xdr:to>
    <xdr:graphicFrame macro="">
      <xdr:nvGraphicFramePr>
        <xdr:cNvPr id="148" name="Chart 147">
          <a:extLst>
            <a:ext uri="{FF2B5EF4-FFF2-40B4-BE49-F238E27FC236}">
              <a16:creationId xmlns:a16="http://schemas.microsoft.com/office/drawing/2014/main" id="{A58E7674-97DA-4ED1-9E58-370EDFF724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66674</xdr:colOff>
      <xdr:row>24</xdr:row>
      <xdr:rowOff>161926</xdr:rowOff>
    </xdr:from>
    <xdr:to>
      <xdr:col>13</xdr:col>
      <xdr:colOff>371475</xdr:colOff>
      <xdr:row>26</xdr:row>
      <xdr:rowOff>95251</xdr:rowOff>
    </xdr:to>
    <xdr:sp macro="" textlink="">
      <xdr:nvSpPr>
        <xdr:cNvPr id="149" name="Rectangle 148">
          <a:extLst>
            <a:ext uri="{FF2B5EF4-FFF2-40B4-BE49-F238E27FC236}">
              <a16:creationId xmlns:a16="http://schemas.microsoft.com/office/drawing/2014/main" id="{6D64B718-9BDD-470A-9F93-1C1104140FB5}"/>
            </a:ext>
          </a:extLst>
        </xdr:cNvPr>
        <xdr:cNvSpPr/>
      </xdr:nvSpPr>
      <xdr:spPr>
        <a:xfrm>
          <a:off x="6772274" y="4733926"/>
          <a:ext cx="1524001"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2">
                  <a:lumMod val="25000"/>
                  <a:lumOff val="75000"/>
                </a:schemeClr>
              </a:solidFill>
              <a:latin typeface="Calibri" panose="020F0502020204030204" pitchFamily="34" charset="0"/>
              <a:cs typeface="Calibri" panose="020F0502020204030204" pitchFamily="34" charset="0"/>
            </a:rPr>
            <a:t>AMOUNT RECEVIED</a:t>
          </a:r>
        </a:p>
      </xdr:txBody>
    </xdr:sp>
    <xdr:clientData/>
  </xdr:twoCellAnchor>
  <xdr:twoCellAnchor>
    <xdr:from>
      <xdr:col>8</xdr:col>
      <xdr:colOff>95249</xdr:colOff>
      <xdr:row>24</xdr:row>
      <xdr:rowOff>161926</xdr:rowOff>
    </xdr:from>
    <xdr:to>
      <xdr:col>10</xdr:col>
      <xdr:colOff>400050</xdr:colOff>
      <xdr:row>26</xdr:row>
      <xdr:rowOff>95251</xdr:rowOff>
    </xdr:to>
    <xdr:sp macro="" textlink="">
      <xdr:nvSpPr>
        <xdr:cNvPr id="150" name="Rectangle 149">
          <a:extLst>
            <a:ext uri="{FF2B5EF4-FFF2-40B4-BE49-F238E27FC236}">
              <a16:creationId xmlns:a16="http://schemas.microsoft.com/office/drawing/2014/main" id="{50A0BD24-FE97-42EC-BB61-0B82A1A7D690}"/>
            </a:ext>
          </a:extLst>
        </xdr:cNvPr>
        <xdr:cNvSpPr/>
      </xdr:nvSpPr>
      <xdr:spPr>
        <a:xfrm>
          <a:off x="4972049" y="4733926"/>
          <a:ext cx="1524001"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2">
                  <a:lumMod val="25000"/>
                  <a:lumOff val="75000"/>
                </a:schemeClr>
              </a:solidFill>
              <a:latin typeface="Calibri" panose="020F0502020204030204" pitchFamily="34" charset="0"/>
              <a:cs typeface="Calibri" panose="020F0502020204030204" pitchFamily="34" charset="0"/>
            </a:rPr>
            <a:t>FUNDED</a:t>
          </a:r>
          <a:r>
            <a:rPr lang="en-US" sz="1200" b="1" baseline="0">
              <a:solidFill>
                <a:schemeClr val="tx2">
                  <a:lumMod val="25000"/>
                  <a:lumOff val="75000"/>
                </a:schemeClr>
              </a:solidFill>
              <a:latin typeface="Calibri" panose="020F0502020204030204" pitchFamily="34" charset="0"/>
              <a:cs typeface="Calibri" panose="020F0502020204030204" pitchFamily="34" charset="0"/>
            </a:rPr>
            <a:t> AMOUNT</a:t>
          </a:r>
          <a:endParaRPr lang="en-US" sz="1200" b="1">
            <a:solidFill>
              <a:schemeClr val="tx2">
                <a:lumMod val="25000"/>
                <a:lumOff val="75000"/>
              </a:schemeClr>
            </a:solidFill>
            <a:latin typeface="Calibri" panose="020F0502020204030204" pitchFamily="34" charset="0"/>
            <a:cs typeface="Calibri" panose="020F0502020204030204" pitchFamily="34" charset="0"/>
          </a:endParaRPr>
        </a:p>
      </xdr:txBody>
    </xdr:sp>
    <xdr:clientData/>
  </xdr:twoCellAnchor>
  <xdr:twoCellAnchor>
    <xdr:from>
      <xdr:col>16</xdr:col>
      <xdr:colOff>523874</xdr:colOff>
      <xdr:row>24</xdr:row>
      <xdr:rowOff>161926</xdr:rowOff>
    </xdr:from>
    <xdr:to>
      <xdr:col>19</xdr:col>
      <xdr:colOff>219075</xdr:colOff>
      <xdr:row>26</xdr:row>
      <xdr:rowOff>95251</xdr:rowOff>
    </xdr:to>
    <xdr:sp macro="" textlink="">
      <xdr:nvSpPr>
        <xdr:cNvPr id="151" name="Rectangle 150">
          <a:extLst>
            <a:ext uri="{FF2B5EF4-FFF2-40B4-BE49-F238E27FC236}">
              <a16:creationId xmlns:a16="http://schemas.microsoft.com/office/drawing/2014/main" id="{36EEAA7B-BA58-4AF9-ADF5-590F53E8CB3C}"/>
            </a:ext>
          </a:extLst>
        </xdr:cNvPr>
        <xdr:cNvSpPr/>
      </xdr:nvSpPr>
      <xdr:spPr>
        <a:xfrm>
          <a:off x="10277474" y="4733926"/>
          <a:ext cx="1524001"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2">
                  <a:lumMod val="25000"/>
                  <a:lumOff val="75000"/>
                </a:schemeClr>
              </a:solidFill>
              <a:latin typeface="Calibri" panose="020F0502020204030204" pitchFamily="34" charset="0"/>
              <a:cs typeface="Calibri" panose="020F0502020204030204" pitchFamily="34" charset="0"/>
            </a:rPr>
            <a:t>DTI</a:t>
          </a:r>
        </a:p>
      </xdr:txBody>
    </xdr:sp>
    <xdr:clientData/>
  </xdr:twoCellAnchor>
  <xdr:twoCellAnchor>
    <xdr:from>
      <xdr:col>13</xdr:col>
      <xdr:colOff>590549</xdr:colOff>
      <xdr:row>24</xdr:row>
      <xdr:rowOff>161926</xdr:rowOff>
    </xdr:from>
    <xdr:to>
      <xdr:col>16</xdr:col>
      <xdr:colOff>285750</xdr:colOff>
      <xdr:row>26</xdr:row>
      <xdr:rowOff>95251</xdr:rowOff>
    </xdr:to>
    <xdr:sp macro="" textlink="">
      <xdr:nvSpPr>
        <xdr:cNvPr id="152" name="Rectangle 151">
          <a:extLst>
            <a:ext uri="{FF2B5EF4-FFF2-40B4-BE49-F238E27FC236}">
              <a16:creationId xmlns:a16="http://schemas.microsoft.com/office/drawing/2014/main" id="{12C7E8ED-B54F-4AE0-B759-58E5848BF62E}"/>
            </a:ext>
          </a:extLst>
        </xdr:cNvPr>
        <xdr:cNvSpPr/>
      </xdr:nvSpPr>
      <xdr:spPr>
        <a:xfrm>
          <a:off x="8515349" y="4733926"/>
          <a:ext cx="1524001"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2">
                  <a:lumMod val="25000"/>
                  <a:lumOff val="75000"/>
                </a:schemeClr>
              </a:solidFill>
              <a:latin typeface="Calibri" panose="020F0502020204030204" pitchFamily="34" charset="0"/>
              <a:cs typeface="Calibri" panose="020F0502020204030204" pitchFamily="34" charset="0"/>
            </a:rPr>
            <a:t>INTEREST RATE</a:t>
          </a:r>
        </a:p>
      </xdr:txBody>
    </xdr:sp>
    <xdr:clientData/>
  </xdr:twoCellAnchor>
  <xdr:twoCellAnchor editAs="oneCell">
    <xdr:from>
      <xdr:col>1</xdr:col>
      <xdr:colOff>314324</xdr:colOff>
      <xdr:row>17</xdr:row>
      <xdr:rowOff>171450</xdr:rowOff>
    </xdr:from>
    <xdr:to>
      <xdr:col>4</xdr:col>
      <xdr:colOff>152400</xdr:colOff>
      <xdr:row>24</xdr:row>
      <xdr:rowOff>114300</xdr:rowOff>
    </xdr:to>
    <mc:AlternateContent xmlns:mc="http://schemas.openxmlformats.org/markup-compatibility/2006">
      <mc:Choice xmlns:a14="http://schemas.microsoft.com/office/drawing/2010/main" Requires="a14">
        <xdr:graphicFrame macro="">
          <xdr:nvGraphicFramePr>
            <xdr:cNvPr id="153" name="grade 1">
              <a:extLst>
                <a:ext uri="{FF2B5EF4-FFF2-40B4-BE49-F238E27FC236}">
                  <a16:creationId xmlns:a16="http://schemas.microsoft.com/office/drawing/2014/main" id="{6DBB0898-3F75-4CC3-AFD6-163E59628366}"/>
                </a:ext>
              </a:extLst>
            </xdr:cNvPr>
            <xdr:cNvGraphicFramePr/>
          </xdr:nvGraphicFramePr>
          <xdr:xfrm>
            <a:off x="0" y="0"/>
            <a:ext cx="0" cy="0"/>
          </xdr:xfrm>
          <a:graphic>
            <a:graphicData uri="http://schemas.microsoft.com/office/drawing/2010/slicer">
              <sle:slicer xmlns:sle="http://schemas.microsoft.com/office/drawing/2010/slicer" name="grade 1"/>
            </a:graphicData>
          </a:graphic>
        </xdr:graphicFrame>
      </mc:Choice>
      <mc:Fallback>
        <xdr:sp macro="" textlink="">
          <xdr:nvSpPr>
            <xdr:cNvPr id="0" name=""/>
            <xdr:cNvSpPr>
              <a:spLocks noTextEdit="1"/>
            </xdr:cNvSpPr>
          </xdr:nvSpPr>
          <xdr:spPr>
            <a:xfrm>
              <a:off x="921543" y="3409950"/>
              <a:ext cx="1659732"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304798</xdr:colOff>
      <xdr:row>25</xdr:row>
      <xdr:rowOff>9524</xdr:rowOff>
    </xdr:from>
    <xdr:to>
      <xdr:col>4</xdr:col>
      <xdr:colOff>152399</xdr:colOff>
      <xdr:row>32</xdr:row>
      <xdr:rowOff>47625</xdr:rowOff>
    </xdr:to>
    <mc:AlternateContent xmlns:mc="http://schemas.openxmlformats.org/markup-compatibility/2006">
      <mc:Choice xmlns:a14="http://schemas.microsoft.com/office/drawing/2010/main" Requires="a14">
        <xdr:graphicFrame macro="">
          <xdr:nvGraphicFramePr>
            <xdr:cNvPr id="154" name="purpose 1">
              <a:extLst>
                <a:ext uri="{FF2B5EF4-FFF2-40B4-BE49-F238E27FC236}">
                  <a16:creationId xmlns:a16="http://schemas.microsoft.com/office/drawing/2014/main" id="{54E60982-F58A-46C4-BD24-663FDC1D2BBB}"/>
                </a:ext>
              </a:extLst>
            </xdr:cNvPr>
            <xdr:cNvGraphicFramePr/>
          </xdr:nvGraphicFramePr>
          <xdr:xfrm>
            <a:off x="0" y="0"/>
            <a:ext cx="0" cy="0"/>
          </xdr:xfrm>
          <a:graphic>
            <a:graphicData uri="http://schemas.microsoft.com/office/drawing/2010/slicer">
              <sle:slicer xmlns:sle="http://schemas.microsoft.com/office/drawing/2010/slicer" name="purpose 1"/>
            </a:graphicData>
          </a:graphic>
        </xdr:graphicFrame>
      </mc:Choice>
      <mc:Fallback>
        <xdr:sp macro="" textlink="">
          <xdr:nvSpPr>
            <xdr:cNvPr id="0" name=""/>
            <xdr:cNvSpPr>
              <a:spLocks noTextEdit="1"/>
            </xdr:cNvSpPr>
          </xdr:nvSpPr>
          <xdr:spPr>
            <a:xfrm>
              <a:off x="912017" y="4772024"/>
              <a:ext cx="1669257" cy="1371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342899</xdr:colOff>
      <xdr:row>5</xdr:row>
      <xdr:rowOff>19051</xdr:rowOff>
    </xdr:from>
    <xdr:to>
      <xdr:col>4</xdr:col>
      <xdr:colOff>123825</xdr:colOff>
      <xdr:row>13</xdr:row>
      <xdr:rowOff>28575</xdr:rowOff>
    </xdr:to>
    <xdr:pic>
      <xdr:nvPicPr>
        <xdr:cNvPr id="156" name="Picture 155">
          <a:extLst>
            <a:ext uri="{FF2B5EF4-FFF2-40B4-BE49-F238E27FC236}">
              <a16:creationId xmlns:a16="http://schemas.microsoft.com/office/drawing/2014/main" id="{344C1DB9-E0CE-EE31-B43C-08D22DD9303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952499" y="971551"/>
          <a:ext cx="1609726" cy="1533524"/>
        </a:xfrm>
        <a:prstGeom prst="rect">
          <a:avLst/>
        </a:prstGeom>
      </xdr:spPr>
    </xdr:pic>
    <xdr:clientData/>
  </xdr:twoCellAnchor>
  <xdr:twoCellAnchor>
    <xdr:from>
      <xdr:col>1</xdr:col>
      <xdr:colOff>323849</xdr:colOff>
      <xdr:row>13</xdr:row>
      <xdr:rowOff>123825</xdr:rowOff>
    </xdr:from>
    <xdr:to>
      <xdr:col>4</xdr:col>
      <xdr:colOff>152400</xdr:colOff>
      <xdr:row>15</xdr:row>
      <xdr:rowOff>47625</xdr:rowOff>
    </xdr:to>
    <xdr:sp macro="" textlink="">
      <xdr:nvSpPr>
        <xdr:cNvPr id="157" name="Rectangle 156">
          <a:hlinkClick xmlns:r="http://schemas.openxmlformats.org/officeDocument/2006/relationships" r:id="rId9"/>
          <a:extLst>
            <a:ext uri="{FF2B5EF4-FFF2-40B4-BE49-F238E27FC236}">
              <a16:creationId xmlns:a16="http://schemas.microsoft.com/office/drawing/2014/main" id="{374A03FB-81AC-4308-A26B-C1026058F906}"/>
            </a:ext>
          </a:extLst>
        </xdr:cNvPr>
        <xdr:cNvSpPr/>
      </xdr:nvSpPr>
      <xdr:spPr>
        <a:xfrm>
          <a:off x="933449" y="2600325"/>
          <a:ext cx="1657351" cy="304800"/>
        </a:xfrm>
        <a:prstGeom prst="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rPr>
            <a:t>SUMMERY</a:t>
          </a:r>
        </a:p>
      </xdr:txBody>
    </xdr:sp>
    <xdr:clientData/>
  </xdr:twoCellAnchor>
  <xdr:twoCellAnchor>
    <xdr:from>
      <xdr:col>1</xdr:col>
      <xdr:colOff>323849</xdr:colOff>
      <xdr:row>15</xdr:row>
      <xdr:rowOff>133350</xdr:rowOff>
    </xdr:from>
    <xdr:to>
      <xdr:col>4</xdr:col>
      <xdr:colOff>152400</xdr:colOff>
      <xdr:row>17</xdr:row>
      <xdr:rowOff>57150</xdr:rowOff>
    </xdr:to>
    <xdr:sp macro="" textlink="">
      <xdr:nvSpPr>
        <xdr:cNvPr id="158" name="Rectangle 157">
          <a:hlinkClick xmlns:r="http://schemas.openxmlformats.org/officeDocument/2006/relationships" r:id="rId10"/>
          <a:extLst>
            <a:ext uri="{FF2B5EF4-FFF2-40B4-BE49-F238E27FC236}">
              <a16:creationId xmlns:a16="http://schemas.microsoft.com/office/drawing/2014/main" id="{29E61EC3-5128-427F-BE32-3CB1C25C615D}"/>
            </a:ext>
          </a:extLst>
        </xdr:cNvPr>
        <xdr:cNvSpPr/>
      </xdr:nvSpPr>
      <xdr:spPr>
        <a:xfrm>
          <a:off x="933449" y="2990850"/>
          <a:ext cx="1657351" cy="304800"/>
        </a:xfrm>
        <a:prstGeom prst="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rPr>
            <a:t>OVERVIEW</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209550</xdr:colOff>
      <xdr:row>0</xdr:row>
      <xdr:rowOff>123825</xdr:rowOff>
    </xdr:from>
    <xdr:to>
      <xdr:col>19</xdr:col>
      <xdr:colOff>240030</xdr:colOff>
      <xdr:row>32</xdr:row>
      <xdr:rowOff>9526</xdr:rowOff>
    </xdr:to>
    <xdr:sp macro="" textlink="">
      <xdr:nvSpPr>
        <xdr:cNvPr id="2" name="Rectangle 1">
          <a:extLst>
            <a:ext uri="{FF2B5EF4-FFF2-40B4-BE49-F238E27FC236}">
              <a16:creationId xmlns:a16="http://schemas.microsoft.com/office/drawing/2014/main" id="{A3972724-1F6F-446F-A494-259E2A78D1E5}"/>
            </a:ext>
          </a:extLst>
        </xdr:cNvPr>
        <xdr:cNvSpPr/>
      </xdr:nvSpPr>
      <xdr:spPr>
        <a:xfrm>
          <a:off x="209550" y="123825"/>
          <a:ext cx="11612880" cy="5981701"/>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0</xdr:col>
      <xdr:colOff>314324</xdr:colOff>
      <xdr:row>1</xdr:row>
      <xdr:rowOff>19050</xdr:rowOff>
    </xdr:from>
    <xdr:to>
      <xdr:col>19</xdr:col>
      <xdr:colOff>142875</xdr:colOff>
      <xdr:row>4</xdr:row>
      <xdr:rowOff>28576</xdr:rowOff>
    </xdr:to>
    <xdr:sp macro="" textlink="">
      <xdr:nvSpPr>
        <xdr:cNvPr id="3" name="Rectangle 2">
          <a:extLst>
            <a:ext uri="{FF2B5EF4-FFF2-40B4-BE49-F238E27FC236}">
              <a16:creationId xmlns:a16="http://schemas.microsoft.com/office/drawing/2014/main" id="{8C248D42-BC1F-4137-9C5C-B27DB080869D}"/>
            </a:ext>
          </a:extLst>
        </xdr:cNvPr>
        <xdr:cNvSpPr/>
      </xdr:nvSpPr>
      <xdr:spPr>
        <a:xfrm>
          <a:off x="314324" y="209550"/>
          <a:ext cx="11410951" cy="581026"/>
        </a:xfrm>
        <a:prstGeom prst="rect">
          <a:avLst/>
        </a:prstGeom>
        <a:solidFill>
          <a:srgbClr val="1D3259">
            <a:alpha val="93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314324</xdr:colOff>
      <xdr:row>4</xdr:row>
      <xdr:rowOff>28575</xdr:rowOff>
    </xdr:from>
    <xdr:to>
      <xdr:col>3</xdr:col>
      <xdr:colOff>590550</xdr:colOff>
      <xdr:row>31</xdr:row>
      <xdr:rowOff>85726</xdr:rowOff>
    </xdr:to>
    <xdr:sp macro="" textlink="">
      <xdr:nvSpPr>
        <xdr:cNvPr id="4" name="Rectangle 3">
          <a:extLst>
            <a:ext uri="{FF2B5EF4-FFF2-40B4-BE49-F238E27FC236}">
              <a16:creationId xmlns:a16="http://schemas.microsoft.com/office/drawing/2014/main" id="{54FD31D1-EE97-4453-BC78-F3E4BF6D7822}"/>
            </a:ext>
          </a:extLst>
        </xdr:cNvPr>
        <xdr:cNvSpPr/>
      </xdr:nvSpPr>
      <xdr:spPr>
        <a:xfrm>
          <a:off x="314324" y="790575"/>
          <a:ext cx="2105026" cy="5200651"/>
        </a:xfrm>
        <a:prstGeom prst="rect">
          <a:avLst/>
        </a:prstGeom>
        <a:solidFill>
          <a:srgbClr val="1D3259">
            <a:alpha val="93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171450</xdr:colOff>
      <xdr:row>1</xdr:row>
      <xdr:rowOff>19051</xdr:rowOff>
    </xdr:from>
    <xdr:to>
      <xdr:col>14</xdr:col>
      <xdr:colOff>342900</xdr:colOff>
      <xdr:row>3</xdr:row>
      <xdr:rowOff>85726</xdr:rowOff>
    </xdr:to>
    <xdr:sp macro="" textlink="">
      <xdr:nvSpPr>
        <xdr:cNvPr id="5" name="Rectangle 4">
          <a:extLst>
            <a:ext uri="{FF2B5EF4-FFF2-40B4-BE49-F238E27FC236}">
              <a16:creationId xmlns:a16="http://schemas.microsoft.com/office/drawing/2014/main" id="{AE544702-2338-4369-89A7-4E4CE3829779}"/>
            </a:ext>
          </a:extLst>
        </xdr:cNvPr>
        <xdr:cNvSpPr/>
      </xdr:nvSpPr>
      <xdr:spPr>
        <a:xfrm>
          <a:off x="3829050" y="209551"/>
          <a:ext cx="5048250" cy="4476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t>BANK</a:t>
          </a:r>
          <a:r>
            <a:rPr lang="en-US" sz="2800" b="1" baseline="0"/>
            <a:t> LOAN REPORT | </a:t>
          </a:r>
          <a:r>
            <a:rPr lang="en-US" sz="2800" b="1" baseline="0">
              <a:solidFill>
                <a:schemeClr val="accent1">
                  <a:lumMod val="60000"/>
                  <a:lumOff val="40000"/>
                </a:schemeClr>
              </a:solidFill>
            </a:rPr>
            <a:t>OVERVIEW</a:t>
          </a:r>
          <a:endParaRPr lang="en-US" sz="2800" b="1">
            <a:solidFill>
              <a:schemeClr val="accent1">
                <a:lumMod val="60000"/>
                <a:lumOff val="40000"/>
              </a:schemeClr>
            </a:solidFill>
          </a:endParaRPr>
        </a:p>
      </xdr:txBody>
    </xdr:sp>
    <xdr:clientData/>
  </xdr:twoCellAnchor>
  <xdr:twoCellAnchor>
    <xdr:from>
      <xdr:col>8</xdr:col>
      <xdr:colOff>352424</xdr:colOff>
      <xdr:row>10</xdr:row>
      <xdr:rowOff>28576</xdr:rowOff>
    </xdr:from>
    <xdr:to>
      <xdr:col>10</xdr:col>
      <xdr:colOff>38099</xdr:colOff>
      <xdr:row>11</xdr:row>
      <xdr:rowOff>85726</xdr:rowOff>
    </xdr:to>
    <xdr:sp macro="" textlink="Sheet3!B4">
      <xdr:nvSpPr>
        <xdr:cNvPr id="6" name="Rectangle 5">
          <a:extLst>
            <a:ext uri="{FF2B5EF4-FFF2-40B4-BE49-F238E27FC236}">
              <a16:creationId xmlns:a16="http://schemas.microsoft.com/office/drawing/2014/main" id="{DB881700-FC56-4C2C-867E-120B15342DE3}"/>
            </a:ext>
          </a:extLst>
        </xdr:cNvPr>
        <xdr:cNvSpPr/>
      </xdr:nvSpPr>
      <xdr:spPr>
        <a:xfrm>
          <a:off x="5229224" y="1933576"/>
          <a:ext cx="904875"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0D4957B-7ECA-4E43-A6B8-9E88AAA6EE27}" type="TxLink">
            <a:rPr lang="en-US" sz="1100" b="0" i="0" u="none" strike="noStrike">
              <a:solidFill>
                <a:srgbClr val="000000"/>
              </a:solidFill>
              <a:effectLst/>
              <a:latin typeface="Aptos Narrow"/>
              <a:ea typeface="Lato black" panose="020F0502020204030204" pitchFamily="34" charset="0"/>
              <a:cs typeface="Lato black" panose="020F0502020204030204" pitchFamily="34" charset="0"/>
            </a:rPr>
            <a:t>$84.3M</a:t>
          </a:fld>
          <a:endParaRPr lang="en-US" sz="1800"/>
        </a:p>
      </xdr:txBody>
    </xdr:sp>
    <xdr:clientData/>
  </xdr:twoCellAnchor>
  <xdr:twoCellAnchor>
    <xdr:from>
      <xdr:col>4</xdr:col>
      <xdr:colOff>123825</xdr:colOff>
      <xdr:row>4</xdr:row>
      <xdr:rowOff>152401</xdr:rowOff>
    </xdr:from>
    <xdr:to>
      <xdr:col>19</xdr:col>
      <xdr:colOff>142875</xdr:colOff>
      <xdr:row>10</xdr:row>
      <xdr:rowOff>90488</xdr:rowOff>
    </xdr:to>
    <xdr:grpSp>
      <xdr:nvGrpSpPr>
        <xdr:cNvPr id="7" name="Group 6">
          <a:extLst>
            <a:ext uri="{FF2B5EF4-FFF2-40B4-BE49-F238E27FC236}">
              <a16:creationId xmlns:a16="http://schemas.microsoft.com/office/drawing/2014/main" id="{10522CEE-AF32-459E-BB1D-BC9333275222}"/>
            </a:ext>
          </a:extLst>
        </xdr:cNvPr>
        <xdr:cNvGrpSpPr/>
      </xdr:nvGrpSpPr>
      <xdr:grpSpPr>
        <a:xfrm>
          <a:off x="2552700" y="914401"/>
          <a:ext cx="9127331" cy="1081087"/>
          <a:chOff x="2962275" y="1171575"/>
          <a:chExt cx="9163050" cy="1081087"/>
        </a:xfrm>
      </xdr:grpSpPr>
      <xdr:grpSp>
        <xdr:nvGrpSpPr>
          <xdr:cNvPr id="8" name="Group 7">
            <a:extLst>
              <a:ext uri="{FF2B5EF4-FFF2-40B4-BE49-F238E27FC236}">
                <a16:creationId xmlns:a16="http://schemas.microsoft.com/office/drawing/2014/main" id="{27371690-0229-1275-633C-E1D47F2718FB}"/>
              </a:ext>
            </a:extLst>
          </xdr:cNvPr>
          <xdr:cNvGrpSpPr/>
        </xdr:nvGrpSpPr>
        <xdr:grpSpPr>
          <a:xfrm>
            <a:off x="2962275" y="1190625"/>
            <a:ext cx="1714500" cy="1062037"/>
            <a:chOff x="2962275" y="1171575"/>
            <a:chExt cx="1714500" cy="1062037"/>
          </a:xfrm>
        </xdr:grpSpPr>
        <xdr:sp macro="" textlink="">
          <xdr:nvSpPr>
            <xdr:cNvPr id="41" name="Rectangle: Rounded Corners 40">
              <a:extLst>
                <a:ext uri="{FF2B5EF4-FFF2-40B4-BE49-F238E27FC236}">
                  <a16:creationId xmlns:a16="http://schemas.microsoft.com/office/drawing/2014/main" id="{D6317D6D-F523-DA9B-00DE-7E298E81E782}"/>
                </a:ext>
              </a:extLst>
            </xdr:cNvPr>
            <xdr:cNvSpPr/>
          </xdr:nvSpPr>
          <xdr:spPr>
            <a:xfrm>
              <a:off x="2962275" y="1176337"/>
              <a:ext cx="1714500" cy="1057275"/>
            </a:xfrm>
            <a:prstGeom prst="roundRect">
              <a:avLst>
                <a:gd name="adj" fmla="val 10000"/>
              </a:avLst>
            </a:prstGeom>
            <a:solidFill>
              <a:schemeClr val="accent2">
                <a:lumMod val="75000"/>
                <a:alpha val="93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42" name="Rectangle 41">
              <a:extLst>
                <a:ext uri="{FF2B5EF4-FFF2-40B4-BE49-F238E27FC236}">
                  <a16:creationId xmlns:a16="http://schemas.microsoft.com/office/drawing/2014/main" id="{AFE9D13B-E9B5-B91B-AF98-B39BD5A946C7}"/>
                </a:ext>
              </a:extLst>
            </xdr:cNvPr>
            <xdr:cNvSpPr/>
          </xdr:nvSpPr>
          <xdr:spPr>
            <a:xfrm>
              <a:off x="3057524" y="1171575"/>
              <a:ext cx="1533525"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accent1">
                      <a:lumMod val="40000"/>
                      <a:lumOff val="60000"/>
                    </a:schemeClr>
                  </a:solidFill>
                </a:rPr>
                <a:t>Total</a:t>
              </a:r>
              <a:r>
                <a:rPr lang="en-US" sz="1100" b="1" baseline="0">
                  <a:solidFill>
                    <a:schemeClr val="accent1">
                      <a:lumMod val="40000"/>
                      <a:lumOff val="60000"/>
                    </a:schemeClr>
                  </a:solidFill>
                </a:rPr>
                <a:t> Loan Applications</a:t>
              </a:r>
              <a:endParaRPr lang="en-US" sz="1100" b="1">
                <a:solidFill>
                  <a:schemeClr val="accent1">
                    <a:lumMod val="40000"/>
                    <a:lumOff val="60000"/>
                  </a:schemeClr>
                </a:solidFill>
              </a:endParaRPr>
            </a:p>
          </xdr:txBody>
        </xdr:sp>
        <xdr:sp macro="" textlink="Sheet3!A4">
          <xdr:nvSpPr>
            <xdr:cNvPr id="43" name="Rectangle 42">
              <a:extLst>
                <a:ext uri="{FF2B5EF4-FFF2-40B4-BE49-F238E27FC236}">
                  <a16:creationId xmlns:a16="http://schemas.microsoft.com/office/drawing/2014/main" id="{68B3154D-20B3-B524-BB60-6897B60B45CD}"/>
                </a:ext>
              </a:extLst>
            </xdr:cNvPr>
            <xdr:cNvSpPr/>
          </xdr:nvSpPr>
          <xdr:spPr>
            <a:xfrm>
              <a:off x="3343274" y="1476375"/>
              <a:ext cx="904875"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8F45C06-F352-421D-A1D5-87E49D8AE401}" type="TxLink">
                <a:rPr lang="en-US" sz="2000" b="0" i="0" u="none" strike="noStrike">
                  <a:solidFill>
                    <a:schemeClr val="bg1">
                      <a:lumMod val="95000"/>
                    </a:schemeClr>
                  </a:solidFill>
                  <a:effectLst/>
                  <a:latin typeface="Lato black" panose="020F0502020204030203" pitchFamily="34" charset="0"/>
                  <a:ea typeface="Lato black" panose="020F0502020204030203" pitchFamily="34" charset="0"/>
                  <a:cs typeface="Lato black" panose="020F0502020204030203" pitchFamily="34" charset="0"/>
                </a:rPr>
                <a:t>9.7K</a:t>
              </a:fld>
              <a:endParaRPr lang="en-US" sz="20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44" name="Rectangle 43">
              <a:extLst>
                <a:ext uri="{FF2B5EF4-FFF2-40B4-BE49-F238E27FC236}">
                  <a16:creationId xmlns:a16="http://schemas.microsoft.com/office/drawing/2014/main" id="{94709B1D-E147-F711-94DF-CA39E972BEF6}"/>
                </a:ext>
              </a:extLst>
            </xdr:cNvPr>
            <xdr:cNvSpPr/>
          </xdr:nvSpPr>
          <xdr:spPr>
            <a:xfrm>
              <a:off x="3114675" y="1728788"/>
              <a:ext cx="447675"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rgbClr val="FFC000"/>
                  </a:solidFill>
                  <a:latin typeface="Calibri" panose="020F0502020204030204" pitchFamily="34" charset="0"/>
                  <a:cs typeface="Calibri" panose="020F0502020204030204" pitchFamily="34" charset="0"/>
                </a:rPr>
                <a:t>MTD</a:t>
              </a:r>
            </a:p>
          </xdr:txBody>
        </xdr:sp>
        <xdr:sp macro="" textlink="">
          <xdr:nvSpPr>
            <xdr:cNvPr id="45" name="Rectangle 44">
              <a:extLst>
                <a:ext uri="{FF2B5EF4-FFF2-40B4-BE49-F238E27FC236}">
                  <a16:creationId xmlns:a16="http://schemas.microsoft.com/office/drawing/2014/main" id="{56E03F6A-8775-EC57-03FA-002E6B20C760}"/>
                </a:ext>
              </a:extLst>
            </xdr:cNvPr>
            <xdr:cNvSpPr/>
          </xdr:nvSpPr>
          <xdr:spPr>
            <a:xfrm>
              <a:off x="4038600" y="1728788"/>
              <a:ext cx="485775"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rgbClr val="FFC000"/>
                  </a:solidFill>
                  <a:latin typeface="Calibri" panose="020F0502020204030204" pitchFamily="34" charset="0"/>
                  <a:cs typeface="Calibri" panose="020F0502020204030204" pitchFamily="34" charset="0"/>
                </a:rPr>
                <a:t>MoM</a:t>
              </a:r>
            </a:p>
          </xdr:txBody>
        </xdr:sp>
        <xdr:sp macro="" textlink="Sheet3!B10">
          <xdr:nvSpPr>
            <xdr:cNvPr id="46" name="Rectangle 45">
              <a:extLst>
                <a:ext uri="{FF2B5EF4-FFF2-40B4-BE49-F238E27FC236}">
                  <a16:creationId xmlns:a16="http://schemas.microsoft.com/office/drawing/2014/main" id="{96265EFE-C173-ACCC-B381-8CC139AF5C80}"/>
                </a:ext>
              </a:extLst>
            </xdr:cNvPr>
            <xdr:cNvSpPr/>
          </xdr:nvSpPr>
          <xdr:spPr>
            <a:xfrm>
              <a:off x="3105149" y="1904999"/>
              <a:ext cx="466725"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D267549-ED4C-48D6-A39B-87A350ACB44B}" type="TxLink">
                <a:rPr lang="en-US" sz="1200" b="1" i="0" u="none" strike="noStrike">
                  <a:solidFill>
                    <a:schemeClr val="bg1">
                      <a:lumMod val="95000"/>
                    </a:schemeClr>
                  </a:solidFill>
                  <a:effectLst/>
                  <a:latin typeface="Sego ui Semibold"/>
                  <a:ea typeface="+mn-ea"/>
                  <a:cs typeface="+mn-cs"/>
                </a:rPr>
                <a:t>1.0K</a:t>
              </a:fld>
              <a:endParaRPr lang="en-US" sz="1200" b="1">
                <a:solidFill>
                  <a:schemeClr val="bg1">
                    <a:lumMod val="95000"/>
                  </a:schemeClr>
                </a:solidFill>
                <a:latin typeface="Sego ui Semibold"/>
                <a:cs typeface="Calibri" panose="020F0502020204030204" pitchFamily="34" charset="0"/>
              </a:endParaRPr>
            </a:p>
          </xdr:txBody>
        </xdr:sp>
        <xdr:sp macro="" textlink="Sheet3!A20">
          <xdr:nvSpPr>
            <xdr:cNvPr id="47" name="Rectangle 46">
              <a:extLst>
                <a:ext uri="{FF2B5EF4-FFF2-40B4-BE49-F238E27FC236}">
                  <a16:creationId xmlns:a16="http://schemas.microsoft.com/office/drawing/2014/main" id="{33A76EA8-00AF-2ED5-A91A-D2FD1DAAA1F2}"/>
                </a:ext>
              </a:extLst>
            </xdr:cNvPr>
            <xdr:cNvSpPr/>
          </xdr:nvSpPr>
          <xdr:spPr>
            <a:xfrm>
              <a:off x="3999441" y="1904999"/>
              <a:ext cx="571500"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724F422-7F37-480C-9B2D-7D5267272898}" type="TxLink">
                <a:rPr lang="en-US" sz="1200" b="1" i="0" u="none" strike="noStrike">
                  <a:solidFill>
                    <a:schemeClr val="bg1">
                      <a:lumMod val="95000"/>
                    </a:schemeClr>
                  </a:solidFill>
                  <a:effectLst/>
                  <a:latin typeface="Sego ui Semibold"/>
                  <a:ea typeface="+mn-ea"/>
                  <a:cs typeface="+mn-cs"/>
                </a:rPr>
                <a:t>-8.8%</a:t>
              </a:fld>
              <a:endParaRPr lang="en-US" sz="1200" b="1">
                <a:solidFill>
                  <a:schemeClr val="bg1">
                    <a:lumMod val="95000"/>
                  </a:schemeClr>
                </a:solidFill>
                <a:latin typeface="Sego ui Semibold"/>
                <a:cs typeface="Calibri" panose="020F0502020204030204" pitchFamily="34" charset="0"/>
              </a:endParaRPr>
            </a:p>
          </xdr:txBody>
        </xdr:sp>
      </xdr:grpSp>
      <xdr:grpSp>
        <xdr:nvGrpSpPr>
          <xdr:cNvPr id="9" name="Group 8">
            <a:extLst>
              <a:ext uri="{FF2B5EF4-FFF2-40B4-BE49-F238E27FC236}">
                <a16:creationId xmlns:a16="http://schemas.microsoft.com/office/drawing/2014/main" id="{3F141D8B-D94E-6445-A93F-F71A53861908}"/>
              </a:ext>
            </a:extLst>
          </xdr:cNvPr>
          <xdr:cNvGrpSpPr/>
        </xdr:nvGrpSpPr>
        <xdr:grpSpPr>
          <a:xfrm>
            <a:off x="10410825" y="1171575"/>
            <a:ext cx="1714500" cy="1062037"/>
            <a:chOff x="10410825" y="1171575"/>
            <a:chExt cx="1714500" cy="1062037"/>
          </a:xfrm>
        </xdr:grpSpPr>
        <xdr:sp macro="" textlink="">
          <xdr:nvSpPr>
            <xdr:cNvPr id="34" name="Rectangle: Rounded Corners 33">
              <a:extLst>
                <a:ext uri="{FF2B5EF4-FFF2-40B4-BE49-F238E27FC236}">
                  <a16:creationId xmlns:a16="http://schemas.microsoft.com/office/drawing/2014/main" id="{5598D480-E39D-7940-07A0-D7D68E6206E4}"/>
                </a:ext>
              </a:extLst>
            </xdr:cNvPr>
            <xdr:cNvSpPr/>
          </xdr:nvSpPr>
          <xdr:spPr>
            <a:xfrm>
              <a:off x="10410825" y="1176337"/>
              <a:ext cx="1714500" cy="1057275"/>
            </a:xfrm>
            <a:prstGeom prst="roundRect">
              <a:avLst>
                <a:gd name="adj" fmla="val 10000"/>
              </a:avLst>
            </a:prstGeom>
            <a:solidFill>
              <a:srgbClr val="1D3259">
                <a:alpha val="93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35" name="Rectangle 34">
              <a:extLst>
                <a:ext uri="{FF2B5EF4-FFF2-40B4-BE49-F238E27FC236}">
                  <a16:creationId xmlns:a16="http://schemas.microsoft.com/office/drawing/2014/main" id="{3AB08B8D-D489-6E57-06CB-13D824884578}"/>
                </a:ext>
              </a:extLst>
            </xdr:cNvPr>
            <xdr:cNvSpPr/>
          </xdr:nvSpPr>
          <xdr:spPr>
            <a:xfrm>
              <a:off x="10506074" y="1171575"/>
              <a:ext cx="1533525"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accent1">
                      <a:lumMod val="40000"/>
                      <a:lumOff val="60000"/>
                    </a:schemeClr>
                  </a:solidFill>
                </a:rPr>
                <a:t>Agv DTI</a:t>
              </a:r>
            </a:p>
          </xdr:txBody>
        </xdr:sp>
        <xdr:sp macro="" textlink="Sheet3!E4">
          <xdr:nvSpPr>
            <xdr:cNvPr id="36" name="Rectangle 35">
              <a:extLst>
                <a:ext uri="{FF2B5EF4-FFF2-40B4-BE49-F238E27FC236}">
                  <a16:creationId xmlns:a16="http://schemas.microsoft.com/office/drawing/2014/main" id="{C5DC0425-E30D-1116-735F-AC36082511D5}"/>
                </a:ext>
              </a:extLst>
            </xdr:cNvPr>
            <xdr:cNvSpPr/>
          </xdr:nvSpPr>
          <xdr:spPr>
            <a:xfrm>
              <a:off x="10696575" y="1476375"/>
              <a:ext cx="1085849"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DAB4400-2BF1-4610-AA1B-09C5E0EF87C3}" type="TxLink">
                <a:rPr lang="en-US" sz="2000" b="0" i="0" u="none" strike="noStrike">
                  <a:solidFill>
                    <a:schemeClr val="bg1">
                      <a:lumMod val="95000"/>
                    </a:schemeClr>
                  </a:solidFill>
                  <a:effectLst/>
                  <a:latin typeface="Lato black" panose="020F0502020204030203" pitchFamily="34" charset="0"/>
                  <a:ea typeface="Lato black" panose="020F0502020204030203" pitchFamily="34" charset="0"/>
                  <a:cs typeface="Lato black" panose="020F0502020204030203" pitchFamily="34" charset="0"/>
                </a:rPr>
                <a:t>12.04%</a:t>
              </a:fld>
              <a:endParaRPr lang="en-US" sz="20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7" name="Rectangle 36">
              <a:extLst>
                <a:ext uri="{FF2B5EF4-FFF2-40B4-BE49-F238E27FC236}">
                  <a16:creationId xmlns:a16="http://schemas.microsoft.com/office/drawing/2014/main" id="{58F40081-B9E9-BBBD-0E8C-0E547C85E85D}"/>
                </a:ext>
              </a:extLst>
            </xdr:cNvPr>
            <xdr:cNvSpPr/>
          </xdr:nvSpPr>
          <xdr:spPr>
            <a:xfrm>
              <a:off x="10563225" y="1728788"/>
              <a:ext cx="447675"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rgbClr val="FFC000"/>
                  </a:solidFill>
                  <a:latin typeface="Calibri" panose="020F0502020204030204" pitchFamily="34" charset="0"/>
                  <a:cs typeface="Calibri" panose="020F0502020204030204" pitchFamily="34" charset="0"/>
                </a:rPr>
                <a:t>MTD</a:t>
              </a:r>
            </a:p>
          </xdr:txBody>
        </xdr:sp>
        <xdr:sp macro="" textlink="">
          <xdr:nvSpPr>
            <xdr:cNvPr id="38" name="Rectangle 37">
              <a:extLst>
                <a:ext uri="{FF2B5EF4-FFF2-40B4-BE49-F238E27FC236}">
                  <a16:creationId xmlns:a16="http://schemas.microsoft.com/office/drawing/2014/main" id="{05572F73-0C24-A9AC-EAA2-047C1AC10642}"/>
                </a:ext>
              </a:extLst>
            </xdr:cNvPr>
            <xdr:cNvSpPr/>
          </xdr:nvSpPr>
          <xdr:spPr>
            <a:xfrm>
              <a:off x="11496675" y="1728788"/>
              <a:ext cx="485775"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rgbClr val="FFC000"/>
                  </a:solidFill>
                  <a:latin typeface="Calibri" panose="020F0502020204030204" pitchFamily="34" charset="0"/>
                  <a:cs typeface="Calibri" panose="020F0502020204030204" pitchFamily="34" charset="0"/>
                </a:rPr>
                <a:t>MoM</a:t>
              </a:r>
            </a:p>
          </xdr:txBody>
        </xdr:sp>
        <xdr:sp macro="" textlink="Sheet3!F10">
          <xdr:nvSpPr>
            <xdr:cNvPr id="39" name="Rectangle 38">
              <a:extLst>
                <a:ext uri="{FF2B5EF4-FFF2-40B4-BE49-F238E27FC236}">
                  <a16:creationId xmlns:a16="http://schemas.microsoft.com/office/drawing/2014/main" id="{6A1697CF-595D-F026-E1EC-101C82B53834}"/>
                </a:ext>
              </a:extLst>
            </xdr:cNvPr>
            <xdr:cNvSpPr/>
          </xdr:nvSpPr>
          <xdr:spPr>
            <a:xfrm>
              <a:off x="10488085" y="1904999"/>
              <a:ext cx="647700"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DAD891C-4C96-46D3-8DF1-49E619C27758}" type="TxLink">
                <a:rPr lang="en-US" sz="1200" b="1" i="0" u="none" strike="noStrike">
                  <a:solidFill>
                    <a:schemeClr val="bg1">
                      <a:lumMod val="95000"/>
                    </a:schemeClr>
                  </a:solidFill>
                  <a:effectLst/>
                  <a:latin typeface="Sego ui Semibold"/>
                  <a:ea typeface="+mn-ea"/>
                  <a:cs typeface="+mn-cs"/>
                </a:rPr>
                <a:t>12.17%</a:t>
              </a:fld>
              <a:endParaRPr lang="en-US" sz="1200" b="1">
                <a:solidFill>
                  <a:schemeClr val="bg1">
                    <a:lumMod val="95000"/>
                  </a:schemeClr>
                </a:solidFill>
                <a:latin typeface="Sego ui Semibold"/>
                <a:cs typeface="Calibri" panose="020F0502020204030204" pitchFamily="34" charset="0"/>
              </a:endParaRPr>
            </a:p>
          </xdr:txBody>
        </xdr:sp>
        <xdr:sp macro="" textlink="Sheet3!E20">
          <xdr:nvSpPr>
            <xdr:cNvPr id="40" name="Rectangle 39">
              <a:extLst>
                <a:ext uri="{FF2B5EF4-FFF2-40B4-BE49-F238E27FC236}">
                  <a16:creationId xmlns:a16="http://schemas.microsoft.com/office/drawing/2014/main" id="{E4B94D97-5533-3500-F993-4A1B5F78F7A0}"/>
                </a:ext>
              </a:extLst>
            </xdr:cNvPr>
            <xdr:cNvSpPr/>
          </xdr:nvSpPr>
          <xdr:spPr>
            <a:xfrm>
              <a:off x="11468100" y="1904999"/>
              <a:ext cx="571500"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A7292BB-C971-4B1F-A4A1-35F8AE4C6E2C}" type="TxLink">
                <a:rPr lang="en-US" sz="1200" b="1" i="0" u="none" strike="noStrike">
                  <a:solidFill>
                    <a:schemeClr val="bg1">
                      <a:lumMod val="95000"/>
                    </a:schemeClr>
                  </a:solidFill>
                  <a:effectLst/>
                  <a:latin typeface="Sego ui Semibold"/>
                  <a:ea typeface="+mn-ea"/>
                  <a:cs typeface="+mn-cs"/>
                </a:rPr>
                <a:t>1.7%</a:t>
              </a:fld>
              <a:endParaRPr lang="en-US" sz="1200" b="1">
                <a:solidFill>
                  <a:schemeClr val="bg1">
                    <a:lumMod val="95000"/>
                  </a:schemeClr>
                </a:solidFill>
                <a:latin typeface="Sego ui Semibold"/>
                <a:cs typeface="Calibri" panose="020F0502020204030204" pitchFamily="34" charset="0"/>
              </a:endParaRPr>
            </a:p>
          </xdr:txBody>
        </xdr:sp>
      </xdr:grpSp>
      <xdr:grpSp>
        <xdr:nvGrpSpPr>
          <xdr:cNvPr id="10" name="Group 9">
            <a:extLst>
              <a:ext uri="{FF2B5EF4-FFF2-40B4-BE49-F238E27FC236}">
                <a16:creationId xmlns:a16="http://schemas.microsoft.com/office/drawing/2014/main" id="{2B89AD92-083A-D7CA-D42E-0EBFC3F44F40}"/>
              </a:ext>
            </a:extLst>
          </xdr:cNvPr>
          <xdr:cNvGrpSpPr/>
        </xdr:nvGrpSpPr>
        <xdr:grpSpPr>
          <a:xfrm>
            <a:off x="8548687" y="1171575"/>
            <a:ext cx="1714500" cy="1062037"/>
            <a:chOff x="8548687" y="1171575"/>
            <a:chExt cx="1714500" cy="1062037"/>
          </a:xfrm>
        </xdr:grpSpPr>
        <xdr:sp macro="" textlink="">
          <xdr:nvSpPr>
            <xdr:cNvPr id="27" name="Rectangle: Rounded Corners 26">
              <a:extLst>
                <a:ext uri="{FF2B5EF4-FFF2-40B4-BE49-F238E27FC236}">
                  <a16:creationId xmlns:a16="http://schemas.microsoft.com/office/drawing/2014/main" id="{36A08DA1-7F5E-3D95-AD0A-C5F7D1B85FB4}"/>
                </a:ext>
              </a:extLst>
            </xdr:cNvPr>
            <xdr:cNvSpPr/>
          </xdr:nvSpPr>
          <xdr:spPr>
            <a:xfrm>
              <a:off x="8548687" y="1176337"/>
              <a:ext cx="1714500" cy="1057275"/>
            </a:xfrm>
            <a:prstGeom prst="roundRect">
              <a:avLst>
                <a:gd name="adj" fmla="val 10000"/>
              </a:avLst>
            </a:prstGeom>
            <a:solidFill>
              <a:srgbClr val="1D3259">
                <a:alpha val="93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8" name="Rectangle 27">
              <a:extLst>
                <a:ext uri="{FF2B5EF4-FFF2-40B4-BE49-F238E27FC236}">
                  <a16:creationId xmlns:a16="http://schemas.microsoft.com/office/drawing/2014/main" id="{90AA55BF-CA3C-1F5C-93BC-93A08AD2AA90}"/>
                </a:ext>
              </a:extLst>
            </xdr:cNvPr>
            <xdr:cNvSpPr/>
          </xdr:nvSpPr>
          <xdr:spPr>
            <a:xfrm>
              <a:off x="8639174" y="1171575"/>
              <a:ext cx="1533525"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accent1">
                      <a:lumMod val="40000"/>
                      <a:lumOff val="60000"/>
                    </a:schemeClr>
                  </a:solidFill>
                </a:rPr>
                <a:t>Avg Interest Rate</a:t>
              </a:r>
            </a:p>
          </xdr:txBody>
        </xdr:sp>
        <xdr:sp macro="" textlink="Sheet3!D4">
          <xdr:nvSpPr>
            <xdr:cNvPr id="29" name="Rectangle 28">
              <a:extLst>
                <a:ext uri="{FF2B5EF4-FFF2-40B4-BE49-F238E27FC236}">
                  <a16:creationId xmlns:a16="http://schemas.microsoft.com/office/drawing/2014/main" id="{105AAD7A-D69B-25C4-2C14-7782B1BED81E}"/>
                </a:ext>
              </a:extLst>
            </xdr:cNvPr>
            <xdr:cNvSpPr/>
          </xdr:nvSpPr>
          <xdr:spPr>
            <a:xfrm>
              <a:off x="8851106" y="1476375"/>
              <a:ext cx="1057276"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6E139B1-A162-45C5-AF1B-4B22062D9C0C}" type="TxLink">
                <a:rPr lang="en-US" sz="2000" b="0" i="0" u="none" strike="noStrike">
                  <a:solidFill>
                    <a:schemeClr val="bg1">
                      <a:lumMod val="95000"/>
                    </a:schemeClr>
                  </a:solidFill>
                  <a:effectLst/>
                  <a:latin typeface="Lato black" panose="020F0502020204030203" pitchFamily="34" charset="0"/>
                  <a:ea typeface="Lato black" panose="020F0502020204030203" pitchFamily="34" charset="0"/>
                  <a:cs typeface="Lato black" panose="020F0502020204030203" pitchFamily="34" charset="0"/>
                </a:rPr>
                <a:t>7.35%</a:t>
              </a:fld>
              <a:endParaRPr lang="en-US" sz="20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0" name="Rectangle 29">
              <a:extLst>
                <a:ext uri="{FF2B5EF4-FFF2-40B4-BE49-F238E27FC236}">
                  <a16:creationId xmlns:a16="http://schemas.microsoft.com/office/drawing/2014/main" id="{2F03ACB2-B180-3C11-FD15-DF4532F078CE}"/>
                </a:ext>
              </a:extLst>
            </xdr:cNvPr>
            <xdr:cNvSpPr/>
          </xdr:nvSpPr>
          <xdr:spPr>
            <a:xfrm>
              <a:off x="8696325" y="1728788"/>
              <a:ext cx="447675"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rgbClr val="FFC000"/>
                  </a:solidFill>
                  <a:latin typeface="Calibri" panose="020F0502020204030204" pitchFamily="34" charset="0"/>
                  <a:cs typeface="Calibri" panose="020F0502020204030204" pitchFamily="34" charset="0"/>
                </a:rPr>
                <a:t>MTD</a:t>
              </a:r>
            </a:p>
          </xdr:txBody>
        </xdr:sp>
        <xdr:sp macro="" textlink="">
          <xdr:nvSpPr>
            <xdr:cNvPr id="31" name="Rectangle 30">
              <a:extLst>
                <a:ext uri="{FF2B5EF4-FFF2-40B4-BE49-F238E27FC236}">
                  <a16:creationId xmlns:a16="http://schemas.microsoft.com/office/drawing/2014/main" id="{956E6302-22A6-0F7C-ED89-5A6D86A9097D}"/>
                </a:ext>
              </a:extLst>
            </xdr:cNvPr>
            <xdr:cNvSpPr/>
          </xdr:nvSpPr>
          <xdr:spPr>
            <a:xfrm>
              <a:off x="9620250" y="1728788"/>
              <a:ext cx="485775"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rgbClr val="FFC000"/>
                  </a:solidFill>
                  <a:latin typeface="Calibri" panose="020F0502020204030204" pitchFamily="34" charset="0"/>
                  <a:cs typeface="Calibri" panose="020F0502020204030204" pitchFamily="34" charset="0"/>
                </a:rPr>
                <a:t>MoM</a:t>
              </a:r>
            </a:p>
          </xdr:txBody>
        </xdr:sp>
        <xdr:sp macro="" textlink="Sheet3!E10">
          <xdr:nvSpPr>
            <xdr:cNvPr id="32" name="Rectangle 31">
              <a:extLst>
                <a:ext uri="{FF2B5EF4-FFF2-40B4-BE49-F238E27FC236}">
                  <a16:creationId xmlns:a16="http://schemas.microsoft.com/office/drawing/2014/main" id="{2861824F-6533-BBB9-E889-34CC96AC24E6}"/>
                </a:ext>
              </a:extLst>
            </xdr:cNvPr>
            <xdr:cNvSpPr/>
          </xdr:nvSpPr>
          <xdr:spPr>
            <a:xfrm>
              <a:off x="8594726" y="1904999"/>
              <a:ext cx="685800"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7E1667D-15B0-44F6-A8C1-2C23B6F7A5FF}" type="TxLink">
                <a:rPr lang="en-US" sz="1200" b="1" i="0" u="none" strike="noStrike">
                  <a:solidFill>
                    <a:schemeClr val="bg1">
                      <a:lumMod val="95000"/>
                    </a:schemeClr>
                  </a:solidFill>
                  <a:effectLst/>
                  <a:latin typeface="Sego ui Semibold"/>
                  <a:ea typeface="+mn-ea"/>
                  <a:cs typeface="+mn-cs"/>
                </a:rPr>
                <a:t>7.30%</a:t>
              </a:fld>
              <a:endParaRPr lang="en-US" sz="1200" b="1">
                <a:solidFill>
                  <a:schemeClr val="bg1">
                    <a:lumMod val="95000"/>
                  </a:schemeClr>
                </a:solidFill>
                <a:latin typeface="Sego ui Semibold"/>
                <a:cs typeface="Calibri" panose="020F0502020204030204" pitchFamily="34" charset="0"/>
              </a:endParaRPr>
            </a:p>
          </xdr:txBody>
        </xdr:sp>
        <xdr:sp macro="" textlink="Sheet3!D20">
          <xdr:nvSpPr>
            <xdr:cNvPr id="33" name="Rectangle 32">
              <a:extLst>
                <a:ext uri="{FF2B5EF4-FFF2-40B4-BE49-F238E27FC236}">
                  <a16:creationId xmlns:a16="http://schemas.microsoft.com/office/drawing/2014/main" id="{3F6BFD12-DB63-649D-7FD5-034585028F56}"/>
                </a:ext>
              </a:extLst>
            </xdr:cNvPr>
            <xdr:cNvSpPr/>
          </xdr:nvSpPr>
          <xdr:spPr>
            <a:xfrm>
              <a:off x="9584268" y="1904999"/>
              <a:ext cx="571500"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2983460-E240-4C39-ADF7-8A6BDFCDB97D}" type="TxLink">
                <a:rPr lang="en-US" sz="1200" b="1" i="0" u="none" strike="noStrike">
                  <a:solidFill>
                    <a:schemeClr val="bg1">
                      <a:lumMod val="95000"/>
                    </a:schemeClr>
                  </a:solidFill>
                  <a:effectLst/>
                  <a:latin typeface="Sego ui Semibold"/>
                  <a:ea typeface="+mn-ea"/>
                  <a:cs typeface="+mn-cs"/>
                </a:rPr>
                <a:t>0.8%</a:t>
              </a:fld>
              <a:endParaRPr lang="en-US" sz="1200" b="1">
                <a:solidFill>
                  <a:schemeClr val="bg1">
                    <a:lumMod val="95000"/>
                  </a:schemeClr>
                </a:solidFill>
                <a:latin typeface="Sego ui Semibold"/>
                <a:cs typeface="Calibri" panose="020F0502020204030204" pitchFamily="34" charset="0"/>
              </a:endParaRPr>
            </a:p>
          </xdr:txBody>
        </xdr:sp>
      </xdr:grpSp>
      <xdr:grpSp>
        <xdr:nvGrpSpPr>
          <xdr:cNvPr id="11" name="Group 10">
            <a:extLst>
              <a:ext uri="{FF2B5EF4-FFF2-40B4-BE49-F238E27FC236}">
                <a16:creationId xmlns:a16="http://schemas.microsoft.com/office/drawing/2014/main" id="{D879A5A5-3993-9CC2-6250-698C36991294}"/>
              </a:ext>
            </a:extLst>
          </xdr:cNvPr>
          <xdr:cNvGrpSpPr/>
        </xdr:nvGrpSpPr>
        <xdr:grpSpPr>
          <a:xfrm>
            <a:off x="6686549" y="1171575"/>
            <a:ext cx="1714500" cy="1062037"/>
            <a:chOff x="6686549" y="1171575"/>
            <a:chExt cx="1714500" cy="1062037"/>
          </a:xfrm>
        </xdr:grpSpPr>
        <xdr:sp macro="" textlink="">
          <xdr:nvSpPr>
            <xdr:cNvPr id="20" name="Rectangle: Rounded Corners 19">
              <a:extLst>
                <a:ext uri="{FF2B5EF4-FFF2-40B4-BE49-F238E27FC236}">
                  <a16:creationId xmlns:a16="http://schemas.microsoft.com/office/drawing/2014/main" id="{461B1A8C-D324-DE31-C188-4AA4ABAE4C32}"/>
                </a:ext>
              </a:extLst>
            </xdr:cNvPr>
            <xdr:cNvSpPr/>
          </xdr:nvSpPr>
          <xdr:spPr>
            <a:xfrm>
              <a:off x="6686549" y="1176337"/>
              <a:ext cx="1714500" cy="1057275"/>
            </a:xfrm>
            <a:prstGeom prst="roundRect">
              <a:avLst>
                <a:gd name="adj" fmla="val 10000"/>
              </a:avLst>
            </a:prstGeom>
            <a:solidFill>
              <a:srgbClr val="1D3259">
                <a:alpha val="93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1" name="Rectangle 20">
              <a:extLst>
                <a:ext uri="{FF2B5EF4-FFF2-40B4-BE49-F238E27FC236}">
                  <a16:creationId xmlns:a16="http://schemas.microsoft.com/office/drawing/2014/main" id="{6C027CEF-E970-A538-6196-D9522A4BA28B}"/>
                </a:ext>
              </a:extLst>
            </xdr:cNvPr>
            <xdr:cNvSpPr/>
          </xdr:nvSpPr>
          <xdr:spPr>
            <a:xfrm>
              <a:off x="6781799" y="1171575"/>
              <a:ext cx="1533525"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accent1">
                      <a:lumMod val="40000"/>
                      <a:lumOff val="60000"/>
                    </a:schemeClr>
                  </a:solidFill>
                </a:rPr>
                <a:t>Total</a:t>
              </a:r>
              <a:r>
                <a:rPr lang="en-US" sz="1100" b="1" baseline="0">
                  <a:solidFill>
                    <a:schemeClr val="accent1">
                      <a:lumMod val="40000"/>
                      <a:lumOff val="60000"/>
                    </a:schemeClr>
                  </a:solidFill>
                </a:rPr>
                <a:t> Amount Received</a:t>
              </a:r>
              <a:endParaRPr lang="en-US" sz="1100" b="1">
                <a:solidFill>
                  <a:schemeClr val="accent1">
                    <a:lumMod val="40000"/>
                    <a:lumOff val="60000"/>
                  </a:schemeClr>
                </a:solidFill>
              </a:endParaRPr>
            </a:p>
          </xdr:txBody>
        </xdr:sp>
        <xdr:sp macro="" textlink="Sheet3!C4">
          <xdr:nvSpPr>
            <xdr:cNvPr id="22" name="Rectangle 21">
              <a:extLst>
                <a:ext uri="{FF2B5EF4-FFF2-40B4-BE49-F238E27FC236}">
                  <a16:creationId xmlns:a16="http://schemas.microsoft.com/office/drawing/2014/main" id="{A4FE67AE-9F2B-1510-7E35-3886DDD9CB3E}"/>
                </a:ext>
              </a:extLst>
            </xdr:cNvPr>
            <xdr:cNvSpPr/>
          </xdr:nvSpPr>
          <xdr:spPr>
            <a:xfrm>
              <a:off x="6900861" y="1476375"/>
              <a:ext cx="1295401"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24CC3D9-8E2A-45EC-BBE0-75F40CB549B6}" type="TxLink">
                <a:rPr lang="en-US" sz="2000" b="0" i="0" u="none" strike="noStrike">
                  <a:solidFill>
                    <a:schemeClr val="bg1">
                      <a:lumMod val="95000"/>
                    </a:schemeClr>
                  </a:solidFill>
                  <a:effectLst/>
                  <a:latin typeface="Lato black" panose="020F0502020204030203" pitchFamily="34" charset="0"/>
                  <a:ea typeface="Lato black" panose="020F0502020204030203" pitchFamily="34" charset="0"/>
                  <a:cs typeface="Lato black" panose="020F0502020204030203" pitchFamily="34" charset="0"/>
                </a:rPr>
                <a:t>$88.1M</a:t>
              </a:fld>
              <a:endParaRPr lang="en-US" sz="20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3" name="Rectangle 22">
              <a:extLst>
                <a:ext uri="{FF2B5EF4-FFF2-40B4-BE49-F238E27FC236}">
                  <a16:creationId xmlns:a16="http://schemas.microsoft.com/office/drawing/2014/main" id="{0AF3C975-02EF-031A-7AE6-6B24D90608A8}"/>
                </a:ext>
              </a:extLst>
            </xdr:cNvPr>
            <xdr:cNvSpPr/>
          </xdr:nvSpPr>
          <xdr:spPr>
            <a:xfrm>
              <a:off x="6838950" y="1728788"/>
              <a:ext cx="447675"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rgbClr val="FFC000"/>
                  </a:solidFill>
                  <a:latin typeface="Calibri" panose="020F0502020204030204" pitchFamily="34" charset="0"/>
                  <a:cs typeface="Calibri" panose="020F0502020204030204" pitchFamily="34" charset="0"/>
                </a:rPr>
                <a:t>MTD</a:t>
              </a:r>
            </a:p>
          </xdr:txBody>
        </xdr:sp>
        <xdr:sp macro="" textlink="">
          <xdr:nvSpPr>
            <xdr:cNvPr id="24" name="Rectangle 23">
              <a:extLst>
                <a:ext uri="{FF2B5EF4-FFF2-40B4-BE49-F238E27FC236}">
                  <a16:creationId xmlns:a16="http://schemas.microsoft.com/office/drawing/2014/main" id="{788FBD73-AB55-36D4-920B-B1EBF8CA46B7}"/>
                </a:ext>
              </a:extLst>
            </xdr:cNvPr>
            <xdr:cNvSpPr/>
          </xdr:nvSpPr>
          <xdr:spPr>
            <a:xfrm>
              <a:off x="7762875" y="1728788"/>
              <a:ext cx="485775"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rgbClr val="FFC000"/>
                  </a:solidFill>
                  <a:latin typeface="Calibri" panose="020F0502020204030204" pitchFamily="34" charset="0"/>
                  <a:cs typeface="Calibri" panose="020F0502020204030204" pitchFamily="34" charset="0"/>
                </a:rPr>
                <a:t>MoM</a:t>
              </a:r>
            </a:p>
          </xdr:txBody>
        </xdr:sp>
        <xdr:sp macro="" textlink="Sheet3!D10">
          <xdr:nvSpPr>
            <xdr:cNvPr id="25" name="Rectangle 24">
              <a:extLst>
                <a:ext uri="{FF2B5EF4-FFF2-40B4-BE49-F238E27FC236}">
                  <a16:creationId xmlns:a16="http://schemas.microsoft.com/office/drawing/2014/main" id="{F03A0805-893B-9837-F05C-941D585933C9}"/>
                </a:ext>
              </a:extLst>
            </xdr:cNvPr>
            <xdr:cNvSpPr/>
          </xdr:nvSpPr>
          <xdr:spPr>
            <a:xfrm>
              <a:off x="6739467" y="1904999"/>
              <a:ext cx="676275"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84EAFDB-A825-45E3-B4CF-D874C78D98FB}" type="TxLink">
                <a:rPr lang="en-US" sz="1200" b="1" i="0" u="none" strike="noStrike">
                  <a:solidFill>
                    <a:schemeClr val="bg1">
                      <a:lumMod val="95000"/>
                    </a:schemeClr>
                  </a:solidFill>
                  <a:effectLst/>
                  <a:latin typeface="Sego ui Semibold"/>
                  <a:ea typeface="+mn-ea"/>
                  <a:cs typeface="+mn-cs"/>
                </a:rPr>
                <a:t>$10.3M</a:t>
              </a:fld>
              <a:endParaRPr lang="en-US" sz="1200" b="1">
                <a:solidFill>
                  <a:schemeClr val="bg1">
                    <a:lumMod val="95000"/>
                  </a:schemeClr>
                </a:solidFill>
                <a:latin typeface="Sego ui Semibold"/>
                <a:cs typeface="Calibri" panose="020F0502020204030204" pitchFamily="34" charset="0"/>
              </a:endParaRPr>
            </a:p>
          </xdr:txBody>
        </xdr:sp>
        <xdr:sp macro="" textlink="Sheet3!C20">
          <xdr:nvSpPr>
            <xdr:cNvPr id="26" name="Rectangle 25">
              <a:extLst>
                <a:ext uri="{FF2B5EF4-FFF2-40B4-BE49-F238E27FC236}">
                  <a16:creationId xmlns:a16="http://schemas.microsoft.com/office/drawing/2014/main" id="{2070B976-4DE5-D771-BC91-F79EDB8FFE99}"/>
                </a:ext>
              </a:extLst>
            </xdr:cNvPr>
            <xdr:cNvSpPr/>
          </xdr:nvSpPr>
          <xdr:spPr>
            <a:xfrm>
              <a:off x="7738534" y="1904999"/>
              <a:ext cx="571500"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49BCB79-4F02-45B2-96E4-0906B214BD9A}" type="TxLink">
                <a:rPr lang="en-US" sz="1200" b="1" i="0" u="none" strike="noStrike">
                  <a:solidFill>
                    <a:schemeClr val="bg1">
                      <a:lumMod val="95000"/>
                    </a:schemeClr>
                  </a:solidFill>
                  <a:effectLst/>
                  <a:latin typeface="Sego ui Semibold"/>
                  <a:ea typeface="+mn-ea"/>
                  <a:cs typeface="+mn-cs"/>
                </a:rPr>
                <a:t>-2.8%</a:t>
              </a:fld>
              <a:endParaRPr lang="en-US" sz="1200" b="1">
                <a:solidFill>
                  <a:schemeClr val="bg1">
                    <a:lumMod val="95000"/>
                  </a:schemeClr>
                </a:solidFill>
                <a:latin typeface="Sego ui Semibold"/>
                <a:cs typeface="Calibri" panose="020F0502020204030204" pitchFamily="34" charset="0"/>
              </a:endParaRPr>
            </a:p>
          </xdr:txBody>
        </xdr:sp>
      </xdr:grpSp>
      <xdr:grpSp>
        <xdr:nvGrpSpPr>
          <xdr:cNvPr id="12" name="Group 11">
            <a:extLst>
              <a:ext uri="{FF2B5EF4-FFF2-40B4-BE49-F238E27FC236}">
                <a16:creationId xmlns:a16="http://schemas.microsoft.com/office/drawing/2014/main" id="{F333081C-C8E6-70B1-FB86-97304581F1CB}"/>
              </a:ext>
            </a:extLst>
          </xdr:cNvPr>
          <xdr:cNvGrpSpPr/>
        </xdr:nvGrpSpPr>
        <xdr:grpSpPr>
          <a:xfrm>
            <a:off x="4824412" y="1171575"/>
            <a:ext cx="1714500" cy="1062037"/>
            <a:chOff x="4824412" y="1171575"/>
            <a:chExt cx="1714500" cy="1062037"/>
          </a:xfrm>
        </xdr:grpSpPr>
        <xdr:sp macro="" textlink="">
          <xdr:nvSpPr>
            <xdr:cNvPr id="13" name="Rectangle: Rounded Corners 12">
              <a:extLst>
                <a:ext uri="{FF2B5EF4-FFF2-40B4-BE49-F238E27FC236}">
                  <a16:creationId xmlns:a16="http://schemas.microsoft.com/office/drawing/2014/main" id="{9A61C692-8AA6-7ABA-62F6-88C54D24F431}"/>
                </a:ext>
              </a:extLst>
            </xdr:cNvPr>
            <xdr:cNvSpPr/>
          </xdr:nvSpPr>
          <xdr:spPr>
            <a:xfrm>
              <a:off x="4824412" y="1176337"/>
              <a:ext cx="1714500" cy="1057275"/>
            </a:xfrm>
            <a:prstGeom prst="roundRect">
              <a:avLst>
                <a:gd name="adj" fmla="val 10000"/>
              </a:avLst>
            </a:prstGeom>
            <a:solidFill>
              <a:srgbClr val="1D3259">
                <a:alpha val="93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 name="Rectangle 13">
              <a:extLst>
                <a:ext uri="{FF2B5EF4-FFF2-40B4-BE49-F238E27FC236}">
                  <a16:creationId xmlns:a16="http://schemas.microsoft.com/office/drawing/2014/main" id="{F9824980-7DB2-9228-23E8-B642A02774CF}"/>
                </a:ext>
              </a:extLst>
            </xdr:cNvPr>
            <xdr:cNvSpPr/>
          </xdr:nvSpPr>
          <xdr:spPr>
            <a:xfrm>
              <a:off x="4914899" y="1171575"/>
              <a:ext cx="1533525"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accent1">
                      <a:lumMod val="40000"/>
                      <a:lumOff val="60000"/>
                    </a:schemeClr>
                  </a:solidFill>
                </a:rPr>
                <a:t>Total</a:t>
              </a:r>
              <a:r>
                <a:rPr lang="en-US" sz="1100" b="1" baseline="0">
                  <a:solidFill>
                    <a:schemeClr val="accent1">
                      <a:lumMod val="40000"/>
                      <a:lumOff val="60000"/>
                    </a:schemeClr>
                  </a:solidFill>
                </a:rPr>
                <a:t> Funded Amount</a:t>
              </a:r>
              <a:endParaRPr lang="en-US" sz="1100" b="1">
                <a:solidFill>
                  <a:schemeClr val="accent1">
                    <a:lumMod val="40000"/>
                    <a:lumOff val="60000"/>
                  </a:schemeClr>
                </a:solidFill>
              </a:endParaRPr>
            </a:p>
          </xdr:txBody>
        </xdr:sp>
        <xdr:sp macro="" textlink="Sheet3!B4">
          <xdr:nvSpPr>
            <xdr:cNvPr id="15" name="Rectangle 14">
              <a:extLst>
                <a:ext uri="{FF2B5EF4-FFF2-40B4-BE49-F238E27FC236}">
                  <a16:creationId xmlns:a16="http://schemas.microsoft.com/office/drawing/2014/main" id="{91410896-749B-71DF-9C8D-3720E0A57AD8}"/>
                </a:ext>
              </a:extLst>
            </xdr:cNvPr>
            <xdr:cNvSpPr/>
          </xdr:nvSpPr>
          <xdr:spPr>
            <a:xfrm>
              <a:off x="5045868" y="1476375"/>
              <a:ext cx="1247774"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0D4957B-7ECA-4E43-A6B8-9E88AAA6EE27}" type="TxLink">
                <a:rPr lang="en-US" sz="2000" b="0" i="0" u="none" strike="noStrike">
                  <a:solidFill>
                    <a:schemeClr val="bg1">
                      <a:lumMod val="95000"/>
                    </a:schemeClr>
                  </a:solidFill>
                  <a:effectLst/>
                  <a:latin typeface="Lato black" panose="020F0502020204030203" pitchFamily="34" charset="0"/>
                  <a:ea typeface="Lato black" panose="020F0502020204030203" pitchFamily="34" charset="0"/>
                  <a:cs typeface="Lato black" panose="020F0502020204030203" pitchFamily="34" charset="0"/>
                </a:rPr>
                <a:t>$84.3M</a:t>
              </a:fld>
              <a:endParaRPr lang="en-US" sz="20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16" name="Rectangle 15">
              <a:extLst>
                <a:ext uri="{FF2B5EF4-FFF2-40B4-BE49-F238E27FC236}">
                  <a16:creationId xmlns:a16="http://schemas.microsoft.com/office/drawing/2014/main" id="{4D890586-FA80-2E56-E4D3-EC39EB39A404}"/>
                </a:ext>
              </a:extLst>
            </xdr:cNvPr>
            <xdr:cNvSpPr/>
          </xdr:nvSpPr>
          <xdr:spPr>
            <a:xfrm>
              <a:off x="4972050" y="1728788"/>
              <a:ext cx="447675"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rgbClr val="FFC000"/>
                  </a:solidFill>
                  <a:latin typeface="Calibri" panose="020F0502020204030204" pitchFamily="34" charset="0"/>
                  <a:cs typeface="Calibri" panose="020F0502020204030204" pitchFamily="34" charset="0"/>
                </a:rPr>
                <a:t>MTD</a:t>
              </a:r>
            </a:p>
          </xdr:txBody>
        </xdr:sp>
        <xdr:sp macro="" textlink="">
          <xdr:nvSpPr>
            <xdr:cNvPr id="17" name="Rectangle 16">
              <a:extLst>
                <a:ext uri="{FF2B5EF4-FFF2-40B4-BE49-F238E27FC236}">
                  <a16:creationId xmlns:a16="http://schemas.microsoft.com/office/drawing/2014/main" id="{CCAB3F31-2F02-F5BB-6937-B26065F131A3}"/>
                </a:ext>
              </a:extLst>
            </xdr:cNvPr>
            <xdr:cNvSpPr/>
          </xdr:nvSpPr>
          <xdr:spPr>
            <a:xfrm>
              <a:off x="5895975" y="1728788"/>
              <a:ext cx="485775"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rgbClr val="FFC000"/>
                  </a:solidFill>
                  <a:latin typeface="Calibri" panose="020F0502020204030204" pitchFamily="34" charset="0"/>
                  <a:cs typeface="Calibri" panose="020F0502020204030204" pitchFamily="34" charset="0"/>
                </a:rPr>
                <a:t>MoM</a:t>
              </a:r>
            </a:p>
          </xdr:txBody>
        </xdr:sp>
        <xdr:sp macro="" textlink="Sheet3!C10">
          <xdr:nvSpPr>
            <xdr:cNvPr id="18" name="Rectangle 17">
              <a:extLst>
                <a:ext uri="{FF2B5EF4-FFF2-40B4-BE49-F238E27FC236}">
                  <a16:creationId xmlns:a16="http://schemas.microsoft.com/office/drawing/2014/main" id="{F3C9A5DF-46CD-F011-80D8-F58402757732}"/>
                </a:ext>
              </a:extLst>
            </xdr:cNvPr>
            <xdr:cNvSpPr/>
          </xdr:nvSpPr>
          <xdr:spPr>
            <a:xfrm>
              <a:off x="4855633" y="1904999"/>
              <a:ext cx="676275"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D1D639D-C770-40C1-8B05-027FA8B464D2}" type="TxLink">
                <a:rPr lang="en-US" sz="1200" b="1" i="0" u="none" strike="noStrike">
                  <a:solidFill>
                    <a:schemeClr val="bg1">
                      <a:lumMod val="95000"/>
                    </a:schemeClr>
                  </a:solidFill>
                  <a:effectLst/>
                  <a:latin typeface="Sego ui Semibold"/>
                  <a:ea typeface="+mn-ea"/>
                  <a:cs typeface="+mn-cs"/>
                </a:rPr>
                <a:t>$10.2M</a:t>
              </a:fld>
              <a:endParaRPr lang="en-US" sz="1200" b="1">
                <a:solidFill>
                  <a:schemeClr val="bg1">
                    <a:lumMod val="95000"/>
                  </a:schemeClr>
                </a:solidFill>
                <a:latin typeface="Sego ui Semibold"/>
                <a:cs typeface="Calibri" panose="020F0502020204030204" pitchFamily="34" charset="0"/>
              </a:endParaRPr>
            </a:p>
          </xdr:txBody>
        </xdr:sp>
        <xdr:sp macro="" textlink="Sheet3!B20">
          <xdr:nvSpPr>
            <xdr:cNvPr id="19" name="Rectangle 18">
              <a:extLst>
                <a:ext uri="{FF2B5EF4-FFF2-40B4-BE49-F238E27FC236}">
                  <a16:creationId xmlns:a16="http://schemas.microsoft.com/office/drawing/2014/main" id="{24A978E0-1B69-4A75-9D11-FA97891DFDA7}"/>
                </a:ext>
              </a:extLst>
            </xdr:cNvPr>
            <xdr:cNvSpPr/>
          </xdr:nvSpPr>
          <xdr:spPr>
            <a:xfrm>
              <a:off x="5864225" y="1904999"/>
              <a:ext cx="571500"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DD17A3B-F8CF-4220-9D31-6898A3808B11}" type="TxLink">
                <a:rPr lang="en-US" sz="1200" b="1" i="0" u="none" strike="noStrike">
                  <a:solidFill>
                    <a:schemeClr val="bg1">
                      <a:lumMod val="95000"/>
                    </a:schemeClr>
                  </a:solidFill>
                  <a:effectLst/>
                  <a:latin typeface="Sego ui Semibold"/>
                  <a:ea typeface="+mn-ea"/>
                  <a:cs typeface="+mn-cs"/>
                </a:rPr>
                <a:t>-5.9%</a:t>
              </a:fld>
              <a:endParaRPr lang="en-US" sz="1200" b="1">
                <a:solidFill>
                  <a:schemeClr val="bg1">
                    <a:lumMod val="95000"/>
                  </a:schemeClr>
                </a:solidFill>
                <a:latin typeface="Sego ui Semibold"/>
                <a:cs typeface="Calibri" panose="020F0502020204030204" pitchFamily="34" charset="0"/>
              </a:endParaRPr>
            </a:p>
          </xdr:txBody>
        </xdr:sp>
      </xdr:grpSp>
    </xdr:grpSp>
    <xdr:clientData/>
  </xdr:twoCellAnchor>
  <xdr:twoCellAnchor>
    <xdr:from>
      <xdr:col>4</xdr:col>
      <xdr:colOff>104774</xdr:colOff>
      <xdr:row>10</xdr:row>
      <xdr:rowOff>185739</xdr:rowOff>
    </xdr:from>
    <xdr:to>
      <xdr:col>10</xdr:col>
      <xdr:colOff>47625</xdr:colOff>
      <xdr:row>19</xdr:row>
      <xdr:rowOff>180975</xdr:rowOff>
    </xdr:to>
    <xdr:sp macro="" textlink="">
      <xdr:nvSpPr>
        <xdr:cNvPr id="49" name="Rectangle: Rounded Corners 48">
          <a:extLst>
            <a:ext uri="{FF2B5EF4-FFF2-40B4-BE49-F238E27FC236}">
              <a16:creationId xmlns:a16="http://schemas.microsoft.com/office/drawing/2014/main" id="{27C44FB2-DC68-95FC-8D02-90E09B7E0251}"/>
            </a:ext>
          </a:extLst>
        </xdr:cNvPr>
        <xdr:cNvSpPr/>
      </xdr:nvSpPr>
      <xdr:spPr>
        <a:xfrm>
          <a:off x="2543174" y="2090739"/>
          <a:ext cx="3600451" cy="1709736"/>
        </a:xfrm>
        <a:prstGeom prst="roundRect">
          <a:avLst>
            <a:gd name="adj" fmla="val 5305"/>
          </a:avLst>
        </a:prstGeom>
        <a:solidFill>
          <a:srgbClr val="1D3259">
            <a:alpha val="93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104773</xdr:colOff>
      <xdr:row>10</xdr:row>
      <xdr:rowOff>185739</xdr:rowOff>
    </xdr:from>
    <xdr:to>
      <xdr:col>9</xdr:col>
      <xdr:colOff>457200</xdr:colOff>
      <xdr:row>19</xdr:row>
      <xdr:rowOff>180975</xdr:rowOff>
    </xdr:to>
    <xdr:graphicFrame macro="">
      <xdr:nvGraphicFramePr>
        <xdr:cNvPr id="87" name="Chart 86">
          <a:extLst>
            <a:ext uri="{FF2B5EF4-FFF2-40B4-BE49-F238E27FC236}">
              <a16:creationId xmlns:a16="http://schemas.microsoft.com/office/drawing/2014/main" id="{7B9B0475-0AC8-4CCD-8F60-84ACE4D65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95250</xdr:colOff>
      <xdr:row>10</xdr:row>
      <xdr:rowOff>171451</xdr:rowOff>
    </xdr:from>
    <xdr:to>
      <xdr:col>7</xdr:col>
      <xdr:colOff>476250</xdr:colOff>
      <xdr:row>12</xdr:row>
      <xdr:rowOff>104776</xdr:rowOff>
    </xdr:to>
    <xdr:sp macro="" textlink="">
      <xdr:nvSpPr>
        <xdr:cNvPr id="89" name="Rectangle 88">
          <a:extLst>
            <a:ext uri="{FF2B5EF4-FFF2-40B4-BE49-F238E27FC236}">
              <a16:creationId xmlns:a16="http://schemas.microsoft.com/office/drawing/2014/main" id="{C86AF770-3617-44FB-8F28-24D121EB0E72}"/>
            </a:ext>
          </a:extLst>
        </xdr:cNvPr>
        <xdr:cNvSpPr/>
      </xdr:nvSpPr>
      <xdr:spPr>
        <a:xfrm>
          <a:off x="2533650" y="2076451"/>
          <a:ext cx="2209800"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accent1">
                  <a:lumMod val="40000"/>
                  <a:lumOff val="60000"/>
                </a:schemeClr>
              </a:solidFill>
            </a:rPr>
            <a:t>Total</a:t>
          </a:r>
          <a:r>
            <a:rPr lang="en-US" sz="1100" b="1" baseline="0">
              <a:solidFill>
                <a:schemeClr val="accent1">
                  <a:lumMod val="40000"/>
                  <a:lumOff val="60000"/>
                </a:schemeClr>
              </a:solidFill>
            </a:rPr>
            <a:t> Loan Applications by Month</a:t>
          </a:r>
          <a:endParaRPr lang="en-US" sz="1100" b="1">
            <a:solidFill>
              <a:schemeClr val="accent1">
                <a:lumMod val="40000"/>
                <a:lumOff val="60000"/>
              </a:schemeClr>
            </a:solidFill>
          </a:endParaRPr>
        </a:p>
      </xdr:txBody>
    </xdr:sp>
    <xdr:clientData/>
  </xdr:twoCellAnchor>
  <xdr:twoCellAnchor>
    <xdr:from>
      <xdr:col>10</xdr:col>
      <xdr:colOff>190501</xdr:colOff>
      <xdr:row>10</xdr:row>
      <xdr:rowOff>185739</xdr:rowOff>
    </xdr:from>
    <xdr:to>
      <xdr:col>15</xdr:col>
      <xdr:colOff>180975</xdr:colOff>
      <xdr:row>19</xdr:row>
      <xdr:rowOff>180975</xdr:rowOff>
    </xdr:to>
    <xdr:sp macro="" textlink="">
      <xdr:nvSpPr>
        <xdr:cNvPr id="92" name="Rectangle: Rounded Corners 91">
          <a:extLst>
            <a:ext uri="{FF2B5EF4-FFF2-40B4-BE49-F238E27FC236}">
              <a16:creationId xmlns:a16="http://schemas.microsoft.com/office/drawing/2014/main" id="{AE0664FD-0011-4B1E-A96F-A25064FD6B5E}"/>
            </a:ext>
          </a:extLst>
        </xdr:cNvPr>
        <xdr:cNvSpPr/>
      </xdr:nvSpPr>
      <xdr:spPr>
        <a:xfrm>
          <a:off x="6286501" y="2090739"/>
          <a:ext cx="3038474" cy="1709736"/>
        </a:xfrm>
        <a:prstGeom prst="roundRect">
          <a:avLst>
            <a:gd name="adj" fmla="val 5305"/>
          </a:avLst>
        </a:prstGeom>
        <a:solidFill>
          <a:srgbClr val="1D3259">
            <a:alpha val="93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276225</xdr:colOff>
      <xdr:row>11</xdr:row>
      <xdr:rowOff>104775</xdr:rowOff>
    </xdr:from>
    <xdr:to>
      <xdr:col>14</xdr:col>
      <xdr:colOff>571500</xdr:colOff>
      <xdr:row>19</xdr:row>
      <xdr:rowOff>142875</xdr:rowOff>
    </xdr:to>
    <mc:AlternateContent xmlns:mc="http://schemas.openxmlformats.org/markup-compatibility/2006">
      <mc:Choice xmlns:cx4="http://schemas.microsoft.com/office/drawing/2016/5/10/chartex" Requires="cx4">
        <xdr:graphicFrame macro="">
          <xdr:nvGraphicFramePr>
            <xdr:cNvPr id="90" name="Chart 89">
              <a:extLst>
                <a:ext uri="{FF2B5EF4-FFF2-40B4-BE49-F238E27FC236}">
                  <a16:creationId xmlns:a16="http://schemas.microsoft.com/office/drawing/2014/main" id="{F8E71D68-632F-42E0-BBE3-F77E3397B2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372225" y="2200275"/>
              <a:ext cx="2733675" cy="15621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161925</xdr:colOff>
      <xdr:row>10</xdr:row>
      <xdr:rowOff>161926</xdr:rowOff>
    </xdr:from>
    <xdr:to>
      <xdr:col>13</xdr:col>
      <xdr:colOff>542925</xdr:colOff>
      <xdr:row>12</xdr:row>
      <xdr:rowOff>95251</xdr:rowOff>
    </xdr:to>
    <xdr:sp macro="" textlink="">
      <xdr:nvSpPr>
        <xdr:cNvPr id="93" name="Rectangle 92">
          <a:extLst>
            <a:ext uri="{FF2B5EF4-FFF2-40B4-BE49-F238E27FC236}">
              <a16:creationId xmlns:a16="http://schemas.microsoft.com/office/drawing/2014/main" id="{F40A7382-F777-488E-8EB5-93139AF95BAD}"/>
            </a:ext>
          </a:extLst>
        </xdr:cNvPr>
        <xdr:cNvSpPr/>
      </xdr:nvSpPr>
      <xdr:spPr>
        <a:xfrm>
          <a:off x="6257925" y="2066926"/>
          <a:ext cx="2209800"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accent1">
                  <a:lumMod val="40000"/>
                  <a:lumOff val="60000"/>
                </a:schemeClr>
              </a:solidFill>
            </a:rPr>
            <a:t>Total</a:t>
          </a:r>
          <a:r>
            <a:rPr lang="en-US" sz="1100" b="1" baseline="0">
              <a:solidFill>
                <a:schemeClr val="accent1">
                  <a:lumMod val="40000"/>
                  <a:lumOff val="60000"/>
                </a:schemeClr>
              </a:solidFill>
            </a:rPr>
            <a:t> Loan Applications by State</a:t>
          </a:r>
          <a:endParaRPr lang="en-US" sz="1100" b="1">
            <a:solidFill>
              <a:schemeClr val="accent1">
                <a:lumMod val="40000"/>
                <a:lumOff val="60000"/>
              </a:schemeClr>
            </a:solidFill>
          </a:endParaRPr>
        </a:p>
      </xdr:txBody>
    </xdr:sp>
    <xdr:clientData/>
  </xdr:twoCellAnchor>
  <xdr:twoCellAnchor>
    <xdr:from>
      <xdr:col>15</xdr:col>
      <xdr:colOff>314325</xdr:colOff>
      <xdr:row>10</xdr:row>
      <xdr:rowOff>185739</xdr:rowOff>
    </xdr:from>
    <xdr:to>
      <xdr:col>19</xdr:col>
      <xdr:colOff>142875</xdr:colOff>
      <xdr:row>19</xdr:row>
      <xdr:rowOff>180975</xdr:rowOff>
    </xdr:to>
    <xdr:sp macro="" textlink="">
      <xdr:nvSpPr>
        <xdr:cNvPr id="95" name="Rectangle: Rounded Corners 94">
          <a:extLst>
            <a:ext uri="{FF2B5EF4-FFF2-40B4-BE49-F238E27FC236}">
              <a16:creationId xmlns:a16="http://schemas.microsoft.com/office/drawing/2014/main" id="{A3D82346-DD42-4AD3-B380-297216DC3E65}"/>
            </a:ext>
          </a:extLst>
        </xdr:cNvPr>
        <xdr:cNvSpPr/>
      </xdr:nvSpPr>
      <xdr:spPr>
        <a:xfrm>
          <a:off x="9458325" y="2090739"/>
          <a:ext cx="2266950" cy="1709736"/>
        </a:xfrm>
        <a:prstGeom prst="roundRect">
          <a:avLst>
            <a:gd name="adj" fmla="val 5305"/>
          </a:avLst>
        </a:prstGeom>
        <a:solidFill>
          <a:srgbClr val="1D3259">
            <a:alpha val="93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304800</xdr:colOff>
      <xdr:row>11</xdr:row>
      <xdr:rowOff>19049</xdr:rowOff>
    </xdr:from>
    <xdr:to>
      <xdr:col>19</xdr:col>
      <xdr:colOff>123825</xdr:colOff>
      <xdr:row>19</xdr:row>
      <xdr:rowOff>180975</xdr:rowOff>
    </xdr:to>
    <xdr:graphicFrame macro="">
      <xdr:nvGraphicFramePr>
        <xdr:cNvPr id="96" name="Chart 95">
          <a:extLst>
            <a:ext uri="{FF2B5EF4-FFF2-40B4-BE49-F238E27FC236}">
              <a16:creationId xmlns:a16="http://schemas.microsoft.com/office/drawing/2014/main" id="{BDD388A0-621C-474F-A7EA-FCCCC7E66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276225</xdr:colOff>
      <xdr:row>10</xdr:row>
      <xdr:rowOff>142876</xdr:rowOff>
    </xdr:from>
    <xdr:to>
      <xdr:col>19</xdr:col>
      <xdr:colOff>47625</xdr:colOff>
      <xdr:row>12</xdr:row>
      <xdr:rowOff>76201</xdr:rowOff>
    </xdr:to>
    <xdr:sp macro="" textlink="">
      <xdr:nvSpPr>
        <xdr:cNvPr id="97" name="Rectangle 96">
          <a:extLst>
            <a:ext uri="{FF2B5EF4-FFF2-40B4-BE49-F238E27FC236}">
              <a16:creationId xmlns:a16="http://schemas.microsoft.com/office/drawing/2014/main" id="{D3A458DB-30C8-4BAE-A8DA-9C32F863C4B9}"/>
            </a:ext>
          </a:extLst>
        </xdr:cNvPr>
        <xdr:cNvSpPr/>
      </xdr:nvSpPr>
      <xdr:spPr>
        <a:xfrm>
          <a:off x="9420225" y="2047876"/>
          <a:ext cx="2209800"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accent1">
                  <a:lumMod val="40000"/>
                  <a:lumOff val="60000"/>
                </a:schemeClr>
              </a:solidFill>
            </a:rPr>
            <a:t>Total</a:t>
          </a:r>
          <a:r>
            <a:rPr lang="en-US" sz="1100" b="1" baseline="0">
              <a:solidFill>
                <a:schemeClr val="accent1">
                  <a:lumMod val="40000"/>
                  <a:lumOff val="60000"/>
                </a:schemeClr>
              </a:solidFill>
            </a:rPr>
            <a:t> Loan Applications by Term</a:t>
          </a:r>
          <a:endParaRPr lang="en-US" sz="1100" b="1">
            <a:solidFill>
              <a:schemeClr val="accent1">
                <a:lumMod val="40000"/>
                <a:lumOff val="60000"/>
              </a:schemeClr>
            </a:solidFill>
          </a:endParaRPr>
        </a:p>
      </xdr:txBody>
    </xdr:sp>
    <xdr:clientData/>
  </xdr:twoCellAnchor>
  <xdr:twoCellAnchor>
    <xdr:from>
      <xdr:col>4</xdr:col>
      <xdr:colOff>104774</xdr:colOff>
      <xdr:row>20</xdr:row>
      <xdr:rowOff>100013</xdr:rowOff>
    </xdr:from>
    <xdr:to>
      <xdr:col>10</xdr:col>
      <xdr:colOff>47625</xdr:colOff>
      <xdr:row>31</xdr:row>
      <xdr:rowOff>85724</xdr:rowOff>
    </xdr:to>
    <xdr:sp macro="" textlink="">
      <xdr:nvSpPr>
        <xdr:cNvPr id="139" name="Rectangle: Rounded Corners 138">
          <a:extLst>
            <a:ext uri="{FF2B5EF4-FFF2-40B4-BE49-F238E27FC236}">
              <a16:creationId xmlns:a16="http://schemas.microsoft.com/office/drawing/2014/main" id="{A030BE0A-4653-4516-909D-CCC8BB66B1CE}"/>
            </a:ext>
          </a:extLst>
        </xdr:cNvPr>
        <xdr:cNvSpPr/>
      </xdr:nvSpPr>
      <xdr:spPr>
        <a:xfrm>
          <a:off x="2543174" y="3910013"/>
          <a:ext cx="3600451" cy="2081211"/>
        </a:xfrm>
        <a:prstGeom prst="roundRect">
          <a:avLst>
            <a:gd name="adj" fmla="val 5305"/>
          </a:avLst>
        </a:prstGeom>
        <a:solidFill>
          <a:srgbClr val="1D3259">
            <a:alpha val="93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123825</xdr:colOff>
      <xdr:row>21</xdr:row>
      <xdr:rowOff>104776</xdr:rowOff>
    </xdr:from>
    <xdr:to>
      <xdr:col>10</xdr:col>
      <xdr:colOff>9525</xdr:colOff>
      <xdr:row>31</xdr:row>
      <xdr:rowOff>76200</xdr:rowOff>
    </xdr:to>
    <xdr:graphicFrame macro="">
      <xdr:nvGraphicFramePr>
        <xdr:cNvPr id="140" name="Chart 139">
          <a:extLst>
            <a:ext uri="{FF2B5EF4-FFF2-40B4-BE49-F238E27FC236}">
              <a16:creationId xmlns:a16="http://schemas.microsoft.com/office/drawing/2014/main" id="{EA2BA318-0069-4646-8666-0E1FAE211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95250</xdr:colOff>
      <xdr:row>20</xdr:row>
      <xdr:rowOff>114301</xdr:rowOff>
    </xdr:from>
    <xdr:to>
      <xdr:col>8</xdr:col>
      <xdr:colOff>190500</xdr:colOff>
      <xdr:row>22</xdr:row>
      <xdr:rowOff>47626</xdr:rowOff>
    </xdr:to>
    <xdr:sp macro="" textlink="">
      <xdr:nvSpPr>
        <xdr:cNvPr id="141" name="Rectangle 140">
          <a:extLst>
            <a:ext uri="{FF2B5EF4-FFF2-40B4-BE49-F238E27FC236}">
              <a16:creationId xmlns:a16="http://schemas.microsoft.com/office/drawing/2014/main" id="{117F1BF7-0BB4-496D-906C-A62336CF9069}"/>
            </a:ext>
          </a:extLst>
        </xdr:cNvPr>
        <xdr:cNvSpPr/>
      </xdr:nvSpPr>
      <xdr:spPr>
        <a:xfrm>
          <a:off x="2533650" y="3924301"/>
          <a:ext cx="2533650"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accent1">
                  <a:lumMod val="40000"/>
                  <a:lumOff val="60000"/>
                </a:schemeClr>
              </a:solidFill>
            </a:rPr>
            <a:t>Total</a:t>
          </a:r>
          <a:r>
            <a:rPr lang="en-US" sz="1100" b="1" baseline="0">
              <a:solidFill>
                <a:schemeClr val="accent1">
                  <a:lumMod val="40000"/>
                  <a:lumOff val="60000"/>
                </a:schemeClr>
              </a:solidFill>
            </a:rPr>
            <a:t> Loan Applications by Emp Length</a:t>
          </a:r>
          <a:endParaRPr lang="en-US" sz="1100" b="1">
            <a:solidFill>
              <a:schemeClr val="accent1">
                <a:lumMod val="40000"/>
                <a:lumOff val="60000"/>
              </a:schemeClr>
            </a:solidFill>
          </a:endParaRPr>
        </a:p>
      </xdr:txBody>
    </xdr:sp>
    <xdr:clientData/>
  </xdr:twoCellAnchor>
  <xdr:twoCellAnchor>
    <xdr:from>
      <xdr:col>10</xdr:col>
      <xdr:colOff>190500</xdr:colOff>
      <xdr:row>20</xdr:row>
      <xdr:rowOff>100013</xdr:rowOff>
    </xdr:from>
    <xdr:to>
      <xdr:col>15</xdr:col>
      <xdr:colOff>180976</xdr:colOff>
      <xdr:row>31</xdr:row>
      <xdr:rowOff>85724</xdr:rowOff>
    </xdr:to>
    <xdr:sp macro="" textlink="">
      <xdr:nvSpPr>
        <xdr:cNvPr id="143" name="Rectangle: Rounded Corners 142">
          <a:extLst>
            <a:ext uri="{FF2B5EF4-FFF2-40B4-BE49-F238E27FC236}">
              <a16:creationId xmlns:a16="http://schemas.microsoft.com/office/drawing/2014/main" id="{BDFD6F21-7113-45ED-9208-DB248449EDDE}"/>
            </a:ext>
          </a:extLst>
        </xdr:cNvPr>
        <xdr:cNvSpPr/>
      </xdr:nvSpPr>
      <xdr:spPr>
        <a:xfrm>
          <a:off x="6286500" y="3910013"/>
          <a:ext cx="3038476" cy="2081211"/>
        </a:xfrm>
        <a:prstGeom prst="roundRect">
          <a:avLst>
            <a:gd name="adj" fmla="val 5305"/>
          </a:avLst>
        </a:prstGeom>
        <a:solidFill>
          <a:srgbClr val="1D3259">
            <a:alpha val="93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209552</xdr:colOff>
      <xdr:row>21</xdr:row>
      <xdr:rowOff>161924</xdr:rowOff>
    </xdr:from>
    <xdr:to>
      <xdr:col>15</xdr:col>
      <xdr:colOff>180976</xdr:colOff>
      <xdr:row>31</xdr:row>
      <xdr:rowOff>76200</xdr:rowOff>
    </xdr:to>
    <xdr:graphicFrame macro="">
      <xdr:nvGraphicFramePr>
        <xdr:cNvPr id="144" name="Chart 143">
          <a:extLst>
            <a:ext uri="{FF2B5EF4-FFF2-40B4-BE49-F238E27FC236}">
              <a16:creationId xmlns:a16="http://schemas.microsoft.com/office/drawing/2014/main" id="{F31219F4-48A8-46AD-9CB8-0C41C3564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171449</xdr:colOff>
      <xdr:row>20</xdr:row>
      <xdr:rowOff>123826</xdr:rowOff>
    </xdr:from>
    <xdr:to>
      <xdr:col>14</xdr:col>
      <xdr:colOff>104774</xdr:colOff>
      <xdr:row>22</xdr:row>
      <xdr:rowOff>57151</xdr:rowOff>
    </xdr:to>
    <xdr:sp macro="" textlink="">
      <xdr:nvSpPr>
        <xdr:cNvPr id="145" name="Rectangle 144">
          <a:extLst>
            <a:ext uri="{FF2B5EF4-FFF2-40B4-BE49-F238E27FC236}">
              <a16:creationId xmlns:a16="http://schemas.microsoft.com/office/drawing/2014/main" id="{1351FD06-8D1F-477A-B9FB-1D8364647E9E}"/>
            </a:ext>
          </a:extLst>
        </xdr:cNvPr>
        <xdr:cNvSpPr/>
      </xdr:nvSpPr>
      <xdr:spPr>
        <a:xfrm>
          <a:off x="6267449" y="3933826"/>
          <a:ext cx="2371725"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accent1">
                  <a:lumMod val="40000"/>
                  <a:lumOff val="60000"/>
                </a:schemeClr>
              </a:solidFill>
            </a:rPr>
            <a:t>Total</a:t>
          </a:r>
          <a:r>
            <a:rPr lang="en-US" sz="1100" b="1" baseline="0">
              <a:solidFill>
                <a:schemeClr val="accent1">
                  <a:lumMod val="40000"/>
                  <a:lumOff val="60000"/>
                </a:schemeClr>
              </a:solidFill>
            </a:rPr>
            <a:t> Loan Applications by Purpose</a:t>
          </a:r>
          <a:endParaRPr lang="en-US" sz="1100" b="1">
            <a:solidFill>
              <a:schemeClr val="accent1">
                <a:lumMod val="40000"/>
                <a:lumOff val="60000"/>
              </a:schemeClr>
            </a:solidFill>
          </a:endParaRPr>
        </a:p>
      </xdr:txBody>
    </xdr:sp>
    <xdr:clientData/>
  </xdr:twoCellAnchor>
  <xdr:twoCellAnchor>
    <xdr:from>
      <xdr:col>15</xdr:col>
      <xdr:colOff>304800</xdr:colOff>
      <xdr:row>20</xdr:row>
      <xdr:rowOff>100013</xdr:rowOff>
    </xdr:from>
    <xdr:to>
      <xdr:col>19</xdr:col>
      <xdr:colOff>142875</xdr:colOff>
      <xdr:row>31</xdr:row>
      <xdr:rowOff>95250</xdr:rowOff>
    </xdr:to>
    <xdr:sp macro="" textlink="">
      <xdr:nvSpPr>
        <xdr:cNvPr id="146" name="Rectangle: Rounded Corners 145">
          <a:extLst>
            <a:ext uri="{FF2B5EF4-FFF2-40B4-BE49-F238E27FC236}">
              <a16:creationId xmlns:a16="http://schemas.microsoft.com/office/drawing/2014/main" id="{F5DD1420-2E65-4B1E-8D9A-E32EE520711A}"/>
            </a:ext>
          </a:extLst>
        </xdr:cNvPr>
        <xdr:cNvSpPr/>
      </xdr:nvSpPr>
      <xdr:spPr>
        <a:xfrm>
          <a:off x="9448800" y="3910013"/>
          <a:ext cx="2276475" cy="2090737"/>
        </a:xfrm>
        <a:prstGeom prst="roundRect">
          <a:avLst>
            <a:gd name="adj" fmla="val 5305"/>
          </a:avLst>
        </a:prstGeom>
        <a:solidFill>
          <a:srgbClr val="1D3259">
            <a:alpha val="93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304800</xdr:colOff>
      <xdr:row>22</xdr:row>
      <xdr:rowOff>28575</xdr:rowOff>
    </xdr:from>
    <xdr:to>
      <xdr:col>19</xdr:col>
      <xdr:colOff>161925</xdr:colOff>
      <xdr:row>31</xdr:row>
      <xdr:rowOff>123825</xdr:rowOff>
    </xdr:to>
    <mc:AlternateContent xmlns:mc="http://schemas.openxmlformats.org/markup-compatibility/2006">
      <mc:Choice xmlns:cx1="http://schemas.microsoft.com/office/drawing/2015/9/8/chartex" Requires="cx1">
        <xdr:graphicFrame macro="">
          <xdr:nvGraphicFramePr>
            <xdr:cNvPr id="147" name="Chart 146">
              <a:extLst>
                <a:ext uri="{FF2B5EF4-FFF2-40B4-BE49-F238E27FC236}">
                  <a16:creationId xmlns:a16="http://schemas.microsoft.com/office/drawing/2014/main" id="{5DDC1B47-F831-44A2-AEC8-8D07969CBA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448800" y="4219575"/>
              <a:ext cx="2295525" cy="18097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323850</xdr:colOff>
      <xdr:row>20</xdr:row>
      <xdr:rowOff>38100</xdr:rowOff>
    </xdr:from>
    <xdr:to>
      <xdr:col>19</xdr:col>
      <xdr:colOff>142876</xdr:colOff>
      <xdr:row>22</xdr:row>
      <xdr:rowOff>123825</xdr:rowOff>
    </xdr:to>
    <xdr:sp macro="" textlink="">
      <xdr:nvSpPr>
        <xdr:cNvPr id="148" name="Rectangle 147">
          <a:extLst>
            <a:ext uri="{FF2B5EF4-FFF2-40B4-BE49-F238E27FC236}">
              <a16:creationId xmlns:a16="http://schemas.microsoft.com/office/drawing/2014/main" id="{9CBE56D1-F563-4D70-BC89-1BA51B8DDE4D}"/>
            </a:ext>
          </a:extLst>
        </xdr:cNvPr>
        <xdr:cNvSpPr/>
      </xdr:nvSpPr>
      <xdr:spPr>
        <a:xfrm>
          <a:off x="9467850" y="3848100"/>
          <a:ext cx="2257426" cy="4667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accent1">
                  <a:lumMod val="40000"/>
                  <a:lumOff val="60000"/>
                </a:schemeClr>
              </a:solidFill>
            </a:rPr>
            <a:t>Total</a:t>
          </a:r>
          <a:r>
            <a:rPr lang="en-US" sz="1100" b="1" baseline="0">
              <a:solidFill>
                <a:schemeClr val="accent1">
                  <a:lumMod val="40000"/>
                  <a:lumOff val="60000"/>
                </a:schemeClr>
              </a:solidFill>
            </a:rPr>
            <a:t> Loan Applications by Home Ownership</a:t>
          </a:r>
          <a:endParaRPr lang="en-US" sz="1100" b="1">
            <a:solidFill>
              <a:schemeClr val="accent1">
                <a:lumMod val="40000"/>
                <a:lumOff val="60000"/>
              </a:schemeClr>
            </a:solidFill>
          </a:endParaRPr>
        </a:p>
      </xdr:txBody>
    </xdr:sp>
    <xdr:clientData/>
  </xdr:twoCellAnchor>
  <xdr:twoCellAnchor editAs="oneCell">
    <xdr:from>
      <xdr:col>0</xdr:col>
      <xdr:colOff>552449</xdr:colOff>
      <xdr:row>16</xdr:row>
      <xdr:rowOff>171449</xdr:rowOff>
    </xdr:from>
    <xdr:to>
      <xdr:col>3</xdr:col>
      <xdr:colOff>390525</xdr:colOff>
      <xdr:row>23</xdr:row>
      <xdr:rowOff>114299</xdr:rowOff>
    </xdr:to>
    <mc:AlternateContent xmlns:mc="http://schemas.openxmlformats.org/markup-compatibility/2006">
      <mc:Choice xmlns:a14="http://schemas.microsoft.com/office/drawing/2010/main" Requires="a14">
        <xdr:graphicFrame macro="">
          <xdr:nvGraphicFramePr>
            <xdr:cNvPr id="149" name="grade 2">
              <a:extLst>
                <a:ext uri="{FF2B5EF4-FFF2-40B4-BE49-F238E27FC236}">
                  <a16:creationId xmlns:a16="http://schemas.microsoft.com/office/drawing/2014/main" id="{9E73473A-6059-4780-9109-FF0117D1ACF3}"/>
                </a:ext>
              </a:extLst>
            </xdr:cNvPr>
            <xdr:cNvGraphicFramePr/>
          </xdr:nvGraphicFramePr>
          <xdr:xfrm>
            <a:off x="0" y="0"/>
            <a:ext cx="0" cy="0"/>
          </xdr:xfrm>
          <a:graphic>
            <a:graphicData uri="http://schemas.microsoft.com/office/drawing/2010/slicer">
              <sle:slicer xmlns:sle="http://schemas.microsoft.com/office/drawing/2010/slicer" name="grade 2"/>
            </a:graphicData>
          </a:graphic>
        </xdr:graphicFrame>
      </mc:Choice>
      <mc:Fallback>
        <xdr:sp macro="" textlink="">
          <xdr:nvSpPr>
            <xdr:cNvPr id="0" name=""/>
            <xdr:cNvSpPr>
              <a:spLocks noTextEdit="1"/>
            </xdr:cNvSpPr>
          </xdr:nvSpPr>
          <xdr:spPr>
            <a:xfrm>
              <a:off x="552449" y="3219449"/>
              <a:ext cx="1659732"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547687</xdr:colOff>
      <xdr:row>24</xdr:row>
      <xdr:rowOff>19048</xdr:rowOff>
    </xdr:from>
    <xdr:to>
      <xdr:col>3</xdr:col>
      <xdr:colOff>371475</xdr:colOff>
      <xdr:row>31</xdr:row>
      <xdr:rowOff>57149</xdr:rowOff>
    </xdr:to>
    <mc:AlternateContent xmlns:mc="http://schemas.openxmlformats.org/markup-compatibility/2006">
      <mc:Choice xmlns:a14="http://schemas.microsoft.com/office/drawing/2010/main" Requires="a14">
        <xdr:graphicFrame macro="">
          <xdr:nvGraphicFramePr>
            <xdr:cNvPr id="150" name="purpose 2">
              <a:extLst>
                <a:ext uri="{FF2B5EF4-FFF2-40B4-BE49-F238E27FC236}">
                  <a16:creationId xmlns:a16="http://schemas.microsoft.com/office/drawing/2014/main" id="{1D0C87DD-9205-40B6-B03B-E9ABD71DEE7D}"/>
                </a:ext>
              </a:extLst>
            </xdr:cNvPr>
            <xdr:cNvGraphicFramePr/>
          </xdr:nvGraphicFramePr>
          <xdr:xfrm>
            <a:off x="0" y="0"/>
            <a:ext cx="0" cy="0"/>
          </xdr:xfrm>
          <a:graphic>
            <a:graphicData uri="http://schemas.microsoft.com/office/drawing/2010/slicer">
              <sle:slicer xmlns:sle="http://schemas.microsoft.com/office/drawing/2010/slicer" name="purpose 2"/>
            </a:graphicData>
          </a:graphic>
        </xdr:graphicFrame>
      </mc:Choice>
      <mc:Fallback>
        <xdr:sp macro="" textlink="">
          <xdr:nvSpPr>
            <xdr:cNvPr id="0" name=""/>
            <xdr:cNvSpPr>
              <a:spLocks noTextEdit="1"/>
            </xdr:cNvSpPr>
          </xdr:nvSpPr>
          <xdr:spPr>
            <a:xfrm>
              <a:off x="547687" y="4591048"/>
              <a:ext cx="1645444" cy="1371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571499</xdr:colOff>
      <xdr:row>4</xdr:row>
      <xdr:rowOff>28575</xdr:rowOff>
    </xdr:from>
    <xdr:to>
      <xdr:col>3</xdr:col>
      <xdr:colOff>352425</xdr:colOff>
      <xdr:row>12</xdr:row>
      <xdr:rowOff>38099</xdr:rowOff>
    </xdr:to>
    <xdr:pic>
      <xdr:nvPicPr>
        <xdr:cNvPr id="151" name="Picture 150">
          <a:extLst>
            <a:ext uri="{FF2B5EF4-FFF2-40B4-BE49-F238E27FC236}">
              <a16:creationId xmlns:a16="http://schemas.microsoft.com/office/drawing/2014/main" id="{FDDC08D2-AD62-43CE-AF42-D30DD201C425}"/>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571499" y="790575"/>
          <a:ext cx="1609726" cy="1533524"/>
        </a:xfrm>
        <a:prstGeom prst="rect">
          <a:avLst/>
        </a:prstGeom>
      </xdr:spPr>
    </xdr:pic>
    <xdr:clientData/>
  </xdr:twoCellAnchor>
  <xdr:twoCellAnchor>
    <xdr:from>
      <xdr:col>0</xdr:col>
      <xdr:colOff>533399</xdr:colOff>
      <xdr:row>12</xdr:row>
      <xdr:rowOff>133349</xdr:rowOff>
    </xdr:from>
    <xdr:to>
      <xdr:col>3</xdr:col>
      <xdr:colOff>361950</xdr:colOff>
      <xdr:row>14</xdr:row>
      <xdr:rowOff>57149</xdr:rowOff>
    </xdr:to>
    <xdr:sp macro="" textlink="">
      <xdr:nvSpPr>
        <xdr:cNvPr id="152" name="Rectangle 151">
          <a:hlinkClick xmlns:r="http://schemas.openxmlformats.org/officeDocument/2006/relationships" r:id="rId8"/>
          <a:extLst>
            <a:ext uri="{FF2B5EF4-FFF2-40B4-BE49-F238E27FC236}">
              <a16:creationId xmlns:a16="http://schemas.microsoft.com/office/drawing/2014/main" id="{7AF69E34-F2E1-4600-8805-EF3170236245}"/>
            </a:ext>
          </a:extLst>
        </xdr:cNvPr>
        <xdr:cNvSpPr/>
      </xdr:nvSpPr>
      <xdr:spPr>
        <a:xfrm>
          <a:off x="533399" y="2419349"/>
          <a:ext cx="1657351" cy="304800"/>
        </a:xfrm>
        <a:prstGeom prst="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rPr>
            <a:t>SUMMERY</a:t>
          </a:r>
        </a:p>
      </xdr:txBody>
    </xdr:sp>
    <xdr:clientData/>
  </xdr:twoCellAnchor>
  <xdr:twoCellAnchor>
    <xdr:from>
      <xdr:col>0</xdr:col>
      <xdr:colOff>542925</xdr:colOff>
      <xdr:row>14</xdr:row>
      <xdr:rowOff>152399</xdr:rowOff>
    </xdr:from>
    <xdr:to>
      <xdr:col>3</xdr:col>
      <xdr:colOff>371476</xdr:colOff>
      <xdr:row>16</xdr:row>
      <xdr:rowOff>76199</xdr:rowOff>
    </xdr:to>
    <xdr:sp macro="" textlink="">
      <xdr:nvSpPr>
        <xdr:cNvPr id="153" name="Rectangle 152">
          <a:hlinkClick xmlns:r="http://schemas.openxmlformats.org/officeDocument/2006/relationships" r:id="rId9"/>
          <a:extLst>
            <a:ext uri="{FF2B5EF4-FFF2-40B4-BE49-F238E27FC236}">
              <a16:creationId xmlns:a16="http://schemas.microsoft.com/office/drawing/2014/main" id="{9479CCDD-87E0-41E6-A368-85E9057C29CB}"/>
            </a:ext>
          </a:extLst>
        </xdr:cNvPr>
        <xdr:cNvSpPr/>
      </xdr:nvSpPr>
      <xdr:spPr>
        <a:xfrm>
          <a:off x="542925" y="2819399"/>
          <a:ext cx="1657351" cy="304800"/>
        </a:xfrm>
        <a:prstGeom prst="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rPr>
            <a:t>OVERVIEW</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41</xdr:row>
      <xdr:rowOff>76200</xdr:rowOff>
    </xdr:from>
    <xdr:to>
      <xdr:col>2</xdr:col>
      <xdr:colOff>942975</xdr:colOff>
      <xdr:row>48</xdr:row>
      <xdr:rowOff>123825</xdr:rowOff>
    </xdr:to>
    <xdr:graphicFrame macro="">
      <xdr:nvGraphicFramePr>
        <xdr:cNvPr id="5" name="Chart 4">
          <a:extLst>
            <a:ext uri="{FF2B5EF4-FFF2-40B4-BE49-F238E27FC236}">
              <a16:creationId xmlns:a16="http://schemas.microsoft.com/office/drawing/2014/main" id="{CE2A15E5-3BA5-F6A5-0854-76A08D8F6B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1400175</xdr:colOff>
      <xdr:row>41</xdr:row>
      <xdr:rowOff>38100</xdr:rowOff>
    </xdr:from>
    <xdr:to>
      <xdr:col>5</xdr:col>
      <xdr:colOff>266700</xdr:colOff>
      <xdr:row>48</xdr:row>
      <xdr:rowOff>57150</xdr:rowOff>
    </xdr:to>
    <xdr:graphicFrame macro="">
      <xdr:nvGraphicFramePr>
        <xdr:cNvPr id="6" name="Chart 5">
          <a:extLst>
            <a:ext uri="{FF2B5EF4-FFF2-40B4-BE49-F238E27FC236}">
              <a16:creationId xmlns:a16="http://schemas.microsoft.com/office/drawing/2014/main" id="{1E2D1D06-0A77-37C4-3BE5-21927FC037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180974</xdr:colOff>
      <xdr:row>41</xdr:row>
      <xdr:rowOff>57150</xdr:rowOff>
    </xdr:from>
    <xdr:to>
      <xdr:col>8</xdr:col>
      <xdr:colOff>400049</xdr:colOff>
      <xdr:row>48</xdr:row>
      <xdr:rowOff>61912</xdr:rowOff>
    </xdr:to>
    <xdr:graphicFrame macro="">
      <xdr:nvGraphicFramePr>
        <xdr:cNvPr id="7" name="Chart 6">
          <a:extLst>
            <a:ext uri="{FF2B5EF4-FFF2-40B4-BE49-F238E27FC236}">
              <a16:creationId xmlns:a16="http://schemas.microsoft.com/office/drawing/2014/main" id="{8AEDAB07-8CCD-707D-C699-D90319CD69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200025</xdr:colOff>
      <xdr:row>41</xdr:row>
      <xdr:rowOff>57149</xdr:rowOff>
    </xdr:from>
    <xdr:to>
      <xdr:col>14</xdr:col>
      <xdr:colOff>714375</xdr:colOff>
      <xdr:row>47</xdr:row>
      <xdr:rowOff>166686</xdr:rowOff>
    </xdr:to>
    <xdr:graphicFrame macro="">
      <xdr:nvGraphicFramePr>
        <xdr:cNvPr id="8" name="Chart 7">
          <a:extLst>
            <a:ext uri="{FF2B5EF4-FFF2-40B4-BE49-F238E27FC236}">
              <a16:creationId xmlns:a16="http://schemas.microsoft.com/office/drawing/2014/main" id="{B07EDAEF-4B06-1643-2A5E-DFF2BFE98B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1209675</xdr:colOff>
      <xdr:row>41</xdr:row>
      <xdr:rowOff>180975</xdr:rowOff>
    </xdr:from>
    <xdr:to>
      <xdr:col>11</xdr:col>
      <xdr:colOff>190500</xdr:colOff>
      <xdr:row>47</xdr:row>
      <xdr:rowOff>109537</xdr:rowOff>
    </xdr:to>
    <xdr:graphicFrame macro="">
      <xdr:nvGraphicFramePr>
        <xdr:cNvPr id="9" name="Chart 8">
          <a:extLst>
            <a:ext uri="{FF2B5EF4-FFF2-40B4-BE49-F238E27FC236}">
              <a16:creationId xmlns:a16="http://schemas.microsoft.com/office/drawing/2014/main" id="{73402565-E4C3-ADFB-66C1-39C45EF7D8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695325</xdr:colOff>
      <xdr:row>53</xdr:row>
      <xdr:rowOff>109537</xdr:rowOff>
    </xdr:from>
    <xdr:to>
      <xdr:col>5</xdr:col>
      <xdr:colOff>171450</xdr:colOff>
      <xdr:row>64</xdr:row>
      <xdr:rowOff>76200</xdr:rowOff>
    </xdr:to>
    <xdr:graphicFrame macro="">
      <xdr:nvGraphicFramePr>
        <xdr:cNvPr id="11" name="Chart 10">
          <a:extLst>
            <a:ext uri="{FF2B5EF4-FFF2-40B4-BE49-F238E27FC236}">
              <a16:creationId xmlns:a16="http://schemas.microsoft.com/office/drawing/2014/main" id="{FB7EDE80-4913-D3EB-6ADF-CBDCB48BEE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638175</xdr:colOff>
      <xdr:row>86</xdr:row>
      <xdr:rowOff>128587</xdr:rowOff>
    </xdr:from>
    <xdr:to>
      <xdr:col>10</xdr:col>
      <xdr:colOff>38100</xdr:colOff>
      <xdr:row>101</xdr:row>
      <xdr:rowOff>14287</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25D7F2F5-2D5D-FD4A-5F20-0F2E3A5DAD7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705475" y="1669256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409575</xdr:colOff>
      <xdr:row>122</xdr:row>
      <xdr:rowOff>166687</xdr:rowOff>
    </xdr:from>
    <xdr:to>
      <xdr:col>5</xdr:col>
      <xdr:colOff>476250</xdr:colOff>
      <xdr:row>133</xdr:row>
      <xdr:rowOff>9525</xdr:rowOff>
    </xdr:to>
    <xdr:graphicFrame macro="">
      <xdr:nvGraphicFramePr>
        <xdr:cNvPr id="15" name="Chart 14">
          <a:extLst>
            <a:ext uri="{FF2B5EF4-FFF2-40B4-BE49-F238E27FC236}">
              <a16:creationId xmlns:a16="http://schemas.microsoft.com/office/drawing/2014/main" id="{AAF5DFEC-4E4D-4AE6-4DED-55B4EF0D4A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571500</xdr:colOff>
      <xdr:row>137</xdr:row>
      <xdr:rowOff>71437</xdr:rowOff>
    </xdr:from>
    <xdr:to>
      <xdr:col>7</xdr:col>
      <xdr:colOff>809625</xdr:colOff>
      <xdr:row>151</xdr:row>
      <xdr:rowOff>128587</xdr:rowOff>
    </xdr:to>
    <xdr:graphicFrame macro="">
      <xdr:nvGraphicFramePr>
        <xdr:cNvPr id="16" name="Chart 15">
          <a:extLst>
            <a:ext uri="{FF2B5EF4-FFF2-40B4-BE49-F238E27FC236}">
              <a16:creationId xmlns:a16="http://schemas.microsoft.com/office/drawing/2014/main" id="{CA141DC2-C006-D031-0741-C5FBE9AD84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371475</xdr:colOff>
      <xdr:row>157</xdr:row>
      <xdr:rowOff>109537</xdr:rowOff>
    </xdr:from>
    <xdr:to>
      <xdr:col>6</xdr:col>
      <xdr:colOff>809625</xdr:colOff>
      <xdr:row>170</xdr:row>
      <xdr:rowOff>85725</xdr:rowOff>
    </xdr:to>
    <xdr:graphicFrame macro="">
      <xdr:nvGraphicFramePr>
        <xdr:cNvPr id="17" name="Chart 16">
          <a:extLst>
            <a:ext uri="{FF2B5EF4-FFF2-40B4-BE49-F238E27FC236}">
              <a16:creationId xmlns:a16="http://schemas.microsoft.com/office/drawing/2014/main" id="{AC177224-7E2E-92F4-2501-88D092B12D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371475</xdr:colOff>
      <xdr:row>175</xdr:row>
      <xdr:rowOff>80962</xdr:rowOff>
    </xdr:from>
    <xdr:to>
      <xdr:col>9</xdr:col>
      <xdr:colOff>133350</xdr:colOff>
      <xdr:row>189</xdr:row>
      <xdr:rowOff>128587</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57A6F127-5B15-D225-D13C-7A71F7783C0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4905375" y="3376136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8</xdr:col>
      <xdr:colOff>1019175</xdr:colOff>
      <xdr:row>1</xdr:row>
      <xdr:rowOff>171450</xdr:rowOff>
    </xdr:from>
    <xdr:to>
      <xdr:col>9</xdr:col>
      <xdr:colOff>857250</xdr:colOff>
      <xdr:row>15</xdr:row>
      <xdr:rowOff>171450</xdr:rowOff>
    </xdr:to>
    <mc:AlternateContent xmlns:mc="http://schemas.openxmlformats.org/markup-compatibility/2006">
      <mc:Choice xmlns:a14="http://schemas.microsoft.com/office/drawing/2010/main" Requires="a14">
        <xdr:graphicFrame macro="">
          <xdr:nvGraphicFramePr>
            <xdr:cNvPr id="19" name="grade">
              <a:extLst>
                <a:ext uri="{FF2B5EF4-FFF2-40B4-BE49-F238E27FC236}">
                  <a16:creationId xmlns:a16="http://schemas.microsoft.com/office/drawing/2014/main" id="{7A9A186E-36A8-9EF3-3528-A1E8477D2155}"/>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dr:sp macro="" textlink="">
          <xdr:nvSpPr>
            <xdr:cNvPr id="0" name=""/>
            <xdr:cNvSpPr>
              <a:spLocks noTextEdit="1"/>
            </xdr:cNvSpPr>
          </xdr:nvSpPr>
          <xdr:spPr>
            <a:xfrm>
              <a:off x="9077325" y="3619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723900</xdr:colOff>
      <xdr:row>2</xdr:row>
      <xdr:rowOff>161925</xdr:rowOff>
    </xdr:from>
    <xdr:to>
      <xdr:col>8</xdr:col>
      <xdr:colOff>266700</xdr:colOff>
      <xdr:row>16</xdr:row>
      <xdr:rowOff>161925</xdr:rowOff>
    </xdr:to>
    <mc:AlternateContent xmlns:mc="http://schemas.openxmlformats.org/markup-compatibility/2006">
      <mc:Choice xmlns:a14="http://schemas.microsoft.com/office/drawing/2010/main" Requires="a14">
        <xdr:graphicFrame macro="">
          <xdr:nvGraphicFramePr>
            <xdr:cNvPr id="20" name="purpose">
              <a:extLst>
                <a:ext uri="{FF2B5EF4-FFF2-40B4-BE49-F238E27FC236}">
                  <a16:creationId xmlns:a16="http://schemas.microsoft.com/office/drawing/2014/main" id="{5760AF2C-93D9-72F7-D1AE-0BD461E01D6C}"/>
                </a:ext>
              </a:extLst>
            </xdr:cNvPr>
            <xdr:cNvGraphicFramePr/>
          </xdr:nvGraphicFramePr>
          <xdr:xfrm>
            <a:off x="0" y="0"/>
            <a:ext cx="0" cy="0"/>
          </xdr:xfrm>
          <a:graphic>
            <a:graphicData uri="http://schemas.microsoft.com/office/drawing/2010/slicer">
              <sle:slicer xmlns:sle="http://schemas.microsoft.com/office/drawing/2010/slicer" name="purpose"/>
            </a:graphicData>
          </a:graphic>
        </xdr:graphicFrame>
      </mc:Choice>
      <mc:Fallback>
        <xdr:sp macro="" textlink="">
          <xdr:nvSpPr>
            <xdr:cNvPr id="0" name=""/>
            <xdr:cNvSpPr>
              <a:spLocks noTextEdit="1"/>
            </xdr:cNvSpPr>
          </xdr:nvSpPr>
          <xdr:spPr>
            <a:xfrm>
              <a:off x="6496050" y="5429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lam Hasib" refreshedDate="46070.87865810185" createdVersion="8" refreshedVersion="8" minRefreshableVersion="3" recordCount="0" supportSubquery="1" supportAdvancedDrill="1" xr:uid="{8DC29F5E-37E8-4F24-AE75-A76BA5AA3CD4}">
  <cacheSource type="external" connectionId="2"/>
  <cacheFields count="8">
    <cacheField name="[Measures].[Count of id]" caption="Count of id" numFmtId="0" hierarchy="32" level="32767"/>
    <cacheField name="[Measures].[Sum of loan_amount]" caption="Sum of loan_amount" numFmtId="0" hierarchy="33" level="32767"/>
    <cacheField name="[Measures].[Sum of total_payment]" caption="Sum of total_payment" numFmtId="0" hierarchy="34" level="32767"/>
    <cacheField name="[Measures].[Average of int_rate]" caption="Average of int_rate" numFmtId="0" hierarchy="36" level="32767"/>
    <cacheField name="[Measures].[Average of dti]" caption="Average of dti" numFmtId="0" hierarchy="38" level="32767"/>
    <cacheField name="[bank_loan_data].[issue_date].[issue_date]" caption="issue_date" numFmtId="0" hierarchy="13" level="1">
      <sharedItems containsSemiMixedTypes="0" containsNonDate="0" containsDate="1" containsString="0" minDate="2021-10-07T00:00:00" maxDate="2021-10-12T00:00:00" count="5">
        <d v="2021-10-07T00:00:00"/>
        <d v="2021-10-08T00:00:00"/>
        <d v="2021-10-09T00:00:00"/>
        <d v="2021-10-10T00:00:00"/>
        <d v="2021-10-11T00:00:00"/>
      </sharedItems>
    </cacheField>
    <cacheField name="[bank_loan_data].[issue_date (Month)].[issue_date (Month)]" caption="issue_date (Month)" numFmtId="0" hierarchy="25" level="1">
      <sharedItems count="1">
        <s v="Nov"/>
      </sharedItems>
    </cacheField>
    <cacheField name="[bank_loan_data].[grade].[grade]" caption="grade" numFmtId="0" hierarchy="6" level="1">
      <sharedItems containsSemiMixedTypes="0" containsNonDate="0" containsString="0"/>
    </cacheField>
  </cacheFields>
  <cacheHierarchies count="39">
    <cacheHierarchy uniqueName="[bank_loan_data].[id]" caption="id" attribute="1" defaultMemberUniqueName="[bank_loan_data].[id].[All]" allUniqueName="[bank_loan_data].[id].[All]" dimensionUniqueName="[bank_loan_data]" displayFolder="" count="2" memberValueDatatype="20" unbalanced="0"/>
    <cacheHierarchy uniqueName="[bank_loan_data].[member_id]" caption="member_id" attribute="1" defaultMemberUniqueName="[bank_loan_data].[member_id].[All]" allUniqueName="[bank_loan_data].[member_id].[All]" dimensionUniqueName="[bank_loan_data]" displayFolder="" count="2" memberValueDatatype="20" unbalanced="0"/>
    <cacheHierarchy uniqueName="[bank_loan_data].[address_state]" caption="address_state" attribute="1" defaultMemberUniqueName="[bank_loan_data].[address_state].[All]" allUniqueName="[bank_loan_data].[address_state].[All]" dimensionUniqueName="[bank_loan_data]" displayFolder="" count="2" memberValueDatatype="130" unbalanced="0"/>
    <cacheHierarchy uniqueName="[bank_loan_data].[application_type]" caption="application_type" attribute="1" defaultMemberUniqueName="[bank_loan_data].[application_type].[All]" allUniqueName="[bank_loan_data].[application_type].[All]" dimensionUniqueName="[bank_loan_data]" displayFolder="" count="2" memberValueDatatype="130" unbalanced="0"/>
    <cacheHierarchy uniqueName="[bank_loan_data].[emp_length]" caption="emp_length" attribute="1" defaultMemberUniqueName="[bank_loan_data].[emp_length].[All]" allUniqueName="[bank_loan_data].[emp_length].[All]" dimensionUniqueName="[bank_loan_data]" displayFolder="" count="2" memberValueDatatype="130" unbalanced="0"/>
    <cacheHierarchy uniqueName="[bank_loan_data].[emp_title]" caption="emp_title" attribute="1" defaultMemberUniqueName="[bank_loan_data].[emp_title].[All]" allUniqueName="[bank_loan_data].[emp_title].[All]" dimensionUniqueName="[bank_loan_data]" displayFolder="" count="2" memberValueDatatype="130" unbalanced="0"/>
    <cacheHierarchy uniqueName="[bank_loan_data].[grade]" caption="grade" attribute="1" defaultMemberUniqueName="[bank_loan_data].[grade].[All]" allUniqueName="[bank_loan_data].[grade].[All]" dimensionUniqueName="[bank_loan_data]" displayFolder="" count="2" memberValueDatatype="130" unbalanced="0">
      <fieldsUsage count="2">
        <fieldUsage x="-1"/>
        <fieldUsage x="7"/>
      </fieldsUsage>
    </cacheHierarchy>
    <cacheHierarchy uniqueName="[bank_loan_data].[sub_grade]" caption="sub_grade" attribute="1" defaultMemberUniqueName="[bank_loan_data].[sub_grade].[All]" allUniqueName="[bank_loan_data].[sub_grade].[All]" dimensionUniqueName="[bank_loan_data]" displayFolder="" count="2" memberValueDatatype="130" unbalanced="0"/>
    <cacheHierarchy uniqueName="[bank_loan_data].[home_ownership]" caption="home_ownership" attribute="1" defaultMemberUniqueName="[bank_loan_data].[home_ownership].[All]" allUniqueName="[bank_loan_data].[home_ownership].[All]" dimensionUniqueName="[bank_loan_data]" displayFolder="" count="2" memberValueDatatype="130" unbalanced="0"/>
    <cacheHierarchy uniqueName="[bank_loan_data].[loan_status]" caption="loan_status" attribute="1" defaultMemberUniqueName="[bank_loan_data].[loan_status].[All]" allUniqueName="[bank_loan_data].[loan_status].[All]" dimensionUniqueName="[bank_loan_data]" displayFolder="" count="2" memberValueDatatype="130" unbalanced="0"/>
    <cacheHierarchy uniqueName="[bank_loan_data].[purpose]" caption="purpose" attribute="1" defaultMemberUniqueName="[bank_loan_data].[purpose].[All]" allUniqueName="[bank_loan_data].[purpose].[All]" dimensionUniqueName="[bank_loan_data]" displayFolder="" count="2" memberValueDatatype="130" unbalanced="0"/>
    <cacheHierarchy uniqueName="[bank_loan_data].[term]" caption="term" attribute="1" defaultMemberUniqueName="[bank_loan_data].[term].[All]" allUniqueName="[bank_loan_data].[term].[All]" dimensionUniqueName="[bank_loan_data]" displayFolder="" count="2" memberValueDatatype="130" unbalanced="0"/>
    <cacheHierarchy uniqueName="[bank_loan_data].[verification_status]" caption="verification_status" attribute="1" defaultMemberUniqueName="[bank_loan_data].[verification_status].[All]" allUniqueName="[bank_loan_data].[verification_status].[All]" dimensionUniqueName="[bank_loan_data]" displayFolder="" count="2" memberValueDatatype="130" unbalanced="0"/>
    <cacheHierarchy uniqueName="[bank_loan_data].[issue_date]" caption="issue_date" attribute="1" time="1" defaultMemberUniqueName="[bank_loan_data].[issue_date].[All]" allUniqueName="[bank_loan_data].[issue_date].[All]" dimensionUniqueName="[bank_loan_data]" displayFolder="" count="2" memberValueDatatype="7" unbalanced="0">
      <fieldsUsage count="2">
        <fieldUsage x="-1"/>
        <fieldUsage x="5"/>
      </fieldsUsage>
    </cacheHierarchy>
    <cacheHierarchy uniqueName="[bank_loan_data].[last_credit_pull_date]" caption="last_credit_pull_date" attribute="1" time="1" defaultMemberUniqueName="[bank_loan_data].[last_credit_pull_date].[All]" allUniqueName="[bank_loan_data].[last_credit_pull_date].[All]" dimensionUniqueName="[bank_loan_data]" displayFolder="" count="2" memberValueDatatype="7" unbalanced="0"/>
    <cacheHierarchy uniqueName="[bank_loan_data].[last_payment_date]" caption="last_payment_date" attribute="1" time="1" defaultMemberUniqueName="[bank_loan_data].[last_payment_date].[All]" allUniqueName="[bank_loan_data].[last_payment_date].[All]" dimensionUniqueName="[bank_loan_data]" displayFolder="" count="2" memberValueDatatype="7" unbalanced="0"/>
    <cacheHierarchy uniqueName="[bank_loan_data].[next_payment_date]" caption="next_payment_date" attribute="1" time="1" defaultMemberUniqueName="[bank_loan_data].[next_payment_date].[All]" allUniqueName="[bank_loan_data].[next_payment_date].[All]" dimensionUniqueName="[bank_loan_data]" displayFolder="" count="2" memberValueDatatype="7" unbalanced="0"/>
    <cacheHierarchy uniqueName="[bank_loan_data].[annual_income]" caption="annual_income" attribute="1" defaultMemberUniqueName="[bank_loan_data].[annual_income].[All]" allUniqueName="[bank_loan_data].[annual_income].[All]" dimensionUniqueName="[bank_loan_data]" displayFolder="" count="2" memberValueDatatype="5" unbalanced="0"/>
    <cacheHierarchy uniqueName="[bank_loan_data].[installment]" caption="installment" attribute="1" defaultMemberUniqueName="[bank_loan_data].[installment].[All]" allUniqueName="[bank_loan_data].[installment].[All]" dimensionUniqueName="[bank_loan_data]" displayFolder="" count="2" memberValueDatatype="5" unbalanced="0"/>
    <cacheHierarchy uniqueName="[bank_loan_data].[loan_amount]" caption="loan_amount" attribute="1" defaultMemberUniqueName="[bank_loan_data].[loan_amount].[All]" allUniqueName="[bank_loan_data].[loan_amount].[All]" dimensionUniqueName="[bank_loan_data]" displayFolder="" count="2" memberValueDatatype="20" unbalanced="0"/>
    <cacheHierarchy uniqueName="[bank_loan_data].[total_payment]" caption="total_payment" attribute="1" defaultMemberUniqueName="[bank_loan_data].[total_payment].[All]" allUniqueName="[bank_loan_data].[total_payment].[All]" dimensionUniqueName="[bank_loan_data]" displayFolder="" count="2" memberValueDatatype="20" unbalanced="0"/>
    <cacheHierarchy uniqueName="[bank_loan_data].[total_acc]" caption="total_acc" attribute="1" defaultMemberUniqueName="[bank_loan_data].[total_acc].[All]" allUniqueName="[bank_loan_data].[total_acc].[All]" dimensionUniqueName="[bank_loan_data]" displayFolder="" count="2" memberValueDatatype="20" unbalanced="0"/>
    <cacheHierarchy uniqueName="[bank_loan_data].[int_rate]" caption="int_rate" attribute="1" defaultMemberUniqueName="[bank_loan_data].[int_rate].[All]" allUniqueName="[bank_loan_data].[int_rate].[All]" dimensionUniqueName="[bank_loan_data]" displayFolder="" count="2" memberValueDatatype="5" unbalanced="0"/>
    <cacheHierarchy uniqueName="[bank_loan_data].[dti]" caption="dti" attribute="1" defaultMemberUniqueName="[bank_loan_data].[dti].[All]" allUniqueName="[bank_loan_data].[dti].[All]" dimensionUniqueName="[bank_loan_data]" displayFolder="" count="2" memberValueDatatype="5" unbalanced="0"/>
    <cacheHierarchy uniqueName="[bank_loan_data].[loan_type]" caption="loan_type" attribute="1" defaultMemberUniqueName="[bank_loan_data].[loan_type].[All]" allUniqueName="[bank_loan_data].[loan_type].[All]" dimensionUniqueName="[bank_loan_data]" displayFolder="" count="2" memberValueDatatype="130" unbalanced="0"/>
    <cacheHierarchy uniqueName="[bank_loan_data].[issue_date (Month)]" caption="issue_date (Month)" attribute="1" defaultMemberUniqueName="[bank_loan_data].[issue_date (Month)].[All]" allUniqueName="[bank_loan_data].[issue_date (Month)].[All]" dimensionUniqueName="[bank_loan_data]" displayFolder="" count="2" memberValueDatatype="130" unbalanced="0">
      <fieldsUsage count="2">
        <fieldUsage x="-1"/>
        <fieldUsage x="6"/>
      </fieldsUsage>
    </cacheHierarchy>
    <cacheHierarchy uniqueName="[bank_loan_data].[issue_date (Month)1]" caption="issue_date (Month)1" attribute="1" defaultMemberUniqueName="[bank_loan_data].[issue_date (Month)1].[All]" allUniqueName="[bank_loan_data].[issue_date (Month)1].[All]" dimensionUniqueName="[bank_loan_data]" displayFolder="" count="2" memberValueDatatype="130" unbalanced="0"/>
    <cacheHierarchy uniqueName="[bank_loan_data].[issue_date (Month Index)]" caption="issue_date (Month Index)" attribute="1" defaultMemberUniqueName="[bank_loan_data].[issue_date (Month Index)].[All]" allUniqueName="[bank_loan_data].[issue_date (Month Index)].[All]" dimensionUniqueName="[bank_loan_data]" displayFolder="" count="2" memberValueDatatype="20" unbalanced="0" hidden="1"/>
    <cacheHierarchy uniqueName="[bank_loan_data].[issue_date (Month Index)1]" caption="issue_date (Month Index)1" attribute="1" defaultMemberUniqueName="[bank_loan_data].[issue_date (Month Index)1].[All]" allUniqueName="[bank_loan_data].[issue_date (Month Index)1].[All]" dimensionUniqueName="[bank_loan_data]" displayFolder="" count="2" memberValueDatatype="20" unbalanced="0" hidden="1"/>
    <cacheHierarchy uniqueName="[Measures].[__XL_Count bank_loan_data]" caption="__XL_Count bank_loan_data" measure="1" displayFolder="" measureGroup="bank_loan_data" count="0" hidden="1"/>
    <cacheHierarchy uniqueName="[Measures].[__No measures defined]" caption="__No measures defined" measure="1" displayFolder="" count="0" hidden="1"/>
    <cacheHierarchy uniqueName="[Measures].[Sum of id]" caption="Sum of id" measure="1" displayFolder="" measureGroup="bank_loan_data"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bank_loan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bank_loan_data"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total_payment]" caption="Sum of total_payment" measure="1" displayFolder="" measureGroup="bank_loan_data"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int_rate]" caption="Sum of int_rate" measure="1" displayFolder="" measureGroup="bank_loan_data" count="0" hidden="1">
      <extLst>
        <ext xmlns:x15="http://schemas.microsoft.com/office/spreadsheetml/2010/11/main" uri="{B97F6D7D-B522-45F9-BDA1-12C45D357490}">
          <x15:cacheHierarchy aggregatedColumn="22"/>
        </ext>
      </extLst>
    </cacheHierarchy>
    <cacheHierarchy uniqueName="[Measures].[Average of int_rate]" caption="Average of int_rate" measure="1" displayFolder="" measureGroup="bank_loan_data"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dti]" caption="Sum of dti"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dti]" caption="Average of dti" measure="1" displayFolder="" measureGroup="bank_loan_data" count="0" oneField="1" hidden="1">
      <fieldsUsage count="1">
        <fieldUsage x="4"/>
      </fieldsUsage>
      <extLst>
        <ext xmlns:x15="http://schemas.microsoft.com/office/spreadsheetml/2010/11/main" uri="{B97F6D7D-B522-45F9-BDA1-12C45D357490}">
          <x15:cacheHierarchy aggregatedColumn="23"/>
        </ext>
      </extLst>
    </cacheHierarchy>
  </cacheHierarchies>
  <kpis count="0"/>
  <dimensions count="2">
    <dimension name="bank_loan_data" uniqueName="[bank_loan_data]" caption="bank_loan_data"/>
    <dimension measure="1" name="Measures" uniqueName="[Measures]" caption="Measures"/>
  </dimensions>
  <measureGroups count="1">
    <measureGroup name="bank_loan_data" caption="bank_loa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lam Hasib" refreshedDate="46070.878686805554" createdVersion="8" refreshedVersion="8" minRefreshableVersion="3" recordCount="0" supportSubquery="1" supportAdvancedDrill="1" xr:uid="{2EDF42E0-F037-4E3B-8FC9-18ADFFF6CB5D}">
  <cacheSource type="external" connectionId="2"/>
  <cacheFields count="6">
    <cacheField name="[Measures].[Count of id]" caption="Count of id" numFmtId="0" hierarchy="32" level="32767"/>
    <cacheField name="[Measures].[Sum of loan_amount]" caption="Sum of loan_amount" numFmtId="0" hierarchy="33" level="32767"/>
    <cacheField name="[Measures].[Sum of total_payment]" caption="Sum of total_payment" numFmtId="0" hierarchy="34" level="32767"/>
    <cacheField name="[bank_loan_data].[loan_type].[loan_type]" caption="loan_type" numFmtId="0" hierarchy="24" level="1">
      <sharedItems count="2">
        <s v="Bad Loan"/>
        <s v="Good Loan"/>
      </sharedItems>
    </cacheField>
    <cacheField name="[bank_loan_data].[grade].[grade]" caption="grade" numFmtId="0" hierarchy="6" level="1">
      <sharedItems containsSemiMixedTypes="0" containsNonDate="0" containsString="0"/>
    </cacheField>
    <cacheField name="Unsupported0" numFmtId="0" hierarchy="39" level="32767">
      <extLst>
        <ext xmlns:x14="http://schemas.microsoft.com/office/spreadsheetml/2009/9/main" uri="{63CAB8AC-B538-458d-9737-405883B0398D}">
          <x14:cacheField ignore="1"/>
        </ext>
      </extLst>
    </cacheField>
  </cacheFields>
  <cacheHierarchies count="40">
    <cacheHierarchy uniqueName="[bank_loan_data].[id]" caption="id" attribute="1" defaultMemberUniqueName="[bank_loan_data].[id].[All]" allUniqueName="[bank_loan_data].[id].[All]" dimensionUniqueName="[bank_loan_data]" displayFolder="" count="0" memberValueDatatype="20" unbalanced="0"/>
    <cacheHierarchy uniqueName="[bank_loan_data].[member_id]" caption="member_id" attribute="1" defaultMemberUniqueName="[bank_loan_data].[member_id].[All]" allUniqueName="[bank_loan_data].[member_id].[All]" dimensionUniqueName="[bank_loan_data]" displayFolder="" count="0" memberValueDatatype="20" unbalanced="0"/>
    <cacheHierarchy uniqueName="[bank_loan_data].[address_state]" caption="address_state" attribute="1" defaultMemberUniqueName="[bank_loan_data].[address_state].[All]" allUniqueName="[bank_loan_data].[address_state].[All]" dimensionUniqueName="[bank_loan_data]" displayFolder="" count="0" memberValueDatatype="130" unbalanced="0"/>
    <cacheHierarchy uniqueName="[bank_loan_data].[application_type]" caption="application_type" attribute="1" defaultMemberUniqueName="[bank_loan_data].[application_type].[All]" allUniqueName="[bank_loan_data].[application_type].[All]" dimensionUniqueName="[bank_loan_data]" displayFolder="" count="0" memberValueDatatype="130" unbalanced="0"/>
    <cacheHierarchy uniqueName="[bank_loan_data].[emp_length]" caption="emp_length" attribute="1" defaultMemberUniqueName="[bank_loan_data].[emp_length].[All]" allUniqueName="[bank_loan_data].[emp_length].[All]" dimensionUniqueName="[bank_loan_data]" displayFolder="" count="0" memberValueDatatype="130" unbalanced="0"/>
    <cacheHierarchy uniqueName="[bank_loan_data].[emp_title]" caption="emp_title" attribute="1" defaultMemberUniqueName="[bank_loan_data].[emp_title].[All]" allUniqueName="[bank_loan_data].[emp_title].[All]" dimensionUniqueName="[bank_loan_data]" displayFolder="" count="0" memberValueDatatype="130" unbalanced="0"/>
    <cacheHierarchy uniqueName="[bank_loan_data].[grade]" caption="grade" attribute="1" defaultMemberUniqueName="[bank_loan_data].[grade].[All]" allUniqueName="[bank_loan_data].[grade].[All]" dimensionUniqueName="[bank_loan_data]" displayFolder="" count="2" memberValueDatatype="130" unbalanced="0">
      <fieldsUsage count="2">
        <fieldUsage x="-1"/>
        <fieldUsage x="4"/>
      </fieldsUsage>
    </cacheHierarchy>
    <cacheHierarchy uniqueName="[bank_loan_data].[sub_grade]" caption="sub_grade" attribute="1" defaultMemberUniqueName="[bank_loan_data].[sub_grade].[All]" allUniqueName="[bank_loan_data].[sub_grade].[All]" dimensionUniqueName="[bank_loan_data]" displayFolder="" count="0" memberValueDatatype="130" unbalanced="0"/>
    <cacheHierarchy uniqueName="[bank_loan_data].[home_ownership]" caption="home_ownership" attribute="1" defaultMemberUniqueName="[bank_loan_data].[home_ownership].[All]" allUniqueName="[bank_loan_data].[home_ownership].[All]" dimensionUniqueName="[bank_loan_data]" displayFolder="" count="0" memberValueDatatype="130" unbalanced="0"/>
    <cacheHierarchy uniqueName="[bank_loan_data].[loan_status]" caption="loan_status" attribute="1" defaultMemberUniqueName="[bank_loan_data].[loan_status].[All]" allUniqueName="[bank_loan_data].[loan_status].[All]" dimensionUniqueName="[bank_loan_data]" displayFolder="" count="0" memberValueDatatype="130" unbalanced="0"/>
    <cacheHierarchy uniqueName="[bank_loan_data].[purpose]" caption="purpose" attribute="1" defaultMemberUniqueName="[bank_loan_data].[purpose].[All]" allUniqueName="[bank_loan_data].[purpose].[All]" dimensionUniqueName="[bank_loan_data]" displayFolder="" count="2" memberValueDatatype="130" unbalanced="0"/>
    <cacheHierarchy uniqueName="[bank_loan_data].[term]" caption="term" attribute="1" defaultMemberUniqueName="[bank_loan_data].[term].[All]" allUniqueName="[bank_loan_data].[term].[All]" dimensionUniqueName="[bank_loan_data]" displayFolder="" count="0" memberValueDatatype="130" unbalanced="0"/>
    <cacheHierarchy uniqueName="[bank_loan_data].[verification_status]" caption="verification_status" attribute="1" defaultMemberUniqueName="[bank_loan_data].[verification_status].[All]" allUniqueName="[bank_loan_data].[verification_status].[All]" dimensionUniqueName="[bank_loan_data]" displayFolder="" count="0" memberValueDatatype="130" unbalanced="0"/>
    <cacheHierarchy uniqueName="[bank_loan_data].[issue_date]" caption="issue_date" attribute="1" time="1" defaultMemberUniqueName="[bank_loan_data].[issue_date].[All]" allUniqueName="[bank_loan_data].[issue_date].[All]" dimensionUniqueName="[bank_loan_data]" displayFolder="" count="0" memberValueDatatype="7" unbalanced="0"/>
    <cacheHierarchy uniqueName="[bank_loan_data].[last_credit_pull_date]" caption="last_credit_pull_date" attribute="1" time="1" defaultMemberUniqueName="[bank_loan_data].[last_credit_pull_date].[All]" allUniqueName="[bank_loan_data].[last_credit_pull_date].[All]" dimensionUniqueName="[bank_loan_data]" displayFolder="" count="0" memberValueDatatype="7" unbalanced="0"/>
    <cacheHierarchy uniqueName="[bank_loan_data].[last_payment_date]" caption="last_payment_date" attribute="1" time="1" defaultMemberUniqueName="[bank_loan_data].[last_payment_date].[All]" allUniqueName="[bank_loan_data].[last_payment_date].[All]" dimensionUniqueName="[bank_loan_data]" displayFolder="" count="0" memberValueDatatype="7" unbalanced="0"/>
    <cacheHierarchy uniqueName="[bank_loan_data].[next_payment_date]" caption="next_payment_date" attribute="1" time="1" defaultMemberUniqueName="[bank_loan_data].[next_payment_date].[All]" allUniqueName="[bank_loan_data].[next_payment_date].[All]" dimensionUniqueName="[bank_loan_data]" displayFolder="" count="0" memberValueDatatype="7" unbalanced="0"/>
    <cacheHierarchy uniqueName="[bank_loan_data].[annual_income]" caption="annual_income" attribute="1" defaultMemberUniqueName="[bank_loan_data].[annual_income].[All]" allUniqueName="[bank_loan_data].[annual_income].[All]" dimensionUniqueName="[bank_loan_data]" displayFolder="" count="0" memberValueDatatype="5" unbalanced="0"/>
    <cacheHierarchy uniqueName="[bank_loan_data].[installment]" caption="installment" attribute="1" defaultMemberUniqueName="[bank_loan_data].[installment].[All]" allUniqueName="[bank_loan_data].[installment].[All]" dimensionUniqueName="[bank_loan_data]" displayFolder="" count="0" memberValueDatatype="5" unbalanced="0"/>
    <cacheHierarchy uniqueName="[bank_loan_data].[loan_amount]" caption="loan_amount" attribute="1" defaultMemberUniqueName="[bank_loan_data].[loan_amount].[All]" allUniqueName="[bank_loan_data].[loan_amount].[All]" dimensionUniqueName="[bank_loan_data]" displayFolder="" count="0" memberValueDatatype="20" unbalanced="0"/>
    <cacheHierarchy uniqueName="[bank_loan_data].[total_payment]" caption="total_payment" attribute="1" defaultMemberUniqueName="[bank_loan_data].[total_payment].[All]" allUniqueName="[bank_loan_data].[total_payment].[All]" dimensionUniqueName="[bank_loan_data]" displayFolder="" count="0" memberValueDatatype="20" unbalanced="0"/>
    <cacheHierarchy uniqueName="[bank_loan_data].[total_acc]" caption="total_acc" attribute="1" defaultMemberUniqueName="[bank_loan_data].[total_acc].[All]" allUniqueName="[bank_loan_data].[total_acc].[All]" dimensionUniqueName="[bank_loan_data]" displayFolder="" count="0" memberValueDatatype="20" unbalanced="0"/>
    <cacheHierarchy uniqueName="[bank_loan_data].[int_rate]" caption="int_rate" attribute="1" defaultMemberUniqueName="[bank_loan_data].[int_rate].[All]" allUniqueName="[bank_loan_data].[int_rate].[All]" dimensionUniqueName="[bank_loan_data]" displayFolder="" count="0" memberValueDatatype="5" unbalanced="0"/>
    <cacheHierarchy uniqueName="[bank_loan_data].[dti]" caption="dti" attribute="1" defaultMemberUniqueName="[bank_loan_data].[dti].[All]" allUniqueName="[bank_loan_data].[dti].[All]" dimensionUniqueName="[bank_loan_data]" displayFolder="" count="0" memberValueDatatype="5" unbalanced="0"/>
    <cacheHierarchy uniqueName="[bank_loan_data].[loan_type]" caption="loan_type" attribute="1" defaultMemberUniqueName="[bank_loan_data].[loan_type].[All]" allUniqueName="[bank_loan_data].[loan_type].[All]" dimensionUniqueName="[bank_loan_data]" displayFolder="" count="2" memberValueDatatype="130" unbalanced="0">
      <fieldsUsage count="2">
        <fieldUsage x="-1"/>
        <fieldUsage x="3"/>
      </fieldsUsage>
    </cacheHierarchy>
    <cacheHierarchy uniqueName="[bank_loan_data].[issue_date (Month)]" caption="issue_date (Month)" attribute="1" defaultMemberUniqueName="[bank_loan_data].[issue_date (Month)].[All]" allUniqueName="[bank_loan_data].[issue_date (Month)].[All]" dimensionUniqueName="[bank_loan_data]" displayFolder="" count="0" memberValueDatatype="130" unbalanced="0"/>
    <cacheHierarchy uniqueName="[bank_loan_data].[issue_date (Month)1]" caption="issue_date (Month)1" attribute="1" defaultMemberUniqueName="[bank_loan_data].[issue_date (Month)1].[All]" allUniqueName="[bank_loan_data].[issue_date (Month)1].[All]" dimensionUniqueName="[bank_loan_data]" displayFolder="" count="0" memberValueDatatype="130" unbalanced="0"/>
    <cacheHierarchy uniqueName="[bank_loan_data].[issue_date (Month Index)]" caption="issue_date (Month Index)" attribute="1" defaultMemberUniqueName="[bank_loan_data].[issue_date (Month Index)].[All]" allUniqueName="[bank_loan_data].[issue_date (Month Index)].[All]" dimensionUniqueName="[bank_loan_data]" displayFolder="" count="0" memberValueDatatype="20" unbalanced="0" hidden="1"/>
    <cacheHierarchy uniqueName="[bank_loan_data].[issue_date (Month Index)1]" caption="issue_date (Month Index)1" attribute="1" defaultMemberUniqueName="[bank_loan_data].[issue_date (Month Index)1].[All]" allUniqueName="[bank_loan_data].[issue_date (Month Index)1].[All]" dimensionUniqueName="[bank_loan_data]" displayFolder="" count="0" memberValueDatatype="20" unbalanced="0" hidden="1"/>
    <cacheHierarchy uniqueName="[Measures].[__XL_Count bank_loan_data]" caption="__XL_Count bank_loan_data" measure="1" displayFolder="" measureGroup="bank_loan_data" count="0" hidden="1"/>
    <cacheHierarchy uniqueName="[Measures].[__No measures defined]" caption="__No measures defined" measure="1" displayFolder="" count="0" hidden="1"/>
    <cacheHierarchy uniqueName="[Measures].[Sum of id]" caption="Sum of id" measure="1" displayFolder="" measureGroup="bank_loan_data"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bank_loan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bank_loan_data"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total_payment]" caption="Sum of total_payment" measure="1" displayFolder="" measureGroup="bank_loan_data"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int_rate]" caption="Sum of int_rate" measure="1" displayFolder="" measureGroup="bank_loan_data" count="0" hidden="1">
      <extLst>
        <ext xmlns:x15="http://schemas.microsoft.com/office/spreadsheetml/2010/11/main" uri="{B97F6D7D-B522-45F9-BDA1-12C45D357490}">
          <x15:cacheHierarchy aggregatedColumn="22"/>
        </ext>
      </extLst>
    </cacheHierarchy>
    <cacheHierarchy uniqueName="[Measures].[Average of int_rate]" caption="Average of int_rate" measure="1" displayFolder="" measureGroup="bank_loan_data" count="0" hidden="1">
      <extLst>
        <ext xmlns:x15="http://schemas.microsoft.com/office/spreadsheetml/2010/11/main" uri="{B97F6D7D-B522-45F9-BDA1-12C45D357490}">
          <x15:cacheHierarchy aggregatedColumn="22"/>
        </ext>
      </extLst>
    </cacheHierarchy>
    <cacheHierarchy uniqueName="[Measures].[Sum of dti]" caption="Sum of dti"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dti]" caption="Average of dti" measure="1" displayFolder="" measureGroup="bank_loan_data" count="0" hidden="1">
      <extLst>
        <ext xmlns:x15="http://schemas.microsoft.com/office/spreadsheetml/2010/11/main" uri="{B97F6D7D-B522-45F9-BDA1-12C45D357490}">
          <x15:cacheHierarchy aggregatedColumn="23"/>
        </ext>
      </extLst>
    </cacheHierarchy>
    <cacheHierarchy uniqueName="Unsupported0" caption="id" measure="1" count="0">
      <extLst>
        <ext xmlns:x14="http://schemas.microsoft.com/office/spreadsheetml/2009/9/main" uri="{8CF416AD-EC4C-4aba-99F5-12A058AE0983}">
          <x14:cacheHierarchy ignore="1"/>
        </ext>
      </extLst>
    </cacheHierarchy>
  </cacheHierarchies>
  <kpis count="0"/>
  <dimensions count="2">
    <dimension name="bank_loan_data" uniqueName="[bank_loan_data]" caption="bank_loan_data"/>
    <dimension measure="1" name="Measures" uniqueName="[Measures]" caption="Measures"/>
  </dimensions>
  <measureGroups count="1">
    <measureGroup name="bank_loan_data" caption="bank_loa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lam Hasib" refreshedDate="46070.878703703704" createdVersion="8" refreshedVersion="8" minRefreshableVersion="3" recordCount="0" supportSubquery="1" supportAdvancedDrill="1" xr:uid="{357181A3-BD4D-447C-9B1D-39840E7B3217}">
  <cacheSource type="external" connectionId="2"/>
  <cacheFields count="6">
    <cacheField name="[Measures].[Count of id]" caption="Count of id" numFmtId="0" hierarchy="32" level="32767"/>
    <cacheField name="[Measures].[Sum of loan_amount]" caption="Sum of loan_amount" numFmtId="0" hierarchy="33" level="32767"/>
    <cacheField name="[Measures].[Sum of total_payment]" caption="Sum of total_payment" numFmtId="0" hierarchy="34" level="32767"/>
    <cacheField name="[Measures].[Average of int_rate]" caption="Average of int_rate" numFmtId="0" hierarchy="36" level="32767"/>
    <cacheField name="[Measures].[Average of dti]" caption="Average of dti" numFmtId="0" hierarchy="38" level="32767"/>
    <cacheField name="[bank_loan_data].[grade].[grade]" caption="grade" numFmtId="0" hierarchy="6" level="1">
      <sharedItems containsSemiMixedTypes="0" containsNonDate="0" containsString="0"/>
    </cacheField>
  </cacheFields>
  <cacheHierarchies count="39">
    <cacheHierarchy uniqueName="[bank_loan_data].[id]" caption="id" attribute="1" defaultMemberUniqueName="[bank_loan_data].[id].[All]" allUniqueName="[bank_loan_data].[id].[All]" dimensionUniqueName="[bank_loan_data]" displayFolder="" count="0" memberValueDatatype="20" unbalanced="0"/>
    <cacheHierarchy uniqueName="[bank_loan_data].[member_id]" caption="member_id" attribute="1" defaultMemberUniqueName="[bank_loan_data].[member_id].[All]" allUniqueName="[bank_loan_data].[member_id].[All]" dimensionUniqueName="[bank_loan_data]" displayFolder="" count="0" memberValueDatatype="20" unbalanced="0"/>
    <cacheHierarchy uniqueName="[bank_loan_data].[address_state]" caption="address_state" attribute="1" defaultMemberUniqueName="[bank_loan_data].[address_state].[All]" allUniqueName="[bank_loan_data].[address_state].[All]" dimensionUniqueName="[bank_loan_data]" displayFolder="" count="0" memberValueDatatype="130" unbalanced="0"/>
    <cacheHierarchy uniqueName="[bank_loan_data].[application_type]" caption="application_type" attribute="1" defaultMemberUniqueName="[bank_loan_data].[application_type].[All]" allUniqueName="[bank_loan_data].[application_type].[All]" dimensionUniqueName="[bank_loan_data]" displayFolder="" count="0" memberValueDatatype="130" unbalanced="0"/>
    <cacheHierarchy uniqueName="[bank_loan_data].[emp_length]" caption="emp_length" attribute="1" defaultMemberUniqueName="[bank_loan_data].[emp_length].[All]" allUniqueName="[bank_loan_data].[emp_length].[All]" dimensionUniqueName="[bank_loan_data]" displayFolder="" count="0" memberValueDatatype="130" unbalanced="0"/>
    <cacheHierarchy uniqueName="[bank_loan_data].[emp_title]" caption="emp_title" attribute="1" defaultMemberUniqueName="[bank_loan_data].[emp_title].[All]" allUniqueName="[bank_loan_data].[emp_title].[All]" dimensionUniqueName="[bank_loan_data]" displayFolder="" count="0" memberValueDatatype="130" unbalanced="0"/>
    <cacheHierarchy uniqueName="[bank_loan_data].[grade]" caption="grade" attribute="1" defaultMemberUniqueName="[bank_loan_data].[grade].[All]" allUniqueName="[bank_loan_data].[grade].[All]" dimensionUniqueName="[bank_loan_data]" displayFolder="" count="2" memberValueDatatype="130" unbalanced="0">
      <fieldsUsage count="2">
        <fieldUsage x="-1"/>
        <fieldUsage x="5"/>
      </fieldsUsage>
    </cacheHierarchy>
    <cacheHierarchy uniqueName="[bank_loan_data].[sub_grade]" caption="sub_grade" attribute="1" defaultMemberUniqueName="[bank_loan_data].[sub_grade].[All]" allUniqueName="[bank_loan_data].[sub_grade].[All]" dimensionUniqueName="[bank_loan_data]" displayFolder="" count="0" memberValueDatatype="130" unbalanced="0"/>
    <cacheHierarchy uniqueName="[bank_loan_data].[home_ownership]" caption="home_ownership" attribute="1" defaultMemberUniqueName="[bank_loan_data].[home_ownership].[All]" allUniqueName="[bank_loan_data].[home_ownership].[All]" dimensionUniqueName="[bank_loan_data]" displayFolder="" count="0" memberValueDatatype="130" unbalanced="0"/>
    <cacheHierarchy uniqueName="[bank_loan_data].[loan_status]" caption="loan_status" attribute="1" defaultMemberUniqueName="[bank_loan_data].[loan_status].[All]" allUniqueName="[bank_loan_data].[loan_status].[All]" dimensionUniqueName="[bank_loan_data]" displayFolder="" count="0" memberValueDatatype="130" unbalanced="0"/>
    <cacheHierarchy uniqueName="[bank_loan_data].[purpose]" caption="purpose" attribute="1" defaultMemberUniqueName="[bank_loan_data].[purpose].[All]" allUniqueName="[bank_loan_data].[purpose].[All]" dimensionUniqueName="[bank_loan_data]" displayFolder="" count="2" memberValueDatatype="130" unbalanced="0"/>
    <cacheHierarchy uniqueName="[bank_loan_data].[term]" caption="term" attribute="1" defaultMemberUniqueName="[bank_loan_data].[term].[All]" allUniqueName="[bank_loan_data].[term].[All]" dimensionUniqueName="[bank_loan_data]" displayFolder="" count="0" memberValueDatatype="130" unbalanced="0"/>
    <cacheHierarchy uniqueName="[bank_loan_data].[verification_status]" caption="verification_status" attribute="1" defaultMemberUniqueName="[bank_loan_data].[verification_status].[All]" allUniqueName="[bank_loan_data].[verification_status].[All]" dimensionUniqueName="[bank_loan_data]" displayFolder="" count="0" memberValueDatatype="130" unbalanced="0"/>
    <cacheHierarchy uniqueName="[bank_loan_data].[issue_date]" caption="issue_date" attribute="1" time="1" defaultMemberUniqueName="[bank_loan_data].[issue_date].[All]" allUniqueName="[bank_loan_data].[issue_date].[All]" dimensionUniqueName="[bank_loan_data]" displayFolder="" count="0" memberValueDatatype="7" unbalanced="0"/>
    <cacheHierarchy uniqueName="[bank_loan_data].[last_credit_pull_date]" caption="last_credit_pull_date" attribute="1" time="1" defaultMemberUniqueName="[bank_loan_data].[last_credit_pull_date].[All]" allUniqueName="[bank_loan_data].[last_credit_pull_date].[All]" dimensionUniqueName="[bank_loan_data]" displayFolder="" count="0" memberValueDatatype="7" unbalanced="0"/>
    <cacheHierarchy uniqueName="[bank_loan_data].[last_payment_date]" caption="last_payment_date" attribute="1" time="1" defaultMemberUniqueName="[bank_loan_data].[last_payment_date].[All]" allUniqueName="[bank_loan_data].[last_payment_date].[All]" dimensionUniqueName="[bank_loan_data]" displayFolder="" count="0" memberValueDatatype="7" unbalanced="0"/>
    <cacheHierarchy uniqueName="[bank_loan_data].[next_payment_date]" caption="next_payment_date" attribute="1" time="1" defaultMemberUniqueName="[bank_loan_data].[next_payment_date].[All]" allUniqueName="[bank_loan_data].[next_payment_date].[All]" dimensionUniqueName="[bank_loan_data]" displayFolder="" count="0" memberValueDatatype="7" unbalanced="0"/>
    <cacheHierarchy uniqueName="[bank_loan_data].[annual_income]" caption="annual_income" attribute="1" defaultMemberUniqueName="[bank_loan_data].[annual_income].[All]" allUniqueName="[bank_loan_data].[annual_income].[All]" dimensionUniqueName="[bank_loan_data]" displayFolder="" count="0" memberValueDatatype="5" unbalanced="0"/>
    <cacheHierarchy uniqueName="[bank_loan_data].[installment]" caption="installment" attribute="1" defaultMemberUniqueName="[bank_loan_data].[installment].[All]" allUniqueName="[bank_loan_data].[installment].[All]" dimensionUniqueName="[bank_loan_data]" displayFolder="" count="0" memberValueDatatype="5" unbalanced="0"/>
    <cacheHierarchy uniqueName="[bank_loan_data].[loan_amount]" caption="loan_amount" attribute="1" defaultMemberUniqueName="[bank_loan_data].[loan_amount].[All]" allUniqueName="[bank_loan_data].[loan_amount].[All]" dimensionUniqueName="[bank_loan_data]" displayFolder="" count="0" memberValueDatatype="20" unbalanced="0"/>
    <cacheHierarchy uniqueName="[bank_loan_data].[total_payment]" caption="total_payment" attribute="1" defaultMemberUniqueName="[bank_loan_data].[total_payment].[All]" allUniqueName="[bank_loan_data].[total_payment].[All]" dimensionUniqueName="[bank_loan_data]" displayFolder="" count="0" memberValueDatatype="20" unbalanced="0"/>
    <cacheHierarchy uniqueName="[bank_loan_data].[total_acc]" caption="total_acc" attribute="1" defaultMemberUniqueName="[bank_loan_data].[total_acc].[All]" allUniqueName="[bank_loan_data].[total_acc].[All]" dimensionUniqueName="[bank_loan_data]" displayFolder="" count="0" memberValueDatatype="20" unbalanced="0"/>
    <cacheHierarchy uniqueName="[bank_loan_data].[int_rate]" caption="int_rate" attribute="1" defaultMemberUniqueName="[bank_loan_data].[int_rate].[All]" allUniqueName="[bank_loan_data].[int_rate].[All]" dimensionUniqueName="[bank_loan_data]" displayFolder="" count="0" memberValueDatatype="5" unbalanced="0"/>
    <cacheHierarchy uniqueName="[bank_loan_data].[dti]" caption="dti" attribute="1" defaultMemberUniqueName="[bank_loan_data].[dti].[All]" allUniqueName="[bank_loan_data].[dti].[All]" dimensionUniqueName="[bank_loan_data]" displayFolder="" count="0" memberValueDatatype="5" unbalanced="0"/>
    <cacheHierarchy uniqueName="[bank_loan_data].[loan_type]" caption="loan_type" attribute="1" defaultMemberUniqueName="[bank_loan_data].[loan_type].[All]" allUniqueName="[bank_loan_data].[loan_type].[All]" dimensionUniqueName="[bank_loan_data]" displayFolder="" count="0" memberValueDatatype="130" unbalanced="0"/>
    <cacheHierarchy uniqueName="[bank_loan_data].[issue_date (Month)]" caption="issue_date (Month)" attribute="1" defaultMemberUniqueName="[bank_loan_data].[issue_date (Month)].[All]" allUniqueName="[bank_loan_data].[issue_date (Month)].[All]" dimensionUniqueName="[bank_loan_data]" displayFolder="" count="0" memberValueDatatype="130" unbalanced="0"/>
    <cacheHierarchy uniqueName="[bank_loan_data].[issue_date (Month)1]" caption="issue_date (Month)1" attribute="1" defaultMemberUniqueName="[bank_loan_data].[issue_date (Month)1].[All]" allUniqueName="[bank_loan_data].[issue_date (Month)1].[All]" dimensionUniqueName="[bank_loan_data]" displayFolder="" count="0" memberValueDatatype="130" unbalanced="0"/>
    <cacheHierarchy uniqueName="[bank_loan_data].[issue_date (Month Index)]" caption="issue_date (Month Index)" attribute="1" defaultMemberUniqueName="[bank_loan_data].[issue_date (Month Index)].[All]" allUniqueName="[bank_loan_data].[issue_date (Month Index)].[All]" dimensionUniqueName="[bank_loan_data]" displayFolder="" count="0" memberValueDatatype="20" unbalanced="0" hidden="1"/>
    <cacheHierarchy uniqueName="[bank_loan_data].[issue_date (Month Index)1]" caption="issue_date (Month Index)1" attribute="1" defaultMemberUniqueName="[bank_loan_data].[issue_date (Month Index)1].[All]" allUniqueName="[bank_loan_data].[issue_date (Month Index)1].[All]" dimensionUniqueName="[bank_loan_data]" displayFolder="" count="0" memberValueDatatype="20" unbalanced="0" hidden="1"/>
    <cacheHierarchy uniqueName="[Measures].[__XL_Count bank_loan_data]" caption="__XL_Count bank_loan_data" measure="1" displayFolder="" measureGroup="bank_loan_data" count="0" hidden="1"/>
    <cacheHierarchy uniqueName="[Measures].[__No measures defined]" caption="__No measures defined" measure="1" displayFolder="" count="0" hidden="1"/>
    <cacheHierarchy uniqueName="[Measures].[Sum of id]" caption="Sum of id" measure="1" displayFolder="" measureGroup="bank_loan_data"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bank_loan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bank_loan_data"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total_payment]" caption="Sum of total_payment" measure="1" displayFolder="" measureGroup="bank_loan_data"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int_rate]" caption="Sum of int_rate" measure="1" displayFolder="" measureGroup="bank_loan_data" count="0" hidden="1">
      <extLst>
        <ext xmlns:x15="http://schemas.microsoft.com/office/spreadsheetml/2010/11/main" uri="{B97F6D7D-B522-45F9-BDA1-12C45D357490}">
          <x15:cacheHierarchy aggregatedColumn="22"/>
        </ext>
      </extLst>
    </cacheHierarchy>
    <cacheHierarchy uniqueName="[Measures].[Average of int_rate]" caption="Average of int_rate" measure="1" displayFolder="" measureGroup="bank_loan_data"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dti]" caption="Sum of dti"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dti]" caption="Average of dti" measure="1" displayFolder="" measureGroup="bank_loan_data" count="0" oneField="1" hidden="1">
      <fieldsUsage count="1">
        <fieldUsage x="4"/>
      </fieldsUsage>
      <extLst>
        <ext xmlns:x15="http://schemas.microsoft.com/office/spreadsheetml/2010/11/main" uri="{B97F6D7D-B522-45F9-BDA1-12C45D357490}">
          <x15:cacheHierarchy aggregatedColumn="23"/>
        </ext>
      </extLst>
    </cacheHierarchy>
  </cacheHierarchies>
  <kpis count="0"/>
  <dimensions count="2">
    <dimension name="bank_loan_data" uniqueName="[bank_loan_data]" caption="bank_loan_data"/>
    <dimension measure="1" name="Measures" uniqueName="[Measures]" caption="Measures"/>
  </dimensions>
  <measureGroups count="1">
    <measureGroup name="bank_loan_data" caption="bank_loa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lam Hasib" refreshedDate="46070.878717013889" createdVersion="8" refreshedVersion="8" minRefreshableVersion="3" recordCount="0" supportSubquery="1" supportAdvancedDrill="1" xr:uid="{284BFF17-5B5C-49CE-B668-466121560103}">
  <cacheSource type="external" connectionId="2"/>
  <cacheFields count="8">
    <cacheField name="[Measures].[Count of id]" caption="Count of id" numFmtId="0" hierarchy="32" level="32767"/>
    <cacheField name="[Measures].[Sum of loan_amount]" caption="Sum of loan_amount" numFmtId="0" hierarchy="33" level="32767"/>
    <cacheField name="[Measures].[Sum of total_payment]" caption="Sum of total_payment" numFmtId="0" hierarchy="34" level="32767"/>
    <cacheField name="[Measures].[Average of int_rate]" caption="Average of int_rate" numFmtId="0" hierarchy="36" level="32767"/>
    <cacheField name="[Measures].[Average of dti]" caption="Average of dti" numFmtId="0" hierarchy="38" level="32767"/>
    <cacheField name="[bank_loan_data].[issue_date].[issue_date]" caption="issue_date" numFmtId="0" hierarchy="13" level="1">
      <sharedItems containsSemiMixedTypes="0" containsNonDate="0" containsDate="1" containsString="0" minDate="2021-10-07T00:00:00" maxDate="2021-10-12T00:00:00" count="5">
        <d v="2021-10-07T00:00:00"/>
        <d v="2021-10-08T00:00:00"/>
        <d v="2021-10-09T00:00:00"/>
        <d v="2021-10-10T00:00:00"/>
        <d v="2021-10-11T00:00:00"/>
      </sharedItems>
    </cacheField>
    <cacheField name="[bank_loan_data].[issue_date (Month)].[issue_date (Month)]" caption="issue_date (Month)" numFmtId="0" hierarchy="25" level="1">
      <sharedItems count="1">
        <s v="Dec"/>
      </sharedItems>
    </cacheField>
    <cacheField name="[bank_loan_data].[grade].[grade]" caption="grade" numFmtId="0" hierarchy="6" level="1">
      <sharedItems containsSemiMixedTypes="0" containsNonDate="0" containsString="0"/>
    </cacheField>
  </cacheFields>
  <cacheHierarchies count="39">
    <cacheHierarchy uniqueName="[bank_loan_data].[id]" caption="id" attribute="1" defaultMemberUniqueName="[bank_loan_data].[id].[All]" allUniqueName="[bank_loan_data].[id].[All]" dimensionUniqueName="[bank_loan_data]" displayFolder="" count="0" memberValueDatatype="20" unbalanced="0"/>
    <cacheHierarchy uniqueName="[bank_loan_data].[member_id]" caption="member_id" attribute="1" defaultMemberUniqueName="[bank_loan_data].[member_id].[All]" allUniqueName="[bank_loan_data].[member_id].[All]" dimensionUniqueName="[bank_loan_data]" displayFolder="" count="0" memberValueDatatype="20" unbalanced="0"/>
    <cacheHierarchy uniqueName="[bank_loan_data].[address_state]" caption="address_state" attribute="1" defaultMemberUniqueName="[bank_loan_data].[address_state].[All]" allUniqueName="[bank_loan_data].[address_state].[All]" dimensionUniqueName="[bank_loan_data]" displayFolder="" count="0" memberValueDatatype="130" unbalanced="0"/>
    <cacheHierarchy uniqueName="[bank_loan_data].[application_type]" caption="application_type" attribute="1" defaultMemberUniqueName="[bank_loan_data].[application_type].[All]" allUniqueName="[bank_loan_data].[application_type].[All]" dimensionUniqueName="[bank_loan_data]" displayFolder="" count="0" memberValueDatatype="130" unbalanced="0"/>
    <cacheHierarchy uniqueName="[bank_loan_data].[emp_length]" caption="emp_length" attribute="1" defaultMemberUniqueName="[bank_loan_data].[emp_length].[All]" allUniqueName="[bank_loan_data].[emp_length].[All]" dimensionUniqueName="[bank_loan_data]" displayFolder="" count="0" memberValueDatatype="130" unbalanced="0"/>
    <cacheHierarchy uniqueName="[bank_loan_data].[emp_title]" caption="emp_title" attribute="1" defaultMemberUniqueName="[bank_loan_data].[emp_title].[All]" allUniqueName="[bank_loan_data].[emp_title].[All]" dimensionUniqueName="[bank_loan_data]" displayFolder="" count="0" memberValueDatatype="130" unbalanced="0"/>
    <cacheHierarchy uniqueName="[bank_loan_data].[grade]" caption="grade" attribute="1" defaultMemberUniqueName="[bank_loan_data].[grade].[All]" allUniqueName="[bank_loan_data].[grade].[All]" dimensionUniqueName="[bank_loan_data]" displayFolder="" count="2" memberValueDatatype="130" unbalanced="0">
      <fieldsUsage count="2">
        <fieldUsage x="-1"/>
        <fieldUsage x="7"/>
      </fieldsUsage>
    </cacheHierarchy>
    <cacheHierarchy uniqueName="[bank_loan_data].[sub_grade]" caption="sub_grade" attribute="1" defaultMemberUniqueName="[bank_loan_data].[sub_grade].[All]" allUniqueName="[bank_loan_data].[sub_grade].[All]" dimensionUniqueName="[bank_loan_data]" displayFolder="" count="0" memberValueDatatype="130" unbalanced="0"/>
    <cacheHierarchy uniqueName="[bank_loan_data].[home_ownership]" caption="home_ownership" attribute="1" defaultMemberUniqueName="[bank_loan_data].[home_ownership].[All]" allUniqueName="[bank_loan_data].[home_ownership].[All]" dimensionUniqueName="[bank_loan_data]" displayFolder="" count="0" memberValueDatatype="130" unbalanced="0"/>
    <cacheHierarchy uniqueName="[bank_loan_data].[loan_status]" caption="loan_status" attribute="1" defaultMemberUniqueName="[bank_loan_data].[loan_status].[All]" allUniqueName="[bank_loan_data].[loan_status].[All]" dimensionUniqueName="[bank_loan_data]" displayFolder="" count="0" memberValueDatatype="130" unbalanced="0"/>
    <cacheHierarchy uniqueName="[bank_loan_data].[purpose]" caption="purpose" attribute="1" defaultMemberUniqueName="[bank_loan_data].[purpose].[All]" allUniqueName="[bank_loan_data].[purpose].[All]" dimensionUniqueName="[bank_loan_data]" displayFolder="" count="2" memberValueDatatype="130" unbalanced="0"/>
    <cacheHierarchy uniqueName="[bank_loan_data].[term]" caption="term" attribute="1" defaultMemberUniqueName="[bank_loan_data].[term].[All]" allUniqueName="[bank_loan_data].[term].[All]" dimensionUniqueName="[bank_loan_data]" displayFolder="" count="0" memberValueDatatype="130" unbalanced="0"/>
    <cacheHierarchy uniqueName="[bank_loan_data].[verification_status]" caption="verification_status" attribute="1" defaultMemberUniqueName="[bank_loan_data].[verification_status].[All]" allUniqueName="[bank_loan_data].[verification_status].[All]" dimensionUniqueName="[bank_loan_data]" displayFolder="" count="0" memberValueDatatype="130" unbalanced="0"/>
    <cacheHierarchy uniqueName="[bank_loan_data].[issue_date]" caption="issue_date" attribute="1" time="1" defaultMemberUniqueName="[bank_loan_data].[issue_date].[All]" allUniqueName="[bank_loan_data].[issue_date].[All]" dimensionUniqueName="[bank_loan_data]" displayFolder="" count="2" memberValueDatatype="7" unbalanced="0">
      <fieldsUsage count="2">
        <fieldUsage x="-1"/>
        <fieldUsage x="5"/>
      </fieldsUsage>
    </cacheHierarchy>
    <cacheHierarchy uniqueName="[bank_loan_data].[last_credit_pull_date]" caption="last_credit_pull_date" attribute="1" time="1" defaultMemberUniqueName="[bank_loan_data].[last_credit_pull_date].[All]" allUniqueName="[bank_loan_data].[last_credit_pull_date].[All]" dimensionUniqueName="[bank_loan_data]" displayFolder="" count="0" memberValueDatatype="7" unbalanced="0"/>
    <cacheHierarchy uniqueName="[bank_loan_data].[last_payment_date]" caption="last_payment_date" attribute="1" time="1" defaultMemberUniqueName="[bank_loan_data].[last_payment_date].[All]" allUniqueName="[bank_loan_data].[last_payment_date].[All]" dimensionUniqueName="[bank_loan_data]" displayFolder="" count="0" memberValueDatatype="7" unbalanced="0"/>
    <cacheHierarchy uniqueName="[bank_loan_data].[next_payment_date]" caption="next_payment_date" attribute="1" time="1" defaultMemberUniqueName="[bank_loan_data].[next_payment_date].[All]" allUniqueName="[bank_loan_data].[next_payment_date].[All]" dimensionUniqueName="[bank_loan_data]" displayFolder="" count="0" memberValueDatatype="7" unbalanced="0"/>
    <cacheHierarchy uniqueName="[bank_loan_data].[annual_income]" caption="annual_income" attribute="1" defaultMemberUniqueName="[bank_loan_data].[annual_income].[All]" allUniqueName="[bank_loan_data].[annual_income].[All]" dimensionUniqueName="[bank_loan_data]" displayFolder="" count="0" memberValueDatatype="5" unbalanced="0"/>
    <cacheHierarchy uniqueName="[bank_loan_data].[installment]" caption="installment" attribute="1" defaultMemberUniqueName="[bank_loan_data].[installment].[All]" allUniqueName="[bank_loan_data].[installment].[All]" dimensionUniqueName="[bank_loan_data]" displayFolder="" count="0" memberValueDatatype="5" unbalanced="0"/>
    <cacheHierarchy uniqueName="[bank_loan_data].[loan_amount]" caption="loan_amount" attribute="1" defaultMemberUniqueName="[bank_loan_data].[loan_amount].[All]" allUniqueName="[bank_loan_data].[loan_amount].[All]" dimensionUniqueName="[bank_loan_data]" displayFolder="" count="0" memberValueDatatype="20" unbalanced="0"/>
    <cacheHierarchy uniqueName="[bank_loan_data].[total_payment]" caption="total_payment" attribute="1" defaultMemberUniqueName="[bank_loan_data].[total_payment].[All]" allUniqueName="[bank_loan_data].[total_payment].[All]" dimensionUniqueName="[bank_loan_data]" displayFolder="" count="0" memberValueDatatype="20" unbalanced="0"/>
    <cacheHierarchy uniqueName="[bank_loan_data].[total_acc]" caption="total_acc" attribute="1" defaultMemberUniqueName="[bank_loan_data].[total_acc].[All]" allUniqueName="[bank_loan_data].[total_acc].[All]" dimensionUniqueName="[bank_loan_data]" displayFolder="" count="0" memberValueDatatype="20" unbalanced="0"/>
    <cacheHierarchy uniqueName="[bank_loan_data].[int_rate]" caption="int_rate" attribute="1" defaultMemberUniqueName="[bank_loan_data].[int_rate].[All]" allUniqueName="[bank_loan_data].[int_rate].[All]" dimensionUniqueName="[bank_loan_data]" displayFolder="" count="0" memberValueDatatype="5" unbalanced="0"/>
    <cacheHierarchy uniqueName="[bank_loan_data].[dti]" caption="dti" attribute="1" defaultMemberUniqueName="[bank_loan_data].[dti].[All]" allUniqueName="[bank_loan_data].[dti].[All]" dimensionUniqueName="[bank_loan_data]" displayFolder="" count="0" memberValueDatatype="5" unbalanced="0"/>
    <cacheHierarchy uniqueName="[bank_loan_data].[loan_type]" caption="loan_type" attribute="1" defaultMemberUniqueName="[bank_loan_data].[loan_type].[All]" allUniqueName="[bank_loan_data].[loan_type].[All]" dimensionUniqueName="[bank_loan_data]" displayFolder="" count="0" memberValueDatatype="130" unbalanced="0"/>
    <cacheHierarchy uniqueName="[bank_loan_data].[issue_date (Month)]" caption="issue_date (Month)" attribute="1" defaultMemberUniqueName="[bank_loan_data].[issue_date (Month)].[All]" allUniqueName="[bank_loan_data].[issue_date (Month)].[All]" dimensionUniqueName="[bank_loan_data]" displayFolder="" count="2" memberValueDatatype="130" unbalanced="0">
      <fieldsUsage count="2">
        <fieldUsage x="-1"/>
        <fieldUsage x="6"/>
      </fieldsUsage>
    </cacheHierarchy>
    <cacheHierarchy uniqueName="[bank_loan_data].[issue_date (Month)1]" caption="issue_date (Month)1" attribute="1" defaultMemberUniqueName="[bank_loan_data].[issue_date (Month)1].[All]" allUniqueName="[bank_loan_data].[issue_date (Month)1].[All]" dimensionUniqueName="[bank_loan_data]" displayFolder="" count="0" memberValueDatatype="130" unbalanced="0"/>
    <cacheHierarchy uniqueName="[bank_loan_data].[issue_date (Month Index)]" caption="issue_date (Month Index)" attribute="1" defaultMemberUniqueName="[bank_loan_data].[issue_date (Month Index)].[All]" allUniqueName="[bank_loan_data].[issue_date (Month Index)].[All]" dimensionUniqueName="[bank_loan_data]" displayFolder="" count="0" memberValueDatatype="20" unbalanced="0" hidden="1"/>
    <cacheHierarchy uniqueName="[bank_loan_data].[issue_date (Month Index)1]" caption="issue_date (Month Index)1" attribute="1" defaultMemberUniqueName="[bank_loan_data].[issue_date (Month Index)1].[All]" allUniqueName="[bank_loan_data].[issue_date (Month Index)1].[All]" dimensionUniqueName="[bank_loan_data]" displayFolder="" count="0" memberValueDatatype="20" unbalanced="0" hidden="1"/>
    <cacheHierarchy uniqueName="[Measures].[__XL_Count bank_loan_data]" caption="__XL_Count bank_loan_data" measure="1" displayFolder="" measureGroup="bank_loan_data" count="0" hidden="1"/>
    <cacheHierarchy uniqueName="[Measures].[__No measures defined]" caption="__No measures defined" measure="1" displayFolder="" count="0" hidden="1"/>
    <cacheHierarchy uniqueName="[Measures].[Sum of id]" caption="Sum of id" measure="1" displayFolder="" measureGroup="bank_loan_data"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bank_loan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bank_loan_data"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total_payment]" caption="Sum of total_payment" measure="1" displayFolder="" measureGroup="bank_loan_data"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int_rate]" caption="Sum of int_rate" measure="1" displayFolder="" measureGroup="bank_loan_data" count="0" hidden="1">
      <extLst>
        <ext xmlns:x15="http://schemas.microsoft.com/office/spreadsheetml/2010/11/main" uri="{B97F6D7D-B522-45F9-BDA1-12C45D357490}">
          <x15:cacheHierarchy aggregatedColumn="22"/>
        </ext>
      </extLst>
    </cacheHierarchy>
    <cacheHierarchy uniqueName="[Measures].[Average of int_rate]" caption="Average of int_rate" measure="1" displayFolder="" measureGroup="bank_loan_data"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dti]" caption="Sum of dti"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dti]" caption="Average of dti" measure="1" displayFolder="" measureGroup="bank_loan_data" count="0" oneField="1" hidden="1">
      <fieldsUsage count="1">
        <fieldUsage x="4"/>
      </fieldsUsage>
      <extLst>
        <ext xmlns:x15="http://schemas.microsoft.com/office/spreadsheetml/2010/11/main" uri="{B97F6D7D-B522-45F9-BDA1-12C45D357490}">
          <x15:cacheHierarchy aggregatedColumn="23"/>
        </ext>
      </extLst>
    </cacheHierarchy>
  </cacheHierarchies>
  <kpis count="0"/>
  <dimensions count="2">
    <dimension name="bank_loan_data" uniqueName="[bank_loan_data]" caption="bank_loan_data"/>
    <dimension measure="1" name="Measures" uniqueName="[Measures]" caption="Measures"/>
  </dimensions>
  <measureGroups count="1">
    <measureGroup name="bank_loan_data" caption="bank_loa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lam Hasib" refreshedDate="46070.878733680554" createdVersion="8" refreshedVersion="8" minRefreshableVersion="3" recordCount="0" supportSubquery="1" supportAdvancedDrill="1" xr:uid="{2E9A7995-A3FA-4438-94B7-F053AB09F02E}">
  <cacheSource type="external" connectionId="2"/>
  <cacheFields count="3">
    <cacheField name="[Measures].[Count of id]" caption="Count of id" numFmtId="0" hierarchy="32" level="32767"/>
    <cacheField name="[bank_loan_data].[loan_status].[loan_status]" caption="loan_status" numFmtId="0" hierarchy="9" level="1">
      <sharedItems count="3">
        <s v="Charged Off"/>
        <s v="Current"/>
        <s v="Fully Paid"/>
      </sharedItems>
    </cacheField>
    <cacheField name="[bank_loan_data].[grade].[grade]" caption="grade" numFmtId="0" hierarchy="6" level="1">
      <sharedItems containsSemiMixedTypes="0" containsNonDate="0" containsString="0"/>
    </cacheField>
  </cacheFields>
  <cacheHierarchies count="39">
    <cacheHierarchy uniqueName="[bank_loan_data].[id]" caption="id" attribute="1" defaultMemberUniqueName="[bank_loan_data].[id].[All]" allUniqueName="[bank_loan_data].[id].[All]" dimensionUniqueName="[bank_loan_data]" displayFolder="" count="0" memberValueDatatype="20" unbalanced="0"/>
    <cacheHierarchy uniqueName="[bank_loan_data].[member_id]" caption="member_id" attribute="1" defaultMemberUniqueName="[bank_loan_data].[member_id].[All]" allUniqueName="[bank_loan_data].[member_id].[All]" dimensionUniqueName="[bank_loan_data]" displayFolder="" count="0" memberValueDatatype="20" unbalanced="0"/>
    <cacheHierarchy uniqueName="[bank_loan_data].[address_state]" caption="address_state" attribute="1" defaultMemberUniqueName="[bank_loan_data].[address_state].[All]" allUniqueName="[bank_loan_data].[address_state].[All]" dimensionUniqueName="[bank_loan_data]" displayFolder="" count="0" memberValueDatatype="130" unbalanced="0"/>
    <cacheHierarchy uniqueName="[bank_loan_data].[application_type]" caption="application_type" attribute="1" defaultMemberUniqueName="[bank_loan_data].[application_type].[All]" allUniqueName="[bank_loan_data].[application_type].[All]" dimensionUniqueName="[bank_loan_data]" displayFolder="" count="0" memberValueDatatype="130" unbalanced="0"/>
    <cacheHierarchy uniqueName="[bank_loan_data].[emp_length]" caption="emp_length" attribute="1" defaultMemberUniqueName="[bank_loan_data].[emp_length].[All]" allUniqueName="[bank_loan_data].[emp_length].[All]" dimensionUniqueName="[bank_loan_data]" displayFolder="" count="0" memberValueDatatype="130" unbalanced="0"/>
    <cacheHierarchy uniqueName="[bank_loan_data].[emp_title]" caption="emp_title" attribute="1" defaultMemberUniqueName="[bank_loan_data].[emp_title].[All]" allUniqueName="[bank_loan_data].[emp_title].[All]" dimensionUniqueName="[bank_loan_data]" displayFolder="" count="0" memberValueDatatype="130" unbalanced="0"/>
    <cacheHierarchy uniqueName="[bank_loan_data].[grade]" caption="grade" attribute="1" defaultMemberUniqueName="[bank_loan_data].[grade].[All]" allUniqueName="[bank_loan_data].[grade].[All]" dimensionUniqueName="[bank_loan_data]" displayFolder="" count="2" memberValueDatatype="130" unbalanced="0">
      <fieldsUsage count="2">
        <fieldUsage x="-1"/>
        <fieldUsage x="2"/>
      </fieldsUsage>
    </cacheHierarchy>
    <cacheHierarchy uniqueName="[bank_loan_data].[sub_grade]" caption="sub_grade" attribute="1" defaultMemberUniqueName="[bank_loan_data].[sub_grade].[All]" allUniqueName="[bank_loan_data].[sub_grade].[All]" dimensionUniqueName="[bank_loan_data]" displayFolder="" count="0" memberValueDatatype="130" unbalanced="0"/>
    <cacheHierarchy uniqueName="[bank_loan_data].[home_ownership]" caption="home_ownership" attribute="1" defaultMemberUniqueName="[bank_loan_data].[home_ownership].[All]" allUniqueName="[bank_loan_data].[home_ownership].[All]" dimensionUniqueName="[bank_loan_data]" displayFolder="" count="0" memberValueDatatype="130" unbalanced="0"/>
    <cacheHierarchy uniqueName="[bank_loan_data].[loan_status]" caption="loan_status" attribute="1" defaultMemberUniqueName="[bank_loan_data].[loan_status].[All]" allUniqueName="[bank_loan_data].[loan_status].[All]" dimensionUniqueName="[bank_loan_data]" displayFolder="" count="2" memberValueDatatype="130" unbalanced="0">
      <fieldsUsage count="2">
        <fieldUsage x="-1"/>
        <fieldUsage x="1"/>
      </fieldsUsage>
    </cacheHierarchy>
    <cacheHierarchy uniqueName="[bank_loan_data].[purpose]" caption="purpose" attribute="1" defaultMemberUniqueName="[bank_loan_data].[purpose].[All]" allUniqueName="[bank_loan_data].[purpose].[All]" dimensionUniqueName="[bank_loan_data]" displayFolder="" count="2" memberValueDatatype="130" unbalanced="0"/>
    <cacheHierarchy uniqueName="[bank_loan_data].[term]" caption="term" attribute="1" defaultMemberUniqueName="[bank_loan_data].[term].[All]" allUniqueName="[bank_loan_data].[term].[All]" dimensionUniqueName="[bank_loan_data]" displayFolder="" count="0" memberValueDatatype="130" unbalanced="0"/>
    <cacheHierarchy uniqueName="[bank_loan_data].[verification_status]" caption="verification_status" attribute="1" defaultMemberUniqueName="[bank_loan_data].[verification_status].[All]" allUniqueName="[bank_loan_data].[verification_status].[All]" dimensionUniqueName="[bank_loan_data]" displayFolder="" count="0" memberValueDatatype="130" unbalanced="0"/>
    <cacheHierarchy uniqueName="[bank_loan_data].[issue_date]" caption="issue_date" attribute="1" time="1" defaultMemberUniqueName="[bank_loan_data].[issue_date].[All]" allUniqueName="[bank_loan_data].[issue_date].[All]" dimensionUniqueName="[bank_loan_data]" displayFolder="" count="0" memberValueDatatype="7" unbalanced="0"/>
    <cacheHierarchy uniqueName="[bank_loan_data].[last_credit_pull_date]" caption="last_credit_pull_date" attribute="1" time="1" defaultMemberUniqueName="[bank_loan_data].[last_credit_pull_date].[All]" allUniqueName="[bank_loan_data].[last_credit_pull_date].[All]" dimensionUniqueName="[bank_loan_data]" displayFolder="" count="0" memberValueDatatype="7" unbalanced="0"/>
    <cacheHierarchy uniqueName="[bank_loan_data].[last_payment_date]" caption="last_payment_date" attribute="1" time="1" defaultMemberUniqueName="[bank_loan_data].[last_payment_date].[All]" allUniqueName="[bank_loan_data].[last_payment_date].[All]" dimensionUniqueName="[bank_loan_data]" displayFolder="" count="0" memberValueDatatype="7" unbalanced="0"/>
    <cacheHierarchy uniqueName="[bank_loan_data].[next_payment_date]" caption="next_payment_date" attribute="1" time="1" defaultMemberUniqueName="[bank_loan_data].[next_payment_date].[All]" allUniqueName="[bank_loan_data].[next_payment_date].[All]" dimensionUniqueName="[bank_loan_data]" displayFolder="" count="0" memberValueDatatype="7" unbalanced="0"/>
    <cacheHierarchy uniqueName="[bank_loan_data].[annual_income]" caption="annual_income" attribute="1" defaultMemberUniqueName="[bank_loan_data].[annual_income].[All]" allUniqueName="[bank_loan_data].[annual_income].[All]" dimensionUniqueName="[bank_loan_data]" displayFolder="" count="0" memberValueDatatype="5" unbalanced="0"/>
    <cacheHierarchy uniqueName="[bank_loan_data].[installment]" caption="installment" attribute="1" defaultMemberUniqueName="[bank_loan_data].[installment].[All]" allUniqueName="[bank_loan_data].[installment].[All]" dimensionUniqueName="[bank_loan_data]" displayFolder="" count="0" memberValueDatatype="5" unbalanced="0"/>
    <cacheHierarchy uniqueName="[bank_loan_data].[loan_amount]" caption="loan_amount" attribute="1" defaultMemberUniqueName="[bank_loan_data].[loan_amount].[All]" allUniqueName="[bank_loan_data].[loan_amount].[All]" dimensionUniqueName="[bank_loan_data]" displayFolder="" count="0" memberValueDatatype="20" unbalanced="0"/>
    <cacheHierarchy uniqueName="[bank_loan_data].[total_payment]" caption="total_payment" attribute="1" defaultMemberUniqueName="[bank_loan_data].[total_payment].[All]" allUniqueName="[bank_loan_data].[total_payment].[All]" dimensionUniqueName="[bank_loan_data]" displayFolder="" count="0" memberValueDatatype="20" unbalanced="0"/>
    <cacheHierarchy uniqueName="[bank_loan_data].[total_acc]" caption="total_acc" attribute="1" defaultMemberUniqueName="[bank_loan_data].[total_acc].[All]" allUniqueName="[bank_loan_data].[total_acc].[All]" dimensionUniqueName="[bank_loan_data]" displayFolder="" count="0" memberValueDatatype="20" unbalanced="0"/>
    <cacheHierarchy uniqueName="[bank_loan_data].[int_rate]" caption="int_rate" attribute="1" defaultMemberUniqueName="[bank_loan_data].[int_rate].[All]" allUniqueName="[bank_loan_data].[int_rate].[All]" dimensionUniqueName="[bank_loan_data]" displayFolder="" count="0" memberValueDatatype="5" unbalanced="0"/>
    <cacheHierarchy uniqueName="[bank_loan_data].[dti]" caption="dti" attribute="1" defaultMemberUniqueName="[bank_loan_data].[dti].[All]" allUniqueName="[bank_loan_data].[dti].[All]" dimensionUniqueName="[bank_loan_data]" displayFolder="" count="0" memberValueDatatype="5" unbalanced="0"/>
    <cacheHierarchy uniqueName="[bank_loan_data].[loan_type]" caption="loan_type" attribute="1" defaultMemberUniqueName="[bank_loan_data].[loan_type].[All]" allUniqueName="[bank_loan_data].[loan_type].[All]" dimensionUniqueName="[bank_loan_data]" displayFolder="" count="0" memberValueDatatype="130" unbalanced="0"/>
    <cacheHierarchy uniqueName="[bank_loan_data].[issue_date (Month)]" caption="issue_date (Month)" attribute="1" defaultMemberUniqueName="[bank_loan_data].[issue_date (Month)].[All]" allUniqueName="[bank_loan_data].[issue_date (Month)].[All]" dimensionUniqueName="[bank_loan_data]" displayFolder="" count="0" memberValueDatatype="130" unbalanced="0"/>
    <cacheHierarchy uniqueName="[bank_loan_data].[issue_date (Month)1]" caption="issue_date (Month)1" attribute="1" defaultMemberUniqueName="[bank_loan_data].[issue_date (Month)1].[All]" allUniqueName="[bank_loan_data].[issue_date (Month)1].[All]" dimensionUniqueName="[bank_loan_data]" displayFolder="" count="0" memberValueDatatype="130" unbalanced="0"/>
    <cacheHierarchy uniqueName="[bank_loan_data].[issue_date (Month Index)]" caption="issue_date (Month Index)" attribute="1" defaultMemberUniqueName="[bank_loan_data].[issue_date (Month Index)].[All]" allUniqueName="[bank_loan_data].[issue_date (Month Index)].[All]" dimensionUniqueName="[bank_loan_data]" displayFolder="" count="0" memberValueDatatype="20" unbalanced="0" hidden="1"/>
    <cacheHierarchy uniqueName="[bank_loan_data].[issue_date (Month Index)1]" caption="issue_date (Month Index)1" attribute="1" defaultMemberUniqueName="[bank_loan_data].[issue_date (Month Index)1].[All]" allUniqueName="[bank_loan_data].[issue_date (Month Index)1].[All]" dimensionUniqueName="[bank_loan_data]" displayFolder="" count="0" memberValueDatatype="20" unbalanced="0" hidden="1"/>
    <cacheHierarchy uniqueName="[Measures].[__XL_Count bank_loan_data]" caption="__XL_Count bank_loan_data" measure="1" displayFolder="" measureGroup="bank_loan_data" count="0" hidden="1"/>
    <cacheHierarchy uniqueName="[Measures].[__No measures defined]" caption="__No measures defined" measure="1" displayFolder="" count="0" hidden="1"/>
    <cacheHierarchy uniqueName="[Measures].[Sum of id]" caption="Sum of id" measure="1" displayFolder="" measureGroup="bank_loan_data"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bank_loan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bank_loan_data" count="0" hidden="1">
      <extLst>
        <ext xmlns:x15="http://schemas.microsoft.com/office/spreadsheetml/2010/11/main" uri="{B97F6D7D-B522-45F9-BDA1-12C45D357490}">
          <x15:cacheHierarchy aggregatedColumn="19"/>
        </ext>
      </extLst>
    </cacheHierarchy>
    <cacheHierarchy uniqueName="[Measures].[Sum of total_payment]" caption="Sum of total_payment" measure="1" displayFolder="" measureGroup="bank_loan_data" count="0" hidden="1">
      <extLst>
        <ext xmlns:x15="http://schemas.microsoft.com/office/spreadsheetml/2010/11/main" uri="{B97F6D7D-B522-45F9-BDA1-12C45D357490}">
          <x15:cacheHierarchy aggregatedColumn="20"/>
        </ext>
      </extLst>
    </cacheHierarchy>
    <cacheHierarchy uniqueName="[Measures].[Sum of int_rate]" caption="Sum of int_rate" measure="1" displayFolder="" measureGroup="bank_loan_data" count="0" hidden="1">
      <extLst>
        <ext xmlns:x15="http://schemas.microsoft.com/office/spreadsheetml/2010/11/main" uri="{B97F6D7D-B522-45F9-BDA1-12C45D357490}">
          <x15:cacheHierarchy aggregatedColumn="22"/>
        </ext>
      </extLst>
    </cacheHierarchy>
    <cacheHierarchy uniqueName="[Measures].[Average of int_rate]" caption="Average of int_rate" measure="1" displayFolder="" measureGroup="bank_loan_data" count="0" hidden="1">
      <extLst>
        <ext xmlns:x15="http://schemas.microsoft.com/office/spreadsheetml/2010/11/main" uri="{B97F6D7D-B522-45F9-BDA1-12C45D357490}">
          <x15:cacheHierarchy aggregatedColumn="22"/>
        </ext>
      </extLst>
    </cacheHierarchy>
    <cacheHierarchy uniqueName="[Measures].[Sum of dti]" caption="Sum of dti"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dti]" caption="Average of dti" measure="1" displayFolder="" measureGroup="bank_loan_data" count="0" hidden="1">
      <extLst>
        <ext xmlns:x15="http://schemas.microsoft.com/office/spreadsheetml/2010/11/main" uri="{B97F6D7D-B522-45F9-BDA1-12C45D357490}">
          <x15:cacheHierarchy aggregatedColumn="23"/>
        </ext>
      </extLst>
    </cacheHierarchy>
  </cacheHierarchies>
  <kpis count="0"/>
  <dimensions count="2">
    <dimension name="bank_loan_data" uniqueName="[bank_loan_data]" caption="bank_loan_data"/>
    <dimension measure="1" name="Measures" uniqueName="[Measures]" caption="Measures"/>
  </dimensions>
  <measureGroups count="1">
    <measureGroup name="bank_loan_data" caption="bank_loa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lam Hasib" refreshedDate="46070.878740624998" createdVersion="8" refreshedVersion="8" minRefreshableVersion="3" recordCount="0" supportSubquery="1" supportAdvancedDrill="1" xr:uid="{CC9623FC-1BF7-44E1-B549-2DD39F217F95}">
  <cacheSource type="external" connectionId="2"/>
  <cacheFields count="3">
    <cacheField name="[bank_loan_data].[loan_status].[loan_status]" caption="loan_status" numFmtId="0" hierarchy="9" level="1">
      <sharedItems count="3">
        <s v="Charged Off"/>
        <s v="Current"/>
        <s v="Fully Paid"/>
      </sharedItems>
    </cacheField>
    <cacheField name="[Measures].[Sum of loan_amount]" caption="Sum of loan_amount" numFmtId="0" hierarchy="33" level="32767"/>
    <cacheField name="[bank_loan_data].[grade].[grade]" caption="grade" numFmtId="0" hierarchy="6" level="1">
      <sharedItems containsSemiMixedTypes="0" containsNonDate="0" containsString="0"/>
    </cacheField>
  </cacheFields>
  <cacheHierarchies count="39">
    <cacheHierarchy uniqueName="[bank_loan_data].[id]" caption="id" attribute="1" defaultMemberUniqueName="[bank_loan_data].[id].[All]" allUniqueName="[bank_loan_data].[id].[All]" dimensionUniqueName="[bank_loan_data]" displayFolder="" count="0" memberValueDatatype="20" unbalanced="0"/>
    <cacheHierarchy uniqueName="[bank_loan_data].[member_id]" caption="member_id" attribute="1" defaultMemberUniqueName="[bank_loan_data].[member_id].[All]" allUniqueName="[bank_loan_data].[member_id].[All]" dimensionUniqueName="[bank_loan_data]" displayFolder="" count="0" memberValueDatatype="20" unbalanced="0"/>
    <cacheHierarchy uniqueName="[bank_loan_data].[address_state]" caption="address_state" attribute="1" defaultMemberUniqueName="[bank_loan_data].[address_state].[All]" allUniqueName="[bank_loan_data].[address_state].[All]" dimensionUniqueName="[bank_loan_data]" displayFolder="" count="0" memberValueDatatype="130" unbalanced="0"/>
    <cacheHierarchy uniqueName="[bank_loan_data].[application_type]" caption="application_type" attribute="1" defaultMemberUniqueName="[bank_loan_data].[application_type].[All]" allUniqueName="[bank_loan_data].[application_type].[All]" dimensionUniqueName="[bank_loan_data]" displayFolder="" count="0" memberValueDatatype="130" unbalanced="0"/>
    <cacheHierarchy uniqueName="[bank_loan_data].[emp_length]" caption="emp_length" attribute="1" defaultMemberUniqueName="[bank_loan_data].[emp_length].[All]" allUniqueName="[bank_loan_data].[emp_length].[All]" dimensionUniqueName="[bank_loan_data]" displayFolder="" count="0" memberValueDatatype="130" unbalanced="0"/>
    <cacheHierarchy uniqueName="[bank_loan_data].[emp_title]" caption="emp_title" attribute="1" defaultMemberUniqueName="[bank_loan_data].[emp_title].[All]" allUniqueName="[bank_loan_data].[emp_title].[All]" dimensionUniqueName="[bank_loan_data]" displayFolder="" count="0" memberValueDatatype="130" unbalanced="0"/>
    <cacheHierarchy uniqueName="[bank_loan_data].[grade]" caption="grade" attribute="1" defaultMemberUniqueName="[bank_loan_data].[grade].[All]" allUniqueName="[bank_loan_data].[grade].[All]" dimensionUniqueName="[bank_loan_data]" displayFolder="" count="2" memberValueDatatype="130" unbalanced="0">
      <fieldsUsage count="2">
        <fieldUsage x="-1"/>
        <fieldUsage x="2"/>
      </fieldsUsage>
    </cacheHierarchy>
    <cacheHierarchy uniqueName="[bank_loan_data].[sub_grade]" caption="sub_grade" attribute="1" defaultMemberUniqueName="[bank_loan_data].[sub_grade].[All]" allUniqueName="[bank_loan_data].[sub_grade].[All]" dimensionUniqueName="[bank_loan_data]" displayFolder="" count="0" memberValueDatatype="130" unbalanced="0"/>
    <cacheHierarchy uniqueName="[bank_loan_data].[home_ownership]" caption="home_ownership" attribute="1" defaultMemberUniqueName="[bank_loan_data].[home_ownership].[All]" allUniqueName="[bank_loan_data].[home_ownership].[All]" dimensionUniqueName="[bank_loan_data]" displayFolder="" count="0" memberValueDatatype="130" unbalanced="0"/>
    <cacheHierarchy uniqueName="[bank_loan_data].[loan_status]" caption="loan_status" attribute="1" defaultMemberUniqueName="[bank_loan_data].[loan_status].[All]" allUniqueName="[bank_loan_data].[loan_status].[All]" dimensionUniqueName="[bank_loan_data]" displayFolder="" count="2" memberValueDatatype="130" unbalanced="0">
      <fieldsUsage count="2">
        <fieldUsage x="-1"/>
        <fieldUsage x="0"/>
      </fieldsUsage>
    </cacheHierarchy>
    <cacheHierarchy uniqueName="[bank_loan_data].[purpose]" caption="purpose" attribute="1" defaultMemberUniqueName="[bank_loan_data].[purpose].[All]" allUniqueName="[bank_loan_data].[purpose].[All]" dimensionUniqueName="[bank_loan_data]" displayFolder="" count="2" memberValueDatatype="130" unbalanced="0"/>
    <cacheHierarchy uniqueName="[bank_loan_data].[term]" caption="term" attribute="1" defaultMemberUniqueName="[bank_loan_data].[term].[All]" allUniqueName="[bank_loan_data].[term].[All]" dimensionUniqueName="[bank_loan_data]" displayFolder="" count="0" memberValueDatatype="130" unbalanced="0"/>
    <cacheHierarchy uniqueName="[bank_loan_data].[verification_status]" caption="verification_status" attribute="1" defaultMemberUniqueName="[bank_loan_data].[verification_status].[All]" allUniqueName="[bank_loan_data].[verification_status].[All]" dimensionUniqueName="[bank_loan_data]" displayFolder="" count="0" memberValueDatatype="130" unbalanced="0"/>
    <cacheHierarchy uniqueName="[bank_loan_data].[issue_date]" caption="issue_date" attribute="1" time="1" defaultMemberUniqueName="[bank_loan_data].[issue_date].[All]" allUniqueName="[bank_loan_data].[issue_date].[All]" dimensionUniqueName="[bank_loan_data]" displayFolder="" count="0" memberValueDatatype="7" unbalanced="0"/>
    <cacheHierarchy uniqueName="[bank_loan_data].[last_credit_pull_date]" caption="last_credit_pull_date" attribute="1" time="1" defaultMemberUniqueName="[bank_loan_data].[last_credit_pull_date].[All]" allUniqueName="[bank_loan_data].[last_credit_pull_date].[All]" dimensionUniqueName="[bank_loan_data]" displayFolder="" count="0" memberValueDatatype="7" unbalanced="0"/>
    <cacheHierarchy uniqueName="[bank_loan_data].[last_payment_date]" caption="last_payment_date" attribute="1" time="1" defaultMemberUniqueName="[bank_loan_data].[last_payment_date].[All]" allUniqueName="[bank_loan_data].[last_payment_date].[All]" dimensionUniqueName="[bank_loan_data]" displayFolder="" count="0" memberValueDatatype="7" unbalanced="0"/>
    <cacheHierarchy uniqueName="[bank_loan_data].[next_payment_date]" caption="next_payment_date" attribute="1" time="1" defaultMemberUniqueName="[bank_loan_data].[next_payment_date].[All]" allUniqueName="[bank_loan_data].[next_payment_date].[All]" dimensionUniqueName="[bank_loan_data]" displayFolder="" count="0" memberValueDatatype="7" unbalanced="0"/>
    <cacheHierarchy uniqueName="[bank_loan_data].[annual_income]" caption="annual_income" attribute="1" defaultMemberUniqueName="[bank_loan_data].[annual_income].[All]" allUniqueName="[bank_loan_data].[annual_income].[All]" dimensionUniqueName="[bank_loan_data]" displayFolder="" count="0" memberValueDatatype="5" unbalanced="0"/>
    <cacheHierarchy uniqueName="[bank_loan_data].[installment]" caption="installment" attribute="1" defaultMemberUniqueName="[bank_loan_data].[installment].[All]" allUniqueName="[bank_loan_data].[installment].[All]" dimensionUniqueName="[bank_loan_data]" displayFolder="" count="0" memberValueDatatype="5" unbalanced="0"/>
    <cacheHierarchy uniqueName="[bank_loan_data].[loan_amount]" caption="loan_amount" attribute="1" defaultMemberUniqueName="[bank_loan_data].[loan_amount].[All]" allUniqueName="[bank_loan_data].[loan_amount].[All]" dimensionUniqueName="[bank_loan_data]" displayFolder="" count="0" memberValueDatatype="20" unbalanced="0"/>
    <cacheHierarchy uniqueName="[bank_loan_data].[total_payment]" caption="total_payment" attribute="1" defaultMemberUniqueName="[bank_loan_data].[total_payment].[All]" allUniqueName="[bank_loan_data].[total_payment].[All]" dimensionUniqueName="[bank_loan_data]" displayFolder="" count="0" memberValueDatatype="20" unbalanced="0"/>
    <cacheHierarchy uniqueName="[bank_loan_data].[total_acc]" caption="total_acc" attribute="1" defaultMemberUniqueName="[bank_loan_data].[total_acc].[All]" allUniqueName="[bank_loan_data].[total_acc].[All]" dimensionUniqueName="[bank_loan_data]" displayFolder="" count="0" memberValueDatatype="20" unbalanced="0"/>
    <cacheHierarchy uniqueName="[bank_loan_data].[int_rate]" caption="int_rate" attribute="1" defaultMemberUniqueName="[bank_loan_data].[int_rate].[All]" allUniqueName="[bank_loan_data].[int_rate].[All]" dimensionUniqueName="[bank_loan_data]" displayFolder="" count="0" memberValueDatatype="5" unbalanced="0"/>
    <cacheHierarchy uniqueName="[bank_loan_data].[dti]" caption="dti" attribute="1" defaultMemberUniqueName="[bank_loan_data].[dti].[All]" allUniqueName="[bank_loan_data].[dti].[All]" dimensionUniqueName="[bank_loan_data]" displayFolder="" count="0" memberValueDatatype="5" unbalanced="0"/>
    <cacheHierarchy uniqueName="[bank_loan_data].[loan_type]" caption="loan_type" attribute="1" defaultMemberUniqueName="[bank_loan_data].[loan_type].[All]" allUniqueName="[bank_loan_data].[loan_type].[All]" dimensionUniqueName="[bank_loan_data]" displayFolder="" count="0" memberValueDatatype="130" unbalanced="0"/>
    <cacheHierarchy uniqueName="[bank_loan_data].[issue_date (Month)]" caption="issue_date (Month)" attribute="1" defaultMemberUniqueName="[bank_loan_data].[issue_date (Month)].[All]" allUniqueName="[bank_loan_data].[issue_date (Month)].[All]" dimensionUniqueName="[bank_loan_data]" displayFolder="" count="0" memberValueDatatype="130" unbalanced="0"/>
    <cacheHierarchy uniqueName="[bank_loan_data].[issue_date (Month)1]" caption="issue_date (Month)1" attribute="1" defaultMemberUniqueName="[bank_loan_data].[issue_date (Month)1].[All]" allUniqueName="[bank_loan_data].[issue_date (Month)1].[All]" dimensionUniqueName="[bank_loan_data]" displayFolder="" count="0" memberValueDatatype="130" unbalanced="0"/>
    <cacheHierarchy uniqueName="[bank_loan_data].[issue_date (Month Index)]" caption="issue_date (Month Index)" attribute="1" defaultMemberUniqueName="[bank_loan_data].[issue_date (Month Index)].[All]" allUniqueName="[bank_loan_data].[issue_date (Month Index)].[All]" dimensionUniqueName="[bank_loan_data]" displayFolder="" count="0" memberValueDatatype="20" unbalanced="0" hidden="1"/>
    <cacheHierarchy uniqueName="[bank_loan_data].[issue_date (Month Index)1]" caption="issue_date (Month Index)1" attribute="1" defaultMemberUniqueName="[bank_loan_data].[issue_date (Month Index)1].[All]" allUniqueName="[bank_loan_data].[issue_date (Month Index)1].[All]" dimensionUniqueName="[bank_loan_data]" displayFolder="" count="0" memberValueDatatype="20" unbalanced="0" hidden="1"/>
    <cacheHierarchy uniqueName="[Measures].[__XL_Count bank_loan_data]" caption="__XL_Count bank_loan_data" measure="1" displayFolder="" measureGroup="bank_loan_data" count="0" hidden="1"/>
    <cacheHierarchy uniqueName="[Measures].[__No measures defined]" caption="__No measures defined" measure="1" displayFolder="" count="0" hidden="1"/>
    <cacheHierarchy uniqueName="[Measures].[Sum of id]" caption="Sum of id" measure="1" displayFolder="" measureGroup="bank_loan_data"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bank_loan_data" count="0" hidden="1">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bank_loan_data"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total_payment]" caption="Sum of total_payment" measure="1" displayFolder="" measureGroup="bank_loan_data" count="0" hidden="1">
      <extLst>
        <ext xmlns:x15="http://schemas.microsoft.com/office/spreadsheetml/2010/11/main" uri="{B97F6D7D-B522-45F9-BDA1-12C45D357490}">
          <x15:cacheHierarchy aggregatedColumn="20"/>
        </ext>
      </extLst>
    </cacheHierarchy>
    <cacheHierarchy uniqueName="[Measures].[Sum of int_rate]" caption="Sum of int_rate" measure="1" displayFolder="" measureGroup="bank_loan_data" count="0" hidden="1">
      <extLst>
        <ext xmlns:x15="http://schemas.microsoft.com/office/spreadsheetml/2010/11/main" uri="{B97F6D7D-B522-45F9-BDA1-12C45D357490}">
          <x15:cacheHierarchy aggregatedColumn="22"/>
        </ext>
      </extLst>
    </cacheHierarchy>
    <cacheHierarchy uniqueName="[Measures].[Average of int_rate]" caption="Average of int_rate" measure="1" displayFolder="" measureGroup="bank_loan_data" count="0" hidden="1">
      <extLst>
        <ext xmlns:x15="http://schemas.microsoft.com/office/spreadsheetml/2010/11/main" uri="{B97F6D7D-B522-45F9-BDA1-12C45D357490}">
          <x15:cacheHierarchy aggregatedColumn="22"/>
        </ext>
      </extLst>
    </cacheHierarchy>
    <cacheHierarchy uniqueName="[Measures].[Sum of dti]" caption="Sum of dti"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dti]" caption="Average of dti" measure="1" displayFolder="" measureGroup="bank_loan_data" count="0" hidden="1">
      <extLst>
        <ext xmlns:x15="http://schemas.microsoft.com/office/spreadsheetml/2010/11/main" uri="{B97F6D7D-B522-45F9-BDA1-12C45D357490}">
          <x15:cacheHierarchy aggregatedColumn="23"/>
        </ext>
      </extLst>
    </cacheHierarchy>
  </cacheHierarchies>
  <kpis count="0"/>
  <dimensions count="2">
    <dimension name="bank_loan_data" uniqueName="[bank_loan_data]" caption="bank_loan_data"/>
    <dimension measure="1" name="Measures" uniqueName="[Measures]" caption="Measures"/>
  </dimensions>
  <measureGroups count="1">
    <measureGroup name="bank_loan_data" caption="bank_loa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lam Hasib" refreshedDate="46070.878747106479" createdVersion="8" refreshedVersion="8" minRefreshableVersion="3" recordCount="0" supportSubquery="1" supportAdvancedDrill="1" xr:uid="{BF0E8924-39E2-48E4-BB34-FC65276758B0}">
  <cacheSource type="external" connectionId="2"/>
  <cacheFields count="3">
    <cacheField name="[bank_loan_data].[loan_status].[loan_status]" caption="loan_status" numFmtId="0" hierarchy="9" level="1">
      <sharedItems count="3">
        <s v="Charged Off"/>
        <s v="Current"/>
        <s v="Fully Paid"/>
      </sharedItems>
    </cacheField>
    <cacheField name="[Measures].[Sum of total_payment]" caption="Sum of total_payment" numFmtId="0" hierarchy="34" level="32767"/>
    <cacheField name="[bank_loan_data].[grade].[grade]" caption="grade" numFmtId="0" hierarchy="6" level="1">
      <sharedItems containsSemiMixedTypes="0" containsNonDate="0" containsString="0"/>
    </cacheField>
  </cacheFields>
  <cacheHierarchies count="39">
    <cacheHierarchy uniqueName="[bank_loan_data].[id]" caption="id" attribute="1" defaultMemberUniqueName="[bank_loan_data].[id].[All]" allUniqueName="[bank_loan_data].[id].[All]" dimensionUniqueName="[bank_loan_data]" displayFolder="" count="0" memberValueDatatype="20" unbalanced="0"/>
    <cacheHierarchy uniqueName="[bank_loan_data].[member_id]" caption="member_id" attribute="1" defaultMemberUniqueName="[bank_loan_data].[member_id].[All]" allUniqueName="[bank_loan_data].[member_id].[All]" dimensionUniqueName="[bank_loan_data]" displayFolder="" count="0" memberValueDatatype="20" unbalanced="0"/>
    <cacheHierarchy uniqueName="[bank_loan_data].[address_state]" caption="address_state" attribute="1" defaultMemberUniqueName="[bank_loan_data].[address_state].[All]" allUniqueName="[bank_loan_data].[address_state].[All]" dimensionUniqueName="[bank_loan_data]" displayFolder="" count="0" memberValueDatatype="130" unbalanced="0"/>
    <cacheHierarchy uniqueName="[bank_loan_data].[application_type]" caption="application_type" attribute="1" defaultMemberUniqueName="[bank_loan_data].[application_type].[All]" allUniqueName="[bank_loan_data].[application_type].[All]" dimensionUniqueName="[bank_loan_data]" displayFolder="" count="0" memberValueDatatype="130" unbalanced="0"/>
    <cacheHierarchy uniqueName="[bank_loan_data].[emp_length]" caption="emp_length" attribute="1" defaultMemberUniqueName="[bank_loan_data].[emp_length].[All]" allUniqueName="[bank_loan_data].[emp_length].[All]" dimensionUniqueName="[bank_loan_data]" displayFolder="" count="0" memberValueDatatype="130" unbalanced="0"/>
    <cacheHierarchy uniqueName="[bank_loan_data].[emp_title]" caption="emp_title" attribute="1" defaultMemberUniqueName="[bank_loan_data].[emp_title].[All]" allUniqueName="[bank_loan_data].[emp_title].[All]" dimensionUniqueName="[bank_loan_data]" displayFolder="" count="0" memberValueDatatype="130" unbalanced="0"/>
    <cacheHierarchy uniqueName="[bank_loan_data].[grade]" caption="grade" attribute="1" defaultMemberUniqueName="[bank_loan_data].[grade].[All]" allUniqueName="[bank_loan_data].[grade].[All]" dimensionUniqueName="[bank_loan_data]" displayFolder="" count="2" memberValueDatatype="130" unbalanced="0">
      <fieldsUsage count="2">
        <fieldUsage x="-1"/>
        <fieldUsage x="2"/>
      </fieldsUsage>
    </cacheHierarchy>
    <cacheHierarchy uniqueName="[bank_loan_data].[sub_grade]" caption="sub_grade" attribute="1" defaultMemberUniqueName="[bank_loan_data].[sub_grade].[All]" allUniqueName="[bank_loan_data].[sub_grade].[All]" dimensionUniqueName="[bank_loan_data]" displayFolder="" count="0" memberValueDatatype="130" unbalanced="0"/>
    <cacheHierarchy uniqueName="[bank_loan_data].[home_ownership]" caption="home_ownership" attribute="1" defaultMemberUniqueName="[bank_loan_data].[home_ownership].[All]" allUniqueName="[bank_loan_data].[home_ownership].[All]" dimensionUniqueName="[bank_loan_data]" displayFolder="" count="0" memberValueDatatype="130" unbalanced="0"/>
    <cacheHierarchy uniqueName="[bank_loan_data].[loan_status]" caption="loan_status" attribute="1" defaultMemberUniqueName="[bank_loan_data].[loan_status].[All]" allUniqueName="[bank_loan_data].[loan_status].[All]" dimensionUniqueName="[bank_loan_data]" displayFolder="" count="2" memberValueDatatype="130" unbalanced="0">
      <fieldsUsage count="2">
        <fieldUsage x="-1"/>
        <fieldUsage x="0"/>
      </fieldsUsage>
    </cacheHierarchy>
    <cacheHierarchy uniqueName="[bank_loan_data].[purpose]" caption="purpose" attribute="1" defaultMemberUniqueName="[bank_loan_data].[purpose].[All]" allUniqueName="[bank_loan_data].[purpose].[All]" dimensionUniqueName="[bank_loan_data]" displayFolder="" count="2" memberValueDatatype="130" unbalanced="0"/>
    <cacheHierarchy uniqueName="[bank_loan_data].[term]" caption="term" attribute="1" defaultMemberUniqueName="[bank_loan_data].[term].[All]" allUniqueName="[bank_loan_data].[term].[All]" dimensionUniqueName="[bank_loan_data]" displayFolder="" count="0" memberValueDatatype="130" unbalanced="0"/>
    <cacheHierarchy uniqueName="[bank_loan_data].[verification_status]" caption="verification_status" attribute="1" defaultMemberUniqueName="[bank_loan_data].[verification_status].[All]" allUniqueName="[bank_loan_data].[verification_status].[All]" dimensionUniqueName="[bank_loan_data]" displayFolder="" count="0" memberValueDatatype="130" unbalanced="0"/>
    <cacheHierarchy uniqueName="[bank_loan_data].[issue_date]" caption="issue_date" attribute="1" time="1" defaultMemberUniqueName="[bank_loan_data].[issue_date].[All]" allUniqueName="[bank_loan_data].[issue_date].[All]" dimensionUniqueName="[bank_loan_data]" displayFolder="" count="0" memberValueDatatype="7" unbalanced="0"/>
    <cacheHierarchy uniqueName="[bank_loan_data].[last_credit_pull_date]" caption="last_credit_pull_date" attribute="1" time="1" defaultMemberUniqueName="[bank_loan_data].[last_credit_pull_date].[All]" allUniqueName="[bank_loan_data].[last_credit_pull_date].[All]" dimensionUniqueName="[bank_loan_data]" displayFolder="" count="0" memberValueDatatype="7" unbalanced="0"/>
    <cacheHierarchy uniqueName="[bank_loan_data].[last_payment_date]" caption="last_payment_date" attribute="1" time="1" defaultMemberUniqueName="[bank_loan_data].[last_payment_date].[All]" allUniqueName="[bank_loan_data].[last_payment_date].[All]" dimensionUniqueName="[bank_loan_data]" displayFolder="" count="0" memberValueDatatype="7" unbalanced="0"/>
    <cacheHierarchy uniqueName="[bank_loan_data].[next_payment_date]" caption="next_payment_date" attribute="1" time="1" defaultMemberUniqueName="[bank_loan_data].[next_payment_date].[All]" allUniqueName="[bank_loan_data].[next_payment_date].[All]" dimensionUniqueName="[bank_loan_data]" displayFolder="" count="0" memberValueDatatype="7" unbalanced="0"/>
    <cacheHierarchy uniqueName="[bank_loan_data].[annual_income]" caption="annual_income" attribute="1" defaultMemberUniqueName="[bank_loan_data].[annual_income].[All]" allUniqueName="[bank_loan_data].[annual_income].[All]" dimensionUniqueName="[bank_loan_data]" displayFolder="" count="0" memberValueDatatype="5" unbalanced="0"/>
    <cacheHierarchy uniqueName="[bank_loan_data].[installment]" caption="installment" attribute="1" defaultMemberUniqueName="[bank_loan_data].[installment].[All]" allUniqueName="[bank_loan_data].[installment].[All]" dimensionUniqueName="[bank_loan_data]" displayFolder="" count="0" memberValueDatatype="5" unbalanced="0"/>
    <cacheHierarchy uniqueName="[bank_loan_data].[loan_amount]" caption="loan_amount" attribute="1" defaultMemberUniqueName="[bank_loan_data].[loan_amount].[All]" allUniqueName="[bank_loan_data].[loan_amount].[All]" dimensionUniqueName="[bank_loan_data]" displayFolder="" count="0" memberValueDatatype="20" unbalanced="0"/>
    <cacheHierarchy uniqueName="[bank_loan_data].[total_payment]" caption="total_payment" attribute="1" defaultMemberUniqueName="[bank_loan_data].[total_payment].[All]" allUniqueName="[bank_loan_data].[total_payment].[All]" dimensionUniqueName="[bank_loan_data]" displayFolder="" count="0" memberValueDatatype="20" unbalanced="0"/>
    <cacheHierarchy uniqueName="[bank_loan_data].[total_acc]" caption="total_acc" attribute="1" defaultMemberUniqueName="[bank_loan_data].[total_acc].[All]" allUniqueName="[bank_loan_data].[total_acc].[All]" dimensionUniqueName="[bank_loan_data]" displayFolder="" count="0" memberValueDatatype="20" unbalanced="0"/>
    <cacheHierarchy uniqueName="[bank_loan_data].[int_rate]" caption="int_rate" attribute="1" defaultMemberUniqueName="[bank_loan_data].[int_rate].[All]" allUniqueName="[bank_loan_data].[int_rate].[All]" dimensionUniqueName="[bank_loan_data]" displayFolder="" count="0" memberValueDatatype="5" unbalanced="0"/>
    <cacheHierarchy uniqueName="[bank_loan_data].[dti]" caption="dti" attribute="1" defaultMemberUniqueName="[bank_loan_data].[dti].[All]" allUniqueName="[bank_loan_data].[dti].[All]" dimensionUniqueName="[bank_loan_data]" displayFolder="" count="0" memberValueDatatype="5" unbalanced="0"/>
    <cacheHierarchy uniqueName="[bank_loan_data].[loan_type]" caption="loan_type" attribute="1" defaultMemberUniqueName="[bank_loan_data].[loan_type].[All]" allUniqueName="[bank_loan_data].[loan_type].[All]" dimensionUniqueName="[bank_loan_data]" displayFolder="" count="0" memberValueDatatype="130" unbalanced="0"/>
    <cacheHierarchy uniqueName="[bank_loan_data].[issue_date (Month)]" caption="issue_date (Month)" attribute="1" defaultMemberUniqueName="[bank_loan_data].[issue_date (Month)].[All]" allUniqueName="[bank_loan_data].[issue_date (Month)].[All]" dimensionUniqueName="[bank_loan_data]" displayFolder="" count="0" memberValueDatatype="130" unbalanced="0"/>
    <cacheHierarchy uniqueName="[bank_loan_data].[issue_date (Month)1]" caption="issue_date (Month)1" attribute="1" defaultMemberUniqueName="[bank_loan_data].[issue_date (Month)1].[All]" allUniqueName="[bank_loan_data].[issue_date (Month)1].[All]" dimensionUniqueName="[bank_loan_data]" displayFolder="" count="0" memberValueDatatype="130" unbalanced="0"/>
    <cacheHierarchy uniqueName="[bank_loan_data].[issue_date (Month Index)]" caption="issue_date (Month Index)" attribute="1" defaultMemberUniqueName="[bank_loan_data].[issue_date (Month Index)].[All]" allUniqueName="[bank_loan_data].[issue_date (Month Index)].[All]" dimensionUniqueName="[bank_loan_data]" displayFolder="" count="0" memberValueDatatype="20" unbalanced="0" hidden="1"/>
    <cacheHierarchy uniqueName="[bank_loan_data].[issue_date (Month Index)1]" caption="issue_date (Month Index)1" attribute="1" defaultMemberUniqueName="[bank_loan_data].[issue_date (Month Index)1].[All]" allUniqueName="[bank_loan_data].[issue_date (Month Index)1].[All]" dimensionUniqueName="[bank_loan_data]" displayFolder="" count="0" memberValueDatatype="20" unbalanced="0" hidden="1"/>
    <cacheHierarchy uniqueName="[Measures].[__XL_Count bank_loan_data]" caption="__XL_Count bank_loan_data" measure="1" displayFolder="" measureGroup="bank_loan_data" count="0" hidden="1"/>
    <cacheHierarchy uniqueName="[Measures].[__No measures defined]" caption="__No measures defined" measure="1" displayFolder="" count="0" hidden="1"/>
    <cacheHierarchy uniqueName="[Measures].[Sum of id]" caption="Sum of id" measure="1" displayFolder="" measureGroup="bank_loan_data"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bank_loan_data" count="0" hidden="1">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bank_loan_data" count="0" hidden="1">
      <extLst>
        <ext xmlns:x15="http://schemas.microsoft.com/office/spreadsheetml/2010/11/main" uri="{B97F6D7D-B522-45F9-BDA1-12C45D357490}">
          <x15:cacheHierarchy aggregatedColumn="19"/>
        </ext>
      </extLst>
    </cacheHierarchy>
    <cacheHierarchy uniqueName="[Measures].[Sum of total_payment]" caption="Sum of total_payment" measure="1" displayFolder="" measureGroup="bank_loan_data"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int_rate]" caption="Sum of int_rate" measure="1" displayFolder="" measureGroup="bank_loan_data" count="0" hidden="1">
      <extLst>
        <ext xmlns:x15="http://schemas.microsoft.com/office/spreadsheetml/2010/11/main" uri="{B97F6D7D-B522-45F9-BDA1-12C45D357490}">
          <x15:cacheHierarchy aggregatedColumn="22"/>
        </ext>
      </extLst>
    </cacheHierarchy>
    <cacheHierarchy uniqueName="[Measures].[Average of int_rate]" caption="Average of int_rate" measure="1" displayFolder="" measureGroup="bank_loan_data" count="0" hidden="1">
      <extLst>
        <ext xmlns:x15="http://schemas.microsoft.com/office/spreadsheetml/2010/11/main" uri="{B97F6D7D-B522-45F9-BDA1-12C45D357490}">
          <x15:cacheHierarchy aggregatedColumn="22"/>
        </ext>
      </extLst>
    </cacheHierarchy>
    <cacheHierarchy uniqueName="[Measures].[Sum of dti]" caption="Sum of dti"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dti]" caption="Average of dti" measure="1" displayFolder="" measureGroup="bank_loan_data" count="0" hidden="1">
      <extLst>
        <ext xmlns:x15="http://schemas.microsoft.com/office/spreadsheetml/2010/11/main" uri="{B97F6D7D-B522-45F9-BDA1-12C45D357490}">
          <x15:cacheHierarchy aggregatedColumn="23"/>
        </ext>
      </extLst>
    </cacheHierarchy>
  </cacheHierarchies>
  <kpis count="0"/>
  <dimensions count="2">
    <dimension name="bank_loan_data" uniqueName="[bank_loan_data]" caption="bank_loan_data"/>
    <dimension measure="1" name="Measures" uniqueName="[Measures]" caption="Measures"/>
  </dimensions>
  <measureGroups count="1">
    <measureGroup name="bank_loan_data" caption="bank_loa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lam Hasib" refreshedDate="46070.878754513891" createdVersion="8" refreshedVersion="8" minRefreshableVersion="3" recordCount="0" supportSubquery="1" supportAdvancedDrill="1" xr:uid="{30C9CF40-F1BC-437B-872B-831871F60B97}">
  <cacheSource type="external" connectionId="2"/>
  <cacheFields count="3">
    <cacheField name="[bank_loan_data].[loan_status].[loan_status]" caption="loan_status" numFmtId="0" hierarchy="9" level="1">
      <sharedItems count="3">
        <s v="Charged Off"/>
        <s v="Current"/>
        <s v="Fully Paid"/>
      </sharedItems>
    </cacheField>
    <cacheField name="[Measures].[Average of int_rate]" caption="Average of int_rate" numFmtId="0" hierarchy="36" level="32767"/>
    <cacheField name="[bank_loan_data].[grade].[grade]" caption="grade" numFmtId="0" hierarchy="6" level="1">
      <sharedItems containsSemiMixedTypes="0" containsNonDate="0" containsString="0"/>
    </cacheField>
  </cacheFields>
  <cacheHierarchies count="39">
    <cacheHierarchy uniqueName="[bank_loan_data].[id]" caption="id" attribute="1" defaultMemberUniqueName="[bank_loan_data].[id].[All]" allUniqueName="[bank_loan_data].[id].[All]" dimensionUniqueName="[bank_loan_data]" displayFolder="" count="0" memberValueDatatype="20" unbalanced="0"/>
    <cacheHierarchy uniqueName="[bank_loan_data].[member_id]" caption="member_id" attribute="1" defaultMemberUniqueName="[bank_loan_data].[member_id].[All]" allUniqueName="[bank_loan_data].[member_id].[All]" dimensionUniqueName="[bank_loan_data]" displayFolder="" count="0" memberValueDatatype="20" unbalanced="0"/>
    <cacheHierarchy uniqueName="[bank_loan_data].[address_state]" caption="address_state" attribute="1" defaultMemberUniqueName="[bank_loan_data].[address_state].[All]" allUniqueName="[bank_loan_data].[address_state].[All]" dimensionUniqueName="[bank_loan_data]" displayFolder="" count="0" memberValueDatatype="130" unbalanced="0"/>
    <cacheHierarchy uniqueName="[bank_loan_data].[application_type]" caption="application_type" attribute="1" defaultMemberUniqueName="[bank_loan_data].[application_type].[All]" allUniqueName="[bank_loan_data].[application_type].[All]" dimensionUniqueName="[bank_loan_data]" displayFolder="" count="0" memberValueDatatype="130" unbalanced="0"/>
    <cacheHierarchy uniqueName="[bank_loan_data].[emp_length]" caption="emp_length" attribute="1" defaultMemberUniqueName="[bank_loan_data].[emp_length].[All]" allUniqueName="[bank_loan_data].[emp_length].[All]" dimensionUniqueName="[bank_loan_data]" displayFolder="" count="0" memberValueDatatype="130" unbalanced="0"/>
    <cacheHierarchy uniqueName="[bank_loan_data].[emp_title]" caption="emp_title" attribute="1" defaultMemberUniqueName="[bank_loan_data].[emp_title].[All]" allUniqueName="[bank_loan_data].[emp_title].[All]" dimensionUniqueName="[bank_loan_data]" displayFolder="" count="0" memberValueDatatype="130" unbalanced="0"/>
    <cacheHierarchy uniqueName="[bank_loan_data].[grade]" caption="grade" attribute="1" defaultMemberUniqueName="[bank_loan_data].[grade].[All]" allUniqueName="[bank_loan_data].[grade].[All]" dimensionUniqueName="[bank_loan_data]" displayFolder="" count="2" memberValueDatatype="130" unbalanced="0">
      <fieldsUsage count="2">
        <fieldUsage x="-1"/>
        <fieldUsage x="2"/>
      </fieldsUsage>
    </cacheHierarchy>
    <cacheHierarchy uniqueName="[bank_loan_data].[sub_grade]" caption="sub_grade" attribute="1" defaultMemberUniqueName="[bank_loan_data].[sub_grade].[All]" allUniqueName="[bank_loan_data].[sub_grade].[All]" dimensionUniqueName="[bank_loan_data]" displayFolder="" count="0" memberValueDatatype="130" unbalanced="0"/>
    <cacheHierarchy uniqueName="[bank_loan_data].[home_ownership]" caption="home_ownership" attribute="1" defaultMemberUniqueName="[bank_loan_data].[home_ownership].[All]" allUniqueName="[bank_loan_data].[home_ownership].[All]" dimensionUniqueName="[bank_loan_data]" displayFolder="" count="0" memberValueDatatype="130" unbalanced="0"/>
    <cacheHierarchy uniqueName="[bank_loan_data].[loan_status]" caption="loan_status" attribute="1" defaultMemberUniqueName="[bank_loan_data].[loan_status].[All]" allUniqueName="[bank_loan_data].[loan_status].[All]" dimensionUniqueName="[bank_loan_data]" displayFolder="" count="2" memberValueDatatype="130" unbalanced="0">
      <fieldsUsage count="2">
        <fieldUsage x="-1"/>
        <fieldUsage x="0"/>
      </fieldsUsage>
    </cacheHierarchy>
    <cacheHierarchy uniqueName="[bank_loan_data].[purpose]" caption="purpose" attribute="1" defaultMemberUniqueName="[bank_loan_data].[purpose].[All]" allUniqueName="[bank_loan_data].[purpose].[All]" dimensionUniqueName="[bank_loan_data]" displayFolder="" count="2" memberValueDatatype="130" unbalanced="0"/>
    <cacheHierarchy uniqueName="[bank_loan_data].[term]" caption="term" attribute="1" defaultMemberUniqueName="[bank_loan_data].[term].[All]" allUniqueName="[bank_loan_data].[term].[All]" dimensionUniqueName="[bank_loan_data]" displayFolder="" count="0" memberValueDatatype="130" unbalanced="0"/>
    <cacheHierarchy uniqueName="[bank_loan_data].[verification_status]" caption="verification_status" attribute="1" defaultMemberUniqueName="[bank_loan_data].[verification_status].[All]" allUniqueName="[bank_loan_data].[verification_status].[All]" dimensionUniqueName="[bank_loan_data]" displayFolder="" count="0" memberValueDatatype="130" unbalanced="0"/>
    <cacheHierarchy uniqueName="[bank_loan_data].[issue_date]" caption="issue_date" attribute="1" time="1" defaultMemberUniqueName="[bank_loan_data].[issue_date].[All]" allUniqueName="[bank_loan_data].[issue_date].[All]" dimensionUniqueName="[bank_loan_data]" displayFolder="" count="0" memberValueDatatype="7" unbalanced="0"/>
    <cacheHierarchy uniqueName="[bank_loan_data].[last_credit_pull_date]" caption="last_credit_pull_date" attribute="1" time="1" defaultMemberUniqueName="[bank_loan_data].[last_credit_pull_date].[All]" allUniqueName="[bank_loan_data].[last_credit_pull_date].[All]" dimensionUniqueName="[bank_loan_data]" displayFolder="" count="0" memberValueDatatype="7" unbalanced="0"/>
    <cacheHierarchy uniqueName="[bank_loan_data].[last_payment_date]" caption="last_payment_date" attribute="1" time="1" defaultMemberUniqueName="[bank_loan_data].[last_payment_date].[All]" allUniqueName="[bank_loan_data].[last_payment_date].[All]" dimensionUniqueName="[bank_loan_data]" displayFolder="" count="0" memberValueDatatype="7" unbalanced="0"/>
    <cacheHierarchy uniqueName="[bank_loan_data].[next_payment_date]" caption="next_payment_date" attribute="1" time="1" defaultMemberUniqueName="[bank_loan_data].[next_payment_date].[All]" allUniqueName="[bank_loan_data].[next_payment_date].[All]" dimensionUniqueName="[bank_loan_data]" displayFolder="" count="0" memberValueDatatype="7" unbalanced="0"/>
    <cacheHierarchy uniqueName="[bank_loan_data].[annual_income]" caption="annual_income" attribute="1" defaultMemberUniqueName="[bank_loan_data].[annual_income].[All]" allUniqueName="[bank_loan_data].[annual_income].[All]" dimensionUniqueName="[bank_loan_data]" displayFolder="" count="0" memberValueDatatype="5" unbalanced="0"/>
    <cacheHierarchy uniqueName="[bank_loan_data].[installment]" caption="installment" attribute="1" defaultMemberUniqueName="[bank_loan_data].[installment].[All]" allUniqueName="[bank_loan_data].[installment].[All]" dimensionUniqueName="[bank_loan_data]" displayFolder="" count="0" memberValueDatatype="5" unbalanced="0"/>
    <cacheHierarchy uniqueName="[bank_loan_data].[loan_amount]" caption="loan_amount" attribute="1" defaultMemberUniqueName="[bank_loan_data].[loan_amount].[All]" allUniqueName="[bank_loan_data].[loan_amount].[All]" dimensionUniqueName="[bank_loan_data]" displayFolder="" count="0" memberValueDatatype="20" unbalanced="0"/>
    <cacheHierarchy uniqueName="[bank_loan_data].[total_payment]" caption="total_payment" attribute="1" defaultMemberUniqueName="[bank_loan_data].[total_payment].[All]" allUniqueName="[bank_loan_data].[total_payment].[All]" dimensionUniqueName="[bank_loan_data]" displayFolder="" count="0" memberValueDatatype="20" unbalanced="0"/>
    <cacheHierarchy uniqueName="[bank_loan_data].[total_acc]" caption="total_acc" attribute="1" defaultMemberUniqueName="[bank_loan_data].[total_acc].[All]" allUniqueName="[bank_loan_data].[total_acc].[All]" dimensionUniqueName="[bank_loan_data]" displayFolder="" count="0" memberValueDatatype="20" unbalanced="0"/>
    <cacheHierarchy uniqueName="[bank_loan_data].[int_rate]" caption="int_rate" attribute="1" defaultMemberUniqueName="[bank_loan_data].[int_rate].[All]" allUniqueName="[bank_loan_data].[int_rate].[All]" dimensionUniqueName="[bank_loan_data]" displayFolder="" count="0" memberValueDatatype="5" unbalanced="0"/>
    <cacheHierarchy uniqueName="[bank_loan_data].[dti]" caption="dti" attribute="1" defaultMemberUniqueName="[bank_loan_data].[dti].[All]" allUniqueName="[bank_loan_data].[dti].[All]" dimensionUniqueName="[bank_loan_data]" displayFolder="" count="0" memberValueDatatype="5" unbalanced="0"/>
    <cacheHierarchy uniqueName="[bank_loan_data].[loan_type]" caption="loan_type" attribute="1" defaultMemberUniqueName="[bank_loan_data].[loan_type].[All]" allUniqueName="[bank_loan_data].[loan_type].[All]" dimensionUniqueName="[bank_loan_data]" displayFolder="" count="0" memberValueDatatype="130" unbalanced="0"/>
    <cacheHierarchy uniqueName="[bank_loan_data].[issue_date (Month)]" caption="issue_date (Month)" attribute="1" defaultMemberUniqueName="[bank_loan_data].[issue_date (Month)].[All]" allUniqueName="[bank_loan_data].[issue_date (Month)].[All]" dimensionUniqueName="[bank_loan_data]" displayFolder="" count="0" memberValueDatatype="130" unbalanced="0"/>
    <cacheHierarchy uniqueName="[bank_loan_data].[issue_date (Month)1]" caption="issue_date (Month)1" attribute="1" defaultMemberUniqueName="[bank_loan_data].[issue_date (Month)1].[All]" allUniqueName="[bank_loan_data].[issue_date (Month)1].[All]" dimensionUniqueName="[bank_loan_data]" displayFolder="" count="0" memberValueDatatype="130" unbalanced="0"/>
    <cacheHierarchy uniqueName="[bank_loan_data].[issue_date (Month Index)]" caption="issue_date (Month Index)" attribute="1" defaultMemberUniqueName="[bank_loan_data].[issue_date (Month Index)].[All]" allUniqueName="[bank_loan_data].[issue_date (Month Index)].[All]" dimensionUniqueName="[bank_loan_data]" displayFolder="" count="0" memberValueDatatype="20" unbalanced="0" hidden="1"/>
    <cacheHierarchy uniqueName="[bank_loan_data].[issue_date (Month Index)1]" caption="issue_date (Month Index)1" attribute="1" defaultMemberUniqueName="[bank_loan_data].[issue_date (Month Index)1].[All]" allUniqueName="[bank_loan_data].[issue_date (Month Index)1].[All]" dimensionUniqueName="[bank_loan_data]" displayFolder="" count="0" memberValueDatatype="20" unbalanced="0" hidden="1"/>
    <cacheHierarchy uniqueName="[Measures].[__XL_Count bank_loan_data]" caption="__XL_Count bank_loan_data" measure="1" displayFolder="" measureGroup="bank_loan_data" count="0" hidden="1"/>
    <cacheHierarchy uniqueName="[Measures].[__No measures defined]" caption="__No measures defined" measure="1" displayFolder="" count="0" hidden="1"/>
    <cacheHierarchy uniqueName="[Measures].[Sum of id]" caption="Sum of id" measure="1" displayFolder="" measureGroup="bank_loan_data"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bank_loan_data" count="0" hidden="1">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bank_loan_data" count="0" hidden="1">
      <extLst>
        <ext xmlns:x15="http://schemas.microsoft.com/office/spreadsheetml/2010/11/main" uri="{B97F6D7D-B522-45F9-BDA1-12C45D357490}">
          <x15:cacheHierarchy aggregatedColumn="19"/>
        </ext>
      </extLst>
    </cacheHierarchy>
    <cacheHierarchy uniqueName="[Measures].[Sum of total_payment]" caption="Sum of total_payment" measure="1" displayFolder="" measureGroup="bank_loan_data" count="0" hidden="1">
      <extLst>
        <ext xmlns:x15="http://schemas.microsoft.com/office/spreadsheetml/2010/11/main" uri="{B97F6D7D-B522-45F9-BDA1-12C45D357490}">
          <x15:cacheHierarchy aggregatedColumn="20"/>
        </ext>
      </extLst>
    </cacheHierarchy>
    <cacheHierarchy uniqueName="[Measures].[Sum of int_rate]" caption="Sum of int_rate" measure="1" displayFolder="" measureGroup="bank_loan_data" count="0" hidden="1">
      <extLst>
        <ext xmlns:x15="http://schemas.microsoft.com/office/spreadsheetml/2010/11/main" uri="{B97F6D7D-B522-45F9-BDA1-12C45D357490}">
          <x15:cacheHierarchy aggregatedColumn="22"/>
        </ext>
      </extLst>
    </cacheHierarchy>
    <cacheHierarchy uniqueName="[Measures].[Average of int_rate]" caption="Average of int_rate" measure="1" displayFolder="" measureGroup="bank_loan_data"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ti]" caption="Sum of dti"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dti]" caption="Average of dti" measure="1" displayFolder="" measureGroup="bank_loan_data" count="0" hidden="1">
      <extLst>
        <ext xmlns:x15="http://schemas.microsoft.com/office/spreadsheetml/2010/11/main" uri="{B97F6D7D-B522-45F9-BDA1-12C45D357490}">
          <x15:cacheHierarchy aggregatedColumn="23"/>
        </ext>
      </extLst>
    </cacheHierarchy>
  </cacheHierarchies>
  <kpis count="0"/>
  <dimensions count="2">
    <dimension name="bank_loan_data" uniqueName="[bank_loan_data]" caption="bank_loan_data"/>
    <dimension measure="1" name="Measures" uniqueName="[Measures]" caption="Measures"/>
  </dimensions>
  <measureGroups count="1">
    <measureGroup name="bank_loan_data" caption="bank_loa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lam Hasib" refreshedDate="46070.878759375002" createdVersion="8" refreshedVersion="8" minRefreshableVersion="3" recordCount="0" supportSubquery="1" supportAdvancedDrill="1" xr:uid="{4F7C8D69-95A6-44B0-BC68-F15A3012D432}">
  <cacheSource type="external" connectionId="2"/>
  <cacheFields count="3">
    <cacheField name="[bank_loan_data].[loan_status].[loan_status]" caption="loan_status" numFmtId="0" hierarchy="9" level="1">
      <sharedItems count="3">
        <s v="Charged Off"/>
        <s v="Current"/>
        <s v="Fully Paid"/>
      </sharedItems>
    </cacheField>
    <cacheField name="[Measures].[Average of dti]" caption="Average of dti" numFmtId="0" hierarchy="38" level="32767"/>
    <cacheField name="[bank_loan_data].[grade].[grade]" caption="grade" numFmtId="0" hierarchy="6" level="1">
      <sharedItems containsSemiMixedTypes="0" containsNonDate="0" containsString="0"/>
    </cacheField>
  </cacheFields>
  <cacheHierarchies count="39">
    <cacheHierarchy uniqueName="[bank_loan_data].[id]" caption="id" attribute="1" defaultMemberUniqueName="[bank_loan_data].[id].[All]" allUniqueName="[bank_loan_data].[id].[All]" dimensionUniqueName="[bank_loan_data]" displayFolder="" count="0" memberValueDatatype="20" unbalanced="0"/>
    <cacheHierarchy uniqueName="[bank_loan_data].[member_id]" caption="member_id" attribute="1" defaultMemberUniqueName="[bank_loan_data].[member_id].[All]" allUniqueName="[bank_loan_data].[member_id].[All]" dimensionUniqueName="[bank_loan_data]" displayFolder="" count="0" memberValueDatatype="20" unbalanced="0"/>
    <cacheHierarchy uniqueName="[bank_loan_data].[address_state]" caption="address_state" attribute="1" defaultMemberUniqueName="[bank_loan_data].[address_state].[All]" allUniqueName="[bank_loan_data].[address_state].[All]" dimensionUniqueName="[bank_loan_data]" displayFolder="" count="0" memberValueDatatype="130" unbalanced="0"/>
    <cacheHierarchy uniqueName="[bank_loan_data].[application_type]" caption="application_type" attribute="1" defaultMemberUniqueName="[bank_loan_data].[application_type].[All]" allUniqueName="[bank_loan_data].[application_type].[All]" dimensionUniqueName="[bank_loan_data]" displayFolder="" count="0" memberValueDatatype="130" unbalanced="0"/>
    <cacheHierarchy uniqueName="[bank_loan_data].[emp_length]" caption="emp_length" attribute="1" defaultMemberUniqueName="[bank_loan_data].[emp_length].[All]" allUniqueName="[bank_loan_data].[emp_length].[All]" dimensionUniqueName="[bank_loan_data]" displayFolder="" count="0" memberValueDatatype="130" unbalanced="0"/>
    <cacheHierarchy uniqueName="[bank_loan_data].[emp_title]" caption="emp_title" attribute="1" defaultMemberUniqueName="[bank_loan_data].[emp_title].[All]" allUniqueName="[bank_loan_data].[emp_title].[All]" dimensionUniqueName="[bank_loan_data]" displayFolder="" count="0" memberValueDatatype="130" unbalanced="0"/>
    <cacheHierarchy uniqueName="[bank_loan_data].[grade]" caption="grade" attribute="1" defaultMemberUniqueName="[bank_loan_data].[grade].[All]" allUniqueName="[bank_loan_data].[grade].[All]" dimensionUniqueName="[bank_loan_data]" displayFolder="" count="2" memberValueDatatype="130" unbalanced="0">
      <fieldsUsage count="2">
        <fieldUsage x="-1"/>
        <fieldUsage x="2"/>
      </fieldsUsage>
    </cacheHierarchy>
    <cacheHierarchy uniqueName="[bank_loan_data].[sub_grade]" caption="sub_grade" attribute="1" defaultMemberUniqueName="[bank_loan_data].[sub_grade].[All]" allUniqueName="[bank_loan_data].[sub_grade].[All]" dimensionUniqueName="[bank_loan_data]" displayFolder="" count="0" memberValueDatatype="130" unbalanced="0"/>
    <cacheHierarchy uniqueName="[bank_loan_data].[home_ownership]" caption="home_ownership" attribute="1" defaultMemberUniqueName="[bank_loan_data].[home_ownership].[All]" allUniqueName="[bank_loan_data].[home_ownership].[All]" dimensionUniqueName="[bank_loan_data]" displayFolder="" count="0" memberValueDatatype="130" unbalanced="0"/>
    <cacheHierarchy uniqueName="[bank_loan_data].[loan_status]" caption="loan_status" attribute="1" defaultMemberUniqueName="[bank_loan_data].[loan_status].[All]" allUniqueName="[bank_loan_data].[loan_status].[All]" dimensionUniqueName="[bank_loan_data]" displayFolder="" count="2" memberValueDatatype="130" unbalanced="0">
      <fieldsUsage count="2">
        <fieldUsage x="-1"/>
        <fieldUsage x="0"/>
      </fieldsUsage>
    </cacheHierarchy>
    <cacheHierarchy uniqueName="[bank_loan_data].[purpose]" caption="purpose" attribute="1" defaultMemberUniqueName="[bank_loan_data].[purpose].[All]" allUniqueName="[bank_loan_data].[purpose].[All]" dimensionUniqueName="[bank_loan_data]" displayFolder="" count="2" memberValueDatatype="130" unbalanced="0"/>
    <cacheHierarchy uniqueName="[bank_loan_data].[term]" caption="term" attribute="1" defaultMemberUniqueName="[bank_loan_data].[term].[All]" allUniqueName="[bank_loan_data].[term].[All]" dimensionUniqueName="[bank_loan_data]" displayFolder="" count="0" memberValueDatatype="130" unbalanced="0"/>
    <cacheHierarchy uniqueName="[bank_loan_data].[verification_status]" caption="verification_status" attribute="1" defaultMemberUniqueName="[bank_loan_data].[verification_status].[All]" allUniqueName="[bank_loan_data].[verification_status].[All]" dimensionUniqueName="[bank_loan_data]" displayFolder="" count="0" memberValueDatatype="130" unbalanced="0"/>
    <cacheHierarchy uniqueName="[bank_loan_data].[issue_date]" caption="issue_date" attribute="1" time="1" defaultMemberUniqueName="[bank_loan_data].[issue_date].[All]" allUniqueName="[bank_loan_data].[issue_date].[All]" dimensionUniqueName="[bank_loan_data]" displayFolder="" count="0" memberValueDatatype="7" unbalanced="0"/>
    <cacheHierarchy uniqueName="[bank_loan_data].[last_credit_pull_date]" caption="last_credit_pull_date" attribute="1" time="1" defaultMemberUniqueName="[bank_loan_data].[last_credit_pull_date].[All]" allUniqueName="[bank_loan_data].[last_credit_pull_date].[All]" dimensionUniqueName="[bank_loan_data]" displayFolder="" count="0" memberValueDatatype="7" unbalanced="0"/>
    <cacheHierarchy uniqueName="[bank_loan_data].[last_payment_date]" caption="last_payment_date" attribute="1" time="1" defaultMemberUniqueName="[bank_loan_data].[last_payment_date].[All]" allUniqueName="[bank_loan_data].[last_payment_date].[All]" dimensionUniqueName="[bank_loan_data]" displayFolder="" count="0" memberValueDatatype="7" unbalanced="0"/>
    <cacheHierarchy uniqueName="[bank_loan_data].[next_payment_date]" caption="next_payment_date" attribute="1" time="1" defaultMemberUniqueName="[bank_loan_data].[next_payment_date].[All]" allUniqueName="[bank_loan_data].[next_payment_date].[All]" dimensionUniqueName="[bank_loan_data]" displayFolder="" count="0" memberValueDatatype="7" unbalanced="0"/>
    <cacheHierarchy uniqueName="[bank_loan_data].[annual_income]" caption="annual_income" attribute="1" defaultMemberUniqueName="[bank_loan_data].[annual_income].[All]" allUniqueName="[bank_loan_data].[annual_income].[All]" dimensionUniqueName="[bank_loan_data]" displayFolder="" count="0" memberValueDatatype="5" unbalanced="0"/>
    <cacheHierarchy uniqueName="[bank_loan_data].[installment]" caption="installment" attribute="1" defaultMemberUniqueName="[bank_loan_data].[installment].[All]" allUniqueName="[bank_loan_data].[installment].[All]" dimensionUniqueName="[bank_loan_data]" displayFolder="" count="0" memberValueDatatype="5" unbalanced="0"/>
    <cacheHierarchy uniqueName="[bank_loan_data].[loan_amount]" caption="loan_amount" attribute="1" defaultMemberUniqueName="[bank_loan_data].[loan_amount].[All]" allUniqueName="[bank_loan_data].[loan_amount].[All]" dimensionUniqueName="[bank_loan_data]" displayFolder="" count="0" memberValueDatatype="20" unbalanced="0"/>
    <cacheHierarchy uniqueName="[bank_loan_data].[total_payment]" caption="total_payment" attribute="1" defaultMemberUniqueName="[bank_loan_data].[total_payment].[All]" allUniqueName="[bank_loan_data].[total_payment].[All]" dimensionUniqueName="[bank_loan_data]" displayFolder="" count="0" memberValueDatatype="20" unbalanced="0"/>
    <cacheHierarchy uniqueName="[bank_loan_data].[total_acc]" caption="total_acc" attribute="1" defaultMemberUniqueName="[bank_loan_data].[total_acc].[All]" allUniqueName="[bank_loan_data].[total_acc].[All]" dimensionUniqueName="[bank_loan_data]" displayFolder="" count="0" memberValueDatatype="20" unbalanced="0"/>
    <cacheHierarchy uniqueName="[bank_loan_data].[int_rate]" caption="int_rate" attribute="1" defaultMemberUniqueName="[bank_loan_data].[int_rate].[All]" allUniqueName="[bank_loan_data].[int_rate].[All]" dimensionUniqueName="[bank_loan_data]" displayFolder="" count="0" memberValueDatatype="5" unbalanced="0"/>
    <cacheHierarchy uniqueName="[bank_loan_data].[dti]" caption="dti" attribute="1" defaultMemberUniqueName="[bank_loan_data].[dti].[All]" allUniqueName="[bank_loan_data].[dti].[All]" dimensionUniqueName="[bank_loan_data]" displayFolder="" count="0" memberValueDatatype="5" unbalanced="0"/>
    <cacheHierarchy uniqueName="[bank_loan_data].[loan_type]" caption="loan_type" attribute="1" defaultMemberUniqueName="[bank_loan_data].[loan_type].[All]" allUniqueName="[bank_loan_data].[loan_type].[All]" dimensionUniqueName="[bank_loan_data]" displayFolder="" count="0" memberValueDatatype="130" unbalanced="0"/>
    <cacheHierarchy uniqueName="[bank_loan_data].[issue_date (Month)]" caption="issue_date (Month)" attribute="1" defaultMemberUniqueName="[bank_loan_data].[issue_date (Month)].[All]" allUniqueName="[bank_loan_data].[issue_date (Month)].[All]" dimensionUniqueName="[bank_loan_data]" displayFolder="" count="0" memberValueDatatype="130" unbalanced="0"/>
    <cacheHierarchy uniqueName="[bank_loan_data].[issue_date (Month)1]" caption="issue_date (Month)1" attribute="1" defaultMemberUniqueName="[bank_loan_data].[issue_date (Month)1].[All]" allUniqueName="[bank_loan_data].[issue_date (Month)1].[All]" dimensionUniqueName="[bank_loan_data]" displayFolder="" count="0" memberValueDatatype="130" unbalanced="0"/>
    <cacheHierarchy uniqueName="[bank_loan_data].[issue_date (Month Index)]" caption="issue_date (Month Index)" attribute="1" defaultMemberUniqueName="[bank_loan_data].[issue_date (Month Index)].[All]" allUniqueName="[bank_loan_data].[issue_date (Month Index)].[All]" dimensionUniqueName="[bank_loan_data]" displayFolder="" count="0" memberValueDatatype="20" unbalanced="0" hidden="1"/>
    <cacheHierarchy uniqueName="[bank_loan_data].[issue_date (Month Index)1]" caption="issue_date (Month Index)1" attribute="1" defaultMemberUniqueName="[bank_loan_data].[issue_date (Month Index)1].[All]" allUniqueName="[bank_loan_data].[issue_date (Month Index)1].[All]" dimensionUniqueName="[bank_loan_data]" displayFolder="" count="0" memberValueDatatype="20" unbalanced="0" hidden="1"/>
    <cacheHierarchy uniqueName="[Measures].[__XL_Count bank_loan_data]" caption="__XL_Count bank_loan_data" measure="1" displayFolder="" measureGroup="bank_loan_data" count="0" hidden="1"/>
    <cacheHierarchy uniqueName="[Measures].[__No measures defined]" caption="__No measures defined" measure="1" displayFolder="" count="0" hidden="1"/>
    <cacheHierarchy uniqueName="[Measures].[Sum of id]" caption="Sum of id" measure="1" displayFolder="" measureGroup="bank_loan_data"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bank_loan_data" count="0" hidden="1">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bank_loan_data" count="0" hidden="1">
      <extLst>
        <ext xmlns:x15="http://schemas.microsoft.com/office/spreadsheetml/2010/11/main" uri="{B97F6D7D-B522-45F9-BDA1-12C45D357490}">
          <x15:cacheHierarchy aggregatedColumn="19"/>
        </ext>
      </extLst>
    </cacheHierarchy>
    <cacheHierarchy uniqueName="[Measures].[Sum of total_payment]" caption="Sum of total_payment" measure="1" displayFolder="" measureGroup="bank_loan_data" count="0" hidden="1">
      <extLst>
        <ext xmlns:x15="http://schemas.microsoft.com/office/spreadsheetml/2010/11/main" uri="{B97F6D7D-B522-45F9-BDA1-12C45D357490}">
          <x15:cacheHierarchy aggregatedColumn="20"/>
        </ext>
      </extLst>
    </cacheHierarchy>
    <cacheHierarchy uniqueName="[Measures].[Sum of int_rate]" caption="Sum of int_rate" measure="1" displayFolder="" measureGroup="bank_loan_data" count="0" hidden="1">
      <extLst>
        <ext xmlns:x15="http://schemas.microsoft.com/office/spreadsheetml/2010/11/main" uri="{B97F6D7D-B522-45F9-BDA1-12C45D357490}">
          <x15:cacheHierarchy aggregatedColumn="22"/>
        </ext>
      </extLst>
    </cacheHierarchy>
    <cacheHierarchy uniqueName="[Measures].[Average of int_rate]" caption="Average of int_rate" measure="1" displayFolder="" measureGroup="bank_loan_data" count="0" hidden="1">
      <extLst>
        <ext xmlns:x15="http://schemas.microsoft.com/office/spreadsheetml/2010/11/main" uri="{B97F6D7D-B522-45F9-BDA1-12C45D357490}">
          <x15:cacheHierarchy aggregatedColumn="22"/>
        </ext>
      </extLst>
    </cacheHierarchy>
    <cacheHierarchy uniqueName="[Measures].[Sum of dti]" caption="Sum of dti"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dti]" caption="Average of dti" measure="1" displayFolder="" measureGroup="bank_loan_data" count="0" oneField="1" hidden="1">
      <fieldsUsage count="1">
        <fieldUsage x="1"/>
      </fieldsUsage>
      <extLst>
        <ext xmlns:x15="http://schemas.microsoft.com/office/spreadsheetml/2010/11/main" uri="{B97F6D7D-B522-45F9-BDA1-12C45D357490}">
          <x15:cacheHierarchy aggregatedColumn="23"/>
        </ext>
      </extLst>
    </cacheHierarchy>
  </cacheHierarchies>
  <kpis count="0"/>
  <dimensions count="2">
    <dimension name="bank_loan_data" uniqueName="[bank_loan_data]" caption="bank_loan_data"/>
    <dimension measure="1" name="Measures" uniqueName="[Measures]" caption="Measures"/>
  </dimensions>
  <measureGroups count="1">
    <measureGroup name="bank_loan_data" caption="bank_loa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lam Hasib" refreshedDate="46070.878765972222" createdVersion="8" refreshedVersion="8" minRefreshableVersion="3" recordCount="0" supportSubquery="1" supportAdvancedDrill="1" xr:uid="{49E59D83-CF58-4E0F-8333-B9AEAE2D091D}">
  <cacheSource type="external" connectionId="2"/>
  <cacheFields count="4">
    <cacheField name="[Measures].[Count of id]" caption="Count of id" numFmtId="0" hierarchy="32" level="32767"/>
    <cacheField name="[bank_loan_data].[issue_date].[issue_date]" caption="issue_date" numFmtId="0" hierarchy="13" level="1">
      <sharedItems containsSemiMixedTypes="0" containsNonDate="0" containsDate="1" containsString="0" minDate="2021-01-01T00:00:00" maxDate="2021-12-13T00:00:00" count="65">
        <d v="2021-01-01T00:00:00"/>
        <d v="2021-01-05T00:00:00"/>
        <d v="2021-01-08T00:00:00"/>
        <d v="2021-01-09T00:00:00"/>
        <d v="2021-01-10T00:00:00"/>
        <d v="2021-01-11T00:00:00"/>
        <d v="2021-02-02T00:00:00"/>
        <d v="2021-02-08T00:00:00"/>
        <d v="2021-02-09T00:00:00"/>
        <d v="2021-02-10T00:00:00"/>
        <d v="2021-02-11T00:00:00"/>
        <d v="2021-02-25T00:00:00"/>
        <d v="2021-03-08T00:00:00"/>
        <d v="2021-03-09T00:00:00"/>
        <d v="2021-03-10T00:00:00"/>
        <d v="2021-03-11T00:00:00"/>
        <d v="2021-04-08T00:00:00"/>
        <d v="2021-04-09T00:00:00"/>
        <d v="2021-04-10T00:00:00"/>
        <d v="2021-04-11T00:00:00"/>
        <d v="2021-05-08T00:00:00"/>
        <d v="2021-05-09T00:00:00"/>
        <d v="2021-05-10T00:00:00"/>
        <d v="2021-05-11T00:00:00"/>
        <d v="2021-06-07T00:00:00"/>
        <d v="2021-06-08T00:00:00"/>
        <d v="2021-06-09T00:00:00"/>
        <d v="2021-06-10T00:00:00"/>
        <d v="2021-06-11T00:00:00"/>
        <d v="2021-07-07T00:00:00"/>
        <d v="2021-07-08T00:00:00"/>
        <d v="2021-07-09T00:00:00"/>
        <d v="2021-07-10T00:00:00"/>
        <d v="2021-07-11T00:00:00"/>
        <d v="2021-07-17T00:00:00"/>
        <d v="2021-07-22T00:00:00"/>
        <d v="2021-08-07T00:00:00"/>
        <d v="2021-08-08T00:00:00"/>
        <d v="2021-08-09T00:00:00"/>
        <d v="2021-08-10T00:00:00"/>
        <d v="2021-08-11T00:00:00"/>
        <d v="2021-09-02T00:00:00"/>
        <d v="2021-09-07T00:00:00"/>
        <d v="2021-09-08T00:00:00"/>
        <d v="2021-09-09T00:00:00"/>
        <d v="2021-09-10T00:00:00"/>
        <d v="2021-09-11T00:00:00"/>
        <d v="2021-10-07T00:00:00"/>
        <d v="2021-10-08T00:00:00"/>
        <d v="2021-10-09T00:00:00"/>
        <d v="2021-10-10T00:00:00"/>
        <d v="2021-10-11T00:00:00"/>
        <d v="2021-11-07T00:00:00"/>
        <d v="2021-11-08T00:00:00"/>
        <d v="2021-11-09T00:00:00"/>
        <d v="2021-11-10T00:00:00"/>
        <d v="2021-11-11T00:00:00"/>
        <d v="2021-11-19T00:00:00"/>
        <d v="2021-12-02T00:00:00"/>
        <d v="2021-12-07T00:00:00"/>
        <d v="2021-12-08T00:00:00"/>
        <d v="2021-12-09T00:00:00"/>
        <d v="2021-12-10T00:00:00"/>
        <d v="2021-12-11T00:00:00"/>
        <d v="2021-12-12T00:00:00"/>
      </sharedItems>
    </cacheField>
    <cacheField name="[bank_loan_data].[issue_date (Month)1].[issue_date (Month)1]" caption="issue_date (Month)1" numFmtId="0" hierarchy="26" level="1">
      <sharedItems count="12">
        <s v="Jan"/>
        <s v="Feb"/>
        <s v="Mar"/>
        <s v="Apr"/>
        <s v="May"/>
        <s v="Jun"/>
        <s v="Jul"/>
        <s v="Aug"/>
        <s v="Sep"/>
        <s v="Oct"/>
        <s v="Nov"/>
        <s v="Dec"/>
      </sharedItems>
    </cacheField>
    <cacheField name="[bank_loan_data].[grade].[grade]" caption="grade" numFmtId="0" hierarchy="6" level="1">
      <sharedItems containsSemiMixedTypes="0" containsNonDate="0" containsString="0"/>
    </cacheField>
  </cacheFields>
  <cacheHierarchies count="39">
    <cacheHierarchy uniqueName="[bank_loan_data].[id]" caption="id" attribute="1" defaultMemberUniqueName="[bank_loan_data].[id].[All]" allUniqueName="[bank_loan_data].[id].[All]" dimensionUniqueName="[bank_loan_data]" displayFolder="" count="0" memberValueDatatype="20" unbalanced="0"/>
    <cacheHierarchy uniqueName="[bank_loan_data].[member_id]" caption="member_id" attribute="1" defaultMemberUniqueName="[bank_loan_data].[member_id].[All]" allUniqueName="[bank_loan_data].[member_id].[All]" dimensionUniqueName="[bank_loan_data]" displayFolder="" count="0" memberValueDatatype="20" unbalanced="0"/>
    <cacheHierarchy uniqueName="[bank_loan_data].[address_state]" caption="address_state" attribute="1" defaultMemberUniqueName="[bank_loan_data].[address_state].[All]" allUniqueName="[bank_loan_data].[address_state].[All]" dimensionUniqueName="[bank_loan_data]" displayFolder="" count="0" memberValueDatatype="130" unbalanced="0"/>
    <cacheHierarchy uniqueName="[bank_loan_data].[application_type]" caption="application_type" attribute="1" defaultMemberUniqueName="[bank_loan_data].[application_type].[All]" allUniqueName="[bank_loan_data].[application_type].[All]" dimensionUniqueName="[bank_loan_data]" displayFolder="" count="0" memberValueDatatype="130" unbalanced="0"/>
    <cacheHierarchy uniqueName="[bank_loan_data].[emp_length]" caption="emp_length" attribute="1" defaultMemberUniqueName="[bank_loan_data].[emp_length].[All]" allUniqueName="[bank_loan_data].[emp_length].[All]" dimensionUniqueName="[bank_loan_data]" displayFolder="" count="0" memberValueDatatype="130" unbalanced="0"/>
    <cacheHierarchy uniqueName="[bank_loan_data].[emp_title]" caption="emp_title" attribute="1" defaultMemberUniqueName="[bank_loan_data].[emp_title].[All]" allUniqueName="[bank_loan_data].[emp_title].[All]" dimensionUniqueName="[bank_loan_data]" displayFolder="" count="0" memberValueDatatype="130" unbalanced="0"/>
    <cacheHierarchy uniqueName="[bank_loan_data].[grade]" caption="grade" attribute="1" defaultMemberUniqueName="[bank_loan_data].[grade].[All]" allUniqueName="[bank_loan_data].[grade].[All]" dimensionUniqueName="[bank_loan_data]" displayFolder="" count="2" memberValueDatatype="130" unbalanced="0">
      <fieldsUsage count="2">
        <fieldUsage x="-1"/>
        <fieldUsage x="3"/>
      </fieldsUsage>
    </cacheHierarchy>
    <cacheHierarchy uniqueName="[bank_loan_data].[sub_grade]" caption="sub_grade" attribute="1" defaultMemberUniqueName="[bank_loan_data].[sub_grade].[All]" allUniqueName="[bank_loan_data].[sub_grade].[All]" dimensionUniqueName="[bank_loan_data]" displayFolder="" count="0" memberValueDatatype="130" unbalanced="0"/>
    <cacheHierarchy uniqueName="[bank_loan_data].[home_ownership]" caption="home_ownership" attribute="1" defaultMemberUniqueName="[bank_loan_data].[home_ownership].[All]" allUniqueName="[bank_loan_data].[home_ownership].[All]" dimensionUniqueName="[bank_loan_data]" displayFolder="" count="0" memberValueDatatype="130" unbalanced="0"/>
    <cacheHierarchy uniqueName="[bank_loan_data].[loan_status]" caption="loan_status" attribute="1" defaultMemberUniqueName="[bank_loan_data].[loan_status].[All]" allUniqueName="[bank_loan_data].[loan_status].[All]" dimensionUniqueName="[bank_loan_data]" displayFolder="" count="0" memberValueDatatype="130" unbalanced="0"/>
    <cacheHierarchy uniqueName="[bank_loan_data].[purpose]" caption="purpose" attribute="1" defaultMemberUniqueName="[bank_loan_data].[purpose].[All]" allUniqueName="[bank_loan_data].[purpose].[All]" dimensionUniqueName="[bank_loan_data]" displayFolder="" count="2" memberValueDatatype="130" unbalanced="0"/>
    <cacheHierarchy uniqueName="[bank_loan_data].[term]" caption="term" attribute="1" defaultMemberUniqueName="[bank_loan_data].[term].[All]" allUniqueName="[bank_loan_data].[term].[All]" dimensionUniqueName="[bank_loan_data]" displayFolder="" count="0" memberValueDatatype="130" unbalanced="0"/>
    <cacheHierarchy uniqueName="[bank_loan_data].[verification_status]" caption="verification_status" attribute="1" defaultMemberUniqueName="[bank_loan_data].[verification_status].[All]" allUniqueName="[bank_loan_data].[verification_status].[All]" dimensionUniqueName="[bank_loan_data]" displayFolder="" count="0" memberValueDatatype="130" unbalanced="0"/>
    <cacheHierarchy uniqueName="[bank_loan_data].[issue_date]" caption="issue_date" attribute="1" time="1" defaultMemberUniqueName="[bank_loan_data].[issue_date].[All]" allUniqueName="[bank_loan_data].[issue_date].[All]" dimensionUniqueName="[bank_loan_data]" displayFolder="" count="2" memberValueDatatype="7" unbalanced="0">
      <fieldsUsage count="2">
        <fieldUsage x="-1"/>
        <fieldUsage x="1"/>
      </fieldsUsage>
    </cacheHierarchy>
    <cacheHierarchy uniqueName="[bank_loan_data].[last_credit_pull_date]" caption="last_credit_pull_date" attribute="1" time="1" defaultMemberUniqueName="[bank_loan_data].[last_credit_pull_date].[All]" allUniqueName="[bank_loan_data].[last_credit_pull_date].[All]" dimensionUniqueName="[bank_loan_data]" displayFolder="" count="0" memberValueDatatype="7" unbalanced="0"/>
    <cacheHierarchy uniqueName="[bank_loan_data].[last_payment_date]" caption="last_payment_date" attribute="1" time="1" defaultMemberUniqueName="[bank_loan_data].[last_payment_date].[All]" allUniqueName="[bank_loan_data].[last_payment_date].[All]" dimensionUniqueName="[bank_loan_data]" displayFolder="" count="0" memberValueDatatype="7" unbalanced="0"/>
    <cacheHierarchy uniqueName="[bank_loan_data].[next_payment_date]" caption="next_payment_date" attribute="1" time="1" defaultMemberUniqueName="[bank_loan_data].[next_payment_date].[All]" allUniqueName="[bank_loan_data].[next_payment_date].[All]" dimensionUniqueName="[bank_loan_data]" displayFolder="" count="0" memberValueDatatype="7" unbalanced="0"/>
    <cacheHierarchy uniqueName="[bank_loan_data].[annual_income]" caption="annual_income" attribute="1" defaultMemberUniqueName="[bank_loan_data].[annual_income].[All]" allUniqueName="[bank_loan_data].[annual_income].[All]" dimensionUniqueName="[bank_loan_data]" displayFolder="" count="0" memberValueDatatype="5" unbalanced="0"/>
    <cacheHierarchy uniqueName="[bank_loan_data].[installment]" caption="installment" attribute="1" defaultMemberUniqueName="[bank_loan_data].[installment].[All]" allUniqueName="[bank_loan_data].[installment].[All]" dimensionUniqueName="[bank_loan_data]" displayFolder="" count="0" memberValueDatatype="5" unbalanced="0"/>
    <cacheHierarchy uniqueName="[bank_loan_data].[loan_amount]" caption="loan_amount" attribute="1" defaultMemberUniqueName="[bank_loan_data].[loan_amount].[All]" allUniqueName="[bank_loan_data].[loan_amount].[All]" dimensionUniqueName="[bank_loan_data]" displayFolder="" count="0" memberValueDatatype="20" unbalanced="0"/>
    <cacheHierarchy uniqueName="[bank_loan_data].[total_payment]" caption="total_payment" attribute="1" defaultMemberUniqueName="[bank_loan_data].[total_payment].[All]" allUniqueName="[bank_loan_data].[total_payment].[All]" dimensionUniqueName="[bank_loan_data]" displayFolder="" count="0" memberValueDatatype="20" unbalanced="0"/>
    <cacheHierarchy uniqueName="[bank_loan_data].[total_acc]" caption="total_acc" attribute="1" defaultMemberUniqueName="[bank_loan_data].[total_acc].[All]" allUniqueName="[bank_loan_data].[total_acc].[All]" dimensionUniqueName="[bank_loan_data]" displayFolder="" count="0" memberValueDatatype="20" unbalanced="0"/>
    <cacheHierarchy uniqueName="[bank_loan_data].[int_rate]" caption="int_rate" attribute="1" defaultMemberUniqueName="[bank_loan_data].[int_rate].[All]" allUniqueName="[bank_loan_data].[int_rate].[All]" dimensionUniqueName="[bank_loan_data]" displayFolder="" count="0" memberValueDatatype="5" unbalanced="0"/>
    <cacheHierarchy uniqueName="[bank_loan_data].[dti]" caption="dti" attribute="1" defaultMemberUniqueName="[bank_loan_data].[dti].[All]" allUniqueName="[bank_loan_data].[dti].[All]" dimensionUniqueName="[bank_loan_data]" displayFolder="" count="0" memberValueDatatype="5" unbalanced="0"/>
    <cacheHierarchy uniqueName="[bank_loan_data].[loan_type]" caption="loan_type" attribute="1" defaultMemberUniqueName="[bank_loan_data].[loan_type].[All]" allUniqueName="[bank_loan_data].[loan_type].[All]" dimensionUniqueName="[bank_loan_data]" displayFolder="" count="0" memberValueDatatype="130" unbalanced="0"/>
    <cacheHierarchy uniqueName="[bank_loan_data].[issue_date (Month)]" caption="issue_date (Month)" attribute="1" defaultMemberUniqueName="[bank_loan_data].[issue_date (Month)].[All]" allUniqueName="[bank_loan_data].[issue_date (Month)].[All]" dimensionUniqueName="[bank_loan_data]" displayFolder="" count="0" memberValueDatatype="130" unbalanced="0"/>
    <cacheHierarchy uniqueName="[bank_loan_data].[issue_date (Month)1]" caption="issue_date (Month)1" attribute="1" defaultMemberUniqueName="[bank_loan_data].[issue_date (Month)1].[All]" allUniqueName="[bank_loan_data].[issue_date (Month)1].[All]" dimensionUniqueName="[bank_loan_data]" displayFolder="" count="2" memberValueDatatype="130" unbalanced="0">
      <fieldsUsage count="2">
        <fieldUsage x="-1"/>
        <fieldUsage x="2"/>
      </fieldsUsage>
    </cacheHierarchy>
    <cacheHierarchy uniqueName="[bank_loan_data].[issue_date (Month Index)]" caption="issue_date (Month Index)" attribute="1" defaultMemberUniqueName="[bank_loan_data].[issue_date (Month Index)].[All]" allUniqueName="[bank_loan_data].[issue_date (Month Index)].[All]" dimensionUniqueName="[bank_loan_data]" displayFolder="" count="0" memberValueDatatype="20" unbalanced="0" hidden="1"/>
    <cacheHierarchy uniqueName="[bank_loan_data].[issue_date (Month Index)1]" caption="issue_date (Month Index)1" attribute="1" defaultMemberUniqueName="[bank_loan_data].[issue_date (Month Index)1].[All]" allUniqueName="[bank_loan_data].[issue_date (Month Index)1].[All]" dimensionUniqueName="[bank_loan_data]" displayFolder="" count="0" memberValueDatatype="20" unbalanced="0" hidden="1"/>
    <cacheHierarchy uniqueName="[Measures].[__XL_Count bank_loan_data]" caption="__XL_Count bank_loan_data" measure="1" displayFolder="" measureGroup="bank_loan_data" count="0" hidden="1"/>
    <cacheHierarchy uniqueName="[Measures].[__No measures defined]" caption="__No measures defined" measure="1" displayFolder="" count="0" hidden="1"/>
    <cacheHierarchy uniqueName="[Measures].[Sum of id]" caption="Sum of id" measure="1" displayFolder="" measureGroup="bank_loan_data"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bank_loan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bank_loan_data" count="0" hidden="1">
      <extLst>
        <ext xmlns:x15="http://schemas.microsoft.com/office/spreadsheetml/2010/11/main" uri="{B97F6D7D-B522-45F9-BDA1-12C45D357490}">
          <x15:cacheHierarchy aggregatedColumn="19"/>
        </ext>
      </extLst>
    </cacheHierarchy>
    <cacheHierarchy uniqueName="[Measures].[Sum of total_payment]" caption="Sum of total_payment" measure="1" displayFolder="" measureGroup="bank_loan_data" count="0" hidden="1">
      <extLst>
        <ext xmlns:x15="http://schemas.microsoft.com/office/spreadsheetml/2010/11/main" uri="{B97F6D7D-B522-45F9-BDA1-12C45D357490}">
          <x15:cacheHierarchy aggregatedColumn="20"/>
        </ext>
      </extLst>
    </cacheHierarchy>
    <cacheHierarchy uniqueName="[Measures].[Sum of int_rate]" caption="Sum of int_rate" measure="1" displayFolder="" measureGroup="bank_loan_data" count="0" hidden="1">
      <extLst>
        <ext xmlns:x15="http://schemas.microsoft.com/office/spreadsheetml/2010/11/main" uri="{B97F6D7D-B522-45F9-BDA1-12C45D357490}">
          <x15:cacheHierarchy aggregatedColumn="22"/>
        </ext>
      </extLst>
    </cacheHierarchy>
    <cacheHierarchy uniqueName="[Measures].[Average of int_rate]" caption="Average of int_rate" measure="1" displayFolder="" measureGroup="bank_loan_data" count="0" hidden="1">
      <extLst>
        <ext xmlns:x15="http://schemas.microsoft.com/office/spreadsheetml/2010/11/main" uri="{B97F6D7D-B522-45F9-BDA1-12C45D357490}">
          <x15:cacheHierarchy aggregatedColumn="22"/>
        </ext>
      </extLst>
    </cacheHierarchy>
    <cacheHierarchy uniqueName="[Measures].[Sum of dti]" caption="Sum of dti"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dti]" caption="Average of dti" measure="1" displayFolder="" measureGroup="bank_loan_data" count="0" hidden="1">
      <extLst>
        <ext xmlns:x15="http://schemas.microsoft.com/office/spreadsheetml/2010/11/main" uri="{B97F6D7D-B522-45F9-BDA1-12C45D357490}">
          <x15:cacheHierarchy aggregatedColumn="23"/>
        </ext>
      </extLst>
    </cacheHierarchy>
  </cacheHierarchies>
  <kpis count="0"/>
  <dimensions count="2">
    <dimension name="bank_loan_data" uniqueName="[bank_loan_data]" caption="bank_loan_data"/>
    <dimension measure="1" name="Measures" uniqueName="[Measures]" caption="Measures"/>
  </dimensions>
  <measureGroups count="1">
    <measureGroup name="bank_loan_data" caption="bank_loa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lam Hasib" refreshedDate="46070.878771180556" createdVersion="8" refreshedVersion="8" minRefreshableVersion="3" recordCount="0" supportSubquery="1" supportAdvancedDrill="1" xr:uid="{AF6D6F6B-389D-479E-BAB1-7AF0F3805CA1}">
  <cacheSource type="external" connectionId="2"/>
  <cacheFields count="3">
    <cacheField name="[Measures].[Count of id]" caption="Count of id" numFmtId="0" hierarchy="32" level="32767"/>
    <cacheField name="[bank_loan_data].[address_state].[address_state]" caption="address_state" numFmtId="0" hierarchy="2" level="1">
      <sharedItems count="47">
        <s v="AK"/>
        <s v="AL"/>
        <s v="AR"/>
        <s v="AZ"/>
        <s v="CA"/>
        <s v="CO"/>
        <s v="CT"/>
        <s v="DC"/>
        <s v="DE"/>
        <s v="FL"/>
        <s v="GA"/>
        <s v="HI"/>
        <s v="IA"/>
        <s v="IL"/>
        <s v="IN"/>
        <s v="KS"/>
        <s v="KY"/>
        <s v="LA"/>
        <s v="MA"/>
        <s v="MD"/>
        <s v="MI"/>
        <s v="MN"/>
        <s v="MO"/>
        <s v="MS"/>
        <s v="MT"/>
        <s v="NC"/>
        <s v="NH"/>
        <s v="NJ"/>
        <s v="NM"/>
        <s v="NV"/>
        <s v="NY"/>
        <s v="OH"/>
        <s v="OK"/>
        <s v="OR"/>
        <s v="PA"/>
        <s v="RI"/>
        <s v="SC"/>
        <s v="SD"/>
        <s v="TN"/>
        <s v="TX"/>
        <s v="UT"/>
        <s v="VA"/>
        <s v="VT"/>
        <s v="WA"/>
        <s v="WI"/>
        <s v="WV"/>
        <s v="WY"/>
      </sharedItems>
    </cacheField>
    <cacheField name="[bank_loan_data].[grade].[grade]" caption="grade" numFmtId="0" hierarchy="6" level="1">
      <sharedItems containsSemiMixedTypes="0" containsNonDate="0" containsString="0"/>
    </cacheField>
  </cacheFields>
  <cacheHierarchies count="39">
    <cacheHierarchy uniqueName="[bank_loan_data].[id]" caption="id" attribute="1" defaultMemberUniqueName="[bank_loan_data].[id].[All]" allUniqueName="[bank_loan_data].[id].[All]" dimensionUniqueName="[bank_loan_data]" displayFolder="" count="0" memberValueDatatype="20" unbalanced="0"/>
    <cacheHierarchy uniqueName="[bank_loan_data].[member_id]" caption="member_id" attribute="1" defaultMemberUniqueName="[bank_loan_data].[member_id].[All]" allUniqueName="[bank_loan_data].[member_id].[All]" dimensionUniqueName="[bank_loan_data]" displayFolder="" count="0" memberValueDatatype="20" unbalanced="0"/>
    <cacheHierarchy uniqueName="[bank_loan_data].[address_state]" caption="address_state" attribute="1" defaultMemberUniqueName="[bank_loan_data].[address_state].[All]" allUniqueName="[bank_loan_data].[address_state].[All]" dimensionUniqueName="[bank_loan_data]" displayFolder="" count="2" memberValueDatatype="130" unbalanced="0">
      <fieldsUsage count="2">
        <fieldUsage x="-1"/>
        <fieldUsage x="1"/>
      </fieldsUsage>
    </cacheHierarchy>
    <cacheHierarchy uniqueName="[bank_loan_data].[application_type]" caption="application_type" attribute="1" defaultMemberUniqueName="[bank_loan_data].[application_type].[All]" allUniqueName="[bank_loan_data].[application_type].[All]" dimensionUniqueName="[bank_loan_data]" displayFolder="" count="0" memberValueDatatype="130" unbalanced="0"/>
    <cacheHierarchy uniqueName="[bank_loan_data].[emp_length]" caption="emp_length" attribute="1" defaultMemberUniqueName="[bank_loan_data].[emp_length].[All]" allUniqueName="[bank_loan_data].[emp_length].[All]" dimensionUniqueName="[bank_loan_data]" displayFolder="" count="0" memberValueDatatype="130" unbalanced="0"/>
    <cacheHierarchy uniqueName="[bank_loan_data].[emp_title]" caption="emp_title" attribute="1" defaultMemberUniqueName="[bank_loan_data].[emp_title].[All]" allUniqueName="[bank_loan_data].[emp_title].[All]" dimensionUniqueName="[bank_loan_data]" displayFolder="" count="0" memberValueDatatype="130" unbalanced="0"/>
    <cacheHierarchy uniqueName="[bank_loan_data].[grade]" caption="grade" attribute="1" defaultMemberUniqueName="[bank_loan_data].[grade].[All]" allUniqueName="[bank_loan_data].[grade].[All]" dimensionUniqueName="[bank_loan_data]" displayFolder="" count="2" memberValueDatatype="130" unbalanced="0">
      <fieldsUsage count="2">
        <fieldUsage x="-1"/>
        <fieldUsage x="2"/>
      </fieldsUsage>
    </cacheHierarchy>
    <cacheHierarchy uniqueName="[bank_loan_data].[sub_grade]" caption="sub_grade" attribute="1" defaultMemberUniqueName="[bank_loan_data].[sub_grade].[All]" allUniqueName="[bank_loan_data].[sub_grade].[All]" dimensionUniqueName="[bank_loan_data]" displayFolder="" count="0" memberValueDatatype="130" unbalanced="0"/>
    <cacheHierarchy uniqueName="[bank_loan_data].[home_ownership]" caption="home_ownership" attribute="1" defaultMemberUniqueName="[bank_loan_data].[home_ownership].[All]" allUniqueName="[bank_loan_data].[home_ownership].[All]" dimensionUniqueName="[bank_loan_data]" displayFolder="" count="0" memberValueDatatype="130" unbalanced="0"/>
    <cacheHierarchy uniqueName="[bank_loan_data].[loan_status]" caption="loan_status" attribute="1" defaultMemberUniqueName="[bank_loan_data].[loan_status].[All]" allUniqueName="[bank_loan_data].[loan_status].[All]" dimensionUniqueName="[bank_loan_data]" displayFolder="" count="0" memberValueDatatype="130" unbalanced="0"/>
    <cacheHierarchy uniqueName="[bank_loan_data].[purpose]" caption="purpose" attribute="1" defaultMemberUniqueName="[bank_loan_data].[purpose].[All]" allUniqueName="[bank_loan_data].[purpose].[All]" dimensionUniqueName="[bank_loan_data]" displayFolder="" count="2" memberValueDatatype="130" unbalanced="0"/>
    <cacheHierarchy uniqueName="[bank_loan_data].[term]" caption="term" attribute="1" defaultMemberUniqueName="[bank_loan_data].[term].[All]" allUniqueName="[bank_loan_data].[term].[All]" dimensionUniqueName="[bank_loan_data]" displayFolder="" count="0" memberValueDatatype="130" unbalanced="0"/>
    <cacheHierarchy uniqueName="[bank_loan_data].[verification_status]" caption="verification_status" attribute="1" defaultMemberUniqueName="[bank_loan_data].[verification_status].[All]" allUniqueName="[bank_loan_data].[verification_status].[All]" dimensionUniqueName="[bank_loan_data]" displayFolder="" count="0" memberValueDatatype="130" unbalanced="0"/>
    <cacheHierarchy uniqueName="[bank_loan_data].[issue_date]" caption="issue_date" attribute="1" time="1" defaultMemberUniqueName="[bank_loan_data].[issue_date].[All]" allUniqueName="[bank_loan_data].[issue_date].[All]" dimensionUniqueName="[bank_loan_data]" displayFolder="" count="2" memberValueDatatype="7" unbalanced="0"/>
    <cacheHierarchy uniqueName="[bank_loan_data].[last_credit_pull_date]" caption="last_credit_pull_date" attribute="1" time="1" defaultMemberUniqueName="[bank_loan_data].[last_credit_pull_date].[All]" allUniqueName="[bank_loan_data].[last_credit_pull_date].[All]" dimensionUniqueName="[bank_loan_data]" displayFolder="" count="0" memberValueDatatype="7" unbalanced="0"/>
    <cacheHierarchy uniqueName="[bank_loan_data].[last_payment_date]" caption="last_payment_date" attribute="1" time="1" defaultMemberUniqueName="[bank_loan_data].[last_payment_date].[All]" allUniqueName="[bank_loan_data].[last_payment_date].[All]" dimensionUniqueName="[bank_loan_data]" displayFolder="" count="0" memberValueDatatype="7" unbalanced="0"/>
    <cacheHierarchy uniqueName="[bank_loan_data].[next_payment_date]" caption="next_payment_date" attribute="1" time="1" defaultMemberUniqueName="[bank_loan_data].[next_payment_date].[All]" allUniqueName="[bank_loan_data].[next_payment_date].[All]" dimensionUniqueName="[bank_loan_data]" displayFolder="" count="0" memberValueDatatype="7" unbalanced="0"/>
    <cacheHierarchy uniqueName="[bank_loan_data].[annual_income]" caption="annual_income" attribute="1" defaultMemberUniqueName="[bank_loan_data].[annual_income].[All]" allUniqueName="[bank_loan_data].[annual_income].[All]" dimensionUniqueName="[bank_loan_data]" displayFolder="" count="0" memberValueDatatype="5" unbalanced="0"/>
    <cacheHierarchy uniqueName="[bank_loan_data].[installment]" caption="installment" attribute="1" defaultMemberUniqueName="[bank_loan_data].[installment].[All]" allUniqueName="[bank_loan_data].[installment].[All]" dimensionUniqueName="[bank_loan_data]" displayFolder="" count="0" memberValueDatatype="5" unbalanced="0"/>
    <cacheHierarchy uniqueName="[bank_loan_data].[loan_amount]" caption="loan_amount" attribute="1" defaultMemberUniqueName="[bank_loan_data].[loan_amount].[All]" allUniqueName="[bank_loan_data].[loan_amount].[All]" dimensionUniqueName="[bank_loan_data]" displayFolder="" count="0" memberValueDatatype="20" unbalanced="0"/>
    <cacheHierarchy uniqueName="[bank_loan_data].[total_payment]" caption="total_payment" attribute="1" defaultMemberUniqueName="[bank_loan_data].[total_payment].[All]" allUniqueName="[bank_loan_data].[total_payment].[All]" dimensionUniqueName="[bank_loan_data]" displayFolder="" count="0" memberValueDatatype="20" unbalanced="0"/>
    <cacheHierarchy uniqueName="[bank_loan_data].[total_acc]" caption="total_acc" attribute="1" defaultMemberUniqueName="[bank_loan_data].[total_acc].[All]" allUniqueName="[bank_loan_data].[total_acc].[All]" dimensionUniqueName="[bank_loan_data]" displayFolder="" count="0" memberValueDatatype="20" unbalanced="0"/>
    <cacheHierarchy uniqueName="[bank_loan_data].[int_rate]" caption="int_rate" attribute="1" defaultMemberUniqueName="[bank_loan_data].[int_rate].[All]" allUniqueName="[bank_loan_data].[int_rate].[All]" dimensionUniqueName="[bank_loan_data]" displayFolder="" count="0" memberValueDatatype="5" unbalanced="0"/>
    <cacheHierarchy uniqueName="[bank_loan_data].[dti]" caption="dti" attribute="1" defaultMemberUniqueName="[bank_loan_data].[dti].[All]" allUniqueName="[bank_loan_data].[dti].[All]" dimensionUniqueName="[bank_loan_data]" displayFolder="" count="0" memberValueDatatype="5" unbalanced="0"/>
    <cacheHierarchy uniqueName="[bank_loan_data].[loan_type]" caption="loan_type" attribute="1" defaultMemberUniqueName="[bank_loan_data].[loan_type].[All]" allUniqueName="[bank_loan_data].[loan_type].[All]" dimensionUniqueName="[bank_loan_data]" displayFolder="" count="0" memberValueDatatype="130" unbalanced="0"/>
    <cacheHierarchy uniqueName="[bank_loan_data].[issue_date (Month)]" caption="issue_date (Month)" attribute="1" defaultMemberUniqueName="[bank_loan_data].[issue_date (Month)].[All]" allUniqueName="[bank_loan_data].[issue_date (Month)].[All]" dimensionUniqueName="[bank_loan_data]" displayFolder="" count="0" memberValueDatatype="130" unbalanced="0"/>
    <cacheHierarchy uniqueName="[bank_loan_data].[issue_date (Month)1]" caption="issue_date (Month)1" attribute="1" defaultMemberUniqueName="[bank_loan_data].[issue_date (Month)1].[All]" allUniqueName="[bank_loan_data].[issue_date (Month)1].[All]" dimensionUniqueName="[bank_loan_data]" displayFolder="" count="2" memberValueDatatype="130" unbalanced="0"/>
    <cacheHierarchy uniqueName="[bank_loan_data].[issue_date (Month Index)]" caption="issue_date (Month Index)" attribute="1" defaultMemberUniqueName="[bank_loan_data].[issue_date (Month Index)].[All]" allUniqueName="[bank_loan_data].[issue_date (Month Index)].[All]" dimensionUniqueName="[bank_loan_data]" displayFolder="" count="0" memberValueDatatype="20" unbalanced="0" hidden="1"/>
    <cacheHierarchy uniqueName="[bank_loan_data].[issue_date (Month Index)1]" caption="issue_date (Month Index)1" attribute="1" defaultMemberUniqueName="[bank_loan_data].[issue_date (Month Index)1].[All]" allUniqueName="[bank_loan_data].[issue_date (Month Index)1].[All]" dimensionUniqueName="[bank_loan_data]" displayFolder="" count="0" memberValueDatatype="20" unbalanced="0" hidden="1"/>
    <cacheHierarchy uniqueName="[Measures].[__XL_Count bank_loan_data]" caption="__XL_Count bank_loan_data" measure="1" displayFolder="" measureGroup="bank_loan_data" count="0" hidden="1"/>
    <cacheHierarchy uniqueName="[Measures].[__No measures defined]" caption="__No measures defined" measure="1" displayFolder="" count="0" hidden="1"/>
    <cacheHierarchy uniqueName="[Measures].[Sum of id]" caption="Sum of id" measure="1" displayFolder="" measureGroup="bank_loan_data"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bank_loan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bank_loan_data" count="0" hidden="1">
      <extLst>
        <ext xmlns:x15="http://schemas.microsoft.com/office/spreadsheetml/2010/11/main" uri="{B97F6D7D-B522-45F9-BDA1-12C45D357490}">
          <x15:cacheHierarchy aggregatedColumn="19"/>
        </ext>
      </extLst>
    </cacheHierarchy>
    <cacheHierarchy uniqueName="[Measures].[Sum of total_payment]" caption="Sum of total_payment" measure="1" displayFolder="" measureGroup="bank_loan_data" count="0" hidden="1">
      <extLst>
        <ext xmlns:x15="http://schemas.microsoft.com/office/spreadsheetml/2010/11/main" uri="{B97F6D7D-B522-45F9-BDA1-12C45D357490}">
          <x15:cacheHierarchy aggregatedColumn="20"/>
        </ext>
      </extLst>
    </cacheHierarchy>
    <cacheHierarchy uniqueName="[Measures].[Sum of int_rate]" caption="Sum of int_rate" measure="1" displayFolder="" measureGroup="bank_loan_data" count="0" hidden="1">
      <extLst>
        <ext xmlns:x15="http://schemas.microsoft.com/office/spreadsheetml/2010/11/main" uri="{B97F6D7D-B522-45F9-BDA1-12C45D357490}">
          <x15:cacheHierarchy aggregatedColumn="22"/>
        </ext>
      </extLst>
    </cacheHierarchy>
    <cacheHierarchy uniqueName="[Measures].[Average of int_rate]" caption="Average of int_rate" measure="1" displayFolder="" measureGroup="bank_loan_data" count="0" hidden="1">
      <extLst>
        <ext xmlns:x15="http://schemas.microsoft.com/office/spreadsheetml/2010/11/main" uri="{B97F6D7D-B522-45F9-BDA1-12C45D357490}">
          <x15:cacheHierarchy aggregatedColumn="22"/>
        </ext>
      </extLst>
    </cacheHierarchy>
    <cacheHierarchy uniqueName="[Measures].[Sum of dti]" caption="Sum of dti"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dti]" caption="Average of dti" measure="1" displayFolder="" measureGroup="bank_loan_data" count="0" hidden="1">
      <extLst>
        <ext xmlns:x15="http://schemas.microsoft.com/office/spreadsheetml/2010/11/main" uri="{B97F6D7D-B522-45F9-BDA1-12C45D357490}">
          <x15:cacheHierarchy aggregatedColumn="23"/>
        </ext>
      </extLst>
    </cacheHierarchy>
  </cacheHierarchies>
  <kpis count="0"/>
  <dimensions count="2">
    <dimension name="bank_loan_data" uniqueName="[bank_loan_data]" caption="bank_loan_data"/>
    <dimension measure="1" name="Measures" uniqueName="[Measures]" caption="Measures"/>
  </dimensions>
  <measureGroups count="1">
    <measureGroup name="bank_loan_data" caption="bank_loa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lam Hasib" refreshedDate="46070.878774884259" createdVersion="8" refreshedVersion="8" minRefreshableVersion="3" recordCount="0" supportSubquery="1" supportAdvancedDrill="1" xr:uid="{E3707305-186D-443F-8638-E9CE84E06D18}">
  <cacheSource type="external" connectionId="2"/>
  <cacheFields count="1">
    <cacheField name="[bank_loan_data].[grade].[grade]" caption="grade" numFmtId="0" hierarchy="6" level="1">
      <sharedItems containsSemiMixedTypes="0" containsNonDate="0" containsString="0"/>
    </cacheField>
  </cacheFields>
  <cacheHierarchies count="39">
    <cacheHierarchy uniqueName="[bank_loan_data].[id]" caption="id" attribute="1" defaultMemberUniqueName="[bank_loan_data].[id].[All]" allUniqueName="[bank_loan_data].[id].[All]" dimensionUniqueName="[bank_loan_data]" displayFolder="" count="0" memberValueDatatype="20" unbalanced="0"/>
    <cacheHierarchy uniqueName="[bank_loan_data].[member_id]" caption="member_id" attribute="1" defaultMemberUniqueName="[bank_loan_data].[member_id].[All]" allUniqueName="[bank_loan_data].[member_id].[All]" dimensionUniqueName="[bank_loan_data]" displayFolder="" count="0" memberValueDatatype="20" unbalanced="0"/>
    <cacheHierarchy uniqueName="[bank_loan_data].[address_state]" caption="address_state" attribute="1" defaultMemberUniqueName="[bank_loan_data].[address_state].[All]" allUniqueName="[bank_loan_data].[address_state].[All]" dimensionUniqueName="[bank_loan_data]" displayFolder="" count="0" memberValueDatatype="130" unbalanced="0"/>
    <cacheHierarchy uniqueName="[bank_loan_data].[application_type]" caption="application_type" attribute="1" defaultMemberUniqueName="[bank_loan_data].[application_type].[All]" allUniqueName="[bank_loan_data].[application_type].[All]" dimensionUniqueName="[bank_loan_data]" displayFolder="" count="0" memberValueDatatype="130" unbalanced="0"/>
    <cacheHierarchy uniqueName="[bank_loan_data].[emp_length]" caption="emp_length" attribute="1" defaultMemberUniqueName="[bank_loan_data].[emp_length].[All]" allUniqueName="[bank_loan_data].[emp_length].[All]" dimensionUniqueName="[bank_loan_data]" displayFolder="" count="0" memberValueDatatype="130" unbalanced="0"/>
    <cacheHierarchy uniqueName="[bank_loan_data].[emp_title]" caption="emp_title" attribute="1" defaultMemberUniqueName="[bank_loan_data].[emp_title].[All]" allUniqueName="[bank_loan_data].[emp_title].[All]" dimensionUniqueName="[bank_loan_data]" displayFolder="" count="0" memberValueDatatype="130" unbalanced="0"/>
    <cacheHierarchy uniqueName="[bank_loan_data].[grade]" caption="grade" attribute="1" defaultMemberUniqueName="[bank_loan_data].[grade].[All]" allUniqueName="[bank_loan_data].[grade].[All]" dimensionUniqueName="[bank_loan_data]" displayFolder="" count="2" memberValueDatatype="130" unbalanced="0">
      <fieldsUsage count="2">
        <fieldUsage x="-1"/>
        <fieldUsage x="0"/>
      </fieldsUsage>
    </cacheHierarchy>
    <cacheHierarchy uniqueName="[bank_loan_data].[sub_grade]" caption="sub_grade" attribute="1" defaultMemberUniqueName="[bank_loan_data].[sub_grade].[All]" allUniqueName="[bank_loan_data].[sub_grade].[All]" dimensionUniqueName="[bank_loan_data]" displayFolder="" count="0" memberValueDatatype="130" unbalanced="0"/>
    <cacheHierarchy uniqueName="[bank_loan_data].[home_ownership]" caption="home_ownership" attribute="1" defaultMemberUniqueName="[bank_loan_data].[home_ownership].[All]" allUniqueName="[bank_loan_data].[home_ownership].[All]" dimensionUniqueName="[bank_loan_data]" displayFolder="" count="0" memberValueDatatype="130" unbalanced="0"/>
    <cacheHierarchy uniqueName="[bank_loan_data].[loan_status]" caption="loan_status" attribute="1" defaultMemberUniqueName="[bank_loan_data].[loan_status].[All]" allUniqueName="[bank_loan_data].[loan_status].[All]" dimensionUniqueName="[bank_loan_data]" displayFolder="" count="0" memberValueDatatype="130" unbalanced="0"/>
    <cacheHierarchy uniqueName="[bank_loan_data].[purpose]" caption="purpose" attribute="1" defaultMemberUniqueName="[bank_loan_data].[purpose].[All]" allUniqueName="[bank_loan_data].[purpose].[All]" dimensionUniqueName="[bank_loan_data]" displayFolder="" count="2" memberValueDatatype="130" unbalanced="0"/>
    <cacheHierarchy uniqueName="[bank_loan_data].[term]" caption="term" attribute="1" defaultMemberUniqueName="[bank_loan_data].[term].[All]" allUniqueName="[bank_loan_data].[term].[All]" dimensionUniqueName="[bank_loan_data]" displayFolder="" count="0" memberValueDatatype="130" unbalanced="0"/>
    <cacheHierarchy uniqueName="[bank_loan_data].[verification_status]" caption="verification_status" attribute="1" defaultMemberUniqueName="[bank_loan_data].[verification_status].[All]" allUniqueName="[bank_loan_data].[verification_status].[All]" dimensionUniqueName="[bank_loan_data]" displayFolder="" count="0" memberValueDatatype="130" unbalanced="0"/>
    <cacheHierarchy uniqueName="[bank_loan_data].[issue_date]" caption="issue_date" attribute="1" time="1" defaultMemberUniqueName="[bank_loan_data].[issue_date].[All]" allUniqueName="[bank_loan_data].[issue_date].[All]" dimensionUniqueName="[bank_loan_data]" displayFolder="" count="0" memberValueDatatype="7" unbalanced="0"/>
    <cacheHierarchy uniqueName="[bank_loan_data].[last_credit_pull_date]" caption="last_credit_pull_date" attribute="1" time="1" defaultMemberUniqueName="[bank_loan_data].[last_credit_pull_date].[All]" allUniqueName="[bank_loan_data].[last_credit_pull_date].[All]" dimensionUniqueName="[bank_loan_data]" displayFolder="" count="0" memberValueDatatype="7" unbalanced="0"/>
    <cacheHierarchy uniqueName="[bank_loan_data].[last_payment_date]" caption="last_payment_date" attribute="1" time="1" defaultMemberUniqueName="[bank_loan_data].[last_payment_date].[All]" allUniqueName="[bank_loan_data].[last_payment_date].[All]" dimensionUniqueName="[bank_loan_data]" displayFolder="" count="0" memberValueDatatype="7" unbalanced="0"/>
    <cacheHierarchy uniqueName="[bank_loan_data].[next_payment_date]" caption="next_payment_date" attribute="1" time="1" defaultMemberUniqueName="[bank_loan_data].[next_payment_date].[All]" allUniqueName="[bank_loan_data].[next_payment_date].[All]" dimensionUniqueName="[bank_loan_data]" displayFolder="" count="0" memberValueDatatype="7" unbalanced="0"/>
    <cacheHierarchy uniqueName="[bank_loan_data].[annual_income]" caption="annual_income" attribute="1" defaultMemberUniqueName="[bank_loan_data].[annual_income].[All]" allUniqueName="[bank_loan_data].[annual_income].[All]" dimensionUniqueName="[bank_loan_data]" displayFolder="" count="0" memberValueDatatype="5" unbalanced="0"/>
    <cacheHierarchy uniqueName="[bank_loan_data].[installment]" caption="installment" attribute="1" defaultMemberUniqueName="[bank_loan_data].[installment].[All]" allUniqueName="[bank_loan_data].[installment].[All]" dimensionUniqueName="[bank_loan_data]" displayFolder="" count="0" memberValueDatatype="5" unbalanced="0"/>
    <cacheHierarchy uniqueName="[bank_loan_data].[loan_amount]" caption="loan_amount" attribute="1" defaultMemberUniqueName="[bank_loan_data].[loan_amount].[All]" allUniqueName="[bank_loan_data].[loan_amount].[All]" dimensionUniqueName="[bank_loan_data]" displayFolder="" count="0" memberValueDatatype="20" unbalanced="0"/>
    <cacheHierarchy uniqueName="[bank_loan_data].[total_payment]" caption="total_payment" attribute="1" defaultMemberUniqueName="[bank_loan_data].[total_payment].[All]" allUniqueName="[bank_loan_data].[total_payment].[All]" dimensionUniqueName="[bank_loan_data]" displayFolder="" count="0" memberValueDatatype="20" unbalanced="0"/>
    <cacheHierarchy uniqueName="[bank_loan_data].[total_acc]" caption="total_acc" attribute="1" defaultMemberUniqueName="[bank_loan_data].[total_acc].[All]" allUniqueName="[bank_loan_data].[total_acc].[All]" dimensionUniqueName="[bank_loan_data]" displayFolder="" count="0" memberValueDatatype="20" unbalanced="0"/>
    <cacheHierarchy uniqueName="[bank_loan_data].[int_rate]" caption="int_rate" attribute="1" defaultMemberUniqueName="[bank_loan_data].[int_rate].[All]" allUniqueName="[bank_loan_data].[int_rate].[All]" dimensionUniqueName="[bank_loan_data]" displayFolder="" count="0" memberValueDatatype="5" unbalanced="0"/>
    <cacheHierarchy uniqueName="[bank_loan_data].[dti]" caption="dti" attribute="1" defaultMemberUniqueName="[bank_loan_data].[dti].[All]" allUniqueName="[bank_loan_data].[dti].[All]" dimensionUniqueName="[bank_loan_data]" displayFolder="" count="0" memberValueDatatype="5" unbalanced="0"/>
    <cacheHierarchy uniqueName="[bank_loan_data].[loan_type]" caption="loan_type" attribute="1" defaultMemberUniqueName="[bank_loan_data].[loan_type].[All]" allUniqueName="[bank_loan_data].[loan_type].[All]" dimensionUniqueName="[bank_loan_data]" displayFolder="" count="0" memberValueDatatype="130" unbalanced="0"/>
    <cacheHierarchy uniqueName="[bank_loan_data].[issue_date (Month)]" caption="issue_date (Month)" attribute="1" defaultMemberUniqueName="[bank_loan_data].[issue_date (Month)].[All]" allUniqueName="[bank_loan_data].[issue_date (Month)].[All]" dimensionUniqueName="[bank_loan_data]" displayFolder="" count="0" memberValueDatatype="130" unbalanced="0"/>
    <cacheHierarchy uniqueName="[bank_loan_data].[issue_date (Month)1]" caption="issue_date (Month)1" attribute="1" defaultMemberUniqueName="[bank_loan_data].[issue_date (Month)1].[All]" allUniqueName="[bank_loan_data].[issue_date (Month)1].[All]" dimensionUniqueName="[bank_loan_data]" displayFolder="" count="0" memberValueDatatype="130" unbalanced="0"/>
    <cacheHierarchy uniqueName="[bank_loan_data].[issue_date (Month Index)]" caption="issue_date (Month Index)" attribute="1" defaultMemberUniqueName="[bank_loan_data].[issue_date (Month Index)].[All]" allUniqueName="[bank_loan_data].[issue_date (Month Index)].[All]" dimensionUniqueName="[bank_loan_data]" displayFolder="" count="0" memberValueDatatype="20" unbalanced="0" hidden="1"/>
    <cacheHierarchy uniqueName="[bank_loan_data].[issue_date (Month Index)1]" caption="issue_date (Month Index)1" attribute="1" defaultMemberUniqueName="[bank_loan_data].[issue_date (Month Index)1].[All]" allUniqueName="[bank_loan_data].[issue_date (Month Index)1].[All]" dimensionUniqueName="[bank_loan_data]" displayFolder="" count="0" memberValueDatatype="20" unbalanced="0" hidden="1"/>
    <cacheHierarchy uniqueName="[Measures].[__XL_Count bank_loan_data]" caption="__XL_Count bank_loan_data" measure="1" displayFolder="" measureGroup="bank_loan_data" count="0" hidden="1"/>
    <cacheHierarchy uniqueName="[Measures].[__No measures defined]" caption="__No measures defined" measure="1" displayFolder="" count="0" hidden="1"/>
    <cacheHierarchy uniqueName="[Measures].[Sum of id]" caption="Sum of id" measure="1" displayFolder="" measureGroup="bank_loan_data"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bank_loan_data" count="0" hidden="1">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bank_loan_data" count="0" hidden="1">
      <extLst>
        <ext xmlns:x15="http://schemas.microsoft.com/office/spreadsheetml/2010/11/main" uri="{B97F6D7D-B522-45F9-BDA1-12C45D357490}">
          <x15:cacheHierarchy aggregatedColumn="19"/>
        </ext>
      </extLst>
    </cacheHierarchy>
    <cacheHierarchy uniqueName="[Measures].[Sum of total_payment]" caption="Sum of total_payment" measure="1" displayFolder="" measureGroup="bank_loan_data" count="0" hidden="1">
      <extLst>
        <ext xmlns:x15="http://schemas.microsoft.com/office/spreadsheetml/2010/11/main" uri="{B97F6D7D-B522-45F9-BDA1-12C45D357490}">
          <x15:cacheHierarchy aggregatedColumn="20"/>
        </ext>
      </extLst>
    </cacheHierarchy>
    <cacheHierarchy uniqueName="[Measures].[Sum of int_rate]" caption="Sum of int_rate" measure="1" displayFolder="" measureGroup="bank_loan_data" count="0" hidden="1">
      <extLst>
        <ext xmlns:x15="http://schemas.microsoft.com/office/spreadsheetml/2010/11/main" uri="{B97F6D7D-B522-45F9-BDA1-12C45D357490}">
          <x15:cacheHierarchy aggregatedColumn="22"/>
        </ext>
      </extLst>
    </cacheHierarchy>
    <cacheHierarchy uniqueName="[Measures].[Average of int_rate]" caption="Average of int_rate" measure="1" displayFolder="" measureGroup="bank_loan_data" count="0" hidden="1">
      <extLst>
        <ext xmlns:x15="http://schemas.microsoft.com/office/spreadsheetml/2010/11/main" uri="{B97F6D7D-B522-45F9-BDA1-12C45D357490}">
          <x15:cacheHierarchy aggregatedColumn="22"/>
        </ext>
      </extLst>
    </cacheHierarchy>
    <cacheHierarchy uniqueName="[Measures].[Sum of dti]" caption="Sum of dti"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dti]" caption="Average of dti" measure="1" displayFolder="" measureGroup="bank_loan_data" count="0" hidden="1">
      <extLst>
        <ext xmlns:x15="http://schemas.microsoft.com/office/spreadsheetml/2010/11/main" uri="{B97F6D7D-B522-45F9-BDA1-12C45D357490}">
          <x15:cacheHierarchy aggregatedColumn="23"/>
        </ext>
      </extLst>
    </cacheHierarchy>
  </cacheHierarchies>
  <kpis count="0"/>
  <dimensions count="2">
    <dimension name="bank_loan_data" uniqueName="[bank_loan_data]" caption="bank_loan_data"/>
    <dimension measure="1" name="Measures" uniqueName="[Measures]" caption="Measures"/>
  </dimensions>
  <measureGroups count="1">
    <measureGroup name="bank_loan_data" caption="bank_loa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lam Hasib" refreshedDate="46070.878775810183" createdVersion="8" refreshedVersion="8" minRefreshableVersion="3" recordCount="0" supportSubquery="1" supportAdvancedDrill="1" xr:uid="{F71A40A4-131B-4EC6-8013-C6B156E4D7FF}">
  <cacheSource type="external" connectionId="2"/>
  <cacheFields count="3">
    <cacheField name="[Measures].[Count of id]" caption="Count of id" numFmtId="0" hierarchy="32" level="32767"/>
    <cacheField name="[bank_loan_data].[term].[term]" caption="term" numFmtId="0" hierarchy="11" level="1">
      <sharedItems count="2">
        <s v=" 36 months"/>
        <s v=" 60 months"/>
      </sharedItems>
    </cacheField>
    <cacheField name="[bank_loan_data].[grade].[grade]" caption="grade" numFmtId="0" hierarchy="6" level="1">
      <sharedItems containsSemiMixedTypes="0" containsNonDate="0" containsString="0"/>
    </cacheField>
  </cacheFields>
  <cacheHierarchies count="39">
    <cacheHierarchy uniqueName="[bank_loan_data].[id]" caption="id" attribute="1" defaultMemberUniqueName="[bank_loan_data].[id].[All]" allUniqueName="[bank_loan_data].[id].[All]" dimensionUniqueName="[bank_loan_data]" displayFolder="" count="0" memberValueDatatype="20" unbalanced="0"/>
    <cacheHierarchy uniqueName="[bank_loan_data].[member_id]" caption="member_id" attribute="1" defaultMemberUniqueName="[bank_loan_data].[member_id].[All]" allUniqueName="[bank_loan_data].[member_id].[All]" dimensionUniqueName="[bank_loan_data]" displayFolder="" count="0" memberValueDatatype="20" unbalanced="0"/>
    <cacheHierarchy uniqueName="[bank_loan_data].[address_state]" caption="address_state" attribute="1" defaultMemberUniqueName="[bank_loan_data].[address_state].[All]" allUniqueName="[bank_loan_data].[address_state].[All]" dimensionUniqueName="[bank_loan_data]" displayFolder="" count="0" memberValueDatatype="130" unbalanced="0"/>
    <cacheHierarchy uniqueName="[bank_loan_data].[application_type]" caption="application_type" attribute="1" defaultMemberUniqueName="[bank_loan_data].[application_type].[All]" allUniqueName="[bank_loan_data].[application_type].[All]" dimensionUniqueName="[bank_loan_data]" displayFolder="" count="0" memberValueDatatype="130" unbalanced="0"/>
    <cacheHierarchy uniqueName="[bank_loan_data].[emp_length]" caption="emp_length" attribute="1" defaultMemberUniqueName="[bank_loan_data].[emp_length].[All]" allUniqueName="[bank_loan_data].[emp_length].[All]" dimensionUniqueName="[bank_loan_data]" displayFolder="" count="0" memberValueDatatype="130" unbalanced="0"/>
    <cacheHierarchy uniqueName="[bank_loan_data].[emp_title]" caption="emp_title" attribute="1" defaultMemberUniqueName="[bank_loan_data].[emp_title].[All]" allUniqueName="[bank_loan_data].[emp_title].[All]" dimensionUniqueName="[bank_loan_data]" displayFolder="" count="0" memberValueDatatype="130" unbalanced="0"/>
    <cacheHierarchy uniqueName="[bank_loan_data].[grade]" caption="grade" attribute="1" defaultMemberUniqueName="[bank_loan_data].[grade].[All]" allUniqueName="[bank_loan_data].[grade].[All]" dimensionUniqueName="[bank_loan_data]" displayFolder="" count="2" memberValueDatatype="130" unbalanced="0">
      <fieldsUsage count="2">
        <fieldUsage x="-1"/>
        <fieldUsage x="2"/>
      </fieldsUsage>
    </cacheHierarchy>
    <cacheHierarchy uniqueName="[bank_loan_data].[sub_grade]" caption="sub_grade" attribute="1" defaultMemberUniqueName="[bank_loan_data].[sub_grade].[All]" allUniqueName="[bank_loan_data].[sub_grade].[All]" dimensionUniqueName="[bank_loan_data]" displayFolder="" count="0" memberValueDatatype="130" unbalanced="0"/>
    <cacheHierarchy uniqueName="[bank_loan_data].[home_ownership]" caption="home_ownership" attribute="1" defaultMemberUniqueName="[bank_loan_data].[home_ownership].[All]" allUniqueName="[bank_loan_data].[home_ownership].[All]" dimensionUniqueName="[bank_loan_data]" displayFolder="" count="0" memberValueDatatype="130" unbalanced="0"/>
    <cacheHierarchy uniqueName="[bank_loan_data].[loan_status]" caption="loan_status" attribute="1" defaultMemberUniqueName="[bank_loan_data].[loan_status].[All]" allUniqueName="[bank_loan_data].[loan_status].[All]" dimensionUniqueName="[bank_loan_data]" displayFolder="" count="0" memberValueDatatype="130" unbalanced="0"/>
    <cacheHierarchy uniqueName="[bank_loan_data].[purpose]" caption="purpose" attribute="1" defaultMemberUniqueName="[bank_loan_data].[purpose].[All]" allUniqueName="[bank_loan_data].[purpose].[All]" dimensionUniqueName="[bank_loan_data]" displayFolder="" count="2" memberValueDatatype="130" unbalanced="0"/>
    <cacheHierarchy uniqueName="[bank_loan_data].[term]" caption="term" attribute="1" defaultMemberUniqueName="[bank_loan_data].[term].[All]" allUniqueName="[bank_loan_data].[term].[All]" dimensionUniqueName="[bank_loan_data]" displayFolder="" count="2" memberValueDatatype="130" unbalanced="0">
      <fieldsUsage count="2">
        <fieldUsage x="-1"/>
        <fieldUsage x="1"/>
      </fieldsUsage>
    </cacheHierarchy>
    <cacheHierarchy uniqueName="[bank_loan_data].[verification_status]" caption="verification_status" attribute="1" defaultMemberUniqueName="[bank_loan_data].[verification_status].[All]" allUniqueName="[bank_loan_data].[verification_status].[All]" dimensionUniqueName="[bank_loan_data]" displayFolder="" count="0" memberValueDatatype="130" unbalanced="0"/>
    <cacheHierarchy uniqueName="[bank_loan_data].[issue_date]" caption="issue_date" attribute="1" time="1" defaultMemberUniqueName="[bank_loan_data].[issue_date].[All]" allUniqueName="[bank_loan_data].[issue_date].[All]" dimensionUniqueName="[bank_loan_data]" displayFolder="" count="2" memberValueDatatype="7" unbalanced="0"/>
    <cacheHierarchy uniqueName="[bank_loan_data].[last_credit_pull_date]" caption="last_credit_pull_date" attribute="1" time="1" defaultMemberUniqueName="[bank_loan_data].[last_credit_pull_date].[All]" allUniqueName="[bank_loan_data].[last_credit_pull_date].[All]" dimensionUniqueName="[bank_loan_data]" displayFolder="" count="0" memberValueDatatype="7" unbalanced="0"/>
    <cacheHierarchy uniqueName="[bank_loan_data].[last_payment_date]" caption="last_payment_date" attribute="1" time="1" defaultMemberUniqueName="[bank_loan_data].[last_payment_date].[All]" allUniqueName="[bank_loan_data].[last_payment_date].[All]" dimensionUniqueName="[bank_loan_data]" displayFolder="" count="0" memberValueDatatype="7" unbalanced="0"/>
    <cacheHierarchy uniqueName="[bank_loan_data].[next_payment_date]" caption="next_payment_date" attribute="1" time="1" defaultMemberUniqueName="[bank_loan_data].[next_payment_date].[All]" allUniqueName="[bank_loan_data].[next_payment_date].[All]" dimensionUniqueName="[bank_loan_data]" displayFolder="" count="0" memberValueDatatype="7" unbalanced="0"/>
    <cacheHierarchy uniqueName="[bank_loan_data].[annual_income]" caption="annual_income" attribute="1" defaultMemberUniqueName="[bank_loan_data].[annual_income].[All]" allUniqueName="[bank_loan_data].[annual_income].[All]" dimensionUniqueName="[bank_loan_data]" displayFolder="" count="0" memberValueDatatype="5" unbalanced="0"/>
    <cacheHierarchy uniqueName="[bank_loan_data].[installment]" caption="installment" attribute="1" defaultMemberUniqueName="[bank_loan_data].[installment].[All]" allUniqueName="[bank_loan_data].[installment].[All]" dimensionUniqueName="[bank_loan_data]" displayFolder="" count="0" memberValueDatatype="5" unbalanced="0"/>
    <cacheHierarchy uniqueName="[bank_loan_data].[loan_amount]" caption="loan_amount" attribute="1" defaultMemberUniqueName="[bank_loan_data].[loan_amount].[All]" allUniqueName="[bank_loan_data].[loan_amount].[All]" dimensionUniqueName="[bank_loan_data]" displayFolder="" count="0" memberValueDatatype="20" unbalanced="0"/>
    <cacheHierarchy uniqueName="[bank_loan_data].[total_payment]" caption="total_payment" attribute="1" defaultMemberUniqueName="[bank_loan_data].[total_payment].[All]" allUniqueName="[bank_loan_data].[total_payment].[All]" dimensionUniqueName="[bank_loan_data]" displayFolder="" count="0" memberValueDatatype="20" unbalanced="0"/>
    <cacheHierarchy uniqueName="[bank_loan_data].[total_acc]" caption="total_acc" attribute="1" defaultMemberUniqueName="[bank_loan_data].[total_acc].[All]" allUniqueName="[bank_loan_data].[total_acc].[All]" dimensionUniqueName="[bank_loan_data]" displayFolder="" count="0" memberValueDatatype="20" unbalanced="0"/>
    <cacheHierarchy uniqueName="[bank_loan_data].[int_rate]" caption="int_rate" attribute="1" defaultMemberUniqueName="[bank_loan_data].[int_rate].[All]" allUniqueName="[bank_loan_data].[int_rate].[All]" dimensionUniqueName="[bank_loan_data]" displayFolder="" count="0" memberValueDatatype="5" unbalanced="0"/>
    <cacheHierarchy uniqueName="[bank_loan_data].[dti]" caption="dti" attribute="1" defaultMemberUniqueName="[bank_loan_data].[dti].[All]" allUniqueName="[bank_loan_data].[dti].[All]" dimensionUniqueName="[bank_loan_data]" displayFolder="" count="0" memberValueDatatype="5" unbalanced="0"/>
    <cacheHierarchy uniqueName="[bank_loan_data].[loan_type]" caption="loan_type" attribute="1" defaultMemberUniqueName="[bank_loan_data].[loan_type].[All]" allUniqueName="[bank_loan_data].[loan_type].[All]" dimensionUniqueName="[bank_loan_data]" displayFolder="" count="0" memberValueDatatype="130" unbalanced="0"/>
    <cacheHierarchy uniqueName="[bank_loan_data].[issue_date (Month)]" caption="issue_date (Month)" attribute="1" defaultMemberUniqueName="[bank_loan_data].[issue_date (Month)].[All]" allUniqueName="[bank_loan_data].[issue_date (Month)].[All]" dimensionUniqueName="[bank_loan_data]" displayFolder="" count="0" memberValueDatatype="130" unbalanced="0"/>
    <cacheHierarchy uniqueName="[bank_loan_data].[issue_date (Month)1]" caption="issue_date (Month)1" attribute="1" defaultMemberUniqueName="[bank_loan_data].[issue_date (Month)1].[All]" allUniqueName="[bank_loan_data].[issue_date (Month)1].[All]" dimensionUniqueName="[bank_loan_data]" displayFolder="" count="2" memberValueDatatype="130" unbalanced="0"/>
    <cacheHierarchy uniqueName="[bank_loan_data].[issue_date (Month Index)]" caption="issue_date (Month Index)" attribute="1" defaultMemberUniqueName="[bank_loan_data].[issue_date (Month Index)].[All]" allUniqueName="[bank_loan_data].[issue_date (Month Index)].[All]" dimensionUniqueName="[bank_loan_data]" displayFolder="" count="0" memberValueDatatype="20" unbalanced="0" hidden="1"/>
    <cacheHierarchy uniqueName="[bank_loan_data].[issue_date (Month Index)1]" caption="issue_date (Month Index)1" attribute="1" defaultMemberUniqueName="[bank_loan_data].[issue_date (Month Index)1].[All]" allUniqueName="[bank_loan_data].[issue_date (Month Index)1].[All]" dimensionUniqueName="[bank_loan_data]" displayFolder="" count="0" memberValueDatatype="20" unbalanced="0" hidden="1"/>
    <cacheHierarchy uniqueName="[Measures].[__XL_Count bank_loan_data]" caption="__XL_Count bank_loan_data" measure="1" displayFolder="" measureGroup="bank_loan_data" count="0" hidden="1"/>
    <cacheHierarchy uniqueName="[Measures].[__No measures defined]" caption="__No measures defined" measure="1" displayFolder="" count="0" hidden="1"/>
    <cacheHierarchy uniqueName="[Measures].[Sum of id]" caption="Sum of id" measure="1" displayFolder="" measureGroup="bank_loan_data"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bank_loan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bank_loan_data" count="0" hidden="1">
      <extLst>
        <ext xmlns:x15="http://schemas.microsoft.com/office/spreadsheetml/2010/11/main" uri="{B97F6D7D-B522-45F9-BDA1-12C45D357490}">
          <x15:cacheHierarchy aggregatedColumn="19"/>
        </ext>
      </extLst>
    </cacheHierarchy>
    <cacheHierarchy uniqueName="[Measures].[Sum of total_payment]" caption="Sum of total_payment" measure="1" displayFolder="" measureGroup="bank_loan_data" count="0" hidden="1">
      <extLst>
        <ext xmlns:x15="http://schemas.microsoft.com/office/spreadsheetml/2010/11/main" uri="{B97F6D7D-B522-45F9-BDA1-12C45D357490}">
          <x15:cacheHierarchy aggregatedColumn="20"/>
        </ext>
      </extLst>
    </cacheHierarchy>
    <cacheHierarchy uniqueName="[Measures].[Sum of int_rate]" caption="Sum of int_rate" measure="1" displayFolder="" measureGroup="bank_loan_data" count="0" hidden="1">
      <extLst>
        <ext xmlns:x15="http://schemas.microsoft.com/office/spreadsheetml/2010/11/main" uri="{B97F6D7D-B522-45F9-BDA1-12C45D357490}">
          <x15:cacheHierarchy aggregatedColumn="22"/>
        </ext>
      </extLst>
    </cacheHierarchy>
    <cacheHierarchy uniqueName="[Measures].[Average of int_rate]" caption="Average of int_rate" measure="1" displayFolder="" measureGroup="bank_loan_data" count="0" hidden="1">
      <extLst>
        <ext xmlns:x15="http://schemas.microsoft.com/office/spreadsheetml/2010/11/main" uri="{B97F6D7D-B522-45F9-BDA1-12C45D357490}">
          <x15:cacheHierarchy aggregatedColumn="22"/>
        </ext>
      </extLst>
    </cacheHierarchy>
    <cacheHierarchy uniqueName="[Measures].[Sum of dti]" caption="Sum of dti"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dti]" caption="Average of dti" measure="1" displayFolder="" measureGroup="bank_loan_data" count="0" hidden="1">
      <extLst>
        <ext xmlns:x15="http://schemas.microsoft.com/office/spreadsheetml/2010/11/main" uri="{B97F6D7D-B522-45F9-BDA1-12C45D357490}">
          <x15:cacheHierarchy aggregatedColumn="23"/>
        </ext>
      </extLst>
    </cacheHierarchy>
  </cacheHierarchies>
  <kpis count="0"/>
  <dimensions count="2">
    <dimension name="bank_loan_data" uniqueName="[bank_loan_data]" caption="bank_loan_data"/>
    <dimension measure="1" name="Measures" uniqueName="[Measures]" caption="Measures"/>
  </dimensions>
  <measureGroups count="1">
    <measureGroup name="bank_loan_data" caption="bank_loa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lam Hasib" refreshedDate="46070.878783449072" createdVersion="8" refreshedVersion="8" minRefreshableVersion="3" recordCount="0" supportSubquery="1" supportAdvancedDrill="1" xr:uid="{571AB4B9-C6FC-4B83-B36F-8ACF38BAC9E7}">
  <cacheSource type="external" connectionId="2"/>
  <cacheFields count="3">
    <cacheField name="[Measures].[Count of id]" caption="Count of id" numFmtId="0" hierarchy="32" level="32767"/>
    <cacheField name="[bank_loan_data].[emp_length].[emp_length]" caption="emp_length" numFmtId="0" hierarchy="4" level="1">
      <sharedItems count="11">
        <s v="&lt; 1 year"/>
        <s v="1 year"/>
        <s v="10+ years"/>
        <s v="2 years"/>
        <s v="3 years"/>
        <s v="4 years"/>
        <s v="5 years"/>
        <s v="6 years"/>
        <s v="7 years"/>
        <s v="8 years"/>
        <s v="9 years"/>
      </sharedItems>
    </cacheField>
    <cacheField name="[bank_loan_data].[grade].[grade]" caption="grade" numFmtId="0" hierarchy="6" level="1">
      <sharedItems containsSemiMixedTypes="0" containsNonDate="0" containsString="0"/>
    </cacheField>
  </cacheFields>
  <cacheHierarchies count="39">
    <cacheHierarchy uniqueName="[bank_loan_data].[id]" caption="id" attribute="1" defaultMemberUniqueName="[bank_loan_data].[id].[All]" allUniqueName="[bank_loan_data].[id].[All]" dimensionUniqueName="[bank_loan_data]" displayFolder="" count="0" memberValueDatatype="20" unbalanced="0"/>
    <cacheHierarchy uniqueName="[bank_loan_data].[member_id]" caption="member_id" attribute="1" defaultMemberUniqueName="[bank_loan_data].[member_id].[All]" allUniqueName="[bank_loan_data].[member_id].[All]" dimensionUniqueName="[bank_loan_data]" displayFolder="" count="0" memberValueDatatype="20" unbalanced="0"/>
    <cacheHierarchy uniqueName="[bank_loan_data].[address_state]" caption="address_state" attribute="1" defaultMemberUniqueName="[bank_loan_data].[address_state].[All]" allUniqueName="[bank_loan_data].[address_state].[All]" dimensionUniqueName="[bank_loan_data]" displayFolder="" count="0" memberValueDatatype="130" unbalanced="0"/>
    <cacheHierarchy uniqueName="[bank_loan_data].[application_type]" caption="application_type" attribute="1" defaultMemberUniqueName="[bank_loan_data].[application_type].[All]" allUniqueName="[bank_loan_data].[application_type].[All]" dimensionUniqueName="[bank_loan_data]" displayFolder="" count="0" memberValueDatatype="130" unbalanced="0"/>
    <cacheHierarchy uniqueName="[bank_loan_data].[emp_length]" caption="emp_length" attribute="1" defaultMemberUniqueName="[bank_loan_data].[emp_length].[All]" allUniqueName="[bank_loan_data].[emp_length].[All]" dimensionUniqueName="[bank_loan_data]" displayFolder="" count="2" memberValueDatatype="130" unbalanced="0">
      <fieldsUsage count="2">
        <fieldUsage x="-1"/>
        <fieldUsage x="1"/>
      </fieldsUsage>
    </cacheHierarchy>
    <cacheHierarchy uniqueName="[bank_loan_data].[emp_title]" caption="emp_title" attribute="1" defaultMemberUniqueName="[bank_loan_data].[emp_title].[All]" allUniqueName="[bank_loan_data].[emp_title].[All]" dimensionUniqueName="[bank_loan_data]" displayFolder="" count="0" memberValueDatatype="130" unbalanced="0"/>
    <cacheHierarchy uniqueName="[bank_loan_data].[grade]" caption="grade" attribute="1" defaultMemberUniqueName="[bank_loan_data].[grade].[All]" allUniqueName="[bank_loan_data].[grade].[All]" dimensionUniqueName="[bank_loan_data]" displayFolder="" count="2" memberValueDatatype="130" unbalanced="0">
      <fieldsUsage count="2">
        <fieldUsage x="-1"/>
        <fieldUsage x="2"/>
      </fieldsUsage>
    </cacheHierarchy>
    <cacheHierarchy uniqueName="[bank_loan_data].[sub_grade]" caption="sub_grade" attribute="1" defaultMemberUniqueName="[bank_loan_data].[sub_grade].[All]" allUniqueName="[bank_loan_data].[sub_grade].[All]" dimensionUniqueName="[bank_loan_data]" displayFolder="" count="0" memberValueDatatype="130" unbalanced="0"/>
    <cacheHierarchy uniqueName="[bank_loan_data].[home_ownership]" caption="home_ownership" attribute="1" defaultMemberUniqueName="[bank_loan_data].[home_ownership].[All]" allUniqueName="[bank_loan_data].[home_ownership].[All]" dimensionUniqueName="[bank_loan_data]" displayFolder="" count="0" memberValueDatatype="130" unbalanced="0"/>
    <cacheHierarchy uniqueName="[bank_loan_data].[loan_status]" caption="loan_status" attribute="1" defaultMemberUniqueName="[bank_loan_data].[loan_status].[All]" allUniqueName="[bank_loan_data].[loan_status].[All]" dimensionUniqueName="[bank_loan_data]" displayFolder="" count="0" memberValueDatatype="130" unbalanced="0"/>
    <cacheHierarchy uniqueName="[bank_loan_data].[purpose]" caption="purpose" attribute="1" defaultMemberUniqueName="[bank_loan_data].[purpose].[All]" allUniqueName="[bank_loan_data].[purpose].[All]" dimensionUniqueName="[bank_loan_data]" displayFolder="" count="2" memberValueDatatype="130" unbalanced="0"/>
    <cacheHierarchy uniqueName="[bank_loan_data].[term]" caption="term" attribute="1" defaultMemberUniqueName="[bank_loan_data].[term].[All]" allUniqueName="[bank_loan_data].[term].[All]" dimensionUniqueName="[bank_loan_data]" displayFolder="" count="2" memberValueDatatype="130" unbalanced="0"/>
    <cacheHierarchy uniqueName="[bank_loan_data].[verification_status]" caption="verification_status" attribute="1" defaultMemberUniqueName="[bank_loan_data].[verification_status].[All]" allUniqueName="[bank_loan_data].[verification_status].[All]" dimensionUniqueName="[bank_loan_data]" displayFolder="" count="0" memberValueDatatype="130" unbalanced="0"/>
    <cacheHierarchy uniqueName="[bank_loan_data].[issue_date]" caption="issue_date" attribute="1" time="1" defaultMemberUniqueName="[bank_loan_data].[issue_date].[All]" allUniqueName="[bank_loan_data].[issue_date].[All]" dimensionUniqueName="[bank_loan_data]" displayFolder="" count="2" memberValueDatatype="7" unbalanced="0"/>
    <cacheHierarchy uniqueName="[bank_loan_data].[last_credit_pull_date]" caption="last_credit_pull_date" attribute="1" time="1" defaultMemberUniqueName="[bank_loan_data].[last_credit_pull_date].[All]" allUniqueName="[bank_loan_data].[last_credit_pull_date].[All]" dimensionUniqueName="[bank_loan_data]" displayFolder="" count="0" memberValueDatatype="7" unbalanced="0"/>
    <cacheHierarchy uniqueName="[bank_loan_data].[last_payment_date]" caption="last_payment_date" attribute="1" time="1" defaultMemberUniqueName="[bank_loan_data].[last_payment_date].[All]" allUniqueName="[bank_loan_data].[last_payment_date].[All]" dimensionUniqueName="[bank_loan_data]" displayFolder="" count="0" memberValueDatatype="7" unbalanced="0"/>
    <cacheHierarchy uniqueName="[bank_loan_data].[next_payment_date]" caption="next_payment_date" attribute="1" time="1" defaultMemberUniqueName="[bank_loan_data].[next_payment_date].[All]" allUniqueName="[bank_loan_data].[next_payment_date].[All]" dimensionUniqueName="[bank_loan_data]" displayFolder="" count="0" memberValueDatatype="7" unbalanced="0"/>
    <cacheHierarchy uniqueName="[bank_loan_data].[annual_income]" caption="annual_income" attribute="1" defaultMemberUniqueName="[bank_loan_data].[annual_income].[All]" allUniqueName="[bank_loan_data].[annual_income].[All]" dimensionUniqueName="[bank_loan_data]" displayFolder="" count="0" memberValueDatatype="5" unbalanced="0"/>
    <cacheHierarchy uniqueName="[bank_loan_data].[installment]" caption="installment" attribute="1" defaultMemberUniqueName="[bank_loan_data].[installment].[All]" allUniqueName="[bank_loan_data].[installment].[All]" dimensionUniqueName="[bank_loan_data]" displayFolder="" count="0" memberValueDatatype="5" unbalanced="0"/>
    <cacheHierarchy uniqueName="[bank_loan_data].[loan_amount]" caption="loan_amount" attribute="1" defaultMemberUniqueName="[bank_loan_data].[loan_amount].[All]" allUniqueName="[bank_loan_data].[loan_amount].[All]" dimensionUniqueName="[bank_loan_data]" displayFolder="" count="0" memberValueDatatype="20" unbalanced="0"/>
    <cacheHierarchy uniqueName="[bank_loan_data].[total_payment]" caption="total_payment" attribute="1" defaultMemberUniqueName="[bank_loan_data].[total_payment].[All]" allUniqueName="[bank_loan_data].[total_payment].[All]" dimensionUniqueName="[bank_loan_data]" displayFolder="" count="0" memberValueDatatype="20" unbalanced="0"/>
    <cacheHierarchy uniqueName="[bank_loan_data].[total_acc]" caption="total_acc" attribute="1" defaultMemberUniqueName="[bank_loan_data].[total_acc].[All]" allUniqueName="[bank_loan_data].[total_acc].[All]" dimensionUniqueName="[bank_loan_data]" displayFolder="" count="0" memberValueDatatype="20" unbalanced="0"/>
    <cacheHierarchy uniqueName="[bank_loan_data].[int_rate]" caption="int_rate" attribute="1" defaultMemberUniqueName="[bank_loan_data].[int_rate].[All]" allUniqueName="[bank_loan_data].[int_rate].[All]" dimensionUniqueName="[bank_loan_data]" displayFolder="" count="0" memberValueDatatype="5" unbalanced="0"/>
    <cacheHierarchy uniqueName="[bank_loan_data].[dti]" caption="dti" attribute="1" defaultMemberUniqueName="[bank_loan_data].[dti].[All]" allUniqueName="[bank_loan_data].[dti].[All]" dimensionUniqueName="[bank_loan_data]" displayFolder="" count="0" memberValueDatatype="5" unbalanced="0"/>
    <cacheHierarchy uniqueName="[bank_loan_data].[loan_type]" caption="loan_type" attribute="1" defaultMemberUniqueName="[bank_loan_data].[loan_type].[All]" allUniqueName="[bank_loan_data].[loan_type].[All]" dimensionUniqueName="[bank_loan_data]" displayFolder="" count="0" memberValueDatatype="130" unbalanced="0"/>
    <cacheHierarchy uniqueName="[bank_loan_data].[issue_date (Month)]" caption="issue_date (Month)" attribute="1" defaultMemberUniqueName="[bank_loan_data].[issue_date (Month)].[All]" allUniqueName="[bank_loan_data].[issue_date (Month)].[All]" dimensionUniqueName="[bank_loan_data]" displayFolder="" count="0" memberValueDatatype="130" unbalanced="0"/>
    <cacheHierarchy uniqueName="[bank_loan_data].[issue_date (Month)1]" caption="issue_date (Month)1" attribute="1" defaultMemberUniqueName="[bank_loan_data].[issue_date (Month)1].[All]" allUniqueName="[bank_loan_data].[issue_date (Month)1].[All]" dimensionUniqueName="[bank_loan_data]" displayFolder="" count="2" memberValueDatatype="130" unbalanced="0"/>
    <cacheHierarchy uniqueName="[bank_loan_data].[issue_date (Month Index)]" caption="issue_date (Month Index)" attribute="1" defaultMemberUniqueName="[bank_loan_data].[issue_date (Month Index)].[All]" allUniqueName="[bank_loan_data].[issue_date (Month Index)].[All]" dimensionUniqueName="[bank_loan_data]" displayFolder="" count="0" memberValueDatatype="20" unbalanced="0" hidden="1"/>
    <cacheHierarchy uniqueName="[bank_loan_data].[issue_date (Month Index)1]" caption="issue_date (Month Index)1" attribute="1" defaultMemberUniqueName="[bank_loan_data].[issue_date (Month Index)1].[All]" allUniqueName="[bank_loan_data].[issue_date (Month Index)1].[All]" dimensionUniqueName="[bank_loan_data]" displayFolder="" count="0" memberValueDatatype="20" unbalanced="0" hidden="1"/>
    <cacheHierarchy uniqueName="[Measures].[__XL_Count bank_loan_data]" caption="__XL_Count bank_loan_data" measure="1" displayFolder="" measureGroup="bank_loan_data" count="0" hidden="1"/>
    <cacheHierarchy uniqueName="[Measures].[__No measures defined]" caption="__No measures defined" measure="1" displayFolder="" count="0" hidden="1"/>
    <cacheHierarchy uniqueName="[Measures].[Sum of id]" caption="Sum of id" measure="1" displayFolder="" measureGroup="bank_loan_data"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bank_loan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bank_loan_data" count="0" hidden="1">
      <extLst>
        <ext xmlns:x15="http://schemas.microsoft.com/office/spreadsheetml/2010/11/main" uri="{B97F6D7D-B522-45F9-BDA1-12C45D357490}">
          <x15:cacheHierarchy aggregatedColumn="19"/>
        </ext>
      </extLst>
    </cacheHierarchy>
    <cacheHierarchy uniqueName="[Measures].[Sum of total_payment]" caption="Sum of total_payment" measure="1" displayFolder="" measureGroup="bank_loan_data" count="0" hidden="1">
      <extLst>
        <ext xmlns:x15="http://schemas.microsoft.com/office/spreadsheetml/2010/11/main" uri="{B97F6D7D-B522-45F9-BDA1-12C45D357490}">
          <x15:cacheHierarchy aggregatedColumn="20"/>
        </ext>
      </extLst>
    </cacheHierarchy>
    <cacheHierarchy uniqueName="[Measures].[Sum of int_rate]" caption="Sum of int_rate" measure="1" displayFolder="" measureGroup="bank_loan_data" count="0" hidden="1">
      <extLst>
        <ext xmlns:x15="http://schemas.microsoft.com/office/spreadsheetml/2010/11/main" uri="{B97F6D7D-B522-45F9-BDA1-12C45D357490}">
          <x15:cacheHierarchy aggregatedColumn="22"/>
        </ext>
      </extLst>
    </cacheHierarchy>
    <cacheHierarchy uniqueName="[Measures].[Average of int_rate]" caption="Average of int_rate" measure="1" displayFolder="" measureGroup="bank_loan_data" count="0" hidden="1">
      <extLst>
        <ext xmlns:x15="http://schemas.microsoft.com/office/spreadsheetml/2010/11/main" uri="{B97F6D7D-B522-45F9-BDA1-12C45D357490}">
          <x15:cacheHierarchy aggregatedColumn="22"/>
        </ext>
      </extLst>
    </cacheHierarchy>
    <cacheHierarchy uniqueName="[Measures].[Sum of dti]" caption="Sum of dti"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dti]" caption="Average of dti" measure="1" displayFolder="" measureGroup="bank_loan_data" count="0" hidden="1">
      <extLst>
        <ext xmlns:x15="http://schemas.microsoft.com/office/spreadsheetml/2010/11/main" uri="{B97F6D7D-B522-45F9-BDA1-12C45D357490}">
          <x15:cacheHierarchy aggregatedColumn="23"/>
        </ext>
      </extLst>
    </cacheHierarchy>
  </cacheHierarchies>
  <kpis count="0"/>
  <dimensions count="2">
    <dimension name="bank_loan_data" uniqueName="[bank_loan_data]" caption="bank_loan_data"/>
    <dimension measure="1" name="Measures" uniqueName="[Measures]" caption="Measures"/>
  </dimensions>
  <measureGroups count="1">
    <measureGroup name="bank_loan_data" caption="bank_loa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lam Hasib" refreshedDate="46070.878790972223" createdVersion="8" refreshedVersion="8" minRefreshableVersion="3" recordCount="0" supportSubquery="1" supportAdvancedDrill="1" xr:uid="{C391052F-69FC-4AFD-B854-CDC68A9DC3B9}">
  <cacheSource type="external" connectionId="2"/>
  <cacheFields count="4">
    <cacheField name="[Measures].[Count of id]" caption="Count of id" numFmtId="0" hierarchy="32" level="32767"/>
    <cacheField name="[bank_loan_data].[emp_length].[emp_length]" caption="emp_length" numFmtId="0" hierarchy="4" level="1">
      <sharedItems count="11">
        <s v="&lt; 1 year"/>
        <s v="1 year"/>
        <s v="10+ years"/>
        <s v="2 years"/>
        <s v="3 years"/>
        <s v="4 years"/>
        <s v="5 years"/>
        <s v="6 years"/>
        <s v="7 years"/>
        <s v="8 years"/>
        <s v="9 years"/>
      </sharedItems>
    </cacheField>
    <cacheField name="[bank_loan_data].[purpose].[purpose]" caption="purpose" numFmtId="0" hierarchy="10" level="1">
      <sharedItems count="14">
        <s v="car"/>
        <s v="credit card"/>
        <s v="Debt consolidation"/>
        <s v="educational"/>
        <s v="home improvement"/>
        <s v="house"/>
        <s v="major purchase"/>
        <s v="medical"/>
        <s v="moving"/>
        <s v="other"/>
        <s v="renewable_energy"/>
        <s v="small business"/>
        <s v="vacation"/>
        <s v="wedding"/>
      </sharedItems>
    </cacheField>
    <cacheField name="[bank_loan_data].[grade].[grade]" caption="grade" numFmtId="0" hierarchy="6" level="1">
      <sharedItems containsSemiMixedTypes="0" containsNonDate="0" containsString="0"/>
    </cacheField>
  </cacheFields>
  <cacheHierarchies count="39">
    <cacheHierarchy uniqueName="[bank_loan_data].[id]" caption="id" attribute="1" defaultMemberUniqueName="[bank_loan_data].[id].[All]" allUniqueName="[bank_loan_data].[id].[All]" dimensionUniqueName="[bank_loan_data]" displayFolder="" count="0" memberValueDatatype="20" unbalanced="0"/>
    <cacheHierarchy uniqueName="[bank_loan_data].[member_id]" caption="member_id" attribute="1" defaultMemberUniqueName="[bank_loan_data].[member_id].[All]" allUniqueName="[bank_loan_data].[member_id].[All]" dimensionUniqueName="[bank_loan_data]" displayFolder="" count="0" memberValueDatatype="20" unbalanced="0"/>
    <cacheHierarchy uniqueName="[bank_loan_data].[address_state]" caption="address_state" attribute="1" defaultMemberUniqueName="[bank_loan_data].[address_state].[All]" allUniqueName="[bank_loan_data].[address_state].[All]" dimensionUniqueName="[bank_loan_data]" displayFolder="" count="0" memberValueDatatype="130" unbalanced="0"/>
    <cacheHierarchy uniqueName="[bank_loan_data].[application_type]" caption="application_type" attribute="1" defaultMemberUniqueName="[bank_loan_data].[application_type].[All]" allUniqueName="[bank_loan_data].[application_type].[All]" dimensionUniqueName="[bank_loan_data]" displayFolder="" count="0" memberValueDatatype="130" unbalanced="0"/>
    <cacheHierarchy uniqueName="[bank_loan_data].[emp_length]" caption="emp_length" attribute="1" defaultMemberUniqueName="[bank_loan_data].[emp_length].[All]" allUniqueName="[bank_loan_data].[emp_length].[All]" dimensionUniqueName="[bank_loan_data]" displayFolder="" count="2" memberValueDatatype="130" unbalanced="0">
      <fieldsUsage count="2">
        <fieldUsage x="-1"/>
        <fieldUsage x="1"/>
      </fieldsUsage>
    </cacheHierarchy>
    <cacheHierarchy uniqueName="[bank_loan_data].[emp_title]" caption="emp_title" attribute="1" defaultMemberUniqueName="[bank_loan_data].[emp_title].[All]" allUniqueName="[bank_loan_data].[emp_title].[All]" dimensionUniqueName="[bank_loan_data]" displayFolder="" count="0" memberValueDatatype="130" unbalanced="0"/>
    <cacheHierarchy uniqueName="[bank_loan_data].[grade]" caption="grade" attribute="1" defaultMemberUniqueName="[bank_loan_data].[grade].[All]" allUniqueName="[bank_loan_data].[grade].[All]" dimensionUniqueName="[bank_loan_data]" displayFolder="" count="2" memberValueDatatype="130" unbalanced="0">
      <fieldsUsage count="2">
        <fieldUsage x="-1"/>
        <fieldUsage x="3"/>
      </fieldsUsage>
    </cacheHierarchy>
    <cacheHierarchy uniqueName="[bank_loan_data].[sub_grade]" caption="sub_grade" attribute="1" defaultMemberUniqueName="[bank_loan_data].[sub_grade].[All]" allUniqueName="[bank_loan_data].[sub_grade].[All]" dimensionUniqueName="[bank_loan_data]" displayFolder="" count="0" memberValueDatatype="130" unbalanced="0"/>
    <cacheHierarchy uniqueName="[bank_loan_data].[home_ownership]" caption="home_ownership" attribute="1" defaultMemberUniqueName="[bank_loan_data].[home_ownership].[All]" allUniqueName="[bank_loan_data].[home_ownership].[All]" dimensionUniqueName="[bank_loan_data]" displayFolder="" count="0" memberValueDatatype="130" unbalanced="0"/>
    <cacheHierarchy uniqueName="[bank_loan_data].[loan_status]" caption="loan_status" attribute="1" defaultMemberUniqueName="[bank_loan_data].[loan_status].[All]" allUniqueName="[bank_loan_data].[loan_status].[All]" dimensionUniqueName="[bank_loan_data]" displayFolder="" count="0" memberValueDatatype="130" unbalanced="0"/>
    <cacheHierarchy uniqueName="[bank_loan_data].[purpose]" caption="purpose" attribute="1" defaultMemberUniqueName="[bank_loan_data].[purpose].[All]" allUniqueName="[bank_loan_data].[purpose].[All]" dimensionUniqueName="[bank_loan_data]" displayFolder="" count="2" memberValueDatatype="130" unbalanced="0">
      <fieldsUsage count="2">
        <fieldUsage x="-1"/>
        <fieldUsage x="2"/>
      </fieldsUsage>
    </cacheHierarchy>
    <cacheHierarchy uniqueName="[bank_loan_data].[term]" caption="term" attribute="1" defaultMemberUniqueName="[bank_loan_data].[term].[All]" allUniqueName="[bank_loan_data].[term].[All]" dimensionUniqueName="[bank_loan_data]" displayFolder="" count="2" memberValueDatatype="130" unbalanced="0"/>
    <cacheHierarchy uniqueName="[bank_loan_data].[verification_status]" caption="verification_status" attribute="1" defaultMemberUniqueName="[bank_loan_data].[verification_status].[All]" allUniqueName="[bank_loan_data].[verification_status].[All]" dimensionUniqueName="[bank_loan_data]" displayFolder="" count="0" memberValueDatatype="130" unbalanced="0"/>
    <cacheHierarchy uniqueName="[bank_loan_data].[issue_date]" caption="issue_date" attribute="1" time="1" defaultMemberUniqueName="[bank_loan_data].[issue_date].[All]" allUniqueName="[bank_loan_data].[issue_date].[All]" dimensionUniqueName="[bank_loan_data]" displayFolder="" count="2" memberValueDatatype="7" unbalanced="0"/>
    <cacheHierarchy uniqueName="[bank_loan_data].[last_credit_pull_date]" caption="last_credit_pull_date" attribute="1" time="1" defaultMemberUniqueName="[bank_loan_data].[last_credit_pull_date].[All]" allUniqueName="[bank_loan_data].[last_credit_pull_date].[All]" dimensionUniqueName="[bank_loan_data]" displayFolder="" count="0" memberValueDatatype="7" unbalanced="0"/>
    <cacheHierarchy uniqueName="[bank_loan_data].[last_payment_date]" caption="last_payment_date" attribute="1" time="1" defaultMemberUniqueName="[bank_loan_data].[last_payment_date].[All]" allUniqueName="[bank_loan_data].[last_payment_date].[All]" dimensionUniqueName="[bank_loan_data]" displayFolder="" count="0" memberValueDatatype="7" unbalanced="0"/>
    <cacheHierarchy uniqueName="[bank_loan_data].[next_payment_date]" caption="next_payment_date" attribute="1" time="1" defaultMemberUniqueName="[bank_loan_data].[next_payment_date].[All]" allUniqueName="[bank_loan_data].[next_payment_date].[All]" dimensionUniqueName="[bank_loan_data]" displayFolder="" count="0" memberValueDatatype="7" unbalanced="0"/>
    <cacheHierarchy uniqueName="[bank_loan_data].[annual_income]" caption="annual_income" attribute="1" defaultMemberUniqueName="[bank_loan_data].[annual_income].[All]" allUniqueName="[bank_loan_data].[annual_income].[All]" dimensionUniqueName="[bank_loan_data]" displayFolder="" count="0" memberValueDatatype="5" unbalanced="0"/>
    <cacheHierarchy uniqueName="[bank_loan_data].[installment]" caption="installment" attribute="1" defaultMemberUniqueName="[bank_loan_data].[installment].[All]" allUniqueName="[bank_loan_data].[installment].[All]" dimensionUniqueName="[bank_loan_data]" displayFolder="" count="0" memberValueDatatype="5" unbalanced="0"/>
    <cacheHierarchy uniqueName="[bank_loan_data].[loan_amount]" caption="loan_amount" attribute="1" defaultMemberUniqueName="[bank_loan_data].[loan_amount].[All]" allUniqueName="[bank_loan_data].[loan_amount].[All]" dimensionUniqueName="[bank_loan_data]" displayFolder="" count="0" memberValueDatatype="20" unbalanced="0"/>
    <cacheHierarchy uniqueName="[bank_loan_data].[total_payment]" caption="total_payment" attribute="1" defaultMemberUniqueName="[bank_loan_data].[total_payment].[All]" allUniqueName="[bank_loan_data].[total_payment].[All]" dimensionUniqueName="[bank_loan_data]" displayFolder="" count="0" memberValueDatatype="20" unbalanced="0"/>
    <cacheHierarchy uniqueName="[bank_loan_data].[total_acc]" caption="total_acc" attribute="1" defaultMemberUniqueName="[bank_loan_data].[total_acc].[All]" allUniqueName="[bank_loan_data].[total_acc].[All]" dimensionUniqueName="[bank_loan_data]" displayFolder="" count="0" memberValueDatatype="20" unbalanced="0"/>
    <cacheHierarchy uniqueName="[bank_loan_data].[int_rate]" caption="int_rate" attribute="1" defaultMemberUniqueName="[bank_loan_data].[int_rate].[All]" allUniqueName="[bank_loan_data].[int_rate].[All]" dimensionUniqueName="[bank_loan_data]" displayFolder="" count="0" memberValueDatatype="5" unbalanced="0"/>
    <cacheHierarchy uniqueName="[bank_loan_data].[dti]" caption="dti" attribute="1" defaultMemberUniqueName="[bank_loan_data].[dti].[All]" allUniqueName="[bank_loan_data].[dti].[All]" dimensionUniqueName="[bank_loan_data]" displayFolder="" count="0" memberValueDatatype="5" unbalanced="0"/>
    <cacheHierarchy uniqueName="[bank_loan_data].[loan_type]" caption="loan_type" attribute="1" defaultMemberUniqueName="[bank_loan_data].[loan_type].[All]" allUniqueName="[bank_loan_data].[loan_type].[All]" dimensionUniqueName="[bank_loan_data]" displayFolder="" count="0" memberValueDatatype="130" unbalanced="0"/>
    <cacheHierarchy uniqueName="[bank_loan_data].[issue_date (Month)]" caption="issue_date (Month)" attribute="1" defaultMemberUniqueName="[bank_loan_data].[issue_date (Month)].[All]" allUniqueName="[bank_loan_data].[issue_date (Month)].[All]" dimensionUniqueName="[bank_loan_data]" displayFolder="" count="0" memberValueDatatype="130" unbalanced="0"/>
    <cacheHierarchy uniqueName="[bank_loan_data].[issue_date (Month)1]" caption="issue_date (Month)1" attribute="1" defaultMemberUniqueName="[bank_loan_data].[issue_date (Month)1].[All]" allUniqueName="[bank_loan_data].[issue_date (Month)1].[All]" dimensionUniqueName="[bank_loan_data]" displayFolder="" count="2" memberValueDatatype="130" unbalanced="0"/>
    <cacheHierarchy uniqueName="[bank_loan_data].[issue_date (Month Index)]" caption="issue_date (Month Index)" attribute="1" defaultMemberUniqueName="[bank_loan_data].[issue_date (Month Index)].[All]" allUniqueName="[bank_loan_data].[issue_date (Month Index)].[All]" dimensionUniqueName="[bank_loan_data]" displayFolder="" count="0" memberValueDatatype="20" unbalanced="0" hidden="1"/>
    <cacheHierarchy uniqueName="[bank_loan_data].[issue_date (Month Index)1]" caption="issue_date (Month Index)1" attribute="1" defaultMemberUniqueName="[bank_loan_data].[issue_date (Month Index)1].[All]" allUniqueName="[bank_loan_data].[issue_date (Month Index)1].[All]" dimensionUniqueName="[bank_loan_data]" displayFolder="" count="0" memberValueDatatype="20" unbalanced="0" hidden="1"/>
    <cacheHierarchy uniqueName="[Measures].[__XL_Count bank_loan_data]" caption="__XL_Count bank_loan_data" measure="1" displayFolder="" measureGroup="bank_loan_data" count="0" hidden="1"/>
    <cacheHierarchy uniqueName="[Measures].[__No measures defined]" caption="__No measures defined" measure="1" displayFolder="" count="0" hidden="1"/>
    <cacheHierarchy uniqueName="[Measures].[Sum of id]" caption="Sum of id" measure="1" displayFolder="" measureGroup="bank_loan_data"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bank_loan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bank_loan_data" count="0" hidden="1">
      <extLst>
        <ext xmlns:x15="http://schemas.microsoft.com/office/spreadsheetml/2010/11/main" uri="{B97F6D7D-B522-45F9-BDA1-12C45D357490}">
          <x15:cacheHierarchy aggregatedColumn="19"/>
        </ext>
      </extLst>
    </cacheHierarchy>
    <cacheHierarchy uniqueName="[Measures].[Sum of total_payment]" caption="Sum of total_payment" measure="1" displayFolder="" measureGroup="bank_loan_data" count="0" hidden="1">
      <extLst>
        <ext xmlns:x15="http://schemas.microsoft.com/office/spreadsheetml/2010/11/main" uri="{B97F6D7D-B522-45F9-BDA1-12C45D357490}">
          <x15:cacheHierarchy aggregatedColumn="20"/>
        </ext>
      </extLst>
    </cacheHierarchy>
    <cacheHierarchy uniqueName="[Measures].[Sum of int_rate]" caption="Sum of int_rate" measure="1" displayFolder="" measureGroup="bank_loan_data" count="0" hidden="1">
      <extLst>
        <ext xmlns:x15="http://schemas.microsoft.com/office/spreadsheetml/2010/11/main" uri="{B97F6D7D-B522-45F9-BDA1-12C45D357490}">
          <x15:cacheHierarchy aggregatedColumn="22"/>
        </ext>
      </extLst>
    </cacheHierarchy>
    <cacheHierarchy uniqueName="[Measures].[Average of int_rate]" caption="Average of int_rate" measure="1" displayFolder="" measureGroup="bank_loan_data" count="0" hidden="1">
      <extLst>
        <ext xmlns:x15="http://schemas.microsoft.com/office/spreadsheetml/2010/11/main" uri="{B97F6D7D-B522-45F9-BDA1-12C45D357490}">
          <x15:cacheHierarchy aggregatedColumn="22"/>
        </ext>
      </extLst>
    </cacheHierarchy>
    <cacheHierarchy uniqueName="[Measures].[Sum of dti]" caption="Sum of dti"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dti]" caption="Average of dti" measure="1" displayFolder="" measureGroup="bank_loan_data" count="0" hidden="1">
      <extLst>
        <ext xmlns:x15="http://schemas.microsoft.com/office/spreadsheetml/2010/11/main" uri="{B97F6D7D-B522-45F9-BDA1-12C45D357490}">
          <x15:cacheHierarchy aggregatedColumn="23"/>
        </ext>
      </extLst>
    </cacheHierarchy>
  </cacheHierarchies>
  <kpis count="0"/>
  <dimensions count="2">
    <dimension name="bank_loan_data" uniqueName="[bank_loan_data]" caption="bank_loan_data"/>
    <dimension measure="1" name="Measures" uniqueName="[Measures]" caption="Measures"/>
  </dimensions>
  <measureGroups count="1">
    <measureGroup name="bank_loan_data" caption="bank_loa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lam Hasib" refreshedDate="46070.878796064811" createdVersion="8" refreshedVersion="8" minRefreshableVersion="3" recordCount="0" supportSubquery="1" supportAdvancedDrill="1" xr:uid="{736A3983-C0F9-4C4B-9059-89A352D87498}">
  <cacheSource type="external" connectionId="2"/>
  <cacheFields count="1">
    <cacheField name="[bank_loan_data].[grade].[grade]" caption="grade" numFmtId="0" hierarchy="6" level="1">
      <sharedItems containsSemiMixedTypes="0" containsNonDate="0" containsString="0"/>
    </cacheField>
  </cacheFields>
  <cacheHierarchies count="39">
    <cacheHierarchy uniqueName="[bank_loan_data].[id]" caption="id" attribute="1" defaultMemberUniqueName="[bank_loan_data].[id].[All]" allUniqueName="[bank_loan_data].[id].[All]" dimensionUniqueName="[bank_loan_data]" displayFolder="" count="0" memberValueDatatype="20" unbalanced="0"/>
    <cacheHierarchy uniqueName="[bank_loan_data].[member_id]" caption="member_id" attribute="1" defaultMemberUniqueName="[bank_loan_data].[member_id].[All]" allUniqueName="[bank_loan_data].[member_id].[All]" dimensionUniqueName="[bank_loan_data]" displayFolder="" count="0" memberValueDatatype="20" unbalanced="0"/>
    <cacheHierarchy uniqueName="[bank_loan_data].[address_state]" caption="address_state" attribute="1" defaultMemberUniqueName="[bank_loan_data].[address_state].[All]" allUniqueName="[bank_loan_data].[address_state].[All]" dimensionUniqueName="[bank_loan_data]" displayFolder="" count="0" memberValueDatatype="130" unbalanced="0"/>
    <cacheHierarchy uniqueName="[bank_loan_data].[application_type]" caption="application_type" attribute="1" defaultMemberUniqueName="[bank_loan_data].[application_type].[All]" allUniqueName="[bank_loan_data].[application_type].[All]" dimensionUniqueName="[bank_loan_data]" displayFolder="" count="0" memberValueDatatype="130" unbalanced="0"/>
    <cacheHierarchy uniqueName="[bank_loan_data].[emp_length]" caption="emp_length" attribute="1" defaultMemberUniqueName="[bank_loan_data].[emp_length].[All]" allUniqueName="[bank_loan_data].[emp_length].[All]" dimensionUniqueName="[bank_loan_data]" displayFolder="" count="0" memberValueDatatype="130" unbalanced="0"/>
    <cacheHierarchy uniqueName="[bank_loan_data].[emp_title]" caption="emp_title" attribute="1" defaultMemberUniqueName="[bank_loan_data].[emp_title].[All]" allUniqueName="[bank_loan_data].[emp_title].[All]" dimensionUniqueName="[bank_loan_data]" displayFolder="" count="0" memberValueDatatype="130" unbalanced="0"/>
    <cacheHierarchy uniqueName="[bank_loan_data].[grade]" caption="grade" attribute="1" defaultMemberUniqueName="[bank_loan_data].[grade].[All]" allUniqueName="[bank_loan_data].[grade].[All]" dimensionUniqueName="[bank_loan_data]" displayFolder="" count="2" memberValueDatatype="130" unbalanced="0">
      <fieldsUsage count="2">
        <fieldUsage x="-1"/>
        <fieldUsage x="0"/>
      </fieldsUsage>
    </cacheHierarchy>
    <cacheHierarchy uniqueName="[bank_loan_data].[sub_grade]" caption="sub_grade" attribute="1" defaultMemberUniqueName="[bank_loan_data].[sub_grade].[All]" allUniqueName="[bank_loan_data].[sub_grade].[All]" dimensionUniqueName="[bank_loan_data]" displayFolder="" count="0" memberValueDatatype="130" unbalanced="0"/>
    <cacheHierarchy uniqueName="[bank_loan_data].[home_ownership]" caption="home_ownership" attribute="1" defaultMemberUniqueName="[bank_loan_data].[home_ownership].[All]" allUniqueName="[bank_loan_data].[home_ownership].[All]" dimensionUniqueName="[bank_loan_data]" displayFolder="" count="0" memberValueDatatype="130" unbalanced="0"/>
    <cacheHierarchy uniqueName="[bank_loan_data].[loan_status]" caption="loan_status" attribute="1" defaultMemberUniqueName="[bank_loan_data].[loan_status].[All]" allUniqueName="[bank_loan_data].[loan_status].[All]" dimensionUniqueName="[bank_loan_data]" displayFolder="" count="0" memberValueDatatype="130" unbalanced="0"/>
    <cacheHierarchy uniqueName="[bank_loan_data].[purpose]" caption="purpose" attribute="1" defaultMemberUniqueName="[bank_loan_data].[purpose].[All]" allUniqueName="[bank_loan_data].[purpose].[All]" dimensionUniqueName="[bank_loan_data]" displayFolder="" count="2" memberValueDatatype="130" unbalanced="0"/>
    <cacheHierarchy uniqueName="[bank_loan_data].[term]" caption="term" attribute="1" defaultMemberUniqueName="[bank_loan_data].[term].[All]" allUniqueName="[bank_loan_data].[term].[All]" dimensionUniqueName="[bank_loan_data]" displayFolder="" count="0" memberValueDatatype="130" unbalanced="0"/>
    <cacheHierarchy uniqueName="[bank_loan_data].[verification_status]" caption="verification_status" attribute="1" defaultMemberUniqueName="[bank_loan_data].[verification_status].[All]" allUniqueName="[bank_loan_data].[verification_status].[All]" dimensionUniqueName="[bank_loan_data]" displayFolder="" count="0" memberValueDatatype="130" unbalanced="0"/>
    <cacheHierarchy uniqueName="[bank_loan_data].[issue_date]" caption="issue_date" attribute="1" time="1" defaultMemberUniqueName="[bank_loan_data].[issue_date].[All]" allUniqueName="[bank_loan_data].[issue_date].[All]" dimensionUniqueName="[bank_loan_data]" displayFolder="" count="0" memberValueDatatype="7" unbalanced="0"/>
    <cacheHierarchy uniqueName="[bank_loan_data].[last_credit_pull_date]" caption="last_credit_pull_date" attribute="1" time="1" defaultMemberUniqueName="[bank_loan_data].[last_credit_pull_date].[All]" allUniqueName="[bank_loan_data].[last_credit_pull_date].[All]" dimensionUniqueName="[bank_loan_data]" displayFolder="" count="0" memberValueDatatype="7" unbalanced="0"/>
    <cacheHierarchy uniqueName="[bank_loan_data].[last_payment_date]" caption="last_payment_date" attribute="1" time="1" defaultMemberUniqueName="[bank_loan_data].[last_payment_date].[All]" allUniqueName="[bank_loan_data].[last_payment_date].[All]" dimensionUniqueName="[bank_loan_data]" displayFolder="" count="0" memberValueDatatype="7" unbalanced="0"/>
    <cacheHierarchy uniqueName="[bank_loan_data].[next_payment_date]" caption="next_payment_date" attribute="1" time="1" defaultMemberUniqueName="[bank_loan_data].[next_payment_date].[All]" allUniqueName="[bank_loan_data].[next_payment_date].[All]" dimensionUniqueName="[bank_loan_data]" displayFolder="" count="0" memberValueDatatype="7" unbalanced="0"/>
    <cacheHierarchy uniqueName="[bank_loan_data].[annual_income]" caption="annual_income" attribute="1" defaultMemberUniqueName="[bank_loan_data].[annual_income].[All]" allUniqueName="[bank_loan_data].[annual_income].[All]" dimensionUniqueName="[bank_loan_data]" displayFolder="" count="0" memberValueDatatype="5" unbalanced="0"/>
    <cacheHierarchy uniqueName="[bank_loan_data].[installment]" caption="installment" attribute="1" defaultMemberUniqueName="[bank_loan_data].[installment].[All]" allUniqueName="[bank_loan_data].[installment].[All]" dimensionUniqueName="[bank_loan_data]" displayFolder="" count="0" memberValueDatatype="5" unbalanced="0"/>
    <cacheHierarchy uniqueName="[bank_loan_data].[loan_amount]" caption="loan_amount" attribute="1" defaultMemberUniqueName="[bank_loan_data].[loan_amount].[All]" allUniqueName="[bank_loan_data].[loan_amount].[All]" dimensionUniqueName="[bank_loan_data]" displayFolder="" count="0" memberValueDatatype="20" unbalanced="0"/>
    <cacheHierarchy uniqueName="[bank_loan_data].[total_payment]" caption="total_payment" attribute="1" defaultMemberUniqueName="[bank_loan_data].[total_payment].[All]" allUniqueName="[bank_loan_data].[total_payment].[All]" dimensionUniqueName="[bank_loan_data]" displayFolder="" count="0" memberValueDatatype="20" unbalanced="0"/>
    <cacheHierarchy uniqueName="[bank_loan_data].[total_acc]" caption="total_acc" attribute="1" defaultMemberUniqueName="[bank_loan_data].[total_acc].[All]" allUniqueName="[bank_loan_data].[total_acc].[All]" dimensionUniqueName="[bank_loan_data]" displayFolder="" count="0" memberValueDatatype="20" unbalanced="0"/>
    <cacheHierarchy uniqueName="[bank_loan_data].[int_rate]" caption="int_rate" attribute="1" defaultMemberUniqueName="[bank_loan_data].[int_rate].[All]" allUniqueName="[bank_loan_data].[int_rate].[All]" dimensionUniqueName="[bank_loan_data]" displayFolder="" count="0" memberValueDatatype="5" unbalanced="0"/>
    <cacheHierarchy uniqueName="[bank_loan_data].[dti]" caption="dti" attribute="1" defaultMemberUniqueName="[bank_loan_data].[dti].[All]" allUniqueName="[bank_loan_data].[dti].[All]" dimensionUniqueName="[bank_loan_data]" displayFolder="" count="0" memberValueDatatype="5" unbalanced="0"/>
    <cacheHierarchy uniqueName="[bank_loan_data].[loan_type]" caption="loan_type" attribute="1" defaultMemberUniqueName="[bank_loan_data].[loan_type].[All]" allUniqueName="[bank_loan_data].[loan_type].[All]" dimensionUniqueName="[bank_loan_data]" displayFolder="" count="0" memberValueDatatype="130" unbalanced="0"/>
    <cacheHierarchy uniqueName="[bank_loan_data].[issue_date (Month)]" caption="issue_date (Month)" attribute="1" defaultMemberUniqueName="[bank_loan_data].[issue_date (Month)].[All]" allUniqueName="[bank_loan_data].[issue_date (Month)].[All]" dimensionUniqueName="[bank_loan_data]" displayFolder="" count="0" memberValueDatatype="130" unbalanced="0"/>
    <cacheHierarchy uniqueName="[bank_loan_data].[issue_date (Month)1]" caption="issue_date (Month)1" attribute="1" defaultMemberUniqueName="[bank_loan_data].[issue_date (Month)1].[All]" allUniqueName="[bank_loan_data].[issue_date (Month)1].[All]" dimensionUniqueName="[bank_loan_data]" displayFolder="" count="0" memberValueDatatype="130" unbalanced="0"/>
    <cacheHierarchy uniqueName="[bank_loan_data].[issue_date (Month Index)]" caption="issue_date (Month Index)" attribute="1" defaultMemberUniqueName="[bank_loan_data].[issue_date (Month Index)].[All]" allUniqueName="[bank_loan_data].[issue_date (Month Index)].[All]" dimensionUniqueName="[bank_loan_data]" displayFolder="" count="0" memberValueDatatype="20" unbalanced="0" hidden="1"/>
    <cacheHierarchy uniqueName="[bank_loan_data].[issue_date (Month Index)1]" caption="issue_date (Month Index)1" attribute="1" defaultMemberUniqueName="[bank_loan_data].[issue_date (Month Index)1].[All]" allUniqueName="[bank_loan_data].[issue_date (Month Index)1].[All]" dimensionUniqueName="[bank_loan_data]" displayFolder="" count="0" memberValueDatatype="20" unbalanced="0" hidden="1"/>
    <cacheHierarchy uniqueName="[Measures].[__XL_Count bank_loan_data]" caption="__XL_Count bank_loan_data" measure="1" displayFolder="" measureGroup="bank_loan_data" count="0" hidden="1"/>
    <cacheHierarchy uniqueName="[Measures].[__No measures defined]" caption="__No measures defined" measure="1" displayFolder="" count="0" hidden="1"/>
    <cacheHierarchy uniqueName="[Measures].[Sum of id]" caption="Sum of id" measure="1" displayFolder="" measureGroup="bank_loan_data"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bank_loan_data" count="0" hidden="1">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bank_loan_data" count="0" hidden="1">
      <extLst>
        <ext xmlns:x15="http://schemas.microsoft.com/office/spreadsheetml/2010/11/main" uri="{B97F6D7D-B522-45F9-BDA1-12C45D357490}">
          <x15:cacheHierarchy aggregatedColumn="19"/>
        </ext>
      </extLst>
    </cacheHierarchy>
    <cacheHierarchy uniqueName="[Measures].[Sum of total_payment]" caption="Sum of total_payment" measure="1" displayFolder="" measureGroup="bank_loan_data" count="0" hidden="1">
      <extLst>
        <ext xmlns:x15="http://schemas.microsoft.com/office/spreadsheetml/2010/11/main" uri="{B97F6D7D-B522-45F9-BDA1-12C45D357490}">
          <x15:cacheHierarchy aggregatedColumn="20"/>
        </ext>
      </extLst>
    </cacheHierarchy>
    <cacheHierarchy uniqueName="[Measures].[Sum of int_rate]" caption="Sum of int_rate" measure="1" displayFolder="" measureGroup="bank_loan_data" count="0" hidden="1">
      <extLst>
        <ext xmlns:x15="http://schemas.microsoft.com/office/spreadsheetml/2010/11/main" uri="{B97F6D7D-B522-45F9-BDA1-12C45D357490}">
          <x15:cacheHierarchy aggregatedColumn="22"/>
        </ext>
      </extLst>
    </cacheHierarchy>
    <cacheHierarchy uniqueName="[Measures].[Average of int_rate]" caption="Average of int_rate" measure="1" displayFolder="" measureGroup="bank_loan_data" count="0" hidden="1">
      <extLst>
        <ext xmlns:x15="http://schemas.microsoft.com/office/spreadsheetml/2010/11/main" uri="{B97F6D7D-B522-45F9-BDA1-12C45D357490}">
          <x15:cacheHierarchy aggregatedColumn="22"/>
        </ext>
      </extLst>
    </cacheHierarchy>
    <cacheHierarchy uniqueName="[Measures].[Sum of dti]" caption="Sum of dti"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dti]" caption="Average of dti" measure="1" displayFolder="" measureGroup="bank_loan_data" count="0" hidden="1">
      <extLst>
        <ext xmlns:x15="http://schemas.microsoft.com/office/spreadsheetml/2010/11/main" uri="{B97F6D7D-B522-45F9-BDA1-12C45D357490}">
          <x15:cacheHierarchy aggregatedColumn="23"/>
        </ext>
      </extLst>
    </cacheHierarchy>
  </cacheHierarchies>
  <kpis count="0"/>
  <dimensions count="2">
    <dimension name="bank_loan_data" uniqueName="[bank_loan_data]" caption="bank_loan_data"/>
    <dimension measure="1" name="Measures" uniqueName="[Measures]" caption="Measures"/>
  </dimensions>
  <measureGroups count="1">
    <measureGroup name="bank_loan_data" caption="bank_loa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lam Hasib" refreshedDate="46070.878797916666" createdVersion="8" refreshedVersion="8" minRefreshableVersion="3" recordCount="0" supportSubquery="1" supportAdvancedDrill="1" xr:uid="{B3D0A7F6-599A-4A28-9C5C-F1C26EF818D7}">
  <cacheSource type="external" connectionId="2"/>
  <cacheFields count="5">
    <cacheField name="[Measures].[Count of id]" caption="Count of id" numFmtId="0" hierarchy="32" level="32767"/>
    <cacheField name="[bank_loan_data].[emp_length].[emp_length]" caption="emp_length" numFmtId="0" hierarchy="4" level="1">
      <sharedItems count="11">
        <s v="&lt; 1 year"/>
        <s v="1 year"/>
        <s v="10+ years"/>
        <s v="2 years"/>
        <s v="3 years"/>
        <s v="4 years"/>
        <s v="5 years"/>
        <s v="6 years"/>
        <s v="7 years"/>
        <s v="8 years"/>
        <s v="9 years"/>
      </sharedItems>
    </cacheField>
    <cacheField name="[bank_loan_data].[purpose].[purpose]" caption="purpose" numFmtId="0" hierarchy="10" level="1">
      <sharedItems count="14">
        <s v="car"/>
        <s v="credit card"/>
        <s v="Debt consolidation"/>
        <s v="educational"/>
        <s v="home improvement"/>
        <s v="house"/>
        <s v="major purchase"/>
        <s v="medical"/>
        <s v="moving"/>
        <s v="other"/>
        <s v="renewable_energy"/>
        <s v="small business"/>
        <s v="vacation"/>
        <s v="wedding"/>
      </sharedItems>
    </cacheField>
    <cacheField name="[bank_loan_data].[home_ownership].[home_ownership]" caption="home_ownership" numFmtId="0" hierarchy="8" level="1">
      <sharedItems count="5">
        <s v="MORTGAGE"/>
        <s v="NONE"/>
        <s v="OTHER"/>
        <s v="OWN"/>
        <s v="RENT"/>
      </sharedItems>
    </cacheField>
    <cacheField name="[bank_loan_data].[grade].[grade]" caption="grade" numFmtId="0" hierarchy="6" level="1">
      <sharedItems containsSemiMixedTypes="0" containsNonDate="0" containsString="0"/>
    </cacheField>
  </cacheFields>
  <cacheHierarchies count="39">
    <cacheHierarchy uniqueName="[bank_loan_data].[id]" caption="id" attribute="1" defaultMemberUniqueName="[bank_loan_data].[id].[All]" allUniqueName="[bank_loan_data].[id].[All]" dimensionUniqueName="[bank_loan_data]" displayFolder="" count="0" memberValueDatatype="20" unbalanced="0"/>
    <cacheHierarchy uniqueName="[bank_loan_data].[member_id]" caption="member_id" attribute="1" defaultMemberUniqueName="[bank_loan_data].[member_id].[All]" allUniqueName="[bank_loan_data].[member_id].[All]" dimensionUniqueName="[bank_loan_data]" displayFolder="" count="0" memberValueDatatype="20" unbalanced="0"/>
    <cacheHierarchy uniqueName="[bank_loan_data].[address_state]" caption="address_state" attribute="1" defaultMemberUniqueName="[bank_loan_data].[address_state].[All]" allUniqueName="[bank_loan_data].[address_state].[All]" dimensionUniqueName="[bank_loan_data]" displayFolder="" count="0" memberValueDatatype="130" unbalanced="0"/>
    <cacheHierarchy uniqueName="[bank_loan_data].[application_type]" caption="application_type" attribute="1" defaultMemberUniqueName="[bank_loan_data].[application_type].[All]" allUniqueName="[bank_loan_data].[application_type].[All]" dimensionUniqueName="[bank_loan_data]" displayFolder="" count="0" memberValueDatatype="130" unbalanced="0"/>
    <cacheHierarchy uniqueName="[bank_loan_data].[emp_length]" caption="emp_length" attribute="1" defaultMemberUniqueName="[bank_loan_data].[emp_length].[All]" allUniqueName="[bank_loan_data].[emp_length].[All]" dimensionUniqueName="[bank_loan_data]" displayFolder="" count="2" memberValueDatatype="130" unbalanced="0">
      <fieldsUsage count="2">
        <fieldUsage x="-1"/>
        <fieldUsage x="1"/>
      </fieldsUsage>
    </cacheHierarchy>
    <cacheHierarchy uniqueName="[bank_loan_data].[emp_title]" caption="emp_title" attribute="1" defaultMemberUniqueName="[bank_loan_data].[emp_title].[All]" allUniqueName="[bank_loan_data].[emp_title].[All]" dimensionUniqueName="[bank_loan_data]" displayFolder="" count="0" memberValueDatatype="130" unbalanced="0"/>
    <cacheHierarchy uniqueName="[bank_loan_data].[grade]" caption="grade" attribute="1" defaultMemberUniqueName="[bank_loan_data].[grade].[All]" allUniqueName="[bank_loan_data].[grade].[All]" dimensionUniqueName="[bank_loan_data]" displayFolder="" count="2" memberValueDatatype="130" unbalanced="0">
      <fieldsUsage count="2">
        <fieldUsage x="-1"/>
        <fieldUsage x="4"/>
      </fieldsUsage>
    </cacheHierarchy>
    <cacheHierarchy uniqueName="[bank_loan_data].[sub_grade]" caption="sub_grade" attribute="1" defaultMemberUniqueName="[bank_loan_data].[sub_grade].[All]" allUniqueName="[bank_loan_data].[sub_grade].[All]" dimensionUniqueName="[bank_loan_data]" displayFolder="" count="0" memberValueDatatype="130" unbalanced="0"/>
    <cacheHierarchy uniqueName="[bank_loan_data].[home_ownership]" caption="home_ownership" attribute="1" defaultMemberUniqueName="[bank_loan_data].[home_ownership].[All]" allUniqueName="[bank_loan_data].[home_ownership].[All]" dimensionUniqueName="[bank_loan_data]" displayFolder="" count="2" memberValueDatatype="130" unbalanced="0">
      <fieldsUsage count="2">
        <fieldUsage x="-1"/>
        <fieldUsage x="3"/>
      </fieldsUsage>
    </cacheHierarchy>
    <cacheHierarchy uniqueName="[bank_loan_data].[loan_status]" caption="loan_status" attribute="1" defaultMemberUniqueName="[bank_loan_data].[loan_status].[All]" allUniqueName="[bank_loan_data].[loan_status].[All]" dimensionUniqueName="[bank_loan_data]" displayFolder="" count="0" memberValueDatatype="130" unbalanced="0"/>
    <cacheHierarchy uniqueName="[bank_loan_data].[purpose]" caption="purpose" attribute="1" defaultMemberUniqueName="[bank_loan_data].[purpose].[All]" allUniqueName="[bank_loan_data].[purpose].[All]" dimensionUniqueName="[bank_loan_data]" displayFolder="" count="2" memberValueDatatype="130" unbalanced="0">
      <fieldsUsage count="2">
        <fieldUsage x="-1"/>
        <fieldUsage x="2"/>
      </fieldsUsage>
    </cacheHierarchy>
    <cacheHierarchy uniqueName="[bank_loan_data].[term]" caption="term" attribute="1" defaultMemberUniqueName="[bank_loan_data].[term].[All]" allUniqueName="[bank_loan_data].[term].[All]" dimensionUniqueName="[bank_loan_data]" displayFolder="" count="2" memberValueDatatype="130" unbalanced="0"/>
    <cacheHierarchy uniqueName="[bank_loan_data].[verification_status]" caption="verification_status" attribute="1" defaultMemberUniqueName="[bank_loan_data].[verification_status].[All]" allUniqueName="[bank_loan_data].[verification_status].[All]" dimensionUniqueName="[bank_loan_data]" displayFolder="" count="0" memberValueDatatype="130" unbalanced="0"/>
    <cacheHierarchy uniqueName="[bank_loan_data].[issue_date]" caption="issue_date" attribute="1" time="1" defaultMemberUniqueName="[bank_loan_data].[issue_date].[All]" allUniqueName="[bank_loan_data].[issue_date].[All]" dimensionUniqueName="[bank_loan_data]" displayFolder="" count="2" memberValueDatatype="7" unbalanced="0"/>
    <cacheHierarchy uniqueName="[bank_loan_data].[last_credit_pull_date]" caption="last_credit_pull_date" attribute="1" time="1" defaultMemberUniqueName="[bank_loan_data].[last_credit_pull_date].[All]" allUniqueName="[bank_loan_data].[last_credit_pull_date].[All]" dimensionUniqueName="[bank_loan_data]" displayFolder="" count="0" memberValueDatatype="7" unbalanced="0"/>
    <cacheHierarchy uniqueName="[bank_loan_data].[last_payment_date]" caption="last_payment_date" attribute="1" time="1" defaultMemberUniqueName="[bank_loan_data].[last_payment_date].[All]" allUniqueName="[bank_loan_data].[last_payment_date].[All]" dimensionUniqueName="[bank_loan_data]" displayFolder="" count="0" memberValueDatatype="7" unbalanced="0"/>
    <cacheHierarchy uniqueName="[bank_loan_data].[next_payment_date]" caption="next_payment_date" attribute="1" time="1" defaultMemberUniqueName="[bank_loan_data].[next_payment_date].[All]" allUniqueName="[bank_loan_data].[next_payment_date].[All]" dimensionUniqueName="[bank_loan_data]" displayFolder="" count="0" memberValueDatatype="7" unbalanced="0"/>
    <cacheHierarchy uniqueName="[bank_loan_data].[annual_income]" caption="annual_income" attribute="1" defaultMemberUniqueName="[bank_loan_data].[annual_income].[All]" allUniqueName="[bank_loan_data].[annual_income].[All]" dimensionUniqueName="[bank_loan_data]" displayFolder="" count="0" memberValueDatatype="5" unbalanced="0"/>
    <cacheHierarchy uniqueName="[bank_loan_data].[installment]" caption="installment" attribute="1" defaultMemberUniqueName="[bank_loan_data].[installment].[All]" allUniqueName="[bank_loan_data].[installment].[All]" dimensionUniqueName="[bank_loan_data]" displayFolder="" count="0" memberValueDatatype="5" unbalanced="0"/>
    <cacheHierarchy uniqueName="[bank_loan_data].[loan_amount]" caption="loan_amount" attribute="1" defaultMemberUniqueName="[bank_loan_data].[loan_amount].[All]" allUniqueName="[bank_loan_data].[loan_amount].[All]" dimensionUniqueName="[bank_loan_data]" displayFolder="" count="0" memberValueDatatype="20" unbalanced="0"/>
    <cacheHierarchy uniqueName="[bank_loan_data].[total_payment]" caption="total_payment" attribute="1" defaultMemberUniqueName="[bank_loan_data].[total_payment].[All]" allUniqueName="[bank_loan_data].[total_payment].[All]" dimensionUniqueName="[bank_loan_data]" displayFolder="" count="0" memberValueDatatype="20" unbalanced="0"/>
    <cacheHierarchy uniqueName="[bank_loan_data].[total_acc]" caption="total_acc" attribute="1" defaultMemberUniqueName="[bank_loan_data].[total_acc].[All]" allUniqueName="[bank_loan_data].[total_acc].[All]" dimensionUniqueName="[bank_loan_data]" displayFolder="" count="0" memberValueDatatype="20" unbalanced="0"/>
    <cacheHierarchy uniqueName="[bank_loan_data].[int_rate]" caption="int_rate" attribute="1" defaultMemberUniqueName="[bank_loan_data].[int_rate].[All]" allUniqueName="[bank_loan_data].[int_rate].[All]" dimensionUniqueName="[bank_loan_data]" displayFolder="" count="0" memberValueDatatype="5" unbalanced="0"/>
    <cacheHierarchy uniqueName="[bank_loan_data].[dti]" caption="dti" attribute="1" defaultMemberUniqueName="[bank_loan_data].[dti].[All]" allUniqueName="[bank_loan_data].[dti].[All]" dimensionUniqueName="[bank_loan_data]" displayFolder="" count="0" memberValueDatatype="5" unbalanced="0"/>
    <cacheHierarchy uniqueName="[bank_loan_data].[loan_type]" caption="loan_type" attribute="1" defaultMemberUniqueName="[bank_loan_data].[loan_type].[All]" allUniqueName="[bank_loan_data].[loan_type].[All]" dimensionUniqueName="[bank_loan_data]" displayFolder="" count="0" memberValueDatatype="130" unbalanced="0"/>
    <cacheHierarchy uniqueName="[bank_loan_data].[issue_date (Month)]" caption="issue_date (Month)" attribute="1" defaultMemberUniqueName="[bank_loan_data].[issue_date (Month)].[All]" allUniqueName="[bank_loan_data].[issue_date (Month)].[All]" dimensionUniqueName="[bank_loan_data]" displayFolder="" count="0" memberValueDatatype="130" unbalanced="0"/>
    <cacheHierarchy uniqueName="[bank_loan_data].[issue_date (Month)1]" caption="issue_date (Month)1" attribute="1" defaultMemberUniqueName="[bank_loan_data].[issue_date (Month)1].[All]" allUniqueName="[bank_loan_data].[issue_date (Month)1].[All]" dimensionUniqueName="[bank_loan_data]" displayFolder="" count="2" memberValueDatatype="130" unbalanced="0"/>
    <cacheHierarchy uniqueName="[bank_loan_data].[issue_date (Month Index)]" caption="issue_date (Month Index)" attribute="1" defaultMemberUniqueName="[bank_loan_data].[issue_date (Month Index)].[All]" allUniqueName="[bank_loan_data].[issue_date (Month Index)].[All]" dimensionUniqueName="[bank_loan_data]" displayFolder="" count="0" memberValueDatatype="20" unbalanced="0" hidden="1"/>
    <cacheHierarchy uniqueName="[bank_loan_data].[issue_date (Month Index)1]" caption="issue_date (Month Index)1" attribute="1" defaultMemberUniqueName="[bank_loan_data].[issue_date (Month Index)1].[All]" allUniqueName="[bank_loan_data].[issue_date (Month Index)1].[All]" dimensionUniqueName="[bank_loan_data]" displayFolder="" count="0" memberValueDatatype="20" unbalanced="0" hidden="1"/>
    <cacheHierarchy uniqueName="[Measures].[__XL_Count bank_loan_data]" caption="__XL_Count bank_loan_data" measure="1" displayFolder="" measureGroup="bank_loan_data" count="0" hidden="1"/>
    <cacheHierarchy uniqueName="[Measures].[__No measures defined]" caption="__No measures defined" measure="1" displayFolder="" count="0" hidden="1"/>
    <cacheHierarchy uniqueName="[Measures].[Sum of id]" caption="Sum of id" measure="1" displayFolder="" measureGroup="bank_loan_data"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bank_loan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bank_loan_data" count="0" hidden="1">
      <extLst>
        <ext xmlns:x15="http://schemas.microsoft.com/office/spreadsheetml/2010/11/main" uri="{B97F6D7D-B522-45F9-BDA1-12C45D357490}">
          <x15:cacheHierarchy aggregatedColumn="19"/>
        </ext>
      </extLst>
    </cacheHierarchy>
    <cacheHierarchy uniqueName="[Measures].[Sum of total_payment]" caption="Sum of total_payment" measure="1" displayFolder="" measureGroup="bank_loan_data" count="0" hidden="1">
      <extLst>
        <ext xmlns:x15="http://schemas.microsoft.com/office/spreadsheetml/2010/11/main" uri="{B97F6D7D-B522-45F9-BDA1-12C45D357490}">
          <x15:cacheHierarchy aggregatedColumn="20"/>
        </ext>
      </extLst>
    </cacheHierarchy>
    <cacheHierarchy uniqueName="[Measures].[Sum of int_rate]" caption="Sum of int_rate" measure="1" displayFolder="" measureGroup="bank_loan_data" count="0" hidden="1">
      <extLst>
        <ext xmlns:x15="http://schemas.microsoft.com/office/spreadsheetml/2010/11/main" uri="{B97F6D7D-B522-45F9-BDA1-12C45D357490}">
          <x15:cacheHierarchy aggregatedColumn="22"/>
        </ext>
      </extLst>
    </cacheHierarchy>
    <cacheHierarchy uniqueName="[Measures].[Average of int_rate]" caption="Average of int_rate" measure="1" displayFolder="" measureGroup="bank_loan_data" count="0" hidden="1">
      <extLst>
        <ext xmlns:x15="http://schemas.microsoft.com/office/spreadsheetml/2010/11/main" uri="{B97F6D7D-B522-45F9-BDA1-12C45D357490}">
          <x15:cacheHierarchy aggregatedColumn="22"/>
        </ext>
      </extLst>
    </cacheHierarchy>
    <cacheHierarchy uniqueName="[Measures].[Sum of dti]" caption="Sum of dti"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dti]" caption="Average of dti" measure="1" displayFolder="" measureGroup="bank_loan_data" count="0" hidden="1">
      <extLst>
        <ext xmlns:x15="http://schemas.microsoft.com/office/spreadsheetml/2010/11/main" uri="{B97F6D7D-B522-45F9-BDA1-12C45D357490}">
          <x15:cacheHierarchy aggregatedColumn="23"/>
        </ext>
      </extLst>
    </cacheHierarchy>
  </cacheHierarchies>
  <kpis count="0"/>
  <dimensions count="2">
    <dimension name="bank_loan_data" uniqueName="[bank_loan_data]" caption="bank_loan_data"/>
    <dimension measure="1" name="Measures" uniqueName="[Measures]" caption="Measures"/>
  </dimensions>
  <measureGroups count="1">
    <measureGroup name="bank_loan_data" caption="bank_loa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lam Hasib" refreshedDate="46070.855290046296" createdVersion="3" refreshedVersion="8" minRefreshableVersion="3" recordCount="0" supportSubquery="1" supportAdvancedDrill="1" xr:uid="{FA55E290-F694-4422-8457-BD929902EDE3}">
  <cacheSource type="external" connectionId="2">
    <extLst>
      <ext xmlns:x14="http://schemas.microsoft.com/office/spreadsheetml/2009/9/main" uri="{F057638F-6D5F-4e77-A914-E7F072B9BCA8}">
        <x14:sourceConnection name="ThisWorkbookDataModel"/>
      </ext>
    </extLst>
  </cacheSource>
  <cacheFields count="0"/>
  <cacheHierarchies count="39">
    <cacheHierarchy uniqueName="[bank_loan_data].[id]" caption="id" attribute="1" defaultMemberUniqueName="[bank_loan_data].[id].[All]" allUniqueName="[bank_loan_data].[id].[All]" dimensionUniqueName="[bank_loan_data]" displayFolder="" count="0" memberValueDatatype="20" unbalanced="0"/>
    <cacheHierarchy uniqueName="[bank_loan_data].[member_id]" caption="member_id" attribute="1" defaultMemberUniqueName="[bank_loan_data].[member_id].[All]" allUniqueName="[bank_loan_data].[member_id].[All]" dimensionUniqueName="[bank_loan_data]" displayFolder="" count="0" memberValueDatatype="20" unbalanced="0"/>
    <cacheHierarchy uniqueName="[bank_loan_data].[address_state]" caption="address_state" attribute="1" defaultMemberUniqueName="[bank_loan_data].[address_state].[All]" allUniqueName="[bank_loan_data].[address_state].[All]" dimensionUniqueName="[bank_loan_data]" displayFolder="" count="0" memberValueDatatype="130" unbalanced="0"/>
    <cacheHierarchy uniqueName="[bank_loan_data].[application_type]" caption="application_type" attribute="1" defaultMemberUniqueName="[bank_loan_data].[application_type].[All]" allUniqueName="[bank_loan_data].[application_type].[All]" dimensionUniqueName="[bank_loan_data]" displayFolder="" count="0" memberValueDatatype="130" unbalanced="0"/>
    <cacheHierarchy uniqueName="[bank_loan_data].[emp_length]" caption="emp_length" attribute="1" defaultMemberUniqueName="[bank_loan_data].[emp_length].[All]" allUniqueName="[bank_loan_data].[emp_length].[All]" dimensionUniqueName="[bank_loan_data]" displayFolder="" count="0" memberValueDatatype="130" unbalanced="0"/>
    <cacheHierarchy uniqueName="[bank_loan_data].[emp_title]" caption="emp_title" attribute="1" defaultMemberUniqueName="[bank_loan_data].[emp_title].[All]" allUniqueName="[bank_loan_data].[emp_title].[All]" dimensionUniqueName="[bank_loan_data]" displayFolder="" count="0" memberValueDatatype="130" unbalanced="0"/>
    <cacheHierarchy uniqueName="[bank_loan_data].[grade]" caption="grade" attribute="1" defaultMemberUniqueName="[bank_loan_data].[grade].[All]" allUniqueName="[bank_loan_data].[grade].[All]" dimensionUniqueName="[bank_loan_data]" displayFolder="" count="2" memberValueDatatype="130" unbalanced="0"/>
    <cacheHierarchy uniqueName="[bank_loan_data].[sub_grade]" caption="sub_grade" attribute="1" defaultMemberUniqueName="[bank_loan_data].[sub_grade].[All]" allUniqueName="[bank_loan_data].[sub_grade].[All]" dimensionUniqueName="[bank_loan_data]" displayFolder="" count="0" memberValueDatatype="130" unbalanced="0"/>
    <cacheHierarchy uniqueName="[bank_loan_data].[home_ownership]" caption="home_ownership" attribute="1" defaultMemberUniqueName="[bank_loan_data].[home_ownership].[All]" allUniqueName="[bank_loan_data].[home_ownership].[All]" dimensionUniqueName="[bank_loan_data]" displayFolder="" count="0" memberValueDatatype="130" unbalanced="0"/>
    <cacheHierarchy uniqueName="[bank_loan_data].[loan_status]" caption="loan_status" attribute="1" defaultMemberUniqueName="[bank_loan_data].[loan_status].[All]" allUniqueName="[bank_loan_data].[loan_status].[All]" dimensionUniqueName="[bank_loan_data]" displayFolder="" count="0" memberValueDatatype="130" unbalanced="0"/>
    <cacheHierarchy uniqueName="[bank_loan_data].[purpose]" caption="purpose" attribute="1" defaultMemberUniqueName="[bank_loan_data].[purpose].[All]" allUniqueName="[bank_loan_data].[purpose].[All]" dimensionUniqueName="[bank_loan_data]" displayFolder="" count="2" memberValueDatatype="130" unbalanced="0"/>
    <cacheHierarchy uniqueName="[bank_loan_data].[term]" caption="term" attribute="1" defaultMemberUniqueName="[bank_loan_data].[term].[All]" allUniqueName="[bank_loan_data].[term].[All]" dimensionUniqueName="[bank_loan_data]" displayFolder="" count="0" memberValueDatatype="130" unbalanced="0"/>
    <cacheHierarchy uniqueName="[bank_loan_data].[verification_status]" caption="verification_status" attribute="1" defaultMemberUniqueName="[bank_loan_data].[verification_status].[All]" allUniqueName="[bank_loan_data].[verification_status].[All]" dimensionUniqueName="[bank_loan_data]" displayFolder="" count="0" memberValueDatatype="130" unbalanced="0"/>
    <cacheHierarchy uniqueName="[bank_loan_data].[issue_date]" caption="issue_date" attribute="1" time="1" defaultMemberUniqueName="[bank_loan_data].[issue_date].[All]" allUniqueName="[bank_loan_data].[issue_date].[All]" dimensionUniqueName="[bank_loan_data]" displayFolder="" count="0" memberValueDatatype="7" unbalanced="0"/>
    <cacheHierarchy uniqueName="[bank_loan_data].[last_credit_pull_date]" caption="last_credit_pull_date" attribute="1" time="1" defaultMemberUniqueName="[bank_loan_data].[last_credit_pull_date].[All]" allUniqueName="[bank_loan_data].[last_credit_pull_date].[All]" dimensionUniqueName="[bank_loan_data]" displayFolder="" count="0" memberValueDatatype="7" unbalanced="0"/>
    <cacheHierarchy uniqueName="[bank_loan_data].[last_payment_date]" caption="last_payment_date" attribute="1" time="1" defaultMemberUniqueName="[bank_loan_data].[last_payment_date].[All]" allUniqueName="[bank_loan_data].[last_payment_date].[All]" dimensionUniqueName="[bank_loan_data]" displayFolder="" count="0" memberValueDatatype="7" unbalanced="0"/>
    <cacheHierarchy uniqueName="[bank_loan_data].[next_payment_date]" caption="next_payment_date" attribute="1" time="1" defaultMemberUniqueName="[bank_loan_data].[next_payment_date].[All]" allUniqueName="[bank_loan_data].[next_payment_date].[All]" dimensionUniqueName="[bank_loan_data]" displayFolder="" count="0" memberValueDatatype="7" unbalanced="0"/>
    <cacheHierarchy uniqueName="[bank_loan_data].[annual_income]" caption="annual_income" attribute="1" defaultMemberUniqueName="[bank_loan_data].[annual_income].[All]" allUniqueName="[bank_loan_data].[annual_income].[All]" dimensionUniqueName="[bank_loan_data]" displayFolder="" count="0" memberValueDatatype="5" unbalanced="0"/>
    <cacheHierarchy uniqueName="[bank_loan_data].[installment]" caption="installment" attribute="1" defaultMemberUniqueName="[bank_loan_data].[installment].[All]" allUniqueName="[bank_loan_data].[installment].[All]" dimensionUniqueName="[bank_loan_data]" displayFolder="" count="0" memberValueDatatype="5" unbalanced="0"/>
    <cacheHierarchy uniqueName="[bank_loan_data].[loan_amount]" caption="loan_amount" attribute="1" defaultMemberUniqueName="[bank_loan_data].[loan_amount].[All]" allUniqueName="[bank_loan_data].[loan_amount].[All]" dimensionUniqueName="[bank_loan_data]" displayFolder="" count="0" memberValueDatatype="20" unbalanced="0"/>
    <cacheHierarchy uniqueName="[bank_loan_data].[total_payment]" caption="total_payment" attribute="1" defaultMemberUniqueName="[bank_loan_data].[total_payment].[All]" allUniqueName="[bank_loan_data].[total_payment].[All]" dimensionUniqueName="[bank_loan_data]" displayFolder="" count="0" memberValueDatatype="20" unbalanced="0"/>
    <cacheHierarchy uniqueName="[bank_loan_data].[total_acc]" caption="total_acc" attribute="1" defaultMemberUniqueName="[bank_loan_data].[total_acc].[All]" allUniqueName="[bank_loan_data].[total_acc].[All]" dimensionUniqueName="[bank_loan_data]" displayFolder="" count="0" memberValueDatatype="20" unbalanced="0"/>
    <cacheHierarchy uniqueName="[bank_loan_data].[int_rate]" caption="int_rate" attribute="1" defaultMemberUniqueName="[bank_loan_data].[int_rate].[All]" allUniqueName="[bank_loan_data].[int_rate].[All]" dimensionUniqueName="[bank_loan_data]" displayFolder="" count="0" memberValueDatatype="5" unbalanced="0"/>
    <cacheHierarchy uniqueName="[bank_loan_data].[dti]" caption="dti" attribute="1" defaultMemberUniqueName="[bank_loan_data].[dti].[All]" allUniqueName="[bank_loan_data].[dti].[All]" dimensionUniqueName="[bank_loan_data]" displayFolder="" count="0" memberValueDatatype="5" unbalanced="0"/>
    <cacheHierarchy uniqueName="[bank_loan_data].[loan_type]" caption="loan_type" attribute="1" defaultMemberUniqueName="[bank_loan_data].[loan_type].[All]" allUniqueName="[bank_loan_data].[loan_type].[All]" dimensionUniqueName="[bank_loan_data]" displayFolder="" count="0" memberValueDatatype="130" unbalanced="0"/>
    <cacheHierarchy uniqueName="[bank_loan_data].[issue_date (Month)]" caption="issue_date (Month)" attribute="1" defaultMemberUniqueName="[bank_loan_data].[issue_date (Month)].[All]" allUniqueName="[bank_loan_data].[issue_date (Month)].[All]" dimensionUniqueName="[bank_loan_data]" displayFolder="" count="0" memberValueDatatype="130" unbalanced="0"/>
    <cacheHierarchy uniqueName="[bank_loan_data].[issue_date (Month)1]" caption="issue_date (Month)1" attribute="1" defaultMemberUniqueName="[bank_loan_data].[issue_date (Month)1].[All]" allUniqueName="[bank_loan_data].[issue_date (Month)1].[All]" dimensionUniqueName="[bank_loan_data]" displayFolder="" count="0" memberValueDatatype="130" unbalanced="0"/>
    <cacheHierarchy uniqueName="[bank_loan_data].[issue_date (Month Index)]" caption="issue_date (Month Index)" attribute="1" defaultMemberUniqueName="[bank_loan_data].[issue_date (Month Index)].[All]" allUniqueName="[bank_loan_data].[issue_date (Month Index)].[All]" dimensionUniqueName="[bank_loan_data]" displayFolder="" count="0" memberValueDatatype="20" unbalanced="0" hidden="1"/>
    <cacheHierarchy uniqueName="[bank_loan_data].[issue_date (Month Index)1]" caption="issue_date (Month Index)1" attribute="1" defaultMemberUniqueName="[bank_loan_data].[issue_date (Month Index)1].[All]" allUniqueName="[bank_loan_data].[issue_date (Month Index)1].[All]" dimensionUniqueName="[bank_loan_data]" displayFolder="" count="0" memberValueDatatype="20" unbalanced="0" hidden="1"/>
    <cacheHierarchy uniqueName="[Measures].[__XL_Count bank_loan_data]" caption="__XL_Count bank_loan_data" measure="1" displayFolder="" measureGroup="bank_loan_data" count="0" hidden="1"/>
    <cacheHierarchy uniqueName="[Measures].[__No measures defined]" caption="__No measures defined" measure="1" displayFolder="" count="0" hidden="1"/>
    <cacheHierarchy uniqueName="[Measures].[Sum of id]" caption="Sum of id" measure="1" displayFolder="" measureGroup="bank_loan_data"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bank_loan_data" count="0" hidden="1">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bank_loan_data" count="0" hidden="1">
      <extLst>
        <ext xmlns:x15="http://schemas.microsoft.com/office/spreadsheetml/2010/11/main" uri="{B97F6D7D-B522-45F9-BDA1-12C45D357490}">
          <x15:cacheHierarchy aggregatedColumn="19"/>
        </ext>
      </extLst>
    </cacheHierarchy>
    <cacheHierarchy uniqueName="[Measures].[Sum of total_payment]" caption="Sum of total_payment" measure="1" displayFolder="" measureGroup="bank_loan_data" count="0" hidden="1">
      <extLst>
        <ext xmlns:x15="http://schemas.microsoft.com/office/spreadsheetml/2010/11/main" uri="{B97F6D7D-B522-45F9-BDA1-12C45D357490}">
          <x15:cacheHierarchy aggregatedColumn="20"/>
        </ext>
      </extLst>
    </cacheHierarchy>
    <cacheHierarchy uniqueName="[Measures].[Sum of int_rate]" caption="Sum of int_rate" measure="1" displayFolder="" measureGroup="bank_loan_data" count="0" hidden="1">
      <extLst>
        <ext xmlns:x15="http://schemas.microsoft.com/office/spreadsheetml/2010/11/main" uri="{B97F6D7D-B522-45F9-BDA1-12C45D357490}">
          <x15:cacheHierarchy aggregatedColumn="22"/>
        </ext>
      </extLst>
    </cacheHierarchy>
    <cacheHierarchy uniqueName="[Measures].[Average of int_rate]" caption="Average of int_rate" measure="1" displayFolder="" measureGroup="bank_loan_data" count="0" hidden="1">
      <extLst>
        <ext xmlns:x15="http://schemas.microsoft.com/office/spreadsheetml/2010/11/main" uri="{B97F6D7D-B522-45F9-BDA1-12C45D357490}">
          <x15:cacheHierarchy aggregatedColumn="22"/>
        </ext>
      </extLst>
    </cacheHierarchy>
    <cacheHierarchy uniqueName="[Measures].[Sum of dti]" caption="Sum of dti"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dti]" caption="Average of dti" measure="1" displayFolder="" measureGroup="bank_loan_data"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18587523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127EE4-096D-41D9-AD88-61E3168D715A}" name="PivotTable31" cacheId="952" applyNumberFormats="0" applyBorderFormats="0" applyFontFormats="0" applyPatternFormats="0" applyAlignmentFormats="0" applyWidthHeightFormats="1" dataCaption="Values" tag="2f4376ce-ba0f-489c-bd8c-ee9beaa65a07" updatedVersion="8" minRefreshableVersion="3" useAutoFormatting="1" subtotalHiddenItems="1" rowGrandTotals="0" itemPrintTitles="1" createdVersion="8" indent="0" outline="1" outlineData="1" multipleFieldFilters="0" chartFormat="47">
  <location ref="A177:B182" firstHeaderRow="1" firstDataRow="1" firstDataCol="1"/>
  <pivotFields count="5">
    <pivotField dataField="1" subtotalTop="0" showAll="0" defaultSubtotal="0"/>
    <pivotField allDrilled="1" subtotalTop="0" showAll="0" sortType="a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allDrilled="1" subtotalTop="0" showAll="0" sortType="a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5">
    <i>
      <x/>
    </i>
    <i>
      <x v="1"/>
    </i>
    <i>
      <x v="2"/>
    </i>
    <i>
      <x v="3"/>
    </i>
    <i>
      <x v="4"/>
    </i>
  </rowItems>
  <colItems count="1">
    <i/>
  </colItems>
  <dataFields count="1">
    <dataField name="Count of id" fld="0" subtotal="count" baseField="0" baseItem="0" numFmtId="164"/>
  </dataFields>
  <formats count="6">
    <format dxfId="7">
      <pivotArea outline="0" collapsedLevelsAreSubtotals="1" fieldPosition="0"/>
    </format>
    <format dxfId="6">
      <pivotArea type="all" dataOnly="0" outline="0" fieldPosition="0"/>
    </format>
    <format dxfId="5">
      <pivotArea outline="0" collapsedLevelsAreSubtotals="1" fieldPosition="0"/>
    </format>
    <format dxfId="4">
      <pivotArea field="3" type="button" dataOnly="0" labelOnly="1" outline="0" axis="axisRow" fieldPosition="0"/>
    </format>
    <format dxfId="3">
      <pivotArea dataOnly="0" labelOnly="1" fieldPosition="0">
        <references count="1">
          <reference field="3" count="0"/>
        </references>
      </pivotArea>
    </format>
    <format dxfId="2">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multipleItemSelectionAllowed="1" dragToData="1">
      <members count="1" level="1">
        <member name="[bank_loan_data].[grade].&amp;[A]"/>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loa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382BD9-5607-4616-8580-E3967303265D}" name="PivotTable30" cacheId="949" applyNumberFormats="0" applyBorderFormats="0" applyFontFormats="0" applyPatternFormats="0" applyAlignmentFormats="0" applyWidthHeightFormats="1" dataCaption="Values" tag="8c9136d3-e5e1-4fc8-b574-713c62077329" updatedVersion="8" minRefreshableVersion="3" useAutoFormatting="1" itemPrintTitles="1" createdVersion="8" indent="0" outline="1" outlineData="1" multipleFieldFilters="0">
  <location ref="J136:L153" firstHeaderRow="1" firstDataRow="1" firstDataCol="0"/>
  <pivotFields count="1">
    <pivotField allDrilled="1" subtotalTop="0" showAll="0" dataSourceSort="1" defaultSubtotal="0" defaultAttributeDrillState="1"/>
  </pivotFields>
  <pivotHierarchies count="39">
    <pivotHierarchy dragToData="1"/>
    <pivotHierarchy dragToData="1"/>
    <pivotHierarchy dragToData="1"/>
    <pivotHierarchy dragToData="1"/>
    <pivotHierarchy dragToData="1"/>
    <pivotHierarchy dragToData="1"/>
    <pivotHierarchy multipleItemSelectionAllowed="1" dragToData="1">
      <members count="1" level="1">
        <member name="[bank_loan_data].[grade].&amp;[A]"/>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6DF19E-F383-4064-B0D5-E31E2D812463}" name="PivotTable29" cacheId="946" applyNumberFormats="0" applyBorderFormats="0" applyFontFormats="0" applyPatternFormats="0" applyAlignmentFormats="0" applyWidthHeightFormats="1" dataCaption="Values" tag="c500cc47-8d78-47f3-b7c2-bd3ee4f4212d" updatedVersion="8" minRefreshableVersion="3" useAutoFormatting="1" subtotalHiddenItems="1" rowGrandTotals="0" itemPrintTitles="1" createdVersion="8" indent="0" outline="1" outlineData="1" multipleFieldFilters="0" chartFormat="47">
  <location ref="A158:B172" firstHeaderRow="1" firstDataRow="1" firstDataCol="1"/>
  <pivotFields count="4">
    <pivotField dataField="1" subtotalTop="0" showAll="0" defaultSubtotal="0"/>
    <pivotField allDrilled="1" subtotalTop="0" showAll="0" sortType="a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4">
    <i>
      <x v="10"/>
    </i>
    <i>
      <x v="3"/>
    </i>
    <i>
      <x v="5"/>
    </i>
    <i>
      <x v="12"/>
    </i>
    <i>
      <x v="8"/>
    </i>
    <i>
      <x v="7"/>
    </i>
    <i>
      <x v="13"/>
    </i>
    <i>
      <x v="11"/>
    </i>
    <i>
      <x/>
    </i>
    <i>
      <x v="6"/>
    </i>
    <i>
      <x v="4"/>
    </i>
    <i>
      <x v="9"/>
    </i>
    <i>
      <x v="1"/>
    </i>
    <i>
      <x v="2"/>
    </i>
  </rowItems>
  <colItems count="1">
    <i/>
  </colItems>
  <dataFields count="1">
    <dataField name="Count of id" fld="0" subtotal="count" baseField="0" baseItem="0" numFmtId="164"/>
  </dataFields>
  <formats count="6">
    <format dxfId="13">
      <pivotArea outline="0" collapsedLevelsAreSubtotals="1" fieldPosition="0"/>
    </format>
    <format dxfId="12">
      <pivotArea type="all" dataOnly="0" outline="0" fieldPosition="0"/>
    </format>
    <format dxfId="11">
      <pivotArea outline="0" collapsedLevelsAreSubtotals="1" fieldPosition="0"/>
    </format>
    <format dxfId="10">
      <pivotArea field="2" type="button" dataOnly="0" labelOnly="1" outline="0" axis="axisRow" fieldPosition="0"/>
    </format>
    <format dxfId="9">
      <pivotArea dataOnly="0" labelOnly="1" fieldPosition="0">
        <references count="1">
          <reference field="2" count="0"/>
        </references>
      </pivotArea>
    </format>
    <format dxfId="8">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multipleItemSelectionAllowed="1" dragToData="1">
      <members count="1" level="1">
        <member name="[bank_loan_data].[grade].&amp;[A]"/>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loa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3DFCE0-CAE5-40D5-83BC-02C92C3FD540}" name="PivotTable27" cacheId="943" applyNumberFormats="0" applyBorderFormats="0" applyFontFormats="0" applyPatternFormats="0" applyAlignmentFormats="0" applyWidthHeightFormats="1" dataCaption="Values" tag="f423f150-104a-481c-8671-0b75c2f3553a" updatedVersion="8" minRefreshableVersion="3" useAutoFormatting="1" subtotalHiddenItems="1" rowGrandTotals="0" itemPrintTitles="1" createdVersion="8" indent="0" outline="1" outlineData="1" multipleFieldFilters="0" chartFormat="42">
  <location ref="A138:B149" firstHeaderRow="1" firstDataRow="1" firstDataCol="1"/>
  <pivotFields count="3">
    <pivotField dataField="1" subtotalTop="0" showAll="0" defaultSubtotal="0"/>
    <pivotField axis="axisRow" allDrilled="1" subtotalTop="0" showAll="0" sortType="a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10"/>
    </i>
    <i>
      <x v="9"/>
    </i>
    <i>
      <x v="8"/>
    </i>
    <i>
      <x v="7"/>
    </i>
    <i>
      <x v="1"/>
    </i>
    <i>
      <x v="6"/>
    </i>
    <i>
      <x v="5"/>
    </i>
    <i>
      <x v="4"/>
    </i>
    <i>
      <x v="3"/>
    </i>
    <i>
      <x/>
    </i>
    <i>
      <x v="2"/>
    </i>
  </rowItems>
  <colItems count="1">
    <i/>
  </colItems>
  <dataFields count="1">
    <dataField name="Count of id" fld="0" subtotal="count" baseField="0" baseItem="0" numFmtId="164"/>
  </dataFields>
  <formats count="6">
    <format dxfId="19">
      <pivotArea outline="0" collapsedLevelsAreSubtotals="1" fieldPosition="0"/>
    </format>
    <format dxfId="18">
      <pivotArea type="all" dataOnly="0" outline="0" fieldPosition="0"/>
    </format>
    <format dxfId="17">
      <pivotArea outline="0" collapsedLevelsAreSubtotals="1" fieldPosition="0"/>
    </format>
    <format dxfId="16">
      <pivotArea field="1" type="button" dataOnly="0" labelOnly="1" outline="0" axis="axisRow" fieldPosition="0"/>
    </format>
    <format dxfId="15">
      <pivotArea dataOnly="0" labelOnly="1" fieldPosition="0">
        <references count="1">
          <reference field="1" count="0"/>
        </references>
      </pivotArea>
    </format>
    <format dxfId="14">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multipleItemSelectionAllowed="1" dragToData="1">
      <members count="1" level="1">
        <member name="[bank_loan_data].[grade].&amp;[A]"/>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loa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0EBCDD-2B69-4D77-AD69-93D5199F8A74}" name="PivotTable25" cacheId="940" applyNumberFormats="0" applyBorderFormats="0" applyFontFormats="0" applyPatternFormats="0" applyAlignmentFormats="0" applyWidthHeightFormats="1" dataCaption="Values" tag="c62b7ccd-7bbf-4688-980d-040101e83920" updatedVersion="8" minRefreshableVersion="3" useAutoFormatting="1" subtotalHiddenItems="1" rowGrandTotals="0" itemPrintTitles="1" createdVersion="8" indent="0" outline="1" outlineData="1" multipleFieldFilters="0" chartFormat="41">
  <location ref="A124:B12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2">
    <i>
      <x/>
    </i>
    <i>
      <x v="1"/>
    </i>
  </rowItems>
  <colItems count="1">
    <i/>
  </colItems>
  <dataFields count="1">
    <dataField name="Count of id" fld="0" subtotal="count" baseField="0" baseItem="0" numFmtId="164"/>
  </dataFields>
  <formats count="9">
    <format dxfId="25">
      <pivotArea outline="0" collapsedLevelsAreSubtotals="1" fieldPosition="0"/>
    </format>
    <format dxfId="26">
      <pivotArea type="all" dataOnly="0" outline="0" fieldPosition="0"/>
    </format>
    <format dxfId="27">
      <pivotArea outline="0" collapsedLevelsAreSubtotals="1" fieldPosition="0"/>
    </format>
    <format dxfId="28">
      <pivotArea dataOnly="0" labelOnly="1" outline="0" axis="axisValues" fieldPosition="0"/>
    </format>
    <format dxfId="24">
      <pivotArea type="all" dataOnly="0" outline="0" fieldPosition="0"/>
    </format>
    <format dxfId="23">
      <pivotArea outline="0" collapsedLevelsAreSubtotals="1" fieldPosition="0"/>
    </format>
    <format dxfId="22">
      <pivotArea field="1" type="button" dataOnly="0" labelOnly="1" outline="0" axis="axisRow" fieldPosition="0"/>
    </format>
    <format dxfId="21">
      <pivotArea dataOnly="0" labelOnly="1" fieldPosition="0">
        <references count="1">
          <reference field="1" count="0"/>
        </references>
      </pivotArea>
    </format>
    <format dxfId="20">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 chart="34" format="5">
      <pivotArea type="data" outline="0" fieldPosition="0">
        <references count="2">
          <reference field="4294967294" count="1" selected="0">
            <x v="0"/>
          </reference>
          <reference field="1" count="1" selected="0">
            <x v="0"/>
          </reference>
        </references>
      </pivotArea>
    </chartFormat>
    <chartFormat chart="34" format="6">
      <pivotArea type="data" outline="0" fieldPosition="0">
        <references count="2">
          <reference field="4294967294" count="1" selected="0">
            <x v="0"/>
          </reference>
          <reference field="1"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multipleItemSelectionAllowed="1" dragToData="1">
      <members count="1" level="1">
        <member name="[bank_loan_data].[grade].&amp;[A]"/>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loa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602A28-BC37-459A-9856-1C0DE9E20A82}" name="PivotTable24" cacheId="937" applyNumberFormats="0" applyBorderFormats="0" applyFontFormats="0" applyPatternFormats="0" applyAlignmentFormats="0" applyWidthHeightFormats="1" dataCaption="Values" tag="21362deb-f83b-43ad-b394-2a04f50d22b8" updatedVersion="8" minRefreshableVersion="3" useAutoFormatting="1" itemPrintTitles="1" createdVersion="8" indent="0" outline="1" outlineData="1" multipleFieldFilters="0">
  <location ref="H63:J80" firstHeaderRow="1" firstDataRow="1" firstDataCol="0"/>
  <pivotFields count="1">
    <pivotField allDrilled="1" subtotalTop="0" showAll="0" dataSourceSort="1" defaultSubtotal="0" defaultAttributeDrillState="1"/>
  </pivotFields>
  <pivotHierarchies count="39">
    <pivotHierarchy dragToData="1"/>
    <pivotHierarchy dragToData="1"/>
    <pivotHierarchy dragToData="1"/>
    <pivotHierarchy dragToData="1"/>
    <pivotHierarchy dragToData="1"/>
    <pivotHierarchy dragToData="1"/>
    <pivotHierarchy multipleItemSelectionAllowed="1" dragToData="1">
      <members count="1" level="1">
        <member name="[bank_loan_data].[grade].&amp;[A]"/>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F26B04-239C-4855-97ED-DC5B81AF4B02}" name="PivotTable21" cacheId="934" applyNumberFormats="0" applyBorderFormats="0" applyFontFormats="0" applyPatternFormats="0" applyAlignmentFormats="0" applyWidthHeightFormats="1" dataCaption="Values" tag="97a4068e-88e1-458d-9583-fafea98b71fc" updatedVersion="8" minRefreshableVersion="3" useAutoFormatting="1" subtotalHiddenItems="1" rowGrandTotals="0" itemPrintTitles="1" createdVersion="8" indent="0" outline="1" outlineData="1" multipleFieldFilters="0" chartFormat="25">
  <location ref="A69:B116" firstHeaderRow="1" firstDataRow="1" firstDataCol="1"/>
  <pivotFields count="3">
    <pivotField dataField="1" subtotalTop="0" showAll="0" defaultSubtotal="0"/>
    <pivotField axis="axisRow" allDrilled="1" subtotalTop="0" showAll="0" dataSourceSort="1" defaultSubtotal="0" defaultAttributeDrillState="1">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pivotField>
    <pivotField allDrilled="1" subtotalTop="0" showAll="0" dataSourceSort="1" defaultSubtotal="0" defaultAttributeDrillState="1"/>
  </pivotFields>
  <rowFields count="1">
    <field x="1"/>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rowItems>
  <colItems count="1">
    <i/>
  </colItems>
  <dataFields count="1">
    <dataField name="Count of id" fld="0" subtotal="count" baseField="0" baseItem="0" numFmtId="164"/>
  </dataFields>
  <formats count="6">
    <format dxfId="34">
      <pivotArea outline="0" collapsedLevelsAreSubtotals="1" fieldPosition="0"/>
    </format>
    <format dxfId="33">
      <pivotArea type="all" dataOnly="0" outline="0" fieldPosition="0"/>
    </format>
    <format dxfId="32">
      <pivotArea outline="0" collapsedLevelsAreSubtotals="1" fieldPosition="0"/>
    </format>
    <format dxfId="31">
      <pivotArea field="1" type="button" dataOnly="0" labelOnly="1" outline="0" axis="axisRow" fieldPosition="0"/>
    </format>
    <format dxfId="30">
      <pivotArea dataOnly="0" labelOnly="1" fieldPosition="0">
        <references count="1">
          <reference field="1" count="0"/>
        </references>
      </pivotArea>
    </format>
    <format dxfId="29">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multipleItemSelectionAllowed="1" dragToData="1">
      <members count="1" level="1">
        <member name="[bank_loan_data].[grade].&amp;[A]"/>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loa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FFDA3A-B364-42C1-AC78-BF34F02BDF50}" name="PivotTable19" cacheId="931" applyNumberFormats="0" applyBorderFormats="0" applyFontFormats="0" applyPatternFormats="0" applyAlignmentFormats="0" applyWidthHeightFormats="1" dataCaption="Values" tag="d6b7cb62-9e7f-4088-afbd-5418cdcf6761" updatedVersion="8" minRefreshableVersion="3" useAutoFormatting="1" subtotalHiddenItems="1" rowGrandTotals="0" itemPrintTitles="1" createdVersion="8" indent="0" outline="1" outlineData="1" multipleFieldFilters="0" chartFormat="27">
  <location ref="A53:B65" firstHeaderRow="1" firstDataRow="1" firstDataCol="1"/>
  <pivotFields count="4">
    <pivotField dataField="1" subtotalTop="0" showAll="0" defaultSubtotal="0"/>
    <pivotField axis="axisRow" allDrilled="1" subtotalTop="0" showAll="0" dataSourceSort="1" defaultSubtotal="0" defaultAttributeDrillState="1">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s>
  <rowFields count="2">
    <field x="2"/>
    <field x="1"/>
  </rowFields>
  <rowItems count="12">
    <i>
      <x/>
    </i>
    <i>
      <x v="1"/>
    </i>
    <i>
      <x v="2"/>
    </i>
    <i>
      <x v="3"/>
    </i>
    <i>
      <x v="4"/>
    </i>
    <i>
      <x v="5"/>
    </i>
    <i>
      <x v="6"/>
    </i>
    <i>
      <x v="7"/>
    </i>
    <i>
      <x v="8"/>
    </i>
    <i>
      <x v="9"/>
    </i>
    <i>
      <x v="10"/>
    </i>
    <i>
      <x v="11"/>
    </i>
  </rowItems>
  <colItems count="1">
    <i/>
  </colItems>
  <dataFields count="1">
    <dataField name="Count of id" fld="0" subtotal="count" baseField="0" baseItem="0" numFmtId="164"/>
  </dataFields>
  <formats count="6">
    <format dxfId="40">
      <pivotArea outline="0" collapsedLevelsAreSubtotals="1" fieldPosition="0"/>
    </format>
    <format dxfId="39">
      <pivotArea type="all" dataOnly="0" outline="0" fieldPosition="0"/>
    </format>
    <format dxfId="38">
      <pivotArea outline="0" collapsedLevelsAreSubtotals="1" fieldPosition="0"/>
    </format>
    <format dxfId="37">
      <pivotArea field="2" type="button" dataOnly="0" labelOnly="1" outline="0" axis="axisRow" fieldPosition="0"/>
    </format>
    <format dxfId="36">
      <pivotArea dataOnly="0" labelOnly="1" fieldPosition="0">
        <references count="1">
          <reference field="2" count="0"/>
        </references>
      </pivotArea>
    </format>
    <format dxfId="35">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multipleItemSelectionAllowed="1" dragToData="1">
      <members count="1" level="1">
        <member name="[bank_loan_data].[grade].&amp;[A]"/>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6"/>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loa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B23B78-932B-4AFC-BD94-FEEF2EFB58B3}" name="PivotTable18" cacheId="928" applyNumberFormats="0" applyBorderFormats="0" applyFontFormats="0" applyPatternFormats="0" applyAlignmentFormats="0" applyWidthHeightFormats="1" dataCaption="Values" tag="791540e2-ee18-43eb-8c1d-55932356c3f0" updatedVersion="8" minRefreshableVersion="3" useAutoFormatting="1" rowGrandTotals="0" itemPrintTitles="1" createdVersion="8" indent="0" outline="1" outlineData="1" multipleFieldFilters="0" chartFormat="16">
  <location ref="M37:N40" firstHeaderRow="1" firstDataRow="1" firstDataCol="1"/>
  <pivotFields count="3">
    <pivotField axis="axisRow" allDrilled="1" subtotalTop="0" showAll="0" defaultSubtotal="0" defaultAttributeDrillState="1">
      <items count="3">
        <item x="1"/>
        <item x="0"/>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Average of dti" fld="1" subtotal="average" baseField="0" baseItem="0"/>
  </dataFields>
  <formats count="7">
    <format dxfId="121">
      <pivotArea outline="0" collapsedLevelsAreSubtotals="1" fieldPosition="0"/>
    </format>
    <format dxfId="122">
      <pivotArea outline="0" collapsedLevelsAreSubtotals="1" fieldPosition="0"/>
    </format>
    <format dxfId="65">
      <pivotArea type="all" dataOnly="0" outline="0" fieldPosition="0"/>
    </format>
    <format dxfId="64">
      <pivotArea outline="0" collapsedLevelsAreSubtotals="1" fieldPosition="0"/>
    </format>
    <format dxfId="63">
      <pivotArea field="0" type="button" dataOnly="0" labelOnly="1" outline="0" axis="axisRow" fieldPosition="0"/>
    </format>
    <format dxfId="62">
      <pivotArea dataOnly="0" labelOnly="1" fieldPosition="0">
        <references count="1">
          <reference field="0" count="0"/>
        </references>
      </pivotArea>
    </format>
    <format dxfId="61">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multipleItemSelectionAllowed="1" dragToData="1">
      <members count="1" level="1">
        <member name="[bank_loan_data].[grade].&amp;[A]"/>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caption="Average of int_rate"/>
    <pivotHierarchy dragToData="1"/>
    <pivotHierarchy dragToData="1" caption="Average of dti"/>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loa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D23DFC3-C4B6-44D4-8E85-FA771488C2AD}" name="PivotTable17" cacheId="925" applyNumberFormats="0" applyBorderFormats="0" applyFontFormats="0" applyPatternFormats="0" applyAlignmentFormats="0" applyWidthHeightFormats="1" dataCaption="Values" tag="e6506a4b-00bc-449e-89b4-3a67acf93b57" updatedVersion="8" minRefreshableVersion="3" useAutoFormatting="1" rowGrandTotals="0" itemPrintTitles="1" createdVersion="8" indent="0" outline="1" outlineData="1" multipleFieldFilters="0" chartFormat="18">
  <location ref="J37:K40" firstHeaderRow="1" firstDataRow="1" firstDataCol="1"/>
  <pivotFields count="3">
    <pivotField axis="axisRow" allDrilled="1" subtotalTop="0" showAll="0" defaultSubtotal="0" defaultAttributeDrillState="1">
      <items count="3">
        <item x="1"/>
        <item x="0"/>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Average of int_rate" fld="1" subtotal="average" baseField="0" baseItem="0" numFmtId="10"/>
  </dataFields>
  <formats count="7">
    <format dxfId="124">
      <pivotArea outline="0" collapsedLevelsAreSubtotals="1" fieldPosition="0"/>
    </format>
    <format dxfId="123">
      <pivotArea outline="0" collapsedLevelsAreSubtotals="1" fieldPosition="0"/>
    </format>
    <format dxfId="60">
      <pivotArea type="all" dataOnly="0" outline="0" fieldPosition="0"/>
    </format>
    <format dxfId="59">
      <pivotArea outline="0" collapsedLevelsAreSubtotals="1" fieldPosition="0"/>
    </format>
    <format dxfId="58">
      <pivotArea field="0" type="button" dataOnly="0" labelOnly="1" outline="0" axis="axisRow" fieldPosition="0"/>
    </format>
    <format dxfId="57">
      <pivotArea dataOnly="0" labelOnly="1" fieldPosition="0">
        <references count="1">
          <reference field="0" count="0"/>
        </references>
      </pivotArea>
    </format>
    <format dxfId="56">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multipleItemSelectionAllowed="1" dragToData="1">
      <members count="1" level="1">
        <member name="[bank_loan_data].[grade].&amp;[A]"/>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caption="Average of int_rate"/>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loa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D7125C2-0472-41AA-9217-BD10621D7766}" name="PivotTable16" cacheId="922" applyNumberFormats="0" applyBorderFormats="0" applyFontFormats="0" applyPatternFormats="0" applyAlignmentFormats="0" applyWidthHeightFormats="1" dataCaption="Values" tag="9a235fb8-aa9f-4848-b9b6-e7ac3d6c6aa6" updatedVersion="8" minRefreshableVersion="3" useAutoFormatting="1" rowGrandTotals="0" itemPrintTitles="1" createdVersion="8" indent="0" outline="1" outlineData="1" multipleFieldFilters="0" chartFormat="14">
  <location ref="G37:H40" firstHeaderRow="1" firstDataRow="1" firstDataCol="1"/>
  <pivotFields count="3">
    <pivotField axis="axisRow" allDrilled="1" subtotalTop="0" showAll="0" defaultSubtotal="0" defaultAttributeDrillState="1">
      <items count="3">
        <item x="1"/>
        <item x="0"/>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Sum of total_payment" fld="1" baseField="0" baseItem="0"/>
  </dataFields>
  <formats count="6">
    <format dxfId="125">
      <pivotArea outline="0" collapsedLevelsAreSubtotals="1" fieldPosition="0"/>
    </format>
    <format dxfId="55">
      <pivotArea type="all" dataOnly="0" outline="0" fieldPosition="0"/>
    </format>
    <format dxfId="54">
      <pivotArea outline="0" collapsedLevelsAreSubtotals="1" fieldPosition="0"/>
    </format>
    <format dxfId="53">
      <pivotArea field="0" type="button" dataOnly="0" labelOnly="1" outline="0" axis="axisRow" fieldPosition="0"/>
    </format>
    <format dxfId="52">
      <pivotArea dataOnly="0" labelOnly="1" fieldPosition="0">
        <references count="1">
          <reference field="0" count="0"/>
        </references>
      </pivotArea>
    </format>
    <format dxfId="51">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multipleItemSelectionAllowed="1" dragToData="1">
      <members count="1" level="1">
        <member name="[bank_loan_data].[grade].&amp;[A]"/>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loa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9F4E2C1-DBDE-4FBC-9FDC-A5F940223287}" name="PivotTable15" cacheId="919" applyNumberFormats="0" applyBorderFormats="0" applyFontFormats="0" applyPatternFormats="0" applyAlignmentFormats="0" applyWidthHeightFormats="1" dataCaption="Values" tag="2cce07a1-97c7-4c2a-b89d-67147b57b3e7" updatedVersion="8" minRefreshableVersion="3" useAutoFormatting="1" rowGrandTotals="0" itemPrintTitles="1" createdVersion="8" indent="0" outline="1" outlineData="1" multipleFieldFilters="0" chartFormat="14">
  <location ref="D37:E40" firstHeaderRow="1" firstDataRow="1" firstDataCol="1"/>
  <pivotFields count="3">
    <pivotField axis="axisRow" allDrilled="1" subtotalTop="0" showAll="0" defaultSubtotal="0" defaultAttributeDrillState="1">
      <items count="3">
        <item x="1"/>
        <item x="0"/>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Sum of loan_amount" fld="1" baseField="0" baseItem="0" numFmtId="166"/>
  </dataFields>
  <formats count="6">
    <format dxfId="126">
      <pivotArea outline="0" collapsedLevelsAreSubtotals="1" fieldPosition="0"/>
    </format>
    <format dxfId="50">
      <pivotArea type="all" dataOnly="0" outline="0" fieldPosition="0"/>
    </format>
    <format dxfId="49">
      <pivotArea outline="0" collapsedLevelsAreSubtotals="1" fieldPosition="0"/>
    </format>
    <format dxfId="48">
      <pivotArea field="0" type="button" dataOnly="0" labelOnly="1" outline="0" axis="axisRow" fieldPosition="0"/>
    </format>
    <format dxfId="47">
      <pivotArea dataOnly="0" labelOnly="1" fieldPosition="0">
        <references count="1">
          <reference field="0" count="0"/>
        </references>
      </pivotArea>
    </format>
    <format dxfId="46">
      <pivotArea dataOnly="0" labelOnly="1" outline="0" axis="axisValues" fieldPosition="0"/>
    </format>
  </formats>
  <chartFormats count="5">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1"/>
          </reference>
        </references>
      </pivotArea>
    </chartFormat>
    <chartFormat chart="6" format="4">
      <pivotArea type="data" outline="0" fieldPosition="0">
        <references count="2">
          <reference field="4294967294" count="1" selected="0">
            <x v="0"/>
          </reference>
          <reference field="0" count="1" selected="0">
            <x v="0"/>
          </reference>
        </references>
      </pivotArea>
    </chartFormat>
    <chartFormat chart="6" format="5">
      <pivotArea type="data" outline="0" fieldPosition="0">
        <references count="2">
          <reference field="4294967294" count="1" selected="0">
            <x v="0"/>
          </reference>
          <reference field="0" count="1" selected="0">
            <x v="2"/>
          </reference>
        </references>
      </pivotArea>
    </chartFormat>
  </chartFormats>
  <pivotHierarchies count="39">
    <pivotHierarchy dragToData="1"/>
    <pivotHierarchy dragToData="1"/>
    <pivotHierarchy dragToData="1"/>
    <pivotHierarchy dragToData="1"/>
    <pivotHierarchy dragToData="1"/>
    <pivotHierarchy dragToData="1"/>
    <pivotHierarchy multipleItemSelectionAllowed="1" dragToData="1">
      <members count="1" level="1">
        <member name="[bank_loan_data].[grade].&amp;[A]"/>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loa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083223D-DEC2-48D0-9DC1-07EFF97A8506}" name="PivotTable14" cacheId="916" applyNumberFormats="0" applyBorderFormats="0" applyFontFormats="0" applyPatternFormats="0" applyAlignmentFormats="0" applyWidthHeightFormats="1" dataCaption="Values" tag="5519a6e8-327d-4bb4-bb4d-aea49dc46f9b" updatedVersion="8" minRefreshableVersion="3" useAutoFormatting="1" rowGrandTotals="0" itemPrintTitles="1" createdVersion="8" indent="0" outline="1" outlineData="1" multipleFieldFilters="0" chartFormat="16">
  <location ref="A37:B40" firstHeaderRow="1" firstDataRow="1" firstDataCol="1"/>
  <pivotFields count="3">
    <pivotField dataField="1" subtotalTop="0" showAll="0" defaultSubtotal="0"/>
    <pivotField axis="axisRow" allDrilled="1" subtotalTop="0" showAll="0" defaultSubtotal="0" defaultAttributeDrillState="1">
      <items count="3">
        <item x="1"/>
        <item x="0"/>
        <item x="2"/>
      </items>
    </pivotField>
    <pivotField allDrilled="1" subtotalTop="0" showAll="0" dataSourceSort="1" defaultSubtotal="0" defaultAttributeDrillState="1"/>
  </pivotFields>
  <rowFields count="1">
    <field x="1"/>
  </rowFields>
  <rowItems count="3">
    <i>
      <x/>
    </i>
    <i>
      <x v="1"/>
    </i>
    <i>
      <x v="2"/>
    </i>
  </rowItems>
  <colItems count="1">
    <i/>
  </colItems>
  <dataFields count="1">
    <dataField name="Count of id" fld="0" subtotal="count" baseField="0" baseItem="0" numFmtId="164"/>
  </dataFields>
  <formats count="6">
    <format dxfId="66">
      <pivotArea outline="0" collapsedLevelsAreSubtotals="1" fieldPosition="0"/>
    </format>
    <format dxfId="45">
      <pivotArea type="all" dataOnly="0" outline="0" fieldPosition="0"/>
    </format>
    <format dxfId="44">
      <pivotArea outline="0" collapsedLevelsAreSubtotals="1" fieldPosition="0"/>
    </format>
    <format dxfId="43">
      <pivotArea field="1" type="button" dataOnly="0" labelOnly="1" outline="0" axis="axisRow" fieldPosition="0"/>
    </format>
    <format dxfId="42">
      <pivotArea dataOnly="0" labelOnly="1" fieldPosition="0">
        <references count="1">
          <reference field="1" count="0"/>
        </references>
      </pivotArea>
    </format>
    <format dxfId="4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multipleItemSelectionAllowed="1" dragToData="1">
      <members count="1" level="1">
        <member name="[bank_loan_data].[grade].&amp;[A]"/>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loa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4B13DDF-2977-4026-877A-3D71F28B9322}" name="Good VS Bad Loan" cacheId="907" dataOnRows="1" applyNumberFormats="0" applyBorderFormats="0" applyFontFormats="0" applyPatternFormats="0" applyAlignmentFormats="0" applyWidthHeightFormats="1" dataCaption="Values" tag="078f9688-218d-4bf3-a280-7d790465a1f9" updatedVersion="8" minRefreshableVersion="3" useAutoFormatting="1" subtotalHiddenItems="1" rowGrandTotals="0" colGrandTotals="0" itemPrintTitles="1" createdVersion="8" indent="0" outline="1" outlineData="1" multipleFieldFilters="0">
  <location ref="A23:C28" firstHeaderRow="1" firstDataRow="2" firstDataCol="1"/>
  <pivotFields count="6">
    <pivotField dataField="1" subtotalTop="0" showAll="0" defaultSubtotal="0"/>
    <pivotField dataField="1" subtotalTop="0" showAll="0" defaultSubtotal="0"/>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4">
    <i>
      <x/>
    </i>
    <i i="1">
      <x v="1"/>
    </i>
    <i i="2">
      <x v="2"/>
    </i>
    <i i="3">
      <x v="3"/>
    </i>
  </rowItems>
  <colFields count="1">
    <field x="3"/>
  </colFields>
  <colItems count="2">
    <i>
      <x/>
    </i>
    <i>
      <x v="1"/>
    </i>
  </colItems>
  <dataFields count="4">
    <dataField name="% of total" fld="0" subtotal="count" showDataAs="percentOfTotal" baseField="0" baseItem="0" numFmtId="10"/>
    <dataField name="Total_Loan_Applications" fld="5" subtotal="count" baseField="3" baseItem="0">
      <extLst>
        <ext xmlns:x14="http://schemas.microsoft.com/office/spreadsheetml/2009/9/main" uri="{E15A36E0-9728-4e99-A89B-3F7291B0FE68}">
          <x14:dataField sourceField="0" uniqueName="[__Xl2].[Measures].[Count of id]"/>
        </ext>
      </extLst>
    </dataField>
    <dataField name="Total_Funded_Amount" fld="1" baseField="0" baseItem="1" numFmtId="166"/>
    <dataField name="Total_Amount_Collected" fld="2" baseField="0" baseItem="2" numFmtId="166"/>
  </dataFields>
  <formats count="17">
    <format dxfId="127">
      <pivotArea outline="0" collapsedLevelsAreSubtotals="1" fieldPosition="0">
        <references count="1">
          <reference field="4294967294" count="1" selected="0">
            <x v="0"/>
          </reference>
        </references>
      </pivotArea>
    </format>
    <format dxfId="128">
      <pivotArea outline="0" collapsedLevelsAreSubtotals="1" fieldPosition="0">
        <references count="1">
          <reference field="4294967294" count="1" selected="0">
            <x v="3"/>
          </reference>
        </references>
      </pivotArea>
    </format>
    <format dxfId="129">
      <pivotArea outline="0" collapsedLevelsAreSubtotals="1" fieldPosition="0">
        <references count="1">
          <reference field="4294967294" count="1" selected="0">
            <x v="2"/>
          </reference>
        </references>
      </pivotArea>
    </format>
    <format dxfId="130">
      <pivotArea type="all" dataOnly="0" outline="0" fieldPosition="0"/>
    </format>
    <format dxfId="131">
      <pivotArea outline="0" collapsedLevelsAreSubtotals="1" fieldPosition="0"/>
    </format>
    <format dxfId="132">
      <pivotArea dataOnly="0" labelOnly="1" outline="0" fieldPosition="0">
        <references count="1">
          <reference field="4294967294" count="3">
            <x v="0"/>
            <x v="2"/>
            <x v="3"/>
          </reference>
        </references>
      </pivotArea>
    </format>
    <format dxfId="133">
      <pivotArea type="all" dataOnly="0" outline="0" fieldPosition="0"/>
    </format>
    <format dxfId="134">
      <pivotArea type="all" dataOnly="0" outline="0" fieldPosition="0"/>
    </format>
    <format dxfId="135">
      <pivotArea outline="0" fieldPosition="0">
        <references count="1">
          <reference field="4294967294" count="1">
            <x v="0"/>
          </reference>
        </references>
      </pivotArea>
    </format>
    <format dxfId="136">
      <pivotArea type="all" dataOnly="0" outline="0" fieldPosition="0"/>
    </format>
    <format dxfId="137">
      <pivotArea outline="0" collapsedLevelsAreSubtotals="1" fieldPosition="0"/>
    </format>
    <format dxfId="138">
      <pivotArea type="origin" dataOnly="0" labelOnly="1" outline="0" fieldPosition="0"/>
    </format>
    <format dxfId="139">
      <pivotArea field="3" type="button" dataOnly="0" labelOnly="1" outline="0" axis="axisCol" fieldPosition="0"/>
    </format>
    <format dxfId="140">
      <pivotArea type="topRight" dataOnly="0" labelOnly="1" outline="0" fieldPosition="0"/>
    </format>
    <format dxfId="141">
      <pivotArea field="-2" type="button" dataOnly="0" labelOnly="1" outline="0" axis="axisRow" fieldPosition="0"/>
    </format>
    <format dxfId="142">
      <pivotArea dataOnly="0" labelOnly="1" outline="0" fieldPosition="0">
        <references count="1">
          <reference field="4294967294" count="4">
            <x v="0"/>
            <x v="1"/>
            <x v="2"/>
            <x v="3"/>
          </reference>
        </references>
      </pivotArea>
    </format>
    <format dxfId="143">
      <pivotArea dataOnly="0" labelOnly="1" fieldPosition="0">
        <references count="1">
          <reference field="3" count="0"/>
        </references>
      </pivotArea>
    </format>
  </formats>
  <pivotHierarchies count="40">
    <pivotHierarchy dragToData="1"/>
    <pivotHierarchy dragToData="1"/>
    <pivotHierarchy dragToData="1"/>
    <pivotHierarchy dragToData="1"/>
    <pivotHierarchy dragToData="1"/>
    <pivotHierarchy dragToData="1"/>
    <pivotHierarchy multipleItemSelectionAllowed="1" dragToData="1">
      <members count="1" level="1">
        <member name="[bank_loan_data].[grade].&amp;[A]"/>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_Loan_Applications"/>
    <pivotHierarchy dragToData="1" caption="Total_Funded_Amount"/>
    <pivotHierarchy dragToData="1" caption="Total_Amount_Collected"/>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loa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3ECD9FF-8886-4865-8C91-E824AC5B839A}" name="PMTD Loans" cacheId="904" applyNumberFormats="0" applyBorderFormats="0" applyFontFormats="0" applyPatternFormats="0" applyAlignmentFormats="0" applyWidthHeightFormats="1" dataCaption="Values" tag="5f6b1f08-621f-481e-bb4b-ab6f38c123ce" updatedVersion="8" minRefreshableVersion="3" useAutoFormatting="1" subtotalHiddenItems="1" rowGrandTotals="0" itemPrintTitles="1" createdVersion="8" indent="0" outline="1" outlineData="1" multipleFieldFilters="0">
  <location ref="A14:F15" firstHeaderRow="0" firstDataRow="1" firstDataCol="1"/>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xis="axisRow" allDrilled="1" subtotalTop="0" showAll="0" dataSourceSort="1" defaultSubtotal="0">
      <items count="1">
        <item s="1" x="0" e="0"/>
      </items>
    </pivotField>
    <pivotField allDrilled="1" subtotalTop="0" showAll="0" dataSourceSort="1" defaultSubtotal="0" defaultAttributeDrillState="1"/>
  </pivotFields>
  <rowFields count="2">
    <field x="6"/>
    <field x="5"/>
  </rowFields>
  <rowItems count="1">
    <i>
      <x/>
    </i>
  </rowItems>
  <colFields count="1">
    <field x="-2"/>
  </colFields>
  <colItems count="5">
    <i>
      <x/>
    </i>
    <i i="1">
      <x v="1"/>
    </i>
    <i i="2">
      <x v="2"/>
    </i>
    <i i="3">
      <x v="3"/>
    </i>
    <i i="4">
      <x v="4"/>
    </i>
  </colItems>
  <dataFields count="5">
    <dataField name="Total_Loan_Applications" fld="0" subtotal="count" baseField="0" baseItem="0" numFmtId="164"/>
    <dataField name="Total_Funded_Amount" fld="1" baseField="0" baseItem="1" numFmtId="166"/>
    <dataField name="Total_Amount_Collected" fld="2" baseField="0" baseItem="2" numFmtId="166"/>
    <dataField name="Avg_Int_Rate" fld="3" subtotal="average" baseField="0" baseItem="3" numFmtId="10"/>
    <dataField name="Avg_DTI" fld="4" subtotal="average" baseField="0" baseItem="4" numFmtId="10"/>
  </dataFields>
  <formats count="20">
    <format dxfId="101">
      <pivotArea outline="0" collapsedLevelsAreSubtotals="1" fieldPosition="0">
        <references count="1">
          <reference field="4294967294" count="1" selected="0">
            <x v="0"/>
          </reference>
        </references>
      </pivotArea>
    </format>
    <format dxfId="102">
      <pivotArea outline="0" collapsedLevelsAreSubtotals="1" fieldPosition="0">
        <references count="1">
          <reference field="4294967294" count="1" selected="0">
            <x v="2"/>
          </reference>
        </references>
      </pivotArea>
    </format>
    <format dxfId="103">
      <pivotArea outline="0" collapsedLevelsAreSubtotals="1" fieldPosition="0">
        <references count="1">
          <reference field="4294967294" count="1" selected="0">
            <x v="1"/>
          </reference>
        </references>
      </pivotArea>
    </format>
    <format dxfId="104">
      <pivotArea outline="0" collapsedLevelsAreSubtotals="1" fieldPosition="0">
        <references count="1">
          <reference field="4294967294" count="1" selected="0">
            <x v="3"/>
          </reference>
        </references>
      </pivotArea>
    </format>
    <format dxfId="105">
      <pivotArea outline="0" collapsedLevelsAreSubtotals="1" fieldPosition="0">
        <references count="1">
          <reference field="4294967294" count="1" selected="0">
            <x v="4"/>
          </reference>
        </references>
      </pivotArea>
    </format>
    <format dxfId="106">
      <pivotArea type="all" dataOnly="0" outline="0" fieldPosition="0"/>
    </format>
    <format dxfId="107">
      <pivotArea outline="0" collapsedLevelsAreSubtotals="1" fieldPosition="0"/>
    </format>
    <format dxfId="108">
      <pivotArea field="6" type="button" dataOnly="0" labelOnly="1" outline="0" axis="axisRow" fieldPosition="0"/>
    </format>
    <format dxfId="109">
      <pivotArea dataOnly="0" labelOnly="1" fieldPosition="0">
        <references count="1">
          <reference field="6" count="0"/>
        </references>
      </pivotArea>
    </format>
    <format dxfId="110">
      <pivotArea dataOnly="0" labelOnly="1" outline="0" fieldPosition="0">
        <references count="1">
          <reference field="4294967294" count="5">
            <x v="0"/>
            <x v="1"/>
            <x v="2"/>
            <x v="3"/>
            <x v="4"/>
          </reference>
        </references>
      </pivotArea>
    </format>
    <format dxfId="111">
      <pivotArea type="all" dataOnly="0" outline="0" fieldPosition="0"/>
    </format>
    <format dxfId="112">
      <pivotArea outline="0" collapsedLevelsAreSubtotals="1" fieldPosition="0"/>
    </format>
    <format dxfId="113">
      <pivotArea field="6" type="button" dataOnly="0" labelOnly="1" outline="0" axis="axisRow" fieldPosition="0"/>
    </format>
    <format dxfId="114">
      <pivotArea dataOnly="0" labelOnly="1" fieldPosition="0">
        <references count="1">
          <reference field="6" count="0"/>
        </references>
      </pivotArea>
    </format>
    <format dxfId="115">
      <pivotArea dataOnly="0" labelOnly="1" outline="0" fieldPosition="0">
        <references count="1">
          <reference field="4294967294" count="5">
            <x v="0"/>
            <x v="1"/>
            <x v="2"/>
            <x v="3"/>
            <x v="4"/>
          </reference>
        </references>
      </pivotArea>
    </format>
    <format dxfId="116">
      <pivotArea type="all" dataOnly="0" outline="0" fieldPosition="0"/>
    </format>
    <format dxfId="117">
      <pivotArea outline="0" collapsedLevelsAreSubtotals="1" fieldPosition="0"/>
    </format>
    <format dxfId="118">
      <pivotArea field="6" type="button" dataOnly="0" labelOnly="1" outline="0" axis="axisRow" fieldPosition="0"/>
    </format>
    <format dxfId="119">
      <pivotArea dataOnly="0" labelOnly="1" fieldPosition="0">
        <references count="1">
          <reference field="6" count="0"/>
        </references>
      </pivotArea>
    </format>
    <format dxfId="120">
      <pivotArea dataOnly="0" labelOnly="1" outline="0" fieldPosition="0">
        <references count="1">
          <reference field="4294967294" count="5">
            <x v="0"/>
            <x v="1"/>
            <x v="2"/>
            <x v="3"/>
            <x v="4"/>
          </reference>
        </references>
      </pivotArea>
    </format>
  </formats>
  <pivotHierarchies count="39">
    <pivotHierarchy dragToData="1"/>
    <pivotHierarchy dragToData="1"/>
    <pivotHierarchy dragToData="1"/>
    <pivotHierarchy dragToData="1"/>
    <pivotHierarchy dragToData="1"/>
    <pivotHierarchy dragToData="1"/>
    <pivotHierarchy multipleItemSelectionAllowed="1" dragToData="1">
      <members count="1" level="1">
        <member name="[bank_loan_data].[grade].&amp;[A]"/>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_Loan_Applications"/>
    <pivotHierarchy dragToData="1" caption="Total_Funded_Amount"/>
    <pivotHierarchy dragToData="1" caption="Total_Amount_Collected"/>
    <pivotHierarchy dragToData="1"/>
    <pivotHierarchy dragToData="1" caption="Avg_Int_Rate"/>
    <pivotHierarchy dragToData="1"/>
    <pivotHierarchy dragToData="1" caption="Avg_DTI"/>
  </pivotHierarchies>
  <pivotTableStyleInfo name="PivotStyleLight16" showRowHeaders="1" showColHeaders="1" showRowStripes="0" showColStripes="0" showLastColumn="1"/>
  <rowHierarchiesUsage count="2">
    <rowHierarchyUsage hierarchyUsage="25"/>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loa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26370B6-DA97-469D-836F-C6AD733D9ED5}" name="MTD loans" cacheId="913" applyNumberFormats="0" applyBorderFormats="0" applyFontFormats="0" applyPatternFormats="0" applyAlignmentFormats="0" applyWidthHeightFormats="1" dataCaption="Values" tag="be218b7b-c4f5-4991-aeda-1b6b8027aea9" updatedVersion="8" minRefreshableVersion="3" useAutoFormatting="1" subtotalHiddenItems="1" rowGrandTotals="0" itemPrintTitles="1" createdVersion="8" indent="0" outline="1" outlineData="1" multipleFieldFilters="0">
  <location ref="A8:F9" firstHeaderRow="0" firstDataRow="1" firstDataCol="1"/>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xis="axisRow" allDrilled="1" subtotalTop="0" showAll="0" dataSourceSort="1" defaultSubtotal="0">
      <items count="1">
        <item s="1" x="0" e="0"/>
      </items>
    </pivotField>
    <pivotField allDrilled="1" subtotalTop="0" showAll="0" dataSourceSort="1" defaultSubtotal="0" defaultAttributeDrillState="1"/>
  </pivotFields>
  <rowFields count="2">
    <field x="6"/>
    <field x="5"/>
  </rowFields>
  <rowItems count="1">
    <i>
      <x/>
    </i>
  </rowItems>
  <colFields count="1">
    <field x="-2"/>
  </colFields>
  <colItems count="5">
    <i>
      <x/>
    </i>
    <i i="1">
      <x v="1"/>
    </i>
    <i i="2">
      <x v="2"/>
    </i>
    <i i="3">
      <x v="3"/>
    </i>
    <i i="4">
      <x v="4"/>
    </i>
  </colItems>
  <dataFields count="5">
    <dataField name="Total_Loan_Applications" fld="0" subtotal="count" baseField="0" baseItem="0" numFmtId="164"/>
    <dataField name="Total_Funded_Amount" fld="1" baseField="0" baseItem="1" numFmtId="166"/>
    <dataField name="Total_Amount_Collected" fld="2" baseField="0" baseItem="2" numFmtId="166"/>
    <dataField name="Avg_Int_Rate" fld="3" subtotal="average" baseField="0" baseItem="3" numFmtId="10"/>
    <dataField name="Avg_DTI" fld="4" subtotal="average" baseField="0" baseItem="4" numFmtId="10"/>
  </dataFields>
  <formats count="20">
    <format dxfId="81">
      <pivotArea outline="0" collapsedLevelsAreSubtotals="1" fieldPosition="0">
        <references count="1">
          <reference field="4294967294" count="1" selected="0">
            <x v="0"/>
          </reference>
        </references>
      </pivotArea>
    </format>
    <format dxfId="82">
      <pivotArea outline="0" collapsedLevelsAreSubtotals="1" fieldPosition="0">
        <references count="1">
          <reference field="4294967294" count="1" selected="0">
            <x v="2"/>
          </reference>
        </references>
      </pivotArea>
    </format>
    <format dxfId="83">
      <pivotArea outline="0" collapsedLevelsAreSubtotals="1" fieldPosition="0">
        <references count="1">
          <reference field="4294967294" count="1" selected="0">
            <x v="1"/>
          </reference>
        </references>
      </pivotArea>
    </format>
    <format dxfId="84">
      <pivotArea outline="0" collapsedLevelsAreSubtotals="1" fieldPosition="0">
        <references count="1">
          <reference field="4294967294" count="1" selected="0">
            <x v="3"/>
          </reference>
        </references>
      </pivotArea>
    </format>
    <format dxfId="85">
      <pivotArea outline="0" collapsedLevelsAreSubtotals="1" fieldPosition="0">
        <references count="1">
          <reference field="4294967294" count="1" selected="0">
            <x v="4"/>
          </reference>
        </references>
      </pivotArea>
    </format>
    <format dxfId="86">
      <pivotArea type="all" dataOnly="0" outline="0" fieldPosition="0"/>
    </format>
    <format dxfId="87">
      <pivotArea outline="0" collapsedLevelsAreSubtotals="1" fieldPosition="0"/>
    </format>
    <format dxfId="88">
      <pivotArea field="6" type="button" dataOnly="0" labelOnly="1" outline="0" axis="axisRow" fieldPosition="0"/>
    </format>
    <format dxfId="89">
      <pivotArea dataOnly="0" labelOnly="1" fieldPosition="0">
        <references count="1">
          <reference field="6" count="0"/>
        </references>
      </pivotArea>
    </format>
    <format dxfId="90">
      <pivotArea dataOnly="0" labelOnly="1" outline="0" fieldPosition="0">
        <references count="1">
          <reference field="4294967294" count="5">
            <x v="0"/>
            <x v="1"/>
            <x v="2"/>
            <x v="3"/>
            <x v="4"/>
          </reference>
        </references>
      </pivotArea>
    </format>
    <format dxfId="91">
      <pivotArea type="all" dataOnly="0" outline="0" fieldPosition="0"/>
    </format>
    <format dxfId="92">
      <pivotArea outline="0" collapsedLevelsAreSubtotals="1" fieldPosition="0"/>
    </format>
    <format dxfId="93">
      <pivotArea field="6" type="button" dataOnly="0" labelOnly="1" outline="0" axis="axisRow" fieldPosition="0"/>
    </format>
    <format dxfId="94">
      <pivotArea dataOnly="0" labelOnly="1" fieldPosition="0">
        <references count="1">
          <reference field="6" count="0"/>
        </references>
      </pivotArea>
    </format>
    <format dxfId="95">
      <pivotArea dataOnly="0" labelOnly="1" outline="0" fieldPosition="0">
        <references count="1">
          <reference field="4294967294" count="5">
            <x v="0"/>
            <x v="1"/>
            <x v="2"/>
            <x v="3"/>
            <x v="4"/>
          </reference>
        </references>
      </pivotArea>
    </format>
    <format dxfId="96">
      <pivotArea type="all" dataOnly="0" outline="0" fieldPosition="0"/>
    </format>
    <format dxfId="97">
      <pivotArea outline="0" collapsedLevelsAreSubtotals="1" fieldPosition="0"/>
    </format>
    <format dxfId="98">
      <pivotArea field="6" type="button" dataOnly="0" labelOnly="1" outline="0" axis="axisRow" fieldPosition="0"/>
    </format>
    <format dxfId="99">
      <pivotArea dataOnly="0" labelOnly="1" fieldPosition="0">
        <references count="1">
          <reference field="6" count="0"/>
        </references>
      </pivotArea>
    </format>
    <format dxfId="100">
      <pivotArea dataOnly="0" labelOnly="1" outline="0" fieldPosition="0">
        <references count="1">
          <reference field="4294967294" count="5">
            <x v="0"/>
            <x v="1"/>
            <x v="2"/>
            <x v="3"/>
            <x v="4"/>
          </reference>
        </references>
      </pivotArea>
    </format>
  </formats>
  <pivotHierarchies count="39">
    <pivotHierarchy dragToData="1"/>
    <pivotHierarchy dragToData="1"/>
    <pivotHierarchy dragToData="1"/>
    <pivotHierarchy dragToData="1"/>
    <pivotHierarchy dragToData="1"/>
    <pivotHierarchy dragToData="1"/>
    <pivotHierarchy multipleItemSelectionAllowed="1" dragToData="1">
      <members count="1" level="1">
        <member name="[bank_loan_data].[grade].&amp;[A]"/>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_Loan_Applications"/>
    <pivotHierarchy dragToData="1" caption="Total_Funded_Amount"/>
    <pivotHierarchy dragToData="1" caption="Total_Amount_Collected"/>
    <pivotHierarchy dragToData="1"/>
    <pivotHierarchy dragToData="1" caption="Avg_Int_Rate"/>
    <pivotHierarchy dragToData="1"/>
    <pivotHierarchy dragToData="1" caption="Avg_DTI"/>
  </pivotHierarchies>
  <pivotTableStyleInfo name="PivotStyleLight16" showRowHeaders="1" showColHeaders="1" showRowStripes="0" showColStripes="0" showLastColumn="1"/>
  <rowHierarchiesUsage count="2">
    <rowHierarchyUsage hierarchyUsage="25"/>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loa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4018C0B-C22C-4981-8C0C-C6C4E9E2C2D6}" name="Loans" cacheId="910" applyNumberFormats="0" applyBorderFormats="0" applyFontFormats="0" applyPatternFormats="0" applyAlignmentFormats="0" applyWidthHeightFormats="1" dataCaption="Values" tag="28e25f9b-c43c-4463-a6e2-27f3fc95ee66" updatedVersion="8" minRefreshableVersion="3" useAutoFormatting="1" subtotalHiddenItems="1" itemPrintTitles="1" createdVersion="8" indent="0" outline="1" outlineData="1" multipleFieldFilters="0">
  <location ref="A2:E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Total_Loan_Applications" fld="0" subtotal="count" baseField="0" baseItem="0" numFmtId="164"/>
    <dataField name="Total_Funded_Amount" fld="1" baseField="0" baseItem="1" numFmtId="166"/>
    <dataField name="Total_Amount_Collected" fld="2" baseField="0" baseItem="2" numFmtId="166"/>
    <dataField name="Avg_Int_Rate" fld="3" subtotal="average" baseField="0" baseItem="3" numFmtId="10"/>
    <dataField name="Avg_DTI" fld="4" subtotal="average" baseField="0" baseItem="4" numFmtId="10"/>
  </dataFields>
  <formats count="14">
    <format dxfId="67">
      <pivotArea outline="0" collapsedLevelsAreSubtotals="1" fieldPosition="0">
        <references count="1">
          <reference field="4294967294" count="1" selected="0">
            <x v="0"/>
          </reference>
        </references>
      </pivotArea>
    </format>
    <format dxfId="68">
      <pivotArea outline="0" collapsedLevelsAreSubtotals="1" fieldPosition="0">
        <references count="1">
          <reference field="4294967294" count="1" selected="0">
            <x v="2"/>
          </reference>
        </references>
      </pivotArea>
    </format>
    <format dxfId="69">
      <pivotArea outline="0" collapsedLevelsAreSubtotals="1" fieldPosition="0">
        <references count="1">
          <reference field="4294967294" count="1" selected="0">
            <x v="1"/>
          </reference>
        </references>
      </pivotArea>
    </format>
    <format dxfId="70">
      <pivotArea outline="0" collapsedLevelsAreSubtotals="1" fieldPosition="0">
        <references count="1">
          <reference field="4294967294" count="1" selected="0">
            <x v="3"/>
          </reference>
        </references>
      </pivotArea>
    </format>
    <format dxfId="71">
      <pivotArea outline="0" collapsedLevelsAreSubtotals="1" fieldPosition="0">
        <references count="1">
          <reference field="4294967294" count="1" selected="0">
            <x v="4"/>
          </reference>
        </references>
      </pivotArea>
    </format>
    <format dxfId="72">
      <pivotArea type="all" dataOnly="0" outline="0" fieldPosition="0"/>
    </format>
    <format dxfId="73">
      <pivotArea outline="0" collapsedLevelsAreSubtotals="1" fieldPosition="0"/>
    </format>
    <format dxfId="74">
      <pivotArea dataOnly="0" labelOnly="1" outline="0" fieldPosition="0">
        <references count="1">
          <reference field="4294967294" count="5">
            <x v="0"/>
            <x v="1"/>
            <x v="2"/>
            <x v="3"/>
            <x v="4"/>
          </reference>
        </references>
      </pivotArea>
    </format>
    <format dxfId="75">
      <pivotArea type="all" dataOnly="0" outline="0" fieldPosition="0"/>
    </format>
    <format dxfId="76">
      <pivotArea outline="0" collapsedLevelsAreSubtotals="1" fieldPosition="0"/>
    </format>
    <format dxfId="77">
      <pivotArea dataOnly="0" labelOnly="1" outline="0" fieldPosition="0">
        <references count="1">
          <reference field="4294967294" count="5">
            <x v="0"/>
            <x v="1"/>
            <x v="2"/>
            <x v="3"/>
            <x v="4"/>
          </reference>
        </references>
      </pivotArea>
    </format>
    <format dxfId="78">
      <pivotArea type="all" dataOnly="0" outline="0" fieldPosition="0"/>
    </format>
    <format dxfId="79">
      <pivotArea outline="0" collapsedLevelsAreSubtotals="1" fieldPosition="0"/>
    </format>
    <format dxfId="80">
      <pivotArea dataOnly="0" labelOnly="1" outline="0" fieldPosition="0">
        <references count="1">
          <reference field="4294967294" count="5">
            <x v="0"/>
            <x v="1"/>
            <x v="2"/>
            <x v="3"/>
            <x v="4"/>
          </reference>
        </references>
      </pivotArea>
    </format>
  </formats>
  <pivotHierarchies count="39">
    <pivotHierarchy dragToData="1"/>
    <pivotHierarchy dragToData="1"/>
    <pivotHierarchy dragToData="1"/>
    <pivotHierarchy dragToData="1"/>
    <pivotHierarchy dragToData="1"/>
    <pivotHierarchy dragToData="1"/>
    <pivotHierarchy multipleItemSelectionAllowed="1" dragToData="1">
      <members count="1" level="1">
        <member name="[bank_loan_data].[grade].&amp;[A]"/>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_Loan_Applications"/>
    <pivotHierarchy dragToData="1" caption="Total_Funded_Amount"/>
    <pivotHierarchy dragToData="1" caption="Total_Amount_Collected"/>
    <pivotHierarchy dragToData="1"/>
    <pivotHierarchy dragToData="1" caption="Avg_Int_Rate"/>
    <pivotHierarchy dragToData="1"/>
    <pivotHierarchy dragToData="1" caption="Avg_DTI"/>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loan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B4408424-47F9-46FD-8991-77689D94E23A}" sourceName="[bank_loan_data].[grade]">
  <pivotTables>
    <pivotTable tabId="3" name="PMTD Loans"/>
    <pivotTable tabId="3" name="Good VS Bad Loan"/>
    <pivotTable tabId="3" name="Loans"/>
    <pivotTable tabId="3" name="MTD loans"/>
    <pivotTable tabId="3" name="PivotTable14"/>
    <pivotTable tabId="3" name="PivotTable15"/>
    <pivotTable tabId="3" name="PivotTable16"/>
    <pivotTable tabId="3" name="PivotTable17"/>
    <pivotTable tabId="3" name="PivotTable18"/>
    <pivotTable tabId="3" name="PivotTable19"/>
    <pivotTable tabId="3" name="PivotTable21"/>
    <pivotTable tabId="3" name="PivotTable24"/>
    <pivotTable tabId="3" name="PivotTable25"/>
    <pivotTable tabId="3" name="PivotTable27"/>
    <pivotTable tabId="3" name="PivotTable29"/>
    <pivotTable tabId="3" name="PivotTable30"/>
    <pivotTable tabId="3" name="PivotTable31"/>
  </pivotTables>
  <data>
    <olap pivotCacheId="1858752317">
      <levels count="2">
        <level uniqueName="[bank_loan_data].[grade].[(All)]" sourceCaption="(All)" count="0"/>
        <level uniqueName="[bank_loan_data].[grade].[grade]" sourceCaption="grade" count="7">
          <ranges>
            <range startItem="0">
              <i n="[bank_loan_data].[grade].&amp;[A]" c="A"/>
              <i n="[bank_loan_data].[grade].&amp;[B]" c="B"/>
              <i n="[bank_loan_data].[grade].&amp;[C]" c="C"/>
              <i n="[bank_loan_data].[grade].&amp;[D]" c="D"/>
              <i n="[bank_loan_data].[grade].&amp;[E]" c="E"/>
              <i n="[bank_loan_data].[grade].&amp;[F]" c="F"/>
              <i n="[bank_loan_data].[grade].&amp;[G]" c="G"/>
            </range>
          </ranges>
        </level>
      </levels>
      <selections count="1">
        <selection n="[bank_loan_data].[grade].&amp;[A]"/>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pose" xr10:uid="{9D097120-2D00-4E61-A02F-A30F84EEE024}" sourceName="[bank_loan_data].[purpose]">
  <pivotTables>
    <pivotTable tabId="3" name="PMTD Loans"/>
    <pivotTable tabId="3" name="Good VS Bad Loan"/>
    <pivotTable tabId="3" name="Loans"/>
    <pivotTable tabId="3" name="MTD loans"/>
    <pivotTable tabId="3" name="PivotTable14"/>
    <pivotTable tabId="3" name="PivotTable15"/>
    <pivotTable tabId="3" name="PivotTable16"/>
    <pivotTable tabId="3" name="PivotTable17"/>
    <pivotTable tabId="3" name="PivotTable18"/>
    <pivotTable tabId="3" name="PivotTable19"/>
    <pivotTable tabId="3" name="PivotTable21"/>
    <pivotTable tabId="3" name="PivotTable24"/>
    <pivotTable tabId="3" name="PivotTable25"/>
    <pivotTable tabId="3" name="PivotTable27"/>
    <pivotTable tabId="3" name="PivotTable29"/>
    <pivotTable tabId="3" name="PivotTable30"/>
    <pivotTable tabId="3" name="PivotTable31"/>
  </pivotTables>
  <data>
    <olap pivotCacheId="1858752317">
      <levels count="2">
        <level uniqueName="[bank_loan_data].[purpose].[(All)]" sourceCaption="(All)" count="0"/>
        <level uniqueName="[bank_loan_data].[purpose].[purpose]" sourceCaption="purpose" count="14">
          <ranges>
            <range startItem="0">
              <i n="[bank_loan_data].[purpose].&amp;[car]" c="car"/>
              <i n="[bank_loan_data].[purpose].&amp;[credit card]" c="credit card"/>
              <i n="[bank_loan_data].[purpose].&amp;[Debt consolidation]" c="Debt consolidation"/>
              <i n="[bank_loan_data].[purpose].&amp;[educational]" c="educational"/>
              <i n="[bank_loan_data].[purpose].&amp;[home improvement]" c="home improvement"/>
              <i n="[bank_loan_data].[purpose].&amp;[house]" c="house"/>
              <i n="[bank_loan_data].[purpose].&amp;[major purchase]" c="major purchase"/>
              <i n="[bank_loan_data].[purpose].&amp;[medical]" c="medical"/>
              <i n="[bank_loan_data].[purpose].&amp;[moving]" c="moving"/>
              <i n="[bank_loan_data].[purpose].&amp;[other]" c="other"/>
              <i n="[bank_loan_data].[purpose].&amp;[renewable_energy]" c="renewable_energy"/>
              <i n="[bank_loan_data].[purpose].&amp;[small business]" c="small business"/>
              <i n="[bank_loan_data].[purpose].&amp;[vacation]" c="vacation"/>
              <i n="[bank_loan_data].[purpose].&amp;[wedding]" c="wedding"/>
            </range>
          </ranges>
        </level>
      </levels>
      <selections count="1">
        <selection n="[bank_loan_data].[purpos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ade 1" xr10:uid="{40075F4F-58ED-43B2-BC5F-C4875754FA01}" cache="Slicer_grade" caption="grade" columnCount="3" level="1" style="Slicer Style 1" rowHeight="257175"/>
  <slicer name="purpose 1" xr10:uid="{10C81CAD-FA9B-406D-A111-30E70A0C2751}" cache="Slicer_purpose" caption="purpose" startItem="6" level="1" style="Slicer Style 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ade 2" xr10:uid="{7806BA64-F0AB-45FF-B233-197488AD8AB0}" cache="Slicer_grade" caption="grade" columnCount="3" level="1" style="Slicer Style 1" rowHeight="257175"/>
  <slicer name="purpose 2" xr10:uid="{CF60A66D-3283-489F-8317-3072B368B93C}" cache="Slicer_purpose" caption="purpose" startItem="6" level="1" style="Slicer Style 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ade" xr10:uid="{A56E04F6-D07E-4945-8A1B-DD71C7015966}" cache="Slicer_grade" caption="grade" level="1" rowHeight="257175"/>
  <slicer name="purpose" xr10:uid="{410C1367-C8A4-45C4-AECF-9B5C69DC0BA9}" cache="Slicer_purpose" caption="purpose"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3.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3.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173A5-4368-41A9-AA13-6FC7634544F4}">
  <dimension ref="A1"/>
  <sheetViews>
    <sheetView showGridLines="0" tabSelected="1" zoomScale="80" zoomScaleNormal="80" workbookViewId="0"/>
  </sheetViews>
  <sheetFormatPr defaultRowHeight="15" x14ac:dyDescent="0.25"/>
  <cols>
    <col min="1" max="16384" width="9.140625" style="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B8924-A1EB-44F7-B541-CA67F579E3DA}">
  <dimension ref="A1"/>
  <sheetViews>
    <sheetView showGridLines="0" zoomScale="80" zoomScaleNormal="80" workbookViewId="0">
      <selection activeCell="W15" sqref="W15"/>
    </sheetView>
  </sheetViews>
  <sheetFormatPr defaultRowHeight="15" x14ac:dyDescent="0.25"/>
  <cols>
    <col min="1" max="16384" width="9.14062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741A7-E8BF-4147-80A7-48AD6E4B8879}">
  <dimension ref="A1:O198"/>
  <sheetViews>
    <sheetView topLeftCell="A3" workbookViewId="0">
      <selection activeCell="F15" sqref="F15"/>
    </sheetView>
  </sheetViews>
  <sheetFormatPr defaultColWidth="20.42578125" defaultRowHeight="15" x14ac:dyDescent="0.25"/>
  <cols>
    <col min="1" max="1" width="13.42578125" style="11" bestFit="1" customWidth="1"/>
    <col min="2" max="2" width="11" style="11" bestFit="1" customWidth="1"/>
    <col min="3" max="3" width="21.140625" style="11" bestFit="1" customWidth="1"/>
    <col min="4" max="4" width="13.42578125" style="11" bestFit="1" customWidth="1"/>
    <col min="5" max="5" width="19.5703125" style="11" bestFit="1" customWidth="1"/>
    <col min="6" max="6" width="8" style="11" bestFit="1" customWidth="1"/>
    <col min="7" max="7" width="13.42578125" style="11" bestFit="1" customWidth="1"/>
    <col min="8" max="8" width="20.85546875" style="11" bestFit="1" customWidth="1"/>
    <col min="9" max="9" width="29.85546875" style="11" customWidth="1"/>
    <col min="10" max="10" width="13.42578125" style="11" bestFit="1" customWidth="1"/>
    <col min="11" max="11" width="18" style="11" bestFit="1" customWidth="1"/>
    <col min="12" max="12" width="20.42578125" style="11"/>
    <col min="13" max="14" width="13.42578125" style="11" bestFit="1" customWidth="1"/>
    <col min="15" max="16384" width="20.42578125" style="11"/>
  </cols>
  <sheetData>
    <row r="1" spans="1:10" x14ac:dyDescent="0.25">
      <c r="A1" s="16" t="s">
        <v>110</v>
      </c>
      <c r="B1" s="16" t="s">
        <v>90</v>
      </c>
      <c r="C1" s="16" t="s">
        <v>91</v>
      </c>
      <c r="D1" s="16" t="s">
        <v>92</v>
      </c>
      <c r="E1" s="16" t="s">
        <v>111</v>
      </c>
      <c r="F1" s="24"/>
      <c r="G1" s="17"/>
      <c r="H1" s="17"/>
    </row>
    <row r="2" spans="1:10" x14ac:dyDescent="0.25">
      <c r="A2" s="23" t="s">
        <v>83</v>
      </c>
      <c r="B2" s="23" t="s">
        <v>85</v>
      </c>
      <c r="C2" s="23" t="s">
        <v>87</v>
      </c>
      <c r="D2" s="23" t="s">
        <v>88</v>
      </c>
      <c r="E2" s="27" t="s">
        <v>93</v>
      </c>
      <c r="F2" s="24"/>
      <c r="G2" s="17"/>
      <c r="H2" s="17"/>
    </row>
    <row r="3" spans="1:10" x14ac:dyDescent="0.25">
      <c r="A3" s="32">
        <v>9689</v>
      </c>
      <c r="B3" s="28">
        <v>84252225</v>
      </c>
      <c r="C3" s="28">
        <v>88051563</v>
      </c>
      <c r="D3" s="29">
        <v>7.3519713076684812E-2</v>
      </c>
      <c r="E3" s="30">
        <v>0.12038256786046032</v>
      </c>
      <c r="F3" s="24"/>
      <c r="G3" s="17"/>
      <c r="H3"/>
      <c r="I3"/>
      <c r="J3"/>
    </row>
    <row r="4" spans="1:10" x14ac:dyDescent="0.25">
      <c r="A4" s="18">
        <f>GETPIVOTDATA("[Measures].[Count of id]",$A$2)</f>
        <v>9689</v>
      </c>
      <c r="B4" s="19">
        <f>GETPIVOTDATA("[Measures].[Sum of loan_amount]",$A$2)</f>
        <v>84252225</v>
      </c>
      <c r="C4" s="19">
        <f>GETPIVOTDATA("[Measures].[Sum of total_payment]",$A$2)</f>
        <v>88051563</v>
      </c>
      <c r="D4" s="20">
        <f>GETPIVOTDATA("[Measures].[Average of int_rate]",$A$2)</f>
        <v>7.3519713076684812E-2</v>
      </c>
      <c r="E4" s="20">
        <f>GETPIVOTDATA("[Measures].[Average of dti]",$A$2)</f>
        <v>0.12038256786046032</v>
      </c>
      <c r="F4" s="24"/>
      <c r="G4" s="17"/>
      <c r="H4"/>
      <c r="I4"/>
      <c r="J4"/>
    </row>
    <row r="5" spans="1:10" x14ac:dyDescent="0.25">
      <c r="A5" s="17"/>
      <c r="B5" s="17"/>
      <c r="C5" s="17"/>
      <c r="D5" s="17"/>
      <c r="E5" s="17"/>
      <c r="F5" s="24"/>
      <c r="G5" s="17"/>
      <c r="H5"/>
      <c r="I5"/>
      <c r="J5"/>
    </row>
    <row r="6" spans="1:10" x14ac:dyDescent="0.25">
      <c r="A6" s="21" t="s">
        <v>94</v>
      </c>
      <c r="B6" s="17"/>
      <c r="C6" s="17"/>
      <c r="D6" s="17"/>
      <c r="E6" s="17"/>
      <c r="F6" s="24"/>
      <c r="H6"/>
      <c r="I6"/>
      <c r="J6"/>
    </row>
    <row r="7" spans="1:10" x14ac:dyDescent="0.25">
      <c r="A7" s="17"/>
      <c r="B7" s="16" t="s">
        <v>110</v>
      </c>
      <c r="C7" s="16" t="s">
        <v>90</v>
      </c>
      <c r="D7" s="16" t="s">
        <v>91</v>
      </c>
      <c r="E7" s="16" t="s">
        <v>92</v>
      </c>
      <c r="F7" s="25" t="s">
        <v>111</v>
      </c>
      <c r="H7"/>
      <c r="I7"/>
      <c r="J7"/>
    </row>
    <row r="8" spans="1:10" x14ac:dyDescent="0.25">
      <c r="A8" s="31" t="s">
        <v>95</v>
      </c>
      <c r="B8" s="23" t="s">
        <v>83</v>
      </c>
      <c r="C8" s="23" t="s">
        <v>85</v>
      </c>
      <c r="D8" s="23" t="s">
        <v>87</v>
      </c>
      <c r="E8" s="23" t="s">
        <v>88</v>
      </c>
      <c r="F8" s="27" t="s">
        <v>93</v>
      </c>
      <c r="H8"/>
      <c r="I8"/>
      <c r="J8"/>
    </row>
    <row r="9" spans="1:10" x14ac:dyDescent="0.25">
      <c r="A9" s="27" t="s">
        <v>107</v>
      </c>
      <c r="B9" s="32">
        <v>999</v>
      </c>
      <c r="C9" s="28">
        <v>10167800</v>
      </c>
      <c r="D9" s="28">
        <v>10253823</v>
      </c>
      <c r="E9" s="29">
        <v>7.3022622622622602E-2</v>
      </c>
      <c r="F9" s="30">
        <v>0.12171091091091092</v>
      </c>
      <c r="H9"/>
      <c r="I9"/>
      <c r="J9"/>
    </row>
    <row r="10" spans="1:10" x14ac:dyDescent="0.25">
      <c r="A10" s="12" t="str">
        <f>A9</f>
        <v>Dec</v>
      </c>
      <c r="B10" s="13">
        <f>GETPIVOTDATA("[Measures].[Count of id]",$A$8,"[bank_loan_data].[issue_date (Month)]","[bank_loan_data].[issue_date (Month)].&amp;[Dec]")</f>
        <v>999</v>
      </c>
      <c r="C10" s="14">
        <f>C9</f>
        <v>10167800</v>
      </c>
      <c r="D10" s="14">
        <f>GETPIVOTDATA("[Measures].[Sum of total_payment]",$A$8,"[bank_loan_data].[issue_date (Month)]","[bank_loan_data].[issue_date (Month)].&amp;[Dec]")</f>
        <v>10253823</v>
      </c>
      <c r="E10" s="15">
        <f>GETPIVOTDATA("[Measures].[Average of int_rate]",$A$8,"[bank_loan_data].[issue_date (Month)]","[bank_loan_data].[issue_date (Month)].&amp;[Dec]")</f>
        <v>7.3022622622622602E-2</v>
      </c>
      <c r="F10" s="26">
        <f>GETPIVOTDATA("[Measures].[Average of dti]",$A$8,"[bank_loan_data].[issue_date (Month)]","[bank_loan_data].[issue_date (Month)].&amp;[Dec]")</f>
        <v>0.12171091091091092</v>
      </c>
      <c r="H10"/>
      <c r="I10"/>
      <c r="J10"/>
    </row>
    <row r="11" spans="1:10" x14ac:dyDescent="0.25">
      <c r="A11" s="17"/>
      <c r="B11" s="17"/>
      <c r="C11" s="17"/>
      <c r="D11" s="17"/>
      <c r="E11" s="17"/>
      <c r="F11" s="24"/>
      <c r="H11"/>
      <c r="I11"/>
      <c r="J11"/>
    </row>
    <row r="12" spans="1:10" x14ac:dyDescent="0.25">
      <c r="A12" s="21" t="s">
        <v>108</v>
      </c>
      <c r="B12" s="17"/>
      <c r="C12" s="17"/>
      <c r="D12" s="17"/>
      <c r="E12" s="17"/>
      <c r="F12" s="24"/>
      <c r="H12"/>
      <c r="I12"/>
      <c r="J12"/>
    </row>
    <row r="13" spans="1:10" x14ac:dyDescent="0.25">
      <c r="A13" s="17"/>
      <c r="B13" s="16" t="s">
        <v>110</v>
      </c>
      <c r="C13" s="16" t="s">
        <v>90</v>
      </c>
      <c r="D13" s="16" t="s">
        <v>91</v>
      </c>
      <c r="E13" s="16" t="s">
        <v>92</v>
      </c>
      <c r="F13" s="25" t="s">
        <v>111</v>
      </c>
      <c r="H13"/>
      <c r="I13"/>
      <c r="J13"/>
    </row>
    <row r="14" spans="1:10" x14ac:dyDescent="0.25">
      <c r="A14" s="31" t="s">
        <v>95</v>
      </c>
      <c r="B14" s="23" t="s">
        <v>83</v>
      </c>
      <c r="C14" s="23" t="s">
        <v>85</v>
      </c>
      <c r="D14" s="23" t="s">
        <v>87</v>
      </c>
      <c r="E14" s="23" t="s">
        <v>88</v>
      </c>
      <c r="F14" s="27" t="s">
        <v>93</v>
      </c>
      <c r="H14"/>
      <c r="I14"/>
      <c r="J14"/>
    </row>
    <row r="15" spans="1:10" x14ac:dyDescent="0.25">
      <c r="A15" s="27" t="s">
        <v>106</v>
      </c>
      <c r="B15" s="32">
        <v>1095</v>
      </c>
      <c r="C15" s="28">
        <v>10802975</v>
      </c>
      <c r="D15" s="28">
        <v>10547290</v>
      </c>
      <c r="E15" s="29">
        <v>7.2446118721461172E-2</v>
      </c>
      <c r="F15" s="30">
        <v>0.11971296803652968</v>
      </c>
      <c r="H15"/>
      <c r="I15"/>
      <c r="J15"/>
    </row>
    <row r="16" spans="1:10" x14ac:dyDescent="0.25">
      <c r="A16" s="12" t="str">
        <f>A15</f>
        <v>Nov</v>
      </c>
      <c r="B16" s="13">
        <f>GETPIVOTDATA("[Measures].[Count of id]",$A$14,"[bank_loan_data].[issue_date (Month)]","[bank_loan_data].[issue_date (Month)].&amp;[Nov]")</f>
        <v>1095</v>
      </c>
      <c r="C16" s="14">
        <f>GETPIVOTDATA("[Measures].[Sum of loan_amount]",$A$14,"[bank_loan_data].[issue_date (Month)]","[bank_loan_data].[issue_date (Month)].&amp;[Nov]")</f>
        <v>10802975</v>
      </c>
      <c r="D16" s="14">
        <f>GETPIVOTDATA("[Measures].[Sum of total_payment]",$A$14,"[bank_loan_data].[issue_date (Month)]","[bank_loan_data].[issue_date (Month)].&amp;[Nov]")</f>
        <v>10547290</v>
      </c>
      <c r="E16" s="15">
        <f>GETPIVOTDATA("[Measures].[Average of int_rate]",$A$14,"[bank_loan_data].[issue_date (Month)]","[bank_loan_data].[issue_date (Month)].&amp;[Nov]")</f>
        <v>7.2446118721461172E-2</v>
      </c>
      <c r="F16" s="26">
        <f>GETPIVOTDATA("[Measures].[Average of dti]",$A$14,"[bank_loan_data].[issue_date (Month)]","[bank_loan_data].[issue_date (Month)].&amp;[Nov]")</f>
        <v>0.11971296803652968</v>
      </c>
      <c r="H16"/>
      <c r="I16"/>
      <c r="J16"/>
    </row>
    <row r="17" spans="1:12" x14ac:dyDescent="0.25">
      <c r="A17" s="17"/>
      <c r="B17" s="17"/>
      <c r="C17" s="17"/>
      <c r="D17" s="17"/>
      <c r="E17" s="17"/>
      <c r="F17" s="24"/>
      <c r="H17"/>
      <c r="I17"/>
      <c r="J17"/>
    </row>
    <row r="18" spans="1:12" x14ac:dyDescent="0.25">
      <c r="A18" s="21" t="s">
        <v>109</v>
      </c>
      <c r="B18" s="17"/>
      <c r="C18" s="17"/>
      <c r="D18" s="17"/>
      <c r="E18" s="17"/>
      <c r="F18" s="24"/>
      <c r="H18"/>
      <c r="I18"/>
      <c r="J18"/>
    </row>
    <row r="19" spans="1:12" x14ac:dyDescent="0.25">
      <c r="A19" s="16" t="s">
        <v>110</v>
      </c>
      <c r="B19" s="16" t="s">
        <v>90</v>
      </c>
      <c r="C19" s="16" t="s">
        <v>91</v>
      </c>
      <c r="D19" s="16" t="s">
        <v>92</v>
      </c>
      <c r="E19" s="16" t="s">
        <v>111</v>
      </c>
      <c r="F19" s="24"/>
      <c r="H19"/>
      <c r="I19"/>
      <c r="J19"/>
    </row>
    <row r="20" spans="1:12" x14ac:dyDescent="0.25">
      <c r="A20" s="22">
        <f>(GETPIVOTDATA("[Measures].[Count of id]",$A$8,"[bank_loan_data].[issue_date (Month)]","[bank_loan_data].[issue_date (Month)].&amp;[Dec]")-GETPIVOTDATA("[Measures].[Count of id]",$A$14,"[bank_loan_data].[issue_date (Month)]","[bank_loan_data].[issue_date (Month)].&amp;[Nov]"))/GETPIVOTDATA("[Measures].[Count of id]",$A$14,"[bank_loan_data].[issue_date (Month)]","[bank_loan_data].[issue_date (Month)].&amp;[Nov]")</f>
        <v>-8.7671232876712329E-2</v>
      </c>
      <c r="B20" s="22">
        <f>(GETPIVOTDATA("[Measures].[Sum of loan_amount]",$A$8,"[bank_loan_data].[issue_date (Month)]","[bank_loan_data].[issue_date (Month)].&amp;[Dec]")-GETPIVOTDATA("[Measures].[Sum of loan_amount]",$A$14,"[bank_loan_data].[issue_date (Month)]","[bank_loan_data].[issue_date (Month)].&amp;[Nov]"))/GETPIVOTDATA("[Measures].[Sum of loan_amount]",$A$14,"[bank_loan_data].[issue_date (Month)]","[bank_loan_data].[issue_date (Month)].&amp;[Nov]")</f>
        <v>-5.8796303795945096E-2</v>
      </c>
      <c r="C20" s="22">
        <f>(GETPIVOTDATA("[Measures].[Sum of total_payment]",$A$8,"[bank_loan_data].[issue_date (Month)]","[bank_loan_data].[issue_date (Month)].&amp;[Dec]")-GETPIVOTDATA("[Measures].[Sum of total_payment]",$A$14,"[bank_loan_data].[issue_date (Month)]","[bank_loan_data].[issue_date (Month)].&amp;[Nov]"))/GETPIVOTDATA("[Measures].[Sum of total_payment]",$A$14,"[bank_loan_data].[issue_date (Month)]","[bank_loan_data].[issue_date (Month)].&amp;[Nov]")</f>
        <v>-2.7823924439358355E-2</v>
      </c>
      <c r="D20" s="22">
        <f>(GETPIVOTDATA("[Measures].[Average of int_rate]",$A$8,"[bank_loan_data].[issue_date (Month)]","[bank_loan_data].[issue_date (Month)].&amp;[Dec]")-GETPIVOTDATA("[Measures].[Average of int_rate]",$A$14,"[bank_loan_data].[issue_date (Month)]","[bank_loan_data].[issue_date (Month)].&amp;[Nov]"))/GETPIVOTDATA("[Measures].[Average of int_rate]",$A$14,"[bank_loan_data].[issue_date (Month)]","[bank_loan_data].[issue_date (Month)].&amp;[Nov]")</f>
        <v>7.9576920245783694E-3</v>
      </c>
      <c r="E20" s="22">
        <f>(GETPIVOTDATA("[Measures].[Average of dti]",$A$8,"[bank_loan_data].[issue_date (Month)]","[bank_loan_data].[issue_date (Month)].&amp;[Dec]")-GETPIVOTDATA("[Measures].[Average of dti]",$A$14,"[bank_loan_data].[issue_date (Month)]","[bank_loan_data].[issue_date (Month)].&amp;[Nov]"))/GETPIVOTDATA("[Measures].[Average of dti]",$A$14,"[bank_loan_data].[issue_date (Month)]","[bank_loan_data].[issue_date (Month)].&amp;[Nov]")</f>
        <v>1.668944398548014E-2</v>
      </c>
      <c r="F20" s="27"/>
      <c r="H20"/>
      <c r="I20"/>
      <c r="J20"/>
    </row>
    <row r="21" spans="1:12" ht="15.75" thickBot="1" x14ac:dyDescent="0.3">
      <c r="H21"/>
      <c r="I21"/>
    </row>
    <row r="22" spans="1:12" ht="15.75" thickBot="1" x14ac:dyDescent="0.3">
      <c r="A22" s="39" t="s">
        <v>121</v>
      </c>
      <c r="B22" s="40"/>
      <c r="C22" s="40"/>
      <c r="D22" s="40"/>
      <c r="E22" s="40"/>
      <c r="F22" s="40"/>
      <c r="G22" s="40"/>
      <c r="H22" s="41"/>
      <c r="I22" s="41"/>
      <c r="J22" s="40"/>
      <c r="K22" s="40"/>
      <c r="L22" s="42"/>
    </row>
    <row r="23" spans="1:12" ht="15.75" thickBot="1" x14ac:dyDescent="0.3">
      <c r="A23" s="58"/>
      <c r="B23" s="59" t="s">
        <v>114</v>
      </c>
      <c r="C23" s="58"/>
      <c r="D23" s="43"/>
      <c r="E23" s="17"/>
      <c r="F23" s="17"/>
      <c r="G23" s="17"/>
      <c r="H23" s="17"/>
      <c r="I23" s="17"/>
      <c r="J23" s="17"/>
      <c r="K23" s="17"/>
      <c r="L23" s="44"/>
    </row>
    <row r="24" spans="1:12" ht="15.75" thickBot="1" x14ac:dyDescent="0.3">
      <c r="A24" s="59" t="s">
        <v>115</v>
      </c>
      <c r="B24" s="63" t="s">
        <v>113</v>
      </c>
      <c r="C24" s="64" t="s">
        <v>112</v>
      </c>
      <c r="D24" s="33"/>
      <c r="E24" s="34" t="s">
        <v>116</v>
      </c>
      <c r="F24" s="35">
        <f>GETPIVOTDATA("[Measures].[Count of id]",$A$23,"[bank_loan_data].[loan_type]","[bank_loan_data].[loan_type].&amp;[Good Loan]")</f>
        <v>0.94302817628238211</v>
      </c>
      <c r="G24" s="17"/>
      <c r="H24" s="34" t="s">
        <v>120</v>
      </c>
      <c r="I24" s="35">
        <f>GETPIVOTDATA("[Measures].[Count of id]",$A$23,"[bank_loan_data].[loan_type]","[bank_loan_data].[loan_type].&amp;[Bad Loan]")</f>
        <v>5.6971823717617914E-2</v>
      </c>
      <c r="J24" s="17"/>
      <c r="K24" s="17"/>
      <c r="L24" s="44"/>
    </row>
    <row r="25" spans="1:12" x14ac:dyDescent="0.25">
      <c r="A25" s="60" t="s">
        <v>119</v>
      </c>
      <c r="B25" s="53">
        <v>5.6971823717617914E-2</v>
      </c>
      <c r="C25" s="54">
        <v>0.94302817628238211</v>
      </c>
      <c r="D25" s="43"/>
      <c r="E25" s="36" t="s">
        <v>117</v>
      </c>
      <c r="F25" s="37">
        <f>GETPIVOTDATA("[__Xl2].[Measures].[Count of id]",$A$23,"[bank_loan_data].[loan_type]","[bank_loan_data].[loan_type].&amp;[Good Loan]")</f>
        <v>9137</v>
      </c>
      <c r="G25" s="17"/>
      <c r="H25" s="36" t="s">
        <v>117</v>
      </c>
      <c r="I25" s="37">
        <f>GETPIVOTDATA("[__Xl2].[Measures].[Count of id]",$A$23,"[bank_loan_data].[loan_type]","[bank_loan_data].[loan_type].&amp;[Bad Loan]")</f>
        <v>552</v>
      </c>
      <c r="J25" s="17"/>
      <c r="K25" s="17"/>
      <c r="L25" s="44"/>
    </row>
    <row r="26" spans="1:12" x14ac:dyDescent="0.25">
      <c r="A26" s="61" t="s">
        <v>83</v>
      </c>
      <c r="B26" s="55">
        <v>552</v>
      </c>
      <c r="C26" s="50">
        <v>9137</v>
      </c>
      <c r="D26" s="43"/>
      <c r="E26" s="36" t="s">
        <v>90</v>
      </c>
      <c r="F26" s="38">
        <f>GETPIVOTDATA("[Measures].[Sum of loan_amount]",$A$23,"[bank_loan_data].[loan_type]","[bank_loan_data].[loan_type].&amp;[Good Loan]")</f>
        <v>79814475</v>
      </c>
      <c r="G26" s="17"/>
      <c r="H26" s="36" t="s">
        <v>90</v>
      </c>
      <c r="I26" s="38">
        <f>GETPIVOTDATA("[Measures].[Sum of loan_amount]",$A$23,"[bank_loan_data].[loan_type]","[bank_loan_data].[loan_type].&amp;[Bad Loan]")</f>
        <v>4437750</v>
      </c>
      <c r="J26" s="17"/>
      <c r="K26" s="17"/>
      <c r="L26" s="44"/>
    </row>
    <row r="27" spans="1:12" x14ac:dyDescent="0.25">
      <c r="A27" s="61" t="s">
        <v>85</v>
      </c>
      <c r="B27" s="56">
        <v>4437750</v>
      </c>
      <c r="C27" s="51">
        <v>79814475</v>
      </c>
      <c r="D27" s="43"/>
      <c r="E27" s="36" t="s">
        <v>118</v>
      </c>
      <c r="F27" s="38">
        <f>GETPIVOTDATA("[Measures].[Sum of total_payment]",$A$23,"[bank_loan_data].[loan_type]","[bank_loan_data].[loan_type].&amp;[Good Loan]")</f>
        <v>85556811</v>
      </c>
      <c r="G27" s="17"/>
      <c r="H27" s="36" t="s">
        <v>118</v>
      </c>
      <c r="I27" s="38">
        <f>GETPIVOTDATA("[Measures].[Sum of total_payment]",$A$23,"[bank_loan_data].[loan_type]","[bank_loan_data].[loan_type].&amp;[Bad Loan]")</f>
        <v>2494752</v>
      </c>
      <c r="J27" s="43"/>
      <c r="K27" s="17"/>
      <c r="L27" s="44"/>
    </row>
    <row r="28" spans="1:12" ht="15.75" thickBot="1" x14ac:dyDescent="0.3">
      <c r="A28" s="62" t="s">
        <v>87</v>
      </c>
      <c r="B28" s="57">
        <v>2494752</v>
      </c>
      <c r="C28" s="52">
        <v>85556811</v>
      </c>
      <c r="D28" s="43"/>
      <c r="E28" s="43"/>
      <c r="F28" s="43"/>
      <c r="G28" s="17"/>
      <c r="H28" s="43"/>
      <c r="I28" s="43"/>
      <c r="J28" s="43"/>
      <c r="K28" s="17"/>
      <c r="L28" s="44"/>
    </row>
    <row r="29" spans="1:12" x14ac:dyDescent="0.25">
      <c r="A29" s="45"/>
      <c r="B29" s="43"/>
      <c r="C29" s="43"/>
      <c r="D29" s="43"/>
      <c r="E29" s="17"/>
      <c r="F29" s="17"/>
      <c r="G29" s="17"/>
      <c r="H29" s="43"/>
      <c r="I29" s="43"/>
      <c r="J29" s="43"/>
      <c r="K29" s="17"/>
      <c r="L29" s="44"/>
    </row>
    <row r="30" spans="1:12" x14ac:dyDescent="0.25">
      <c r="A30" s="45"/>
      <c r="B30" s="43"/>
      <c r="C30" s="17"/>
      <c r="D30" s="17"/>
      <c r="E30" s="17" t="s">
        <v>116</v>
      </c>
      <c r="F30" s="17">
        <f>GETPIVOTDATA("[Measures].[Count of id]",$A$23,"[bank_loan_data].[loan_type]","[bank_loan_data].[loan_type].&amp;[Good Loan]")</f>
        <v>0.94302817628238211</v>
      </c>
      <c r="G30" s="17"/>
      <c r="H30" s="43"/>
      <c r="I30" s="43"/>
      <c r="J30" s="43"/>
      <c r="K30" s="17"/>
      <c r="L30" s="44"/>
    </row>
    <row r="31" spans="1:12" x14ac:dyDescent="0.25">
      <c r="A31" s="45"/>
      <c r="B31" s="43"/>
      <c r="C31" s="17"/>
      <c r="D31" s="17"/>
      <c r="E31" s="17" t="s">
        <v>120</v>
      </c>
      <c r="F31" s="17">
        <f>GETPIVOTDATA("[Measures].[Count of id]",$A$23,"[bank_loan_data].[loan_type]","[bank_loan_data].[loan_type].&amp;[Bad Loan]")</f>
        <v>5.6971823717617914E-2</v>
      </c>
      <c r="G31" s="17"/>
      <c r="H31" s="43"/>
      <c r="I31" s="43"/>
      <c r="J31" s="43"/>
      <c r="K31" s="17"/>
      <c r="L31" s="44"/>
    </row>
    <row r="32" spans="1:12" ht="15.75" thickBot="1" x14ac:dyDescent="0.3">
      <c r="A32" s="46"/>
      <c r="B32" s="47"/>
      <c r="C32" s="48"/>
      <c r="D32" s="48"/>
      <c r="E32" s="48"/>
      <c r="F32" s="48"/>
      <c r="G32" s="48"/>
      <c r="H32" s="47"/>
      <c r="I32" s="47"/>
      <c r="J32" s="47"/>
      <c r="K32" s="48"/>
      <c r="L32" s="49"/>
    </row>
    <row r="33" spans="1:15" x14ac:dyDescent="0.25">
      <c r="A33"/>
      <c r="B33"/>
      <c r="H33"/>
      <c r="I33"/>
      <c r="J33"/>
    </row>
    <row r="34" spans="1:15" ht="15.75" thickBot="1" x14ac:dyDescent="0.3">
      <c r="A34"/>
      <c r="D34"/>
      <c r="H34"/>
      <c r="I34"/>
      <c r="J34"/>
    </row>
    <row r="35" spans="1:15" x14ac:dyDescent="0.25">
      <c r="A35" s="65"/>
      <c r="B35" s="40"/>
      <c r="C35" s="40"/>
      <c r="D35" s="41"/>
      <c r="E35" s="40"/>
      <c r="F35" s="40"/>
      <c r="G35" s="40"/>
      <c r="H35" s="41"/>
      <c r="I35" s="41"/>
      <c r="J35" s="41"/>
      <c r="K35" s="40"/>
      <c r="L35" s="40"/>
      <c r="M35" s="40"/>
      <c r="N35" s="40"/>
      <c r="O35" s="42"/>
    </row>
    <row r="36" spans="1:15" ht="15.75" thickBot="1" x14ac:dyDescent="0.3">
      <c r="A36" s="66" t="s">
        <v>122</v>
      </c>
      <c r="B36" s="43"/>
      <c r="C36" s="43"/>
      <c r="D36" s="43"/>
      <c r="E36" s="17"/>
      <c r="F36" s="17"/>
      <c r="G36" s="17"/>
      <c r="H36" s="43"/>
      <c r="I36" s="43"/>
      <c r="J36" s="43"/>
      <c r="K36" s="17"/>
      <c r="L36" s="17"/>
      <c r="M36" s="17"/>
      <c r="N36" s="17"/>
      <c r="O36" s="44"/>
    </row>
    <row r="37" spans="1:15" ht="15.75" thickBot="1" x14ac:dyDescent="0.3">
      <c r="A37" s="71" t="s">
        <v>95</v>
      </c>
      <c r="B37" s="68" t="s">
        <v>82</v>
      </c>
      <c r="C37" s="17"/>
      <c r="D37" s="71" t="s">
        <v>95</v>
      </c>
      <c r="E37" s="68" t="s">
        <v>84</v>
      </c>
      <c r="F37" s="43"/>
      <c r="G37" s="71" t="s">
        <v>95</v>
      </c>
      <c r="H37" s="68" t="s">
        <v>86</v>
      </c>
      <c r="I37" s="17"/>
      <c r="J37" s="71" t="s">
        <v>95</v>
      </c>
      <c r="K37" s="68" t="s">
        <v>123</v>
      </c>
      <c r="L37" s="17"/>
      <c r="M37" s="71" t="s">
        <v>95</v>
      </c>
      <c r="N37" s="68" t="s">
        <v>89</v>
      </c>
      <c r="O37" s="44"/>
    </row>
    <row r="38" spans="1:15" x14ac:dyDescent="0.25">
      <c r="A38" s="72" t="s">
        <v>18</v>
      </c>
      <c r="B38" s="69">
        <v>35</v>
      </c>
      <c r="C38" s="17"/>
      <c r="D38" s="72" t="s">
        <v>18</v>
      </c>
      <c r="E38" s="75">
        <v>379275</v>
      </c>
      <c r="F38" s="43"/>
      <c r="G38" s="72" t="s">
        <v>18</v>
      </c>
      <c r="H38" s="75">
        <v>426145</v>
      </c>
      <c r="I38" s="17"/>
      <c r="J38" s="72" t="s">
        <v>18</v>
      </c>
      <c r="K38" s="78">
        <v>8.409999999999998E-2</v>
      </c>
      <c r="L38" s="17"/>
      <c r="M38" s="72" t="s">
        <v>18</v>
      </c>
      <c r="N38" s="78">
        <v>0.13364571428571428</v>
      </c>
      <c r="O38" s="44"/>
    </row>
    <row r="39" spans="1:15" x14ac:dyDescent="0.25">
      <c r="A39" s="73" t="s">
        <v>17</v>
      </c>
      <c r="B39" s="70">
        <v>552</v>
      </c>
      <c r="C39" s="17"/>
      <c r="D39" s="73" t="s">
        <v>17</v>
      </c>
      <c r="E39" s="76">
        <v>4437750</v>
      </c>
      <c r="F39" s="17"/>
      <c r="G39" s="73" t="s">
        <v>17</v>
      </c>
      <c r="H39" s="76">
        <v>2494752</v>
      </c>
      <c r="I39" s="17"/>
      <c r="J39" s="73" t="s">
        <v>17</v>
      </c>
      <c r="K39" s="79">
        <v>7.6331521739130451E-2</v>
      </c>
      <c r="L39" s="17"/>
      <c r="M39" s="73" t="s">
        <v>17</v>
      </c>
      <c r="N39" s="79">
        <v>0.1325699275362319</v>
      </c>
      <c r="O39" s="44"/>
    </row>
    <row r="40" spans="1:15" ht="15.75" thickBot="1" x14ac:dyDescent="0.3">
      <c r="A40" s="74" t="s">
        <v>3</v>
      </c>
      <c r="B40" s="67">
        <v>9102</v>
      </c>
      <c r="C40" s="43"/>
      <c r="D40" s="74" t="s">
        <v>3</v>
      </c>
      <c r="E40" s="77">
        <v>79435200</v>
      </c>
      <c r="F40" s="17"/>
      <c r="G40" s="74" t="s">
        <v>3</v>
      </c>
      <c r="H40" s="77">
        <v>85130666</v>
      </c>
      <c r="I40" s="17"/>
      <c r="J40" s="74" t="s">
        <v>3</v>
      </c>
      <c r="K40" s="80">
        <v>7.3308503625576699E-2</v>
      </c>
      <c r="L40" s="17"/>
      <c r="M40" s="74" t="s">
        <v>3</v>
      </c>
      <c r="N40" s="80">
        <v>0.11959245220830587</v>
      </c>
      <c r="O40" s="44"/>
    </row>
    <row r="41" spans="1:15" x14ac:dyDescent="0.25">
      <c r="A41" s="45"/>
      <c r="B41" s="43"/>
      <c r="C41" s="43"/>
      <c r="D41" s="43"/>
      <c r="E41" s="17"/>
      <c r="F41" s="17"/>
      <c r="G41" s="17"/>
      <c r="H41" s="17"/>
      <c r="I41" s="17"/>
      <c r="J41" s="17"/>
      <c r="K41" s="17"/>
      <c r="L41" s="17"/>
      <c r="M41" s="17"/>
      <c r="N41" s="17"/>
      <c r="O41" s="44"/>
    </row>
    <row r="42" spans="1:15" x14ac:dyDescent="0.25">
      <c r="A42" s="45"/>
      <c r="B42" s="43"/>
      <c r="C42" s="43"/>
      <c r="D42" s="43"/>
      <c r="E42" s="17"/>
      <c r="F42" s="17"/>
      <c r="G42" s="17"/>
      <c r="H42" s="17"/>
      <c r="I42" s="17"/>
      <c r="J42" s="17"/>
      <c r="K42" s="17"/>
      <c r="L42" s="17"/>
      <c r="M42" s="17"/>
      <c r="N42" s="17"/>
      <c r="O42" s="44"/>
    </row>
    <row r="43" spans="1:15" x14ac:dyDescent="0.25">
      <c r="A43" s="45"/>
      <c r="B43" s="43"/>
      <c r="C43" s="43"/>
      <c r="D43" s="43"/>
      <c r="E43" s="17"/>
      <c r="F43" s="17"/>
      <c r="G43" s="17"/>
      <c r="H43" s="17"/>
      <c r="I43" s="17"/>
      <c r="J43" s="17"/>
      <c r="K43" s="17"/>
      <c r="L43" s="17"/>
      <c r="M43" s="17"/>
      <c r="N43" s="17"/>
      <c r="O43" s="44"/>
    </row>
    <row r="44" spans="1:15" x14ac:dyDescent="0.25">
      <c r="A44" s="45"/>
      <c r="B44" s="43"/>
      <c r="C44" s="43"/>
      <c r="D44" s="43"/>
      <c r="E44" s="17"/>
      <c r="F44" s="17"/>
      <c r="G44" s="17"/>
      <c r="H44" s="17"/>
      <c r="I44" s="17"/>
      <c r="J44" s="17"/>
      <c r="K44" s="17"/>
      <c r="L44" s="17"/>
      <c r="M44" s="17"/>
      <c r="N44" s="17"/>
      <c r="O44" s="44"/>
    </row>
    <row r="45" spans="1:15" x14ac:dyDescent="0.25">
      <c r="A45" s="45"/>
      <c r="B45" s="43"/>
      <c r="C45" s="43"/>
      <c r="D45" s="43"/>
      <c r="E45" s="17"/>
      <c r="F45" s="17"/>
      <c r="G45" s="17"/>
      <c r="H45" s="17"/>
      <c r="I45" s="17"/>
      <c r="J45" s="17"/>
      <c r="K45" s="17"/>
      <c r="L45" s="17"/>
      <c r="M45" s="17"/>
      <c r="N45" s="17"/>
      <c r="O45" s="44"/>
    </row>
    <row r="46" spans="1:15" x14ac:dyDescent="0.25">
      <c r="A46" s="45"/>
      <c r="B46" s="43"/>
      <c r="C46" s="43"/>
      <c r="D46" s="43"/>
      <c r="E46" s="17"/>
      <c r="F46" s="17"/>
      <c r="G46" s="17"/>
      <c r="H46" s="17"/>
      <c r="I46" s="17"/>
      <c r="J46" s="17"/>
      <c r="K46" s="17"/>
      <c r="L46" s="17"/>
      <c r="M46" s="17"/>
      <c r="N46" s="17"/>
      <c r="O46" s="44"/>
    </row>
    <row r="47" spans="1:15" x14ac:dyDescent="0.25">
      <c r="A47" s="45"/>
      <c r="B47" s="43"/>
      <c r="C47" s="43"/>
      <c r="D47" s="43"/>
      <c r="E47" s="17"/>
      <c r="F47" s="17"/>
      <c r="G47" s="17"/>
      <c r="H47" s="17"/>
      <c r="I47" s="17"/>
      <c r="J47" s="17"/>
      <c r="K47" s="17"/>
      <c r="L47" s="17"/>
      <c r="M47" s="17"/>
      <c r="N47" s="17"/>
      <c r="O47" s="44"/>
    </row>
    <row r="48" spans="1:15" x14ac:dyDescent="0.25">
      <c r="A48" s="45"/>
      <c r="B48" s="43"/>
      <c r="C48" s="43"/>
      <c r="D48" s="43"/>
      <c r="E48" s="17"/>
      <c r="F48" s="17"/>
      <c r="G48" s="17"/>
      <c r="H48" s="17"/>
      <c r="I48" s="17"/>
      <c r="J48" s="17"/>
      <c r="K48" s="17"/>
      <c r="L48" s="17"/>
      <c r="M48" s="17"/>
      <c r="N48" s="17"/>
      <c r="O48" s="44"/>
    </row>
    <row r="49" spans="1:15" x14ac:dyDescent="0.25">
      <c r="A49" s="45"/>
      <c r="B49" s="43"/>
      <c r="C49" s="43"/>
      <c r="D49" s="43"/>
      <c r="E49" s="17"/>
      <c r="F49" s="17"/>
      <c r="G49" s="17"/>
      <c r="H49" s="17"/>
      <c r="I49" s="17"/>
      <c r="J49" s="17"/>
      <c r="K49" s="17"/>
      <c r="L49" s="17"/>
      <c r="M49" s="17"/>
      <c r="N49" s="17"/>
      <c r="O49" s="44"/>
    </row>
    <row r="50" spans="1:15" ht="15.75" thickBot="1" x14ac:dyDescent="0.3">
      <c r="A50" s="46"/>
      <c r="B50" s="47"/>
      <c r="C50" s="47"/>
      <c r="D50" s="47"/>
      <c r="E50" s="48"/>
      <c r="F50" s="48"/>
      <c r="G50" s="48"/>
      <c r="H50" s="48"/>
      <c r="I50" s="48"/>
      <c r="J50" s="48"/>
      <c r="K50" s="48"/>
      <c r="L50" s="48"/>
      <c r="M50" s="48"/>
      <c r="N50" s="48"/>
      <c r="O50" s="49"/>
    </row>
    <row r="51" spans="1:15" ht="15.75" thickBot="1" x14ac:dyDescent="0.3">
      <c r="A51"/>
      <c r="B51"/>
      <c r="C51"/>
      <c r="D51"/>
    </row>
    <row r="52" spans="1:15" ht="15.75" thickBot="1" x14ac:dyDescent="0.3">
      <c r="A52" s="81" t="s">
        <v>124</v>
      </c>
      <c r="B52" s="41"/>
      <c r="C52" s="41"/>
      <c r="D52" s="40"/>
      <c r="E52" s="40"/>
      <c r="F52" s="42"/>
    </row>
    <row r="53" spans="1:15" ht="15.75" thickBot="1" x14ac:dyDescent="0.3">
      <c r="A53" s="71" t="s">
        <v>95</v>
      </c>
      <c r="B53" s="68" t="s">
        <v>82</v>
      </c>
      <c r="C53" s="43"/>
      <c r="D53" s="17"/>
      <c r="E53" s="17"/>
      <c r="F53" s="44"/>
    </row>
    <row r="54" spans="1:15" x14ac:dyDescent="0.25">
      <c r="A54" s="72" t="s">
        <v>96</v>
      </c>
      <c r="B54" s="69">
        <v>620</v>
      </c>
      <c r="C54" s="43"/>
      <c r="D54" s="43"/>
      <c r="E54" s="43"/>
      <c r="F54" s="44"/>
    </row>
    <row r="55" spans="1:15" x14ac:dyDescent="0.25">
      <c r="A55" s="73" t="s">
        <v>97</v>
      </c>
      <c r="B55" s="70">
        <v>552</v>
      </c>
      <c r="C55" s="43"/>
      <c r="D55" s="43"/>
      <c r="E55" s="43"/>
      <c r="F55" s="44"/>
    </row>
    <row r="56" spans="1:15" x14ac:dyDescent="0.25">
      <c r="A56" s="73" t="s">
        <v>98</v>
      </c>
      <c r="B56" s="70">
        <v>600</v>
      </c>
      <c r="C56" s="43"/>
      <c r="D56" s="43"/>
      <c r="E56" s="43"/>
      <c r="F56" s="44"/>
    </row>
    <row r="57" spans="1:15" x14ac:dyDescent="0.25">
      <c r="A57" s="73" t="s">
        <v>99</v>
      </c>
      <c r="B57" s="70">
        <v>617</v>
      </c>
      <c r="C57" s="43"/>
      <c r="D57" s="43"/>
      <c r="E57" s="43"/>
      <c r="F57" s="44"/>
      <c r="H57"/>
      <c r="I57"/>
      <c r="J57"/>
    </row>
    <row r="58" spans="1:15" x14ac:dyDescent="0.25">
      <c r="A58" s="73" t="s">
        <v>100</v>
      </c>
      <c r="B58" s="70">
        <v>684</v>
      </c>
      <c r="C58" s="43"/>
      <c r="D58" s="43"/>
      <c r="E58" s="43"/>
      <c r="F58" s="44"/>
      <c r="H58"/>
      <c r="I58"/>
      <c r="J58"/>
    </row>
    <row r="59" spans="1:15" x14ac:dyDescent="0.25">
      <c r="A59" s="73" t="s">
        <v>101</v>
      </c>
      <c r="B59" s="70">
        <v>792</v>
      </c>
      <c r="C59" s="43"/>
      <c r="D59" s="43"/>
      <c r="E59" s="43"/>
      <c r="F59" s="44"/>
      <c r="H59"/>
      <c r="I59"/>
      <c r="J59"/>
    </row>
    <row r="60" spans="1:15" x14ac:dyDescent="0.25">
      <c r="A60" s="73" t="s">
        <v>102</v>
      </c>
      <c r="B60" s="70">
        <v>822</v>
      </c>
      <c r="C60" s="43"/>
      <c r="D60" s="43"/>
      <c r="E60" s="43"/>
      <c r="F60" s="44"/>
      <c r="H60"/>
      <c r="I60"/>
      <c r="J60"/>
    </row>
    <row r="61" spans="1:15" x14ac:dyDescent="0.25">
      <c r="A61" s="73" t="s">
        <v>103</v>
      </c>
      <c r="B61" s="70">
        <v>837</v>
      </c>
      <c r="C61" s="43"/>
      <c r="D61" s="43"/>
      <c r="E61" s="43"/>
      <c r="F61" s="44"/>
      <c r="H61"/>
      <c r="I61"/>
      <c r="J61"/>
    </row>
    <row r="62" spans="1:15" x14ac:dyDescent="0.25">
      <c r="A62" s="73" t="s">
        <v>104</v>
      </c>
      <c r="B62" s="70">
        <v>966</v>
      </c>
      <c r="C62" s="43"/>
      <c r="D62" s="43"/>
      <c r="E62" s="43"/>
      <c r="F62" s="44"/>
      <c r="H62"/>
      <c r="I62"/>
      <c r="J62"/>
    </row>
    <row r="63" spans="1:15" x14ac:dyDescent="0.25">
      <c r="A63" s="73" t="s">
        <v>105</v>
      </c>
      <c r="B63" s="70">
        <v>1105</v>
      </c>
      <c r="C63" s="43"/>
      <c r="D63" s="43"/>
      <c r="E63" s="43"/>
      <c r="F63" s="44"/>
      <c r="H63" s="2"/>
      <c r="I63" s="3"/>
      <c r="J63" s="4"/>
    </row>
    <row r="64" spans="1:15" x14ac:dyDescent="0.25">
      <c r="A64" s="73" t="s">
        <v>106</v>
      </c>
      <c r="B64" s="70">
        <v>1095</v>
      </c>
      <c r="C64" s="43"/>
      <c r="D64" s="43"/>
      <c r="E64" s="43"/>
      <c r="F64" s="44"/>
      <c r="H64" s="5"/>
      <c r="I64" s="6"/>
      <c r="J64" s="7"/>
    </row>
    <row r="65" spans="1:10" ht="15.75" thickBot="1" x14ac:dyDescent="0.3">
      <c r="A65" s="74" t="s">
        <v>107</v>
      </c>
      <c r="B65" s="67">
        <v>999</v>
      </c>
      <c r="C65" s="43"/>
      <c r="D65" s="43"/>
      <c r="E65" s="43"/>
      <c r="F65" s="44"/>
      <c r="H65" s="5"/>
      <c r="I65" s="6"/>
      <c r="J65" s="7"/>
    </row>
    <row r="66" spans="1:10" ht="15.75" thickBot="1" x14ac:dyDescent="0.3">
      <c r="A66" s="46"/>
      <c r="B66" s="47"/>
      <c r="C66" s="47"/>
      <c r="D66" s="47"/>
      <c r="E66" s="47"/>
      <c r="F66" s="49"/>
      <c r="H66" s="5"/>
      <c r="I66" s="6"/>
      <c r="J66" s="7"/>
    </row>
    <row r="67" spans="1:10" ht="15.75" thickBot="1" x14ac:dyDescent="0.3">
      <c r="A67"/>
      <c r="B67"/>
      <c r="C67"/>
      <c r="D67"/>
      <c r="E67"/>
      <c r="H67" s="5"/>
      <c r="I67" s="6"/>
      <c r="J67" s="7"/>
    </row>
    <row r="68" spans="1:10" ht="15.75" thickBot="1" x14ac:dyDescent="0.3">
      <c r="A68" s="81" t="s">
        <v>125</v>
      </c>
      <c r="B68" s="41"/>
      <c r="C68" s="41"/>
      <c r="D68" s="41"/>
      <c r="E68" s="41"/>
      <c r="F68" s="40"/>
      <c r="G68" s="40"/>
      <c r="H68" s="5"/>
      <c r="I68" s="6"/>
      <c r="J68" s="7"/>
    </row>
    <row r="69" spans="1:10" ht="15.75" thickBot="1" x14ac:dyDescent="0.3">
      <c r="A69" s="71" t="s">
        <v>95</v>
      </c>
      <c r="B69" s="68" t="s">
        <v>82</v>
      </c>
      <c r="C69" s="17"/>
      <c r="D69" s="43" t="s">
        <v>128</v>
      </c>
      <c r="E69" s="43" t="s">
        <v>126</v>
      </c>
      <c r="F69" s="43" t="s">
        <v>127</v>
      </c>
      <c r="G69" s="17"/>
      <c r="H69" s="5"/>
      <c r="I69" s="6"/>
      <c r="J69" s="7"/>
    </row>
    <row r="70" spans="1:10" x14ac:dyDescent="0.25">
      <c r="A70" s="72" t="s">
        <v>36</v>
      </c>
      <c r="B70" s="69">
        <v>17</v>
      </c>
      <c r="C70" s="17"/>
      <c r="D70" s="43" t="s">
        <v>129</v>
      </c>
      <c r="E70" s="43" t="str">
        <f>A70</f>
        <v>AK</v>
      </c>
      <c r="F70" s="43">
        <f>GETPIVOTDATA("[Measures].[Count of id]",$A$69,"[bank_loan_data].[address_state]","[bank_loan_data].[address_state].&amp;[" &amp; A70 &amp; "]")</f>
        <v>17</v>
      </c>
      <c r="G70" s="17"/>
      <c r="H70" s="5"/>
      <c r="I70" s="6"/>
      <c r="J70" s="7"/>
    </row>
    <row r="71" spans="1:10" x14ac:dyDescent="0.25">
      <c r="A71" s="73" t="s">
        <v>45</v>
      </c>
      <c r="B71" s="70">
        <v>109</v>
      </c>
      <c r="C71" s="17"/>
      <c r="D71" s="43" t="s">
        <v>129</v>
      </c>
      <c r="E71" s="43" t="str">
        <f>A71</f>
        <v>AL</v>
      </c>
      <c r="F71" s="43">
        <f>GETPIVOTDATA("[Measures].[Count of id]",$A$69,"[bank_loan_data].[address_state]","[bank_loan_data].[address_state].&amp;[" &amp; A71 &amp; "]")</f>
        <v>109</v>
      </c>
      <c r="G71" s="17"/>
      <c r="H71" s="5"/>
      <c r="I71" s="6"/>
      <c r="J71" s="7"/>
    </row>
    <row r="72" spans="1:10" x14ac:dyDescent="0.25">
      <c r="A72" s="73" t="s">
        <v>61</v>
      </c>
      <c r="B72" s="70">
        <v>69</v>
      </c>
      <c r="C72" s="17"/>
      <c r="D72" s="43" t="s">
        <v>129</v>
      </c>
      <c r="E72" s="43" t="str">
        <f>A72</f>
        <v>AR</v>
      </c>
      <c r="F72" s="43">
        <f>GETPIVOTDATA("[Measures].[Count of id]",$A$69,"[bank_loan_data].[address_state]","[bank_loan_data].[address_state].&amp;[" &amp; A72 &amp; "]")</f>
        <v>69</v>
      </c>
      <c r="G72" s="17"/>
      <c r="H72" s="5"/>
      <c r="I72" s="6"/>
      <c r="J72" s="7"/>
    </row>
    <row r="73" spans="1:10" x14ac:dyDescent="0.25">
      <c r="A73" s="73" t="s">
        <v>27</v>
      </c>
      <c r="B73" s="70">
        <v>209</v>
      </c>
      <c r="C73" s="17"/>
      <c r="D73" s="43" t="s">
        <v>129</v>
      </c>
      <c r="E73" s="43" t="str">
        <f>A73</f>
        <v>AZ</v>
      </c>
      <c r="F73" s="43">
        <f>GETPIVOTDATA("[Measures].[Count of id]",$A$69,"[bank_loan_data].[address_state]","[bank_loan_data].[address_state].&amp;[" &amp; A73 &amp; "]")</f>
        <v>209</v>
      </c>
      <c r="G73" s="17"/>
      <c r="H73" s="5"/>
      <c r="I73" s="6"/>
      <c r="J73" s="7"/>
    </row>
    <row r="74" spans="1:10" x14ac:dyDescent="0.25">
      <c r="A74" s="73" t="s">
        <v>0</v>
      </c>
      <c r="B74" s="70">
        <v>1601</v>
      </c>
      <c r="C74" s="17"/>
      <c r="D74" s="43" t="s">
        <v>129</v>
      </c>
      <c r="E74" s="43" t="str">
        <f>A74</f>
        <v>CA</v>
      </c>
      <c r="F74" s="43">
        <f>GETPIVOTDATA("[Measures].[Count of id]",$A$69,"[bank_loan_data].[address_state]","[bank_loan_data].[address_state].&amp;[" &amp; A74 &amp; "]")</f>
        <v>1601</v>
      </c>
      <c r="G74" s="17"/>
      <c r="H74" s="5"/>
      <c r="I74" s="6"/>
      <c r="J74" s="7"/>
    </row>
    <row r="75" spans="1:10" x14ac:dyDescent="0.25">
      <c r="A75" s="73" t="s">
        <v>42</v>
      </c>
      <c r="B75" s="70">
        <v>215</v>
      </c>
      <c r="C75" s="17"/>
      <c r="D75" s="43" t="s">
        <v>129</v>
      </c>
      <c r="E75" s="43" t="str">
        <f>A75</f>
        <v>CO</v>
      </c>
      <c r="F75" s="43">
        <f>GETPIVOTDATA("[Measures].[Count of id]",$A$69,"[bank_loan_data].[address_state]","[bank_loan_data].[address_state].&amp;[" &amp; A75 &amp; "]")</f>
        <v>215</v>
      </c>
      <c r="G75" s="17"/>
      <c r="H75" s="5"/>
      <c r="I75" s="6"/>
      <c r="J75" s="7"/>
    </row>
    <row r="76" spans="1:10" x14ac:dyDescent="0.25">
      <c r="A76" s="73" t="s">
        <v>43</v>
      </c>
      <c r="B76" s="70">
        <v>202</v>
      </c>
      <c r="C76" s="17"/>
      <c r="D76" s="43" t="s">
        <v>129</v>
      </c>
      <c r="E76" s="43" t="str">
        <f>A76</f>
        <v>CT</v>
      </c>
      <c r="F76" s="43">
        <f>GETPIVOTDATA("[Measures].[Count of id]",$A$69,"[bank_loan_data].[address_state]","[bank_loan_data].[address_state].&amp;[" &amp; A76 &amp; "]")</f>
        <v>202</v>
      </c>
      <c r="G76" s="17"/>
      <c r="H76" s="5"/>
      <c r="I76" s="6"/>
      <c r="J76" s="7"/>
    </row>
    <row r="77" spans="1:10" x14ac:dyDescent="0.25">
      <c r="A77" s="73" t="s">
        <v>37</v>
      </c>
      <c r="B77" s="70">
        <v>46</v>
      </c>
      <c r="C77" s="17"/>
      <c r="D77" s="43" t="s">
        <v>129</v>
      </c>
      <c r="E77" s="43" t="str">
        <f>A77</f>
        <v>DC</v>
      </c>
      <c r="F77" s="43">
        <f>GETPIVOTDATA("[Measures].[Count of id]",$A$69,"[bank_loan_data].[address_state]","[bank_loan_data].[address_state].&amp;[" &amp; A77 &amp; "]")</f>
        <v>46</v>
      </c>
      <c r="G77" s="17"/>
      <c r="H77" s="5"/>
      <c r="I77" s="6"/>
      <c r="J77" s="7"/>
    </row>
    <row r="78" spans="1:10" x14ac:dyDescent="0.25">
      <c r="A78" s="73" t="s">
        <v>59</v>
      </c>
      <c r="B78" s="70">
        <v>24</v>
      </c>
      <c r="C78" s="17"/>
      <c r="D78" s="43" t="s">
        <v>129</v>
      </c>
      <c r="E78" s="43" t="str">
        <f>A78</f>
        <v>DE</v>
      </c>
      <c r="F78" s="43">
        <f>GETPIVOTDATA("[Measures].[Count of id]",$A$69,"[bank_loan_data].[address_state]","[bank_loan_data].[address_state].&amp;[" &amp; A78 &amp; "]")</f>
        <v>24</v>
      </c>
      <c r="G78" s="17"/>
      <c r="H78" s="5"/>
      <c r="I78" s="6"/>
      <c r="J78" s="7"/>
    </row>
    <row r="79" spans="1:10" x14ac:dyDescent="0.25">
      <c r="A79" s="73" t="s">
        <v>21</v>
      </c>
      <c r="B79" s="70">
        <v>721</v>
      </c>
      <c r="C79" s="17"/>
      <c r="D79" s="43" t="s">
        <v>129</v>
      </c>
      <c r="E79" s="43" t="str">
        <f>A79</f>
        <v>FL</v>
      </c>
      <c r="F79" s="43">
        <f>GETPIVOTDATA("[Measures].[Count of id]",$A$69,"[bank_loan_data].[address_state]","[bank_loan_data].[address_state].&amp;[" &amp; A79 &amp; "]")</f>
        <v>721</v>
      </c>
      <c r="G79" s="17"/>
      <c r="H79" s="5"/>
      <c r="I79" s="6"/>
      <c r="J79" s="7"/>
    </row>
    <row r="80" spans="1:10" x14ac:dyDescent="0.25">
      <c r="A80" s="73" t="s">
        <v>28</v>
      </c>
      <c r="B80" s="70">
        <v>347</v>
      </c>
      <c r="C80" s="17"/>
      <c r="D80" s="43" t="s">
        <v>129</v>
      </c>
      <c r="E80" s="43" t="str">
        <f>A80</f>
        <v>GA</v>
      </c>
      <c r="F80" s="43">
        <f>GETPIVOTDATA("[Measures].[Count of id]",$A$69,"[bank_loan_data].[address_state]","[bank_loan_data].[address_state].&amp;[" &amp; A80 &amp; "]")</f>
        <v>347</v>
      </c>
      <c r="G80" s="17"/>
      <c r="H80" s="8"/>
      <c r="I80" s="9"/>
      <c r="J80" s="10"/>
    </row>
    <row r="81" spans="1:10" x14ac:dyDescent="0.25">
      <c r="A81" s="73" t="s">
        <v>50</v>
      </c>
      <c r="B81" s="70">
        <v>36</v>
      </c>
      <c r="C81" s="17"/>
      <c r="D81" s="43" t="s">
        <v>129</v>
      </c>
      <c r="E81" s="43" t="str">
        <f>A81</f>
        <v>HI</v>
      </c>
      <c r="F81" s="43">
        <f>GETPIVOTDATA("[Measures].[Count of id]",$A$69,"[bank_loan_data].[address_state]","[bank_loan_data].[address_state].&amp;[" &amp; A81 &amp; "]")</f>
        <v>36</v>
      </c>
      <c r="G81" s="17"/>
      <c r="H81" s="17"/>
      <c r="I81" s="17"/>
      <c r="J81" s="44"/>
    </row>
    <row r="82" spans="1:10" x14ac:dyDescent="0.25">
      <c r="A82" s="73" t="s">
        <v>68</v>
      </c>
      <c r="B82" s="70">
        <v>2</v>
      </c>
      <c r="C82" s="17"/>
      <c r="D82" s="43" t="s">
        <v>129</v>
      </c>
      <c r="E82" s="43" t="str">
        <f>A82</f>
        <v>IA</v>
      </c>
      <c r="F82" s="43">
        <f>GETPIVOTDATA("[Measures].[Count of id]",$A$69,"[bank_loan_data].[address_state]","[bank_loan_data].[address_state].&amp;[" &amp; A82 &amp; "]")</f>
        <v>2</v>
      </c>
      <c r="G82" s="17"/>
      <c r="H82" s="17"/>
      <c r="I82" s="17"/>
      <c r="J82" s="44"/>
    </row>
    <row r="83" spans="1:10" x14ac:dyDescent="0.25">
      <c r="A83" s="73" t="s">
        <v>19</v>
      </c>
      <c r="B83" s="70">
        <v>354</v>
      </c>
      <c r="C83" s="17"/>
      <c r="D83" s="43" t="s">
        <v>129</v>
      </c>
      <c r="E83" s="43" t="str">
        <f>A83</f>
        <v>IL</v>
      </c>
      <c r="F83" s="43">
        <f>GETPIVOTDATA("[Measures].[Count of id]",$A$69,"[bank_loan_data].[address_state]","[bank_loan_data].[address_state].&amp;[" &amp; A83 &amp; "]")</f>
        <v>354</v>
      </c>
      <c r="G83" s="17"/>
      <c r="H83" s="17"/>
      <c r="I83" s="17"/>
      <c r="J83" s="44"/>
    </row>
    <row r="84" spans="1:10" x14ac:dyDescent="0.25">
      <c r="A84" s="73" t="s">
        <v>67</v>
      </c>
      <c r="B84" s="70">
        <v>2</v>
      </c>
      <c r="C84" s="17"/>
      <c r="D84" s="43" t="s">
        <v>129</v>
      </c>
      <c r="E84" s="43" t="str">
        <f>A84</f>
        <v>IN</v>
      </c>
      <c r="F84" s="43">
        <f>GETPIVOTDATA("[Measures].[Count of id]",$A$69,"[bank_loan_data].[address_state]","[bank_loan_data].[address_state].&amp;[" &amp; A84 &amp; "]")</f>
        <v>2</v>
      </c>
      <c r="G84" s="17"/>
      <c r="H84" s="17"/>
      <c r="I84" s="17"/>
      <c r="J84" s="44"/>
    </row>
    <row r="85" spans="1:10" x14ac:dyDescent="0.25">
      <c r="A85" s="73" t="s">
        <v>54</v>
      </c>
      <c r="B85" s="70">
        <v>66</v>
      </c>
      <c r="C85" s="17"/>
      <c r="D85" s="43" t="s">
        <v>129</v>
      </c>
      <c r="E85" s="43" t="str">
        <f>A85</f>
        <v>KS</v>
      </c>
      <c r="F85" s="43">
        <f>GETPIVOTDATA("[Measures].[Count of id]",$A$69,"[bank_loan_data].[address_state]","[bank_loan_data].[address_state].&amp;[" &amp; A85 &amp; "]")</f>
        <v>66</v>
      </c>
      <c r="G85" s="17"/>
      <c r="H85" s="17"/>
      <c r="I85" s="17"/>
      <c r="J85" s="44"/>
    </row>
    <row r="86" spans="1:10" x14ac:dyDescent="0.25">
      <c r="A86" s="73" t="s">
        <v>32</v>
      </c>
      <c r="B86" s="70">
        <v>97</v>
      </c>
      <c r="C86" s="17"/>
      <c r="D86" s="43" t="s">
        <v>129</v>
      </c>
      <c r="E86" s="43" t="str">
        <f>A86</f>
        <v>KY</v>
      </c>
      <c r="F86" s="43">
        <f>GETPIVOTDATA("[Measures].[Count of id]",$A$69,"[bank_loan_data].[address_state]","[bank_loan_data].[address_state].&amp;[" &amp; A86 &amp; "]")</f>
        <v>97</v>
      </c>
      <c r="G86" s="17"/>
      <c r="H86" s="17"/>
      <c r="I86" s="17"/>
      <c r="J86" s="44"/>
    </row>
    <row r="87" spans="1:10" x14ac:dyDescent="0.25">
      <c r="A87" s="73" t="s">
        <v>53</v>
      </c>
      <c r="B87" s="70">
        <v>125</v>
      </c>
      <c r="C87" s="17"/>
      <c r="D87" s="43" t="s">
        <v>129</v>
      </c>
      <c r="E87" s="43" t="str">
        <f>A87</f>
        <v>LA</v>
      </c>
      <c r="F87" s="43">
        <f>GETPIVOTDATA("[Measures].[Count of id]",$A$69,"[bank_loan_data].[address_state]","[bank_loan_data].[address_state].&amp;[" &amp; A87 &amp; "]")</f>
        <v>125</v>
      </c>
      <c r="G87" s="17"/>
      <c r="H87" s="17"/>
      <c r="I87" s="17"/>
      <c r="J87" s="44"/>
    </row>
    <row r="88" spans="1:10" x14ac:dyDescent="0.25">
      <c r="A88" s="73" t="s">
        <v>33</v>
      </c>
      <c r="B88" s="70">
        <v>355</v>
      </c>
      <c r="C88" s="17"/>
      <c r="D88" s="43" t="s">
        <v>129</v>
      </c>
      <c r="E88" s="43" t="str">
        <f>A88</f>
        <v>MA</v>
      </c>
      <c r="F88" s="43">
        <f>GETPIVOTDATA("[Measures].[Count of id]",$A$69,"[bank_loan_data].[address_state]","[bank_loan_data].[address_state].&amp;[" &amp; A88 &amp; "]")</f>
        <v>355</v>
      </c>
      <c r="G88" s="17"/>
      <c r="H88" s="17"/>
      <c r="I88" s="17"/>
      <c r="J88" s="44"/>
    </row>
    <row r="89" spans="1:10" x14ac:dyDescent="0.25">
      <c r="A89" s="73" t="s">
        <v>39</v>
      </c>
      <c r="B89" s="70">
        <v>225</v>
      </c>
      <c r="C89" s="17"/>
      <c r="D89" s="43" t="s">
        <v>129</v>
      </c>
      <c r="E89" s="43" t="str">
        <f>A89</f>
        <v>MD</v>
      </c>
      <c r="F89" s="43">
        <f>GETPIVOTDATA("[Measures].[Count of id]",$A$69,"[bank_loan_data].[address_state]","[bank_loan_data].[address_state].&amp;[" &amp; A89 &amp; "]")</f>
        <v>225</v>
      </c>
      <c r="G89" s="17"/>
      <c r="H89" s="17"/>
      <c r="I89" s="17"/>
      <c r="J89" s="44"/>
    </row>
    <row r="90" spans="1:10" x14ac:dyDescent="0.25">
      <c r="A90" s="73" t="s">
        <v>48</v>
      </c>
      <c r="B90" s="70">
        <v>179</v>
      </c>
      <c r="C90" s="17"/>
      <c r="D90" s="43" t="s">
        <v>129</v>
      </c>
      <c r="E90" s="43" t="str">
        <f>A90</f>
        <v>MI</v>
      </c>
      <c r="F90" s="43">
        <f>GETPIVOTDATA("[Measures].[Count of id]",$A$69,"[bank_loan_data].[address_state]","[bank_loan_data].[address_state].&amp;[" &amp; A90 &amp; "]")</f>
        <v>179</v>
      </c>
      <c r="G90" s="17"/>
      <c r="H90" s="17"/>
      <c r="I90" s="17"/>
      <c r="J90" s="44"/>
    </row>
    <row r="91" spans="1:10" x14ac:dyDescent="0.25">
      <c r="A91" s="73" t="s">
        <v>25</v>
      </c>
      <c r="B91" s="70">
        <v>179</v>
      </c>
      <c r="C91" s="17"/>
      <c r="D91" s="43" t="s">
        <v>129</v>
      </c>
      <c r="E91" s="43" t="str">
        <f>A91</f>
        <v>MN</v>
      </c>
      <c r="F91" s="43">
        <f>GETPIVOTDATA("[Measures].[Count of id]",$A$69,"[bank_loan_data].[address_state]","[bank_loan_data].[address_state].&amp;[" &amp; A91 &amp; "]")</f>
        <v>179</v>
      </c>
      <c r="G91" s="17"/>
      <c r="H91" s="17"/>
      <c r="I91" s="17"/>
      <c r="J91" s="44"/>
    </row>
    <row r="92" spans="1:10" x14ac:dyDescent="0.25">
      <c r="A92" s="73" t="s">
        <v>41</v>
      </c>
      <c r="B92" s="70">
        <v>177</v>
      </c>
      <c r="C92" s="17"/>
      <c r="D92" s="43" t="s">
        <v>129</v>
      </c>
      <c r="E92" s="43" t="str">
        <f>A92</f>
        <v>MO</v>
      </c>
      <c r="F92" s="43">
        <f>GETPIVOTDATA("[Measures].[Count of id]",$A$69,"[bank_loan_data].[address_state]","[bank_loan_data].[address_state].&amp;[" &amp; A92 &amp; "]")</f>
        <v>177</v>
      </c>
      <c r="G92" s="17"/>
      <c r="H92" s="17"/>
      <c r="I92" s="17"/>
      <c r="J92" s="44"/>
    </row>
    <row r="93" spans="1:10" x14ac:dyDescent="0.25">
      <c r="A93" s="73" t="s">
        <v>63</v>
      </c>
      <c r="B93" s="70">
        <v>5</v>
      </c>
      <c r="C93" s="17"/>
      <c r="D93" s="43" t="s">
        <v>129</v>
      </c>
      <c r="E93" s="43" t="str">
        <f>A93</f>
        <v>MS</v>
      </c>
      <c r="F93" s="43">
        <f>GETPIVOTDATA("[Measures].[Count of id]",$A$69,"[bank_loan_data].[address_state]","[bank_loan_data].[address_state].&amp;[" &amp; A93 &amp; "]")</f>
        <v>5</v>
      </c>
      <c r="G93" s="17"/>
      <c r="H93" s="17"/>
      <c r="I93" s="17"/>
      <c r="J93" s="44"/>
    </row>
    <row r="94" spans="1:10" x14ac:dyDescent="0.25">
      <c r="A94" s="73" t="s">
        <v>57</v>
      </c>
      <c r="B94" s="70">
        <v>20</v>
      </c>
      <c r="C94" s="17"/>
      <c r="D94" s="43" t="s">
        <v>129</v>
      </c>
      <c r="E94" s="43" t="str">
        <f>A94</f>
        <v>MT</v>
      </c>
      <c r="F94" s="43">
        <f>GETPIVOTDATA("[Measures].[Count of id]",$A$69,"[bank_loan_data].[address_state]","[bank_loan_data].[address_state].&amp;[" &amp; A94 &amp; "]")</f>
        <v>20</v>
      </c>
      <c r="G94" s="17"/>
      <c r="H94" s="17"/>
      <c r="I94" s="17"/>
      <c r="J94" s="44"/>
    </row>
    <row r="95" spans="1:10" x14ac:dyDescent="0.25">
      <c r="A95" s="73" t="s">
        <v>31</v>
      </c>
      <c r="B95" s="70">
        <v>190</v>
      </c>
      <c r="C95" s="17"/>
      <c r="D95" s="43" t="s">
        <v>129</v>
      </c>
      <c r="E95" s="43" t="str">
        <f>A95</f>
        <v>NC</v>
      </c>
      <c r="F95" s="43">
        <f>GETPIVOTDATA("[Measures].[Count of id]",$A$69,"[bank_loan_data].[address_state]","[bank_loan_data].[address_state].&amp;[" &amp; A95 &amp; "]")</f>
        <v>190</v>
      </c>
      <c r="G95" s="17"/>
      <c r="H95" s="17"/>
      <c r="I95" s="17"/>
      <c r="J95" s="44"/>
    </row>
    <row r="96" spans="1:10" x14ac:dyDescent="0.25">
      <c r="A96" s="73" t="s">
        <v>56</v>
      </c>
      <c r="B96" s="70">
        <v>42</v>
      </c>
      <c r="C96" s="17"/>
      <c r="D96" s="43" t="s">
        <v>129</v>
      </c>
      <c r="E96" s="43" t="str">
        <f>A96</f>
        <v>NH</v>
      </c>
      <c r="F96" s="43">
        <f>GETPIVOTDATA("[Measures].[Count of id]",$A$69,"[bank_loan_data].[address_state]","[bank_loan_data].[address_state].&amp;[" &amp; A96 &amp; "]")</f>
        <v>42</v>
      </c>
      <c r="G96" s="17"/>
      <c r="H96" s="17"/>
      <c r="I96" s="17"/>
      <c r="J96" s="44"/>
    </row>
    <row r="97" spans="1:10" x14ac:dyDescent="0.25">
      <c r="A97" s="73" t="s">
        <v>29</v>
      </c>
      <c r="B97" s="70">
        <v>440</v>
      </c>
      <c r="C97" s="17"/>
      <c r="D97" s="43" t="s">
        <v>129</v>
      </c>
      <c r="E97" s="43" t="str">
        <f>A97</f>
        <v>NJ</v>
      </c>
      <c r="F97" s="43">
        <f>GETPIVOTDATA("[Measures].[Count of id]",$A$69,"[bank_loan_data].[address_state]","[bank_loan_data].[address_state].&amp;[" &amp; A97 &amp; "]")</f>
        <v>440</v>
      </c>
      <c r="G97" s="17"/>
      <c r="H97" s="17"/>
      <c r="I97" s="17"/>
      <c r="J97" s="44"/>
    </row>
    <row r="98" spans="1:10" x14ac:dyDescent="0.25">
      <c r="A98" s="73" t="s">
        <v>55</v>
      </c>
      <c r="B98" s="70">
        <v>47</v>
      </c>
      <c r="C98" s="17"/>
      <c r="D98" s="43" t="s">
        <v>129</v>
      </c>
      <c r="E98" s="43" t="str">
        <f>A98</f>
        <v>NM</v>
      </c>
      <c r="F98" s="43">
        <f>GETPIVOTDATA("[Measures].[Count of id]",$A$69,"[bank_loan_data].[address_state]","[bank_loan_data].[address_state].&amp;[" &amp; A98 &amp; "]")</f>
        <v>47</v>
      </c>
      <c r="G98" s="17"/>
      <c r="H98" s="17"/>
      <c r="I98" s="17"/>
      <c r="J98" s="44"/>
    </row>
    <row r="99" spans="1:10" x14ac:dyDescent="0.25">
      <c r="A99" s="73" t="s">
        <v>23</v>
      </c>
      <c r="B99" s="70">
        <v>92</v>
      </c>
      <c r="C99" s="17"/>
      <c r="D99" s="43" t="s">
        <v>129</v>
      </c>
      <c r="E99" s="43" t="str">
        <f>A99</f>
        <v>NV</v>
      </c>
      <c r="F99" s="43">
        <f>GETPIVOTDATA("[Measures].[Count of id]",$A$69,"[bank_loan_data].[address_state]","[bank_loan_data].[address_state].&amp;[" &amp; A99 &amp; "]")</f>
        <v>92</v>
      </c>
      <c r="G99" s="17"/>
      <c r="H99" s="17"/>
      <c r="I99" s="17"/>
      <c r="J99" s="44"/>
    </row>
    <row r="100" spans="1:10" x14ac:dyDescent="0.25">
      <c r="A100" s="73" t="s">
        <v>24</v>
      </c>
      <c r="B100" s="70">
        <v>915</v>
      </c>
      <c r="C100" s="17"/>
      <c r="D100" s="43" t="s">
        <v>129</v>
      </c>
      <c r="E100" s="43" t="str">
        <f>A100</f>
        <v>NY</v>
      </c>
      <c r="F100" s="43">
        <f>GETPIVOTDATA("[Measures].[Count of id]",$A$69,"[bank_loan_data].[address_state]","[bank_loan_data].[address_state].&amp;[" &amp; A100 &amp; "]")</f>
        <v>915</v>
      </c>
      <c r="G100" s="17"/>
      <c r="H100" s="17"/>
      <c r="I100" s="17"/>
      <c r="J100" s="44"/>
    </row>
    <row r="101" spans="1:10" x14ac:dyDescent="0.25">
      <c r="A101" s="73" t="s">
        <v>47</v>
      </c>
      <c r="B101" s="70">
        <v>303</v>
      </c>
      <c r="C101" s="17"/>
      <c r="D101" s="43" t="s">
        <v>129</v>
      </c>
      <c r="E101" s="43" t="str">
        <f>A101</f>
        <v>OH</v>
      </c>
      <c r="F101" s="43">
        <f>GETPIVOTDATA("[Measures].[Count of id]",$A$69,"[bank_loan_data].[address_state]","[bank_loan_data].[address_state].&amp;[" &amp; A101 &amp; "]")</f>
        <v>303</v>
      </c>
      <c r="G101" s="17"/>
      <c r="H101" s="17"/>
      <c r="I101" s="17"/>
      <c r="J101" s="44"/>
    </row>
    <row r="102" spans="1:10" x14ac:dyDescent="0.25">
      <c r="A102" s="73" t="s">
        <v>35</v>
      </c>
      <c r="B102" s="70">
        <v>78</v>
      </c>
      <c r="C102" s="17"/>
      <c r="D102" s="43" t="s">
        <v>129</v>
      </c>
      <c r="E102" s="43" t="str">
        <f>A102</f>
        <v>OK</v>
      </c>
      <c r="F102" s="43">
        <f>GETPIVOTDATA("[Measures].[Count of id]",$A$69,"[bank_loan_data].[address_state]","[bank_loan_data].[address_state].&amp;[" &amp; A102 &amp; "]")</f>
        <v>78</v>
      </c>
      <c r="G102" s="17"/>
      <c r="H102" s="17"/>
      <c r="I102" s="17"/>
      <c r="J102" s="44"/>
    </row>
    <row r="103" spans="1:10" x14ac:dyDescent="0.25">
      <c r="A103" s="73" t="s">
        <v>44</v>
      </c>
      <c r="B103" s="70">
        <v>109</v>
      </c>
      <c r="C103" s="17"/>
      <c r="D103" s="43" t="s">
        <v>129</v>
      </c>
      <c r="E103" s="43" t="str">
        <f>A103</f>
        <v>OR</v>
      </c>
      <c r="F103" s="43">
        <f>GETPIVOTDATA("[Measures].[Count of id]",$A$69,"[bank_loan_data].[address_state]","[bank_loan_data].[address_state].&amp;[" &amp; A103 &amp; "]")</f>
        <v>109</v>
      </c>
      <c r="G103" s="17"/>
      <c r="H103" s="17"/>
      <c r="I103" s="17"/>
      <c r="J103" s="44"/>
    </row>
    <row r="104" spans="1:10" x14ac:dyDescent="0.25">
      <c r="A104" s="73" t="s">
        <v>40</v>
      </c>
      <c r="B104" s="70">
        <v>433</v>
      </c>
      <c r="C104" s="17"/>
      <c r="D104" s="43" t="s">
        <v>129</v>
      </c>
      <c r="E104" s="43" t="str">
        <f>A104</f>
        <v>PA</v>
      </c>
      <c r="F104" s="43">
        <f>GETPIVOTDATA("[Measures].[Count of id]",$A$69,"[bank_loan_data].[address_state]","[bank_loan_data].[address_state].&amp;[" &amp; A104 &amp; "]")</f>
        <v>433</v>
      </c>
      <c r="G104" s="17"/>
      <c r="H104" s="17"/>
      <c r="I104" s="17"/>
      <c r="J104" s="44"/>
    </row>
    <row r="105" spans="1:10" x14ac:dyDescent="0.25">
      <c r="A105" s="73" t="s">
        <v>58</v>
      </c>
      <c r="B105" s="70">
        <v>54</v>
      </c>
      <c r="C105" s="17"/>
      <c r="D105" s="43" t="s">
        <v>129</v>
      </c>
      <c r="E105" s="43" t="str">
        <f>A105</f>
        <v>RI</v>
      </c>
      <c r="F105" s="43">
        <f>GETPIVOTDATA("[Measures].[Count of id]",$A$69,"[bank_loan_data].[address_state]","[bank_loan_data].[address_state].&amp;[" &amp; A105 &amp; "]")</f>
        <v>54</v>
      </c>
      <c r="G105" s="17"/>
      <c r="H105" s="17"/>
      <c r="I105" s="17"/>
      <c r="J105" s="44"/>
    </row>
    <row r="106" spans="1:10" x14ac:dyDescent="0.25">
      <c r="A106" s="73" t="s">
        <v>26</v>
      </c>
      <c r="B106" s="70">
        <v>123</v>
      </c>
      <c r="C106" s="17"/>
      <c r="D106" s="43" t="s">
        <v>129</v>
      </c>
      <c r="E106" s="43" t="str">
        <f>A106</f>
        <v>SC</v>
      </c>
      <c r="F106" s="43">
        <f>GETPIVOTDATA("[Measures].[Count of id]",$A$69,"[bank_loan_data].[address_state]","[bank_loan_data].[address_state].&amp;[" &amp; A106 &amp; "]")</f>
        <v>123</v>
      </c>
      <c r="G106" s="17"/>
      <c r="H106" s="17"/>
      <c r="I106" s="17"/>
      <c r="J106" s="44"/>
    </row>
    <row r="107" spans="1:10" x14ac:dyDescent="0.25">
      <c r="A107" s="73" t="s">
        <v>52</v>
      </c>
      <c r="B107" s="70">
        <v>18</v>
      </c>
      <c r="C107" s="17"/>
      <c r="D107" s="43" t="s">
        <v>129</v>
      </c>
      <c r="E107" s="43" t="str">
        <f>A107</f>
        <v>SD</v>
      </c>
      <c r="F107" s="43">
        <f>GETPIVOTDATA("[Measures].[Count of id]",$A$69,"[bank_loan_data].[address_state]","[bank_loan_data].[address_state].&amp;[" &amp; A107 &amp; "]")</f>
        <v>18</v>
      </c>
      <c r="G107" s="17"/>
      <c r="H107" s="17"/>
      <c r="I107" s="17"/>
      <c r="J107" s="44"/>
    </row>
    <row r="108" spans="1:10" x14ac:dyDescent="0.25">
      <c r="A108" s="73" t="s">
        <v>46</v>
      </c>
      <c r="B108" s="70">
        <v>3</v>
      </c>
      <c r="C108" s="17"/>
      <c r="D108" s="43" t="s">
        <v>129</v>
      </c>
      <c r="E108" s="43" t="str">
        <f>A108</f>
        <v>TN</v>
      </c>
      <c r="F108" s="43">
        <f>GETPIVOTDATA("[Measures].[Count of id]",$A$69,"[bank_loan_data].[address_state]","[bank_loan_data].[address_state].&amp;[" &amp; A108 &amp; "]")</f>
        <v>3</v>
      </c>
      <c r="G108" s="17"/>
      <c r="H108" s="17"/>
      <c r="I108" s="17"/>
      <c r="J108" s="44"/>
    </row>
    <row r="109" spans="1:10" x14ac:dyDescent="0.25">
      <c r="A109" s="73" t="s">
        <v>22</v>
      </c>
      <c r="B109" s="70">
        <v>678</v>
      </c>
      <c r="C109" s="17"/>
      <c r="D109" s="43" t="s">
        <v>129</v>
      </c>
      <c r="E109" s="43" t="str">
        <f>A109</f>
        <v>TX</v>
      </c>
      <c r="F109" s="43">
        <f>GETPIVOTDATA("[Measures].[Count of id]",$A$69,"[bank_loan_data].[address_state]","[bank_loan_data].[address_state].&amp;[" &amp; A109 &amp; "]")</f>
        <v>678</v>
      </c>
      <c r="G109" s="17"/>
      <c r="H109" s="17"/>
      <c r="I109" s="17"/>
      <c r="J109" s="44"/>
    </row>
    <row r="110" spans="1:10" x14ac:dyDescent="0.25">
      <c r="A110" s="73" t="s">
        <v>51</v>
      </c>
      <c r="B110" s="70">
        <v>59</v>
      </c>
      <c r="C110" s="17"/>
      <c r="D110" s="43" t="s">
        <v>129</v>
      </c>
      <c r="E110" s="43" t="str">
        <f>A110</f>
        <v>UT</v>
      </c>
      <c r="F110" s="43">
        <f>GETPIVOTDATA("[Measures].[Count of id]",$A$69,"[bank_loan_data].[address_state]","[bank_loan_data].[address_state].&amp;[" &amp; A110 &amp; "]")</f>
        <v>59</v>
      </c>
      <c r="G110" s="17"/>
      <c r="H110" s="17"/>
      <c r="I110" s="17"/>
      <c r="J110" s="44"/>
    </row>
    <row r="111" spans="1:10" x14ac:dyDescent="0.25">
      <c r="A111" s="73" t="s">
        <v>30</v>
      </c>
      <c r="B111" s="70">
        <v>340</v>
      </c>
      <c r="C111" s="17"/>
      <c r="D111" s="43" t="s">
        <v>129</v>
      </c>
      <c r="E111" s="43" t="str">
        <f>A111</f>
        <v>VA</v>
      </c>
      <c r="F111" s="43">
        <f>GETPIVOTDATA("[Measures].[Count of id]",$A$69,"[bank_loan_data].[address_state]","[bank_loan_data].[address_state].&amp;[" &amp; A111 &amp; "]")</f>
        <v>340</v>
      </c>
      <c r="G111" s="17"/>
      <c r="H111" s="17"/>
      <c r="I111" s="17"/>
      <c r="J111" s="44"/>
    </row>
    <row r="112" spans="1:10" x14ac:dyDescent="0.25">
      <c r="A112" s="73" t="s">
        <v>34</v>
      </c>
      <c r="B112" s="70">
        <v>20</v>
      </c>
      <c r="C112" s="17"/>
      <c r="D112" s="43" t="s">
        <v>129</v>
      </c>
      <c r="E112" s="43" t="str">
        <f>A112</f>
        <v>VT</v>
      </c>
      <c r="F112" s="43">
        <f>GETPIVOTDATA("[Measures].[Count of id]",$A$69,"[bank_loan_data].[address_state]","[bank_loan_data].[address_state].&amp;[" &amp; A112 &amp; "]")</f>
        <v>20</v>
      </c>
      <c r="G112" s="17"/>
      <c r="H112" s="17"/>
      <c r="I112" s="17"/>
      <c r="J112" s="44"/>
    </row>
    <row r="113" spans="1:10" x14ac:dyDescent="0.25">
      <c r="A113" s="73" t="s">
        <v>38</v>
      </c>
      <c r="B113" s="70">
        <v>188</v>
      </c>
      <c r="C113" s="17"/>
      <c r="D113" s="43" t="s">
        <v>129</v>
      </c>
      <c r="E113" s="43" t="str">
        <f>A113</f>
        <v>WA</v>
      </c>
      <c r="F113" s="43">
        <f>GETPIVOTDATA("[Measures].[Count of id]",$A$69,"[bank_loan_data].[address_state]","[bank_loan_data].[address_state].&amp;[" &amp; A113 &amp; "]")</f>
        <v>188</v>
      </c>
      <c r="G113" s="17"/>
      <c r="H113" s="17"/>
      <c r="I113" s="17"/>
      <c r="J113" s="44"/>
    </row>
    <row r="114" spans="1:10" x14ac:dyDescent="0.25">
      <c r="A114" s="73" t="s">
        <v>49</v>
      </c>
      <c r="B114" s="70">
        <v>114</v>
      </c>
      <c r="C114" s="17"/>
      <c r="D114" s="43" t="s">
        <v>129</v>
      </c>
      <c r="E114" s="43" t="str">
        <f>A114</f>
        <v>WI</v>
      </c>
      <c r="F114" s="43">
        <f>GETPIVOTDATA("[Measures].[Count of id]",$A$69,"[bank_loan_data].[address_state]","[bank_loan_data].[address_state].&amp;[" &amp; A114 &amp; "]")</f>
        <v>114</v>
      </c>
      <c r="G114" s="17"/>
      <c r="H114" s="17"/>
      <c r="I114" s="17"/>
      <c r="J114" s="44"/>
    </row>
    <row r="115" spans="1:10" x14ac:dyDescent="0.25">
      <c r="A115" s="73" t="s">
        <v>60</v>
      </c>
      <c r="B115" s="70">
        <v>47</v>
      </c>
      <c r="C115" s="17"/>
      <c r="D115" s="43" t="s">
        <v>129</v>
      </c>
      <c r="E115" s="43" t="str">
        <f>A115</f>
        <v>WV</v>
      </c>
      <c r="F115" s="43">
        <f>GETPIVOTDATA("[Measures].[Count of id]",$A$69,"[bank_loan_data].[address_state]","[bank_loan_data].[address_state].&amp;[" &amp; A115 &amp; "]")</f>
        <v>47</v>
      </c>
      <c r="G115" s="17"/>
      <c r="H115" s="17"/>
      <c r="I115" s="17"/>
      <c r="J115" s="44"/>
    </row>
    <row r="116" spans="1:10" ht="15.75" thickBot="1" x14ac:dyDescent="0.3">
      <c r="A116" s="74" t="s">
        <v>20</v>
      </c>
      <c r="B116" s="67">
        <v>14</v>
      </c>
      <c r="C116" s="17"/>
      <c r="D116" s="43" t="s">
        <v>129</v>
      </c>
      <c r="E116" s="43" t="str">
        <f>A116</f>
        <v>WY</v>
      </c>
      <c r="F116" s="43">
        <f>GETPIVOTDATA("[Measures].[Count of id]",$A$69,"[bank_loan_data].[address_state]","[bank_loan_data].[address_state].&amp;[" &amp; A116 &amp; "]")</f>
        <v>14</v>
      </c>
      <c r="G116" s="17"/>
      <c r="H116" s="17"/>
      <c r="I116" s="17"/>
      <c r="J116" s="44"/>
    </row>
    <row r="117" spans="1:10" x14ac:dyDescent="0.25">
      <c r="A117"/>
      <c r="B117"/>
      <c r="C117" s="17"/>
      <c r="D117" s="43" t="s">
        <v>129</v>
      </c>
      <c r="E117" s="43">
        <f>A117</f>
        <v>0</v>
      </c>
      <c r="F117" s="43" t="e">
        <f>GETPIVOTDATA("[Measures].[Count of id]",$A$69,"[bank_loan_data].[address_state]","[bank_loan_data].[address_state].&amp;[" &amp; A117 &amp; "]")</f>
        <v>#REF!</v>
      </c>
      <c r="G117" s="17"/>
      <c r="H117" s="17"/>
      <c r="I117" s="17"/>
      <c r="J117" s="44"/>
    </row>
    <row r="118" spans="1:10" x14ac:dyDescent="0.25">
      <c r="A118"/>
      <c r="B118"/>
      <c r="C118" s="17"/>
      <c r="D118" s="43" t="s">
        <v>129</v>
      </c>
      <c r="E118" s="43">
        <f>A118</f>
        <v>0</v>
      </c>
      <c r="F118" s="43" t="e">
        <f>GETPIVOTDATA("[Measures].[Count of id]",$A$69,"[bank_loan_data].[address_state]","[bank_loan_data].[address_state].&amp;[" &amp; A118 &amp; "]")</f>
        <v>#REF!</v>
      </c>
      <c r="G118" s="17"/>
      <c r="H118" s="17"/>
      <c r="I118" s="17"/>
      <c r="J118" s="44"/>
    </row>
    <row r="119" spans="1:10" ht="15.75" thickBot="1" x14ac:dyDescent="0.3">
      <c r="A119"/>
      <c r="B119"/>
      <c r="C119" s="17"/>
      <c r="D119" s="43" t="s">
        <v>129</v>
      </c>
      <c r="E119" s="43">
        <f>A119</f>
        <v>0</v>
      </c>
      <c r="F119" s="43" t="e">
        <f>GETPIVOTDATA("[Measures].[Count of id]",$A$69,"[bank_loan_data].[address_state]","[bank_loan_data].[address_state].&amp;[" &amp; A119 &amp; "]")</f>
        <v>#REF!</v>
      </c>
      <c r="G119" s="17"/>
      <c r="H119" s="17"/>
      <c r="I119" s="17"/>
      <c r="J119" s="44"/>
    </row>
    <row r="120" spans="1:10" x14ac:dyDescent="0.25">
      <c r="A120" s="45"/>
      <c r="B120" s="43"/>
      <c r="C120" s="17"/>
      <c r="D120" s="17"/>
      <c r="E120" s="17"/>
      <c r="F120" s="17"/>
      <c r="G120" s="17"/>
      <c r="H120" s="17"/>
      <c r="I120" s="17"/>
      <c r="J120" s="44"/>
    </row>
    <row r="121" spans="1:10" ht="15.75" thickBot="1" x14ac:dyDescent="0.3">
      <c r="A121" s="46"/>
      <c r="B121" s="47"/>
      <c r="C121" s="48"/>
      <c r="D121" s="48"/>
      <c r="E121" s="48"/>
      <c r="F121" s="48"/>
      <c r="G121" s="48"/>
      <c r="H121" s="48"/>
      <c r="I121" s="48"/>
      <c r="J121" s="49"/>
    </row>
    <row r="122" spans="1:10" ht="15.75" thickBot="1" x14ac:dyDescent="0.3">
      <c r="A122" s="65"/>
      <c r="B122" s="41"/>
      <c r="C122" s="40"/>
      <c r="D122" s="40"/>
      <c r="E122" s="40"/>
      <c r="F122" s="40"/>
      <c r="G122" s="42"/>
    </row>
    <row r="123" spans="1:10" ht="15.75" thickBot="1" x14ac:dyDescent="0.3">
      <c r="A123" s="81" t="s">
        <v>130</v>
      </c>
      <c r="B123" s="43"/>
      <c r="C123" s="17"/>
      <c r="D123" s="17"/>
      <c r="E123" s="17"/>
      <c r="F123" s="17"/>
      <c r="G123" s="44"/>
    </row>
    <row r="124" spans="1:10" ht="15.75" thickBot="1" x14ac:dyDescent="0.3">
      <c r="A124" s="71" t="s">
        <v>95</v>
      </c>
      <c r="B124" s="68" t="s">
        <v>82</v>
      </c>
      <c r="C124" s="17"/>
      <c r="D124" s="17"/>
      <c r="E124" s="17"/>
      <c r="F124" s="17"/>
      <c r="G124" s="44"/>
    </row>
    <row r="125" spans="1:10" x14ac:dyDescent="0.25">
      <c r="A125" s="73" t="s">
        <v>5</v>
      </c>
      <c r="B125" s="69">
        <v>9274</v>
      </c>
      <c r="C125" s="17"/>
      <c r="D125" s="17"/>
      <c r="E125" s="17"/>
      <c r="F125" s="17"/>
      <c r="G125" s="44"/>
    </row>
    <row r="126" spans="1:10" ht="15.75" thickBot="1" x14ac:dyDescent="0.3">
      <c r="A126" s="74" t="s">
        <v>16</v>
      </c>
      <c r="B126" s="67">
        <v>415</v>
      </c>
      <c r="C126" s="17"/>
      <c r="D126" s="17"/>
      <c r="E126" s="17"/>
      <c r="F126" s="17"/>
      <c r="G126" s="44"/>
    </row>
    <row r="127" spans="1:10" x14ac:dyDescent="0.25">
      <c r="A127" s="45"/>
      <c r="B127" s="43"/>
      <c r="C127" s="17"/>
      <c r="D127" s="17"/>
      <c r="E127" s="17"/>
      <c r="F127" s="17"/>
      <c r="G127" s="44"/>
    </row>
    <row r="128" spans="1:10" x14ac:dyDescent="0.25">
      <c r="A128" s="45"/>
      <c r="B128" s="43"/>
      <c r="C128" s="17"/>
      <c r="D128" s="17"/>
      <c r="E128" s="17"/>
      <c r="F128" s="17"/>
      <c r="G128" s="44"/>
    </row>
    <row r="129" spans="1:12" x14ac:dyDescent="0.25">
      <c r="A129" s="45"/>
      <c r="B129" s="43"/>
      <c r="C129" s="17"/>
      <c r="D129" s="17"/>
      <c r="E129" s="17"/>
      <c r="F129" s="17"/>
      <c r="G129" s="44"/>
      <c r="I129"/>
      <c r="J129"/>
      <c r="K129"/>
    </row>
    <row r="130" spans="1:12" x14ac:dyDescent="0.25">
      <c r="A130" s="45"/>
      <c r="B130" s="43"/>
      <c r="C130" s="17"/>
      <c r="D130" s="17"/>
      <c r="E130" s="17"/>
      <c r="F130" s="17"/>
      <c r="G130" s="44"/>
      <c r="I130"/>
      <c r="J130"/>
      <c r="K130"/>
    </row>
    <row r="131" spans="1:12" x14ac:dyDescent="0.25">
      <c r="A131" s="45"/>
      <c r="B131" s="43"/>
      <c r="C131" s="17"/>
      <c r="D131" s="17"/>
      <c r="E131" s="17"/>
      <c r="F131" s="17"/>
      <c r="G131" s="44"/>
      <c r="I131"/>
      <c r="J131"/>
      <c r="K131"/>
    </row>
    <row r="132" spans="1:12" x14ac:dyDescent="0.25">
      <c r="A132" s="45"/>
      <c r="B132" s="43"/>
      <c r="C132" s="17"/>
      <c r="D132" s="17"/>
      <c r="E132" s="17"/>
      <c r="F132" s="17"/>
      <c r="G132" s="44"/>
      <c r="I132"/>
      <c r="J132"/>
      <c r="K132"/>
    </row>
    <row r="133" spans="1:12" x14ac:dyDescent="0.25">
      <c r="A133" s="45"/>
      <c r="B133" s="43"/>
      <c r="C133" s="17"/>
      <c r="D133" s="17"/>
      <c r="E133" s="17"/>
      <c r="F133" s="17"/>
      <c r="G133" s="44"/>
      <c r="I133"/>
      <c r="J133"/>
      <c r="K133"/>
    </row>
    <row r="134" spans="1:12" x14ac:dyDescent="0.25">
      <c r="A134" s="45"/>
      <c r="B134" s="43"/>
      <c r="C134" s="17"/>
      <c r="D134" s="17"/>
      <c r="E134" s="17"/>
      <c r="F134" s="17"/>
      <c r="G134" s="44"/>
      <c r="I134"/>
      <c r="J134"/>
      <c r="K134"/>
    </row>
    <row r="135" spans="1:12" ht="15.75" thickBot="1" x14ac:dyDescent="0.3">
      <c r="A135" s="46"/>
      <c r="B135" s="47"/>
      <c r="C135" s="48"/>
      <c r="D135" s="48"/>
      <c r="E135" s="48"/>
      <c r="F135" s="48"/>
      <c r="G135" s="49"/>
      <c r="I135"/>
      <c r="J135"/>
      <c r="K135"/>
    </row>
    <row r="136" spans="1:12" ht="15.75" thickBot="1" x14ac:dyDescent="0.3">
      <c r="A136"/>
      <c r="B136"/>
      <c r="I136"/>
      <c r="J136" s="2"/>
      <c r="K136" s="3"/>
      <c r="L136" s="4"/>
    </row>
    <row r="137" spans="1:12" ht="15.75" thickBot="1" x14ac:dyDescent="0.3">
      <c r="A137" s="65"/>
      <c r="B137" s="41"/>
      <c r="C137" s="40"/>
      <c r="D137" s="40"/>
      <c r="E137" s="40"/>
      <c r="F137" s="40"/>
      <c r="G137" s="40"/>
      <c r="H137" s="42"/>
      <c r="I137"/>
      <c r="J137" s="5"/>
      <c r="K137" s="6"/>
      <c r="L137" s="7"/>
    </row>
    <row r="138" spans="1:12" ht="15.75" thickBot="1" x14ac:dyDescent="0.3">
      <c r="A138" s="71" t="s">
        <v>95</v>
      </c>
      <c r="B138" s="68" t="s">
        <v>82</v>
      </c>
      <c r="C138" s="17"/>
      <c r="D138" s="17"/>
      <c r="E138" s="17"/>
      <c r="F138" s="17"/>
      <c r="G138" s="17"/>
      <c r="H138" s="44"/>
      <c r="I138"/>
      <c r="J138" s="5"/>
      <c r="K138" s="6"/>
      <c r="L138" s="7"/>
    </row>
    <row r="139" spans="1:12" x14ac:dyDescent="0.25">
      <c r="A139" s="72" t="s">
        <v>15</v>
      </c>
      <c r="B139" s="69">
        <v>341</v>
      </c>
      <c r="C139" s="17"/>
      <c r="D139" s="17"/>
      <c r="E139" s="17"/>
      <c r="F139" s="17"/>
      <c r="G139" s="17"/>
      <c r="H139" s="44"/>
      <c r="I139"/>
      <c r="J139" s="5"/>
      <c r="K139" s="6"/>
      <c r="L139" s="7"/>
    </row>
    <row r="140" spans="1:12" x14ac:dyDescent="0.25">
      <c r="A140" s="73" t="s">
        <v>13</v>
      </c>
      <c r="B140" s="70">
        <v>405</v>
      </c>
      <c r="C140" s="17"/>
      <c r="D140" s="17"/>
      <c r="E140" s="17"/>
      <c r="F140" s="17"/>
      <c r="G140" s="17"/>
      <c r="H140" s="44"/>
      <c r="I140"/>
      <c r="J140" s="5"/>
      <c r="K140" s="6"/>
      <c r="L140" s="7"/>
    </row>
    <row r="141" spans="1:12" x14ac:dyDescent="0.25">
      <c r="A141" s="73" t="s">
        <v>12</v>
      </c>
      <c r="B141" s="70">
        <v>434</v>
      </c>
      <c r="C141" s="17"/>
      <c r="D141" s="17"/>
      <c r="E141" s="17"/>
      <c r="F141" s="17"/>
      <c r="G141" s="17"/>
      <c r="H141" s="44"/>
      <c r="I141"/>
      <c r="J141" s="5"/>
      <c r="K141" s="6"/>
      <c r="L141" s="7"/>
    </row>
    <row r="142" spans="1:12" x14ac:dyDescent="0.25">
      <c r="A142" s="73" t="s">
        <v>7</v>
      </c>
      <c r="B142" s="70">
        <v>569</v>
      </c>
      <c r="C142" s="17"/>
      <c r="D142" s="17"/>
      <c r="E142" s="17"/>
      <c r="F142" s="17"/>
      <c r="G142" s="17"/>
      <c r="H142" s="44"/>
      <c r="I142"/>
      <c r="J142" s="5"/>
      <c r="K142" s="6"/>
      <c r="L142" s="7"/>
    </row>
    <row r="143" spans="1:12" x14ac:dyDescent="0.25">
      <c r="A143" s="73" t="s">
        <v>9</v>
      </c>
      <c r="B143" s="70">
        <v>748</v>
      </c>
      <c r="C143" s="17"/>
      <c r="D143" s="17"/>
      <c r="E143" s="17"/>
      <c r="F143" s="17"/>
      <c r="G143" s="17"/>
      <c r="H143" s="44"/>
      <c r="I143"/>
      <c r="J143" s="5"/>
      <c r="K143" s="6"/>
      <c r="L143" s="7"/>
    </row>
    <row r="144" spans="1:12" x14ac:dyDescent="0.25">
      <c r="A144" s="73" t="s">
        <v>11</v>
      </c>
      <c r="B144" s="70">
        <v>828</v>
      </c>
      <c r="C144" s="17"/>
      <c r="D144" s="17"/>
      <c r="E144" s="17"/>
      <c r="F144" s="17"/>
      <c r="G144" s="17"/>
      <c r="H144" s="44"/>
      <c r="I144"/>
      <c r="J144" s="5"/>
      <c r="K144" s="6"/>
      <c r="L144" s="7"/>
    </row>
    <row r="145" spans="1:12" x14ac:dyDescent="0.25">
      <c r="A145" s="73" t="s">
        <v>8</v>
      </c>
      <c r="B145" s="70">
        <v>840</v>
      </c>
      <c r="C145" s="17"/>
      <c r="D145" s="17"/>
      <c r="E145" s="17"/>
      <c r="F145" s="17"/>
      <c r="G145" s="17"/>
      <c r="H145" s="44"/>
      <c r="I145"/>
      <c r="J145" s="5"/>
      <c r="K145" s="6"/>
      <c r="L145" s="7"/>
    </row>
    <row r="146" spans="1:12" x14ac:dyDescent="0.25">
      <c r="A146" s="73" t="s">
        <v>10</v>
      </c>
      <c r="B146" s="70">
        <v>1006</v>
      </c>
      <c r="C146" s="17"/>
      <c r="D146" s="17"/>
      <c r="E146" s="17"/>
      <c r="F146" s="17"/>
      <c r="G146" s="17"/>
      <c r="H146" s="44"/>
      <c r="I146"/>
      <c r="J146" s="5"/>
      <c r="K146" s="6"/>
      <c r="L146" s="7"/>
    </row>
    <row r="147" spans="1:12" x14ac:dyDescent="0.25">
      <c r="A147" s="73" t="s">
        <v>6</v>
      </c>
      <c r="B147" s="70">
        <v>1019</v>
      </c>
      <c r="C147" s="17"/>
      <c r="D147" s="17"/>
      <c r="E147" s="17"/>
      <c r="F147" s="17"/>
      <c r="G147" s="17"/>
      <c r="H147" s="44"/>
      <c r="I147"/>
      <c r="J147" s="5"/>
      <c r="K147" s="6"/>
      <c r="L147" s="7"/>
    </row>
    <row r="148" spans="1:12" x14ac:dyDescent="0.25">
      <c r="A148" s="73" t="s">
        <v>14</v>
      </c>
      <c r="B148" s="70">
        <v>1203</v>
      </c>
      <c r="C148" s="17"/>
      <c r="D148" s="17"/>
      <c r="E148" s="17"/>
      <c r="F148" s="17"/>
      <c r="G148" s="17"/>
      <c r="H148" s="44"/>
      <c r="J148" s="5"/>
      <c r="K148" s="6"/>
      <c r="L148" s="7"/>
    </row>
    <row r="149" spans="1:12" ht="15.75" thickBot="1" x14ac:dyDescent="0.3">
      <c r="A149" s="74" t="s">
        <v>1</v>
      </c>
      <c r="B149" s="67">
        <v>2296</v>
      </c>
      <c r="C149" s="17"/>
      <c r="D149" s="17"/>
      <c r="E149" s="17"/>
      <c r="F149" s="17"/>
      <c r="G149" s="17"/>
      <c r="H149" s="44"/>
      <c r="J149" s="5"/>
      <c r="K149" s="6"/>
      <c r="L149" s="7"/>
    </row>
    <row r="150" spans="1:12" x14ac:dyDescent="0.25">
      <c r="A150" s="45"/>
      <c r="B150" s="43"/>
      <c r="C150" s="17"/>
      <c r="D150" s="17"/>
      <c r="E150" s="17"/>
      <c r="F150" s="17"/>
      <c r="G150" s="17"/>
      <c r="H150" s="44"/>
      <c r="J150" s="5"/>
      <c r="K150" s="6"/>
      <c r="L150" s="7"/>
    </row>
    <row r="151" spans="1:12" x14ac:dyDescent="0.25">
      <c r="A151" s="45"/>
      <c r="B151" s="43"/>
      <c r="C151" s="17"/>
      <c r="D151" s="17"/>
      <c r="E151" s="17"/>
      <c r="F151" s="17"/>
      <c r="G151" s="17"/>
      <c r="H151" s="44"/>
      <c r="J151" s="5"/>
      <c r="K151" s="6"/>
      <c r="L151" s="7"/>
    </row>
    <row r="152" spans="1:12" x14ac:dyDescent="0.25">
      <c r="A152" s="45"/>
      <c r="B152" s="43"/>
      <c r="C152" s="17"/>
      <c r="D152" s="17"/>
      <c r="E152" s="17"/>
      <c r="F152" s="17"/>
      <c r="G152" s="17"/>
      <c r="H152" s="44"/>
      <c r="J152" s="5"/>
      <c r="K152" s="6"/>
      <c r="L152" s="7"/>
    </row>
    <row r="153" spans="1:12" x14ac:dyDescent="0.25">
      <c r="A153" s="45"/>
      <c r="B153" s="43"/>
      <c r="C153" s="17"/>
      <c r="D153" s="17"/>
      <c r="E153" s="17"/>
      <c r="F153" s="17"/>
      <c r="G153" s="17"/>
      <c r="H153" s="44"/>
      <c r="J153" s="8"/>
      <c r="K153" s="9"/>
      <c r="L153" s="10"/>
    </row>
    <row r="154" spans="1:12" ht="15.75" thickBot="1" x14ac:dyDescent="0.3">
      <c r="A154" s="46"/>
      <c r="B154" s="47"/>
      <c r="C154" s="48"/>
      <c r="D154" s="48"/>
      <c r="E154" s="48"/>
      <c r="F154" s="48"/>
      <c r="G154" s="48"/>
      <c r="H154" s="49"/>
    </row>
    <row r="155" spans="1:12" ht="15.75" thickBot="1" x14ac:dyDescent="0.3">
      <c r="A155"/>
      <c r="B155"/>
    </row>
    <row r="156" spans="1:12" x14ac:dyDescent="0.25">
      <c r="A156" s="65"/>
      <c r="B156" s="41"/>
      <c r="C156" s="40"/>
      <c r="D156" s="40"/>
      <c r="E156" s="40"/>
      <c r="F156" s="40"/>
      <c r="G156" s="40"/>
      <c r="H156" s="42"/>
    </row>
    <row r="157" spans="1:12" ht="15.75" thickBot="1" x14ac:dyDescent="0.3">
      <c r="A157" s="45"/>
      <c r="B157" s="43"/>
      <c r="C157" s="17"/>
      <c r="D157" s="17"/>
      <c r="E157" s="17"/>
      <c r="F157" s="17"/>
      <c r="G157" s="17"/>
      <c r="H157" s="44"/>
    </row>
    <row r="158" spans="1:12" ht="15.75" thickBot="1" x14ac:dyDescent="0.3">
      <c r="A158" s="71" t="s">
        <v>95</v>
      </c>
      <c r="B158" s="68" t="s">
        <v>82</v>
      </c>
      <c r="C158" s="17"/>
      <c r="D158" s="17"/>
      <c r="E158" s="17"/>
      <c r="F158" s="17"/>
      <c r="G158" s="17"/>
      <c r="H158" s="44"/>
    </row>
    <row r="159" spans="1:12" x14ac:dyDescent="0.25">
      <c r="A159" s="72" t="s">
        <v>81</v>
      </c>
      <c r="B159" s="69">
        <v>29</v>
      </c>
      <c r="C159" s="17"/>
      <c r="D159" s="17"/>
      <c r="E159" s="17"/>
      <c r="F159" s="17"/>
      <c r="G159" s="17"/>
      <c r="H159" s="44"/>
    </row>
    <row r="160" spans="1:12" x14ac:dyDescent="0.25">
      <c r="A160" s="73" t="s">
        <v>71</v>
      </c>
      <c r="B160" s="70">
        <v>79</v>
      </c>
      <c r="C160" s="17"/>
      <c r="D160" s="17"/>
      <c r="E160" s="17"/>
      <c r="F160" s="17"/>
      <c r="G160" s="17"/>
      <c r="H160" s="44"/>
    </row>
    <row r="161" spans="1:10" x14ac:dyDescent="0.25">
      <c r="A161" s="73" t="s">
        <v>73</v>
      </c>
      <c r="B161" s="70">
        <v>91</v>
      </c>
      <c r="C161" s="17"/>
      <c r="D161" s="17"/>
      <c r="E161" s="17"/>
      <c r="F161" s="17"/>
      <c r="G161" s="17"/>
      <c r="H161" s="44"/>
    </row>
    <row r="162" spans="1:10" x14ac:dyDescent="0.25">
      <c r="A162" s="73" t="s">
        <v>79</v>
      </c>
      <c r="B162" s="70">
        <v>122</v>
      </c>
      <c r="C162" s="17"/>
      <c r="D162" s="17"/>
      <c r="E162" s="17"/>
      <c r="F162" s="17"/>
      <c r="G162" s="17"/>
      <c r="H162" s="44"/>
    </row>
    <row r="163" spans="1:10" x14ac:dyDescent="0.25">
      <c r="A163" s="73" t="s">
        <v>76</v>
      </c>
      <c r="B163" s="70">
        <v>164</v>
      </c>
      <c r="C163" s="17"/>
      <c r="D163" s="17"/>
      <c r="E163" s="17"/>
      <c r="F163" s="17"/>
      <c r="G163" s="17"/>
      <c r="H163" s="44"/>
    </row>
    <row r="164" spans="1:10" x14ac:dyDescent="0.25">
      <c r="A164" s="73" t="s">
        <v>75</v>
      </c>
      <c r="B164" s="70">
        <v>197</v>
      </c>
      <c r="C164" s="17"/>
      <c r="D164" s="17"/>
      <c r="E164" s="17"/>
      <c r="F164" s="17"/>
      <c r="G164" s="17"/>
      <c r="H164" s="44"/>
    </row>
    <row r="165" spans="1:10" x14ac:dyDescent="0.25">
      <c r="A165" s="73" t="s">
        <v>80</v>
      </c>
      <c r="B165" s="70">
        <v>237</v>
      </c>
      <c r="C165" s="17"/>
      <c r="D165" s="17"/>
      <c r="E165" s="17"/>
      <c r="F165" s="17"/>
      <c r="G165" s="17"/>
      <c r="H165" s="44"/>
    </row>
    <row r="166" spans="1:10" x14ac:dyDescent="0.25">
      <c r="A166" s="73" t="s">
        <v>78</v>
      </c>
      <c r="B166" s="70">
        <v>334</v>
      </c>
      <c r="C166" s="17"/>
      <c r="D166" s="17"/>
      <c r="E166" s="17"/>
      <c r="F166" s="17"/>
      <c r="G166" s="17"/>
      <c r="H166" s="44"/>
    </row>
    <row r="167" spans="1:10" x14ac:dyDescent="0.25">
      <c r="A167" s="73" t="s">
        <v>69</v>
      </c>
      <c r="B167" s="70">
        <v>577</v>
      </c>
      <c r="C167" s="17"/>
      <c r="D167" s="17"/>
      <c r="E167" s="17"/>
      <c r="F167" s="17"/>
      <c r="G167" s="17"/>
      <c r="H167" s="44"/>
    </row>
    <row r="168" spans="1:10" x14ac:dyDescent="0.25">
      <c r="A168" s="73" t="s">
        <v>74</v>
      </c>
      <c r="B168" s="70">
        <v>796</v>
      </c>
      <c r="C168" s="17"/>
      <c r="D168" s="17"/>
      <c r="E168" s="17"/>
      <c r="F168" s="17"/>
      <c r="G168" s="17"/>
      <c r="H168" s="44"/>
    </row>
    <row r="169" spans="1:10" x14ac:dyDescent="0.25">
      <c r="A169" s="73" t="s">
        <v>72</v>
      </c>
      <c r="B169" s="70">
        <v>933</v>
      </c>
      <c r="C169" s="17"/>
      <c r="D169" s="17"/>
      <c r="E169" s="17"/>
      <c r="F169" s="17"/>
      <c r="G169" s="17"/>
      <c r="H169" s="44"/>
    </row>
    <row r="170" spans="1:10" x14ac:dyDescent="0.25">
      <c r="A170" s="73" t="s">
        <v>77</v>
      </c>
      <c r="B170" s="70">
        <v>1024</v>
      </c>
      <c r="C170" s="17"/>
      <c r="D170" s="17"/>
      <c r="E170" s="17"/>
      <c r="F170" s="17"/>
      <c r="G170" s="17"/>
      <c r="H170" s="44"/>
    </row>
    <row r="171" spans="1:10" x14ac:dyDescent="0.25">
      <c r="A171" s="73" t="s">
        <v>70</v>
      </c>
      <c r="B171" s="70">
        <v>1353</v>
      </c>
      <c r="C171" s="17"/>
      <c r="D171" s="17"/>
      <c r="E171" s="17"/>
      <c r="F171" s="17"/>
      <c r="G171" s="17"/>
      <c r="H171" s="44"/>
    </row>
    <row r="172" spans="1:10" ht="15.75" thickBot="1" x14ac:dyDescent="0.3">
      <c r="A172" s="74" t="s">
        <v>4</v>
      </c>
      <c r="B172" s="67">
        <v>3753</v>
      </c>
      <c r="C172" s="17"/>
      <c r="D172" s="17"/>
      <c r="E172" s="17"/>
      <c r="F172" s="17"/>
      <c r="G172" s="17"/>
      <c r="H172" s="44"/>
    </row>
    <row r="173" spans="1:10" ht="15.75" thickBot="1" x14ac:dyDescent="0.3">
      <c r="A173" s="46"/>
      <c r="B173" s="47"/>
      <c r="C173" s="48"/>
      <c r="D173" s="48"/>
      <c r="E173" s="48"/>
      <c r="F173" s="48"/>
      <c r="G173" s="48"/>
      <c r="H173" s="49"/>
    </row>
    <row r="174" spans="1:10" ht="15.75" thickBot="1" x14ac:dyDescent="0.3">
      <c r="A174"/>
      <c r="B174"/>
    </row>
    <row r="175" spans="1:10" x14ac:dyDescent="0.25">
      <c r="A175" s="65"/>
      <c r="B175" s="41"/>
      <c r="C175" s="40"/>
      <c r="D175" s="40"/>
      <c r="E175" s="40"/>
      <c r="F175" s="40"/>
      <c r="G175" s="40"/>
      <c r="H175" s="40"/>
      <c r="I175" s="40"/>
      <c r="J175" s="42"/>
    </row>
    <row r="176" spans="1:10" ht="15.75" thickBot="1" x14ac:dyDescent="0.3">
      <c r="A176" s="45"/>
      <c r="B176" s="43"/>
      <c r="C176" s="17"/>
      <c r="D176" s="17"/>
      <c r="E176" s="17"/>
      <c r="F176" s="17"/>
      <c r="G176" s="17"/>
      <c r="H176" s="17"/>
      <c r="I176" s="17"/>
      <c r="J176" s="44"/>
    </row>
    <row r="177" spans="1:10" ht="15.75" thickBot="1" x14ac:dyDescent="0.3">
      <c r="A177" s="71" t="s">
        <v>95</v>
      </c>
      <c r="B177" s="68" t="s">
        <v>82</v>
      </c>
      <c r="C177" s="17"/>
      <c r="D177" s="17" t="s">
        <v>131</v>
      </c>
      <c r="E177" s="17" t="s">
        <v>132</v>
      </c>
      <c r="F177" s="17"/>
      <c r="G177" s="17"/>
      <c r="H177" s="17"/>
      <c r="I177" s="17"/>
      <c r="J177" s="44"/>
    </row>
    <row r="178" spans="1:10" x14ac:dyDescent="0.25">
      <c r="A178" s="72" t="s">
        <v>62</v>
      </c>
      <c r="B178" s="69">
        <v>4973</v>
      </c>
      <c r="C178" s="17"/>
      <c r="D178" s="17" t="str">
        <f>A178</f>
        <v>MORTGAGE</v>
      </c>
      <c r="E178" s="17">
        <f>GETPIVOTDATA("[Measures].[Count of id]",$A$177,"[bank_loan_data].[home_ownership]","[bank_loan_data].[home_ownership].&amp;[" &amp; A178 &amp; "]")</f>
        <v>4973</v>
      </c>
      <c r="F178" s="17"/>
      <c r="G178" s="17"/>
      <c r="H178" s="17"/>
      <c r="I178" s="17"/>
      <c r="J178" s="44"/>
    </row>
    <row r="179" spans="1:10" x14ac:dyDescent="0.25">
      <c r="A179" s="73" t="s">
        <v>66</v>
      </c>
      <c r="B179" s="70">
        <v>1</v>
      </c>
      <c r="C179" s="17"/>
      <c r="D179" s="17" t="str">
        <f t="shared" ref="D179:D182" si="0">A179</f>
        <v>NONE</v>
      </c>
      <c r="E179" s="17">
        <f t="shared" ref="E179:E182" si="1">GETPIVOTDATA("[Measures].[Count of id]",$A$177,"[bank_loan_data].[home_ownership]","[bank_loan_data].[home_ownership].&amp;[" &amp; A179 &amp; "]")</f>
        <v>1</v>
      </c>
      <c r="F179" s="17"/>
      <c r="G179" s="17"/>
      <c r="H179" s="17"/>
      <c r="I179" s="17"/>
      <c r="J179" s="44"/>
    </row>
    <row r="180" spans="1:10" x14ac:dyDescent="0.25">
      <c r="A180" s="73" t="s">
        <v>65</v>
      </c>
      <c r="B180" s="70">
        <v>24</v>
      </c>
      <c r="C180" s="17"/>
      <c r="D180" s="17" t="str">
        <f t="shared" si="0"/>
        <v>OTHER</v>
      </c>
      <c r="E180" s="17">
        <f t="shared" si="1"/>
        <v>24</v>
      </c>
      <c r="F180" s="17"/>
      <c r="G180" s="17"/>
      <c r="H180" s="17"/>
      <c r="I180" s="17"/>
      <c r="J180" s="44"/>
    </row>
    <row r="181" spans="1:10" x14ac:dyDescent="0.25">
      <c r="A181" s="73" t="s">
        <v>64</v>
      </c>
      <c r="B181" s="70">
        <v>773</v>
      </c>
      <c r="C181" s="17"/>
      <c r="D181" s="17" t="str">
        <f t="shared" si="0"/>
        <v>OWN</v>
      </c>
      <c r="E181" s="17">
        <f t="shared" si="1"/>
        <v>773</v>
      </c>
      <c r="F181" s="43"/>
      <c r="G181" s="17"/>
      <c r="H181" s="17"/>
      <c r="I181" s="17"/>
      <c r="J181" s="44"/>
    </row>
    <row r="182" spans="1:10" ht="15.75" thickBot="1" x14ac:dyDescent="0.3">
      <c r="A182" s="74" t="s">
        <v>2</v>
      </c>
      <c r="B182" s="67">
        <v>3918</v>
      </c>
      <c r="C182" s="17"/>
      <c r="D182" s="17" t="str">
        <f t="shared" si="0"/>
        <v>RENT</v>
      </c>
      <c r="E182" s="17">
        <f t="shared" si="1"/>
        <v>3918</v>
      </c>
      <c r="F182" s="43"/>
      <c r="G182" s="17"/>
      <c r="H182" s="17"/>
      <c r="I182" s="17"/>
      <c r="J182" s="44"/>
    </row>
    <row r="183" spans="1:10" x14ac:dyDescent="0.25">
      <c r="A183" s="45"/>
      <c r="B183" s="43"/>
      <c r="C183" s="17"/>
      <c r="D183" s="43"/>
      <c r="E183" s="43"/>
      <c r="F183" s="43"/>
      <c r="G183" s="17"/>
      <c r="H183" s="17"/>
      <c r="I183" s="17"/>
      <c r="J183" s="44"/>
    </row>
    <row r="184" spans="1:10" x14ac:dyDescent="0.25">
      <c r="A184" s="45"/>
      <c r="B184" s="43"/>
      <c r="C184" s="17"/>
      <c r="D184" s="43"/>
      <c r="E184" s="43"/>
      <c r="F184" s="43"/>
      <c r="G184" s="17"/>
      <c r="H184" s="17"/>
      <c r="I184" s="17"/>
      <c r="J184" s="44"/>
    </row>
    <row r="185" spans="1:10" x14ac:dyDescent="0.25">
      <c r="A185" s="45"/>
      <c r="B185" s="43"/>
      <c r="C185" s="17"/>
      <c r="D185" s="43"/>
      <c r="E185" s="43"/>
      <c r="F185" s="43"/>
      <c r="G185" s="17"/>
      <c r="H185" s="17"/>
      <c r="I185" s="17"/>
      <c r="J185" s="44"/>
    </row>
    <row r="186" spans="1:10" x14ac:dyDescent="0.25">
      <c r="A186" s="45"/>
      <c r="B186" s="43"/>
      <c r="C186" s="17"/>
      <c r="D186" s="43"/>
      <c r="E186" s="43"/>
      <c r="F186" s="43"/>
      <c r="G186" s="17"/>
      <c r="H186" s="17"/>
      <c r="I186" s="17"/>
      <c r="J186" s="44"/>
    </row>
    <row r="187" spans="1:10" x14ac:dyDescent="0.25">
      <c r="A187" s="45"/>
      <c r="B187" s="43"/>
      <c r="C187" s="17"/>
      <c r="D187" s="43"/>
      <c r="E187" s="43"/>
      <c r="F187" s="43"/>
      <c r="G187" s="17"/>
      <c r="H187" s="17"/>
      <c r="I187" s="17"/>
      <c r="J187" s="44"/>
    </row>
    <row r="188" spans="1:10" x14ac:dyDescent="0.25">
      <c r="A188" s="45"/>
      <c r="B188" s="43"/>
      <c r="C188" s="17"/>
      <c r="D188" s="43"/>
      <c r="E188" s="43"/>
      <c r="F188" s="43"/>
      <c r="G188" s="17"/>
      <c r="H188" s="17"/>
      <c r="I188" s="17"/>
      <c r="J188" s="44"/>
    </row>
    <row r="189" spans="1:10" x14ac:dyDescent="0.25">
      <c r="A189" s="45"/>
      <c r="B189" s="43"/>
      <c r="C189" s="17"/>
      <c r="D189" s="43"/>
      <c r="E189" s="43"/>
      <c r="F189" s="43"/>
      <c r="G189" s="17"/>
      <c r="H189" s="17"/>
      <c r="I189" s="17"/>
      <c r="J189" s="44"/>
    </row>
    <row r="190" spans="1:10" x14ac:dyDescent="0.25">
      <c r="A190" s="45"/>
      <c r="B190" s="43"/>
      <c r="C190" s="17"/>
      <c r="D190" s="43"/>
      <c r="E190" s="43"/>
      <c r="F190" s="43"/>
      <c r="G190" s="17"/>
      <c r="H190" s="17"/>
      <c r="I190" s="17"/>
      <c r="J190" s="44"/>
    </row>
    <row r="191" spans="1:10" ht="15.75" thickBot="1" x14ac:dyDescent="0.3">
      <c r="A191" s="46"/>
      <c r="B191" s="47"/>
      <c r="C191" s="48"/>
      <c r="D191" s="47"/>
      <c r="E191" s="47"/>
      <c r="F191" s="47"/>
      <c r="G191" s="48"/>
      <c r="H191" s="48"/>
      <c r="I191" s="48"/>
      <c r="J191" s="49"/>
    </row>
    <row r="192" spans="1:10" x14ac:dyDescent="0.25">
      <c r="D192"/>
      <c r="E192"/>
      <c r="F192"/>
    </row>
    <row r="193" spans="4:6" x14ac:dyDescent="0.25">
      <c r="D193"/>
      <c r="E193"/>
      <c r="F193"/>
    </row>
    <row r="194" spans="4:6" x14ac:dyDescent="0.25">
      <c r="D194"/>
      <c r="E194"/>
      <c r="F194"/>
    </row>
    <row r="195" spans="4:6" x14ac:dyDescent="0.25">
      <c r="D195"/>
      <c r="E195"/>
      <c r="F195"/>
    </row>
    <row r="196" spans="4:6" x14ac:dyDescent="0.25">
      <c r="D196"/>
      <c r="E196"/>
      <c r="F196"/>
    </row>
    <row r="197" spans="4:6" x14ac:dyDescent="0.25">
      <c r="D197"/>
      <c r="E197"/>
      <c r="F197"/>
    </row>
    <row r="198" spans="4:6" x14ac:dyDescent="0.25">
      <c r="D198"/>
      <c r="E198"/>
      <c r="F198"/>
    </row>
  </sheetData>
  <pageMargins left="0.7" right="0.7" top="0.75" bottom="0.75" header="0.3" footer="0.3"/>
  <pageSetup orientation="portrait" r:id="rId18"/>
  <drawing r:id="rId19"/>
  <extLst>
    <ext xmlns:x14="http://schemas.microsoft.com/office/spreadsheetml/2009/9/main" uri="{A8765BA9-456A-4dab-B4F3-ACF838C121DE}">
      <x14:slicerList>
        <x14:slicer r:id="rId20"/>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xml version="1.0" encoding="utf-8"?>
<ct:contentTypeSchema xmlns:ct="http://schemas.microsoft.com/office/2006/metadata/contentType" xmlns:ma="http://schemas.microsoft.com/office/2006/metadata/properties/metaAttributes" ct:_="" ma:_="" ma:contentTypeName="Document" ma:contentTypeID="0x010100457FD85B2FFFEC40954CA055BE76A551" ma:contentTypeVersion="9" ma:contentTypeDescription="Create a new document." ma:contentTypeScope="" ma:versionID="714e915fe4548b6cd8be717f464d6ae8">
  <xsd:schema xmlns:xsd="http://www.w3.org/2001/XMLSchema" xmlns:xs="http://www.w3.org/2001/XMLSchema" xmlns:p="http://schemas.microsoft.com/office/2006/metadata/properties" xmlns:ns3="ef8b9587-3335-45c5-a3d2-593a3cad4dce" targetNamespace="http://schemas.microsoft.com/office/2006/metadata/properties" ma:root="true" ma:fieldsID="ba66f2b297ad67067d96ae3eb95831fa" ns3:_="">
    <xsd:import namespace="ef8b9587-3335-45c5-a3d2-593a3cad4dce"/>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8b9587-3335-45c5-a3d2-593a3cad4dc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3.xml><?xml version="1.0" encoding="utf-8"?>
<?mso-contentType ?>
<FormTemplates xmlns="http://schemas.microsoft.com/sharepoint/v3/contenttype/forms">
  <Display>DocumentLibraryForm</Display>
  <Edit>DocumentLibraryForm</Edit>
  <New>DocumentLibraryForm</New>
</FormTemplates>
</file>

<file path=customXml/item14.xml><?xml version="1.0" encoding="utf-8"?>
<p:properties xmlns:p="http://schemas.microsoft.com/office/2006/metadata/properties" xmlns:xsi="http://www.w3.org/2001/XMLSchema-instance" xmlns:pc="http://schemas.microsoft.com/office/infopath/2007/PartnerControls">
  <documentManagement>
    <_activity xmlns="ef8b9587-3335-45c5-a3d2-593a3cad4dce" xsi:nil="true"/>
  </documentManagement>
</p:properties>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DF8FF9C6-8BE3-4494-AFB3-C24262701DFD}">
  <ds:schemaRefs/>
</ds:datastoreItem>
</file>

<file path=customXml/itemProps2.xml><?xml version="1.0" encoding="utf-8"?>
<ds:datastoreItem xmlns:ds="http://schemas.openxmlformats.org/officeDocument/2006/customXml" ds:itemID="{923F4C78-CC7A-4F77-8FCE-4DFB7C05F363}">
  <ds:schemaRefs/>
</ds:datastoreItem>
</file>

<file path=customXml/itemProps3.xml><?xml version="1.0" encoding="utf-8"?>
<ds:datastoreItem xmlns:ds="http://schemas.openxmlformats.org/officeDocument/2006/customXml" ds:itemID="{AC265424-A8D1-47CC-ADA4-10C645F8EBF2}">
  <ds:schemaRefs/>
</ds:datastoreItem>
</file>

<file path=customXml/itemProps4.xml><?xml version="1.0" encoding="utf-8"?>
<ds:datastoreItem xmlns:ds="http://schemas.openxmlformats.org/officeDocument/2006/customXml" ds:itemID="{CA89813F-E7FA-402C-806F-17A252BF3C46}">
  <ds:schemaRefs/>
</ds:datastoreItem>
</file>

<file path=customXml/itemProps5.xml><?xml version="1.0" encoding="utf-8"?>
<ds:datastoreItem xmlns:ds="http://schemas.openxmlformats.org/officeDocument/2006/customXml" ds:itemID="{D7372512-3632-4A8B-A639-F217B854155B}">
  <ds:schemaRefs/>
</ds:datastoreItem>
</file>

<file path=customXml/itemProps6.xml><?xml version="1.0" encoding="utf-8"?>
<ds:datastoreItem xmlns:ds="http://schemas.openxmlformats.org/officeDocument/2006/customXml" ds:itemID="{3001EEB9-C686-4E27-8957-C4AEBA41695F}">
  <ds:schemaRefs/>
</ds:datastoreItem>
</file>

<file path=customXml/itemProps7.xml><?xml version="1.0" encoding="utf-8"?>
<ds:datastoreItem xmlns:ds="http://schemas.openxmlformats.org/officeDocument/2006/customXml" ds:itemID="{DE2B24B4-8684-4B02-AA82-0E9DF91618DF}">
  <ds:schemaRefs/>
</ds:datastoreItem>
</file>

<file path=customXml/itemProps8.xml><?xml version="1.0" encoding="utf-8"?>
<ds:datastoreItem xmlns:ds="http://schemas.openxmlformats.org/officeDocument/2006/customXml" ds:itemID="{557CAA83-200E-4F7F-A012-39373AC822DB}">
  <ds:schemaRefs/>
</ds:datastoreItem>
</file>

<file path=customXml/itemProps9.xml><?xml version="1.0" encoding="utf-8"?>
<ds:datastoreItem xmlns:ds="http://schemas.openxmlformats.org/officeDocument/2006/customXml" ds:itemID="{17E4C63C-170F-4B26-AFAD-125EC7605AE6}">
  <ds:schemaRefs/>
</ds:datastoreItem>
</file>

<file path=customXml/itemProps10.xml><?xml version="1.0" encoding="utf-8"?>
<ds:datastoreItem xmlns:ds="http://schemas.openxmlformats.org/officeDocument/2006/customXml" ds:itemID="{654C5C38-D4B4-443B-B4B0-F27CD45CC435}">
  <ds:schemaRefs/>
</ds:datastoreItem>
</file>

<file path=customXml/itemProps11.xml><?xml version="1.0" encoding="utf-8"?>
<ds:datastoreItem xmlns:ds="http://schemas.openxmlformats.org/officeDocument/2006/customXml" ds:itemID="{14BAAE60-D553-48A7-9F6A-C497B4E842C5}">
  <ds:schemaRefs/>
</ds:datastoreItem>
</file>

<file path=customXml/itemProps12.xml><?xml version="1.0" encoding="utf-8"?>
<ds:datastoreItem xmlns:ds="http://schemas.openxmlformats.org/officeDocument/2006/customXml" ds:itemID="{C0F92B20-FB3E-4A56-A500-872A1BEBC9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8b9587-3335-45c5-a3d2-593a3cad4dc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3.xml><?xml version="1.0" encoding="utf-8"?>
<ds:datastoreItem xmlns:ds="http://schemas.openxmlformats.org/officeDocument/2006/customXml" ds:itemID="{5AE41072-47CB-41A0-8AAD-353D416EB6A1}">
  <ds:schemaRefs>
    <ds:schemaRef ds:uri="http://schemas.microsoft.com/sharepoint/v3/contenttype/forms"/>
  </ds:schemaRefs>
</ds:datastoreItem>
</file>

<file path=customXml/itemProps14.xml><?xml version="1.0" encoding="utf-8"?>
<ds:datastoreItem xmlns:ds="http://schemas.openxmlformats.org/officeDocument/2006/customXml" ds:itemID="{F418FEEB-C121-47E3-811A-18063B959275}">
  <ds:schemaRefs>
    <ds:schemaRef ds:uri="http://purl.org/dc/elements/1.1/"/>
    <ds:schemaRef ds:uri="http://schemas.microsoft.com/office/2006/metadata/properties"/>
    <ds:schemaRef ds:uri="http://schemas.microsoft.com/office/2006/documentManagement/types"/>
    <ds:schemaRef ds:uri="http://purl.org/dc/dcmitype/"/>
    <ds:schemaRef ds:uri="http://purl.org/dc/terms/"/>
    <ds:schemaRef ds:uri="http://schemas.openxmlformats.org/package/2006/metadata/core-properties"/>
    <ds:schemaRef ds:uri="http://schemas.microsoft.com/office/infopath/2007/PartnerControls"/>
    <ds:schemaRef ds:uri="ef8b9587-3335-45c5-a3d2-593a3cad4dce"/>
    <ds:schemaRef ds:uri="http://www.w3.org/XML/1998/namespace"/>
  </ds:schemaRefs>
</ds:datastoreItem>
</file>

<file path=customXml/itemProps15.xml><?xml version="1.0" encoding="utf-8"?>
<ds:datastoreItem xmlns:ds="http://schemas.openxmlformats.org/officeDocument/2006/customXml" ds:itemID="{F1B78AAA-5D6A-41E7-BB8D-9C4C965334FD}">
  <ds:schemaRefs>
    <ds:schemaRef ds:uri="http://schemas.microsoft.com/DataMashup"/>
  </ds:schemaRefs>
</ds:datastoreItem>
</file>

<file path=customXml/itemProps16.xml><?xml version="1.0" encoding="utf-8"?>
<ds:datastoreItem xmlns:ds="http://schemas.openxmlformats.org/officeDocument/2006/customXml" ds:itemID="{C6F2DA3E-F45F-43A5-9E03-F1DF19432D3F}">
  <ds:schemaRefs/>
</ds:datastoreItem>
</file>

<file path=customXml/itemProps17.xml><?xml version="1.0" encoding="utf-8"?>
<ds:datastoreItem xmlns:ds="http://schemas.openxmlformats.org/officeDocument/2006/customXml" ds:itemID="{35F7D60F-5745-415A-B400-1D34EC46CD43}">
  <ds:schemaRefs/>
</ds:datastoreItem>
</file>

<file path=customXml/itemProps18.xml><?xml version="1.0" encoding="utf-8"?>
<ds:datastoreItem xmlns:ds="http://schemas.openxmlformats.org/officeDocument/2006/customXml" ds:itemID="{B56174C4-047C-49A9-AEA5-E92E681EE21F}">
  <ds:schemaRefs/>
</ds:datastoreItem>
</file>

<file path=customXml/itemProps19.xml><?xml version="1.0" encoding="utf-8"?>
<ds:datastoreItem xmlns:ds="http://schemas.openxmlformats.org/officeDocument/2006/customXml" ds:itemID="{9CB8DFE7-8C01-47B5-9DB1-05FA546134DE}">
  <ds:schemaRefs/>
</ds:datastoreItem>
</file>

<file path=customXml/itemProps20.xml><?xml version="1.0" encoding="utf-8"?>
<ds:datastoreItem xmlns:ds="http://schemas.openxmlformats.org/officeDocument/2006/customXml" ds:itemID="{9DBA3DCC-B7E1-45FE-AC27-51598D7BC41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SUMMERY DASHBOARD</vt:lpstr>
      <vt:lpstr>OVERVIEW DASHBOARD</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Islam Hasseb</dc:creator>
  <cp:lastModifiedBy>Islam Hasseb</cp:lastModifiedBy>
  <dcterms:created xsi:type="dcterms:W3CDTF">2026-02-16T21:13:44Z</dcterms:created>
  <dcterms:modified xsi:type="dcterms:W3CDTF">2026-02-17T21:15:47Z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0x010100457FD85B2FFFEC40954CA055BE76A551</vt:lpwstr>
  </property>
</Properties>
</file>