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heets/sheet1.xml" ContentType="application/vnd.openxmlformats-officedocument.spreadsheetml.chart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heets/sheet2.xml" ContentType="application/vnd.openxmlformats-officedocument.spreadsheetml.chart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Mining\Databases_for_mining\dataset_for_soft_dev_and_comparison\tableur et add-ins\xnumbers\Example\"/>
    </mc:Choice>
  </mc:AlternateContent>
  <xr:revisionPtr revIDLastSave="0" documentId="13_ncr:1_{251B0074-0EC4-4839-8468-ABE9A5F955DE}" xr6:coauthVersionLast="28" xr6:coauthVersionMax="28" xr10:uidLastSave="{00000000-0000-0000-0000-000000000000}"/>
  <bookViews>
    <workbookView xWindow="0" yWindow="0" windowWidth="19395" windowHeight="10200" activeTab="8" xr2:uid="{00000000-000D-0000-FFFF-FFFF00000000}"/>
  </bookViews>
  <sheets>
    <sheet name="data" sheetId="1" r:id="rId1"/>
    <sheet name="acp-svd" sheetId="5" r:id="rId2"/>
    <sheet name="variables" sheetId="6" r:id="rId3"/>
    <sheet name="individus" sheetId="7" r:id="rId4"/>
    <sheet name="Individus - Plan factoriel" sheetId="8" r:id="rId5"/>
    <sheet name="var.illus.quanti" sheetId="2" r:id="rId6"/>
    <sheet name="var.illus.quali" sheetId="9" r:id="rId7"/>
    <sheet name="ind.illustratifs" sheetId="3" r:id="rId8"/>
    <sheet name="Individus - Plan factoriel (2)" sheetId="10" r:id="rId9"/>
  </sheets>
  <externalReferences>
    <externalReference r:id="rId10"/>
  </externalReferences>
  <calcPr calcId="171027"/>
  <pivotCaches>
    <pivotCache cacheId="0" r:id="rId11"/>
  </pivotCaches>
</workbook>
</file>

<file path=xl/calcChain.xml><?xml version="1.0" encoding="utf-8"?>
<calcChain xmlns="http://schemas.openxmlformats.org/spreadsheetml/2006/main">
  <c r="B11" i="3" l="1"/>
  <c r="C11" i="3"/>
  <c r="D11" i="3"/>
  <c r="E11" i="3"/>
  <c r="F11" i="3"/>
  <c r="G11" i="3"/>
  <c r="C10" i="3"/>
  <c r="D10" i="3"/>
  <c r="E10" i="3"/>
  <c r="F10" i="3"/>
  <c r="G10" i="3"/>
  <c r="B10" i="3"/>
  <c r="J11" i="3" a="1"/>
  <c r="K11" i="3" a="1"/>
  <c r="J10" i="3" a="1"/>
  <c r="K10" i="3" a="1"/>
  <c r="J11" i="3" l="1"/>
  <c r="K11" i="3"/>
  <c r="K10" i="3"/>
  <c r="J10" i="3"/>
  <c r="I5" i="2"/>
  <c r="H5" i="2"/>
  <c r="I4" i="2"/>
  <c r="H4" i="2"/>
  <c r="Q12" i="5" l="1"/>
  <c r="C22" i="5" l="1"/>
  <c r="G21" i="5"/>
  <c r="D22" i="5"/>
  <c r="E21" i="5"/>
  <c r="B21" i="5"/>
  <c r="F21" i="5"/>
  <c r="E22" i="5"/>
  <c r="C21" i="5"/>
  <c r="B22" i="5"/>
  <c r="D21" i="5"/>
  <c r="G22" i="5"/>
  <c r="F22" i="5"/>
  <c r="L3" i="5" l="1"/>
  <c r="L19" i="5"/>
  <c r="L10" i="5"/>
  <c r="L17" i="5"/>
  <c r="L9" i="5"/>
  <c r="L18" i="5"/>
  <c r="L4" i="5"/>
  <c r="L5" i="5"/>
  <c r="L11" i="5"/>
  <c r="L8" i="5"/>
  <c r="L7" i="5"/>
  <c r="L13" i="5"/>
  <c r="L2" i="5"/>
  <c r="L12" i="5"/>
  <c r="L6" i="5"/>
  <c r="L15" i="5"/>
  <c r="L14" i="5"/>
  <c r="L16" i="5"/>
  <c r="K13" i="5"/>
  <c r="K11" i="5"/>
  <c r="K19" i="5"/>
  <c r="K15" i="5"/>
  <c r="K5" i="5"/>
  <c r="K12" i="5"/>
  <c r="K3" i="5"/>
  <c r="K7" i="5"/>
  <c r="K8" i="5"/>
  <c r="K10" i="5"/>
  <c r="K2" i="5"/>
  <c r="K4" i="5"/>
  <c r="K18" i="5"/>
  <c r="K16" i="5"/>
  <c r="K17" i="5"/>
  <c r="K14" i="5"/>
  <c r="K9" i="5"/>
  <c r="K6" i="5"/>
  <c r="N18" i="5"/>
  <c r="N11" i="5"/>
  <c r="N6" i="5"/>
  <c r="N19" i="5"/>
  <c r="N16" i="5"/>
  <c r="N8" i="5"/>
  <c r="N3" i="5"/>
  <c r="N7" i="5"/>
  <c r="N15" i="5"/>
  <c r="N4" i="5"/>
  <c r="N10" i="5"/>
  <c r="N12" i="5"/>
  <c r="N14" i="5"/>
  <c r="N13" i="5"/>
  <c r="N17" i="5"/>
  <c r="N9" i="5"/>
  <c r="N5" i="5"/>
  <c r="N2" i="5"/>
  <c r="J2" i="5"/>
  <c r="J15" i="5"/>
  <c r="J6" i="5"/>
  <c r="J9" i="5"/>
  <c r="J5" i="5"/>
  <c r="J13" i="5"/>
  <c r="J17" i="5"/>
  <c r="J7" i="5"/>
  <c r="J11" i="5"/>
  <c r="J18" i="5"/>
  <c r="F19" i="7" s="1"/>
  <c r="J16" i="5"/>
  <c r="J4" i="5"/>
  <c r="J8" i="5"/>
  <c r="J10" i="5"/>
  <c r="J19" i="5"/>
  <c r="J14" i="5"/>
  <c r="J3" i="5"/>
  <c r="J12" i="5"/>
  <c r="F13" i="7" s="1"/>
  <c r="M11" i="5"/>
  <c r="M2" i="5"/>
  <c r="M7" i="5"/>
  <c r="M3" i="5"/>
  <c r="M8" i="5"/>
  <c r="M19" i="5"/>
  <c r="M13" i="5"/>
  <c r="M18" i="5"/>
  <c r="M10" i="5"/>
  <c r="M15" i="5"/>
  <c r="M9" i="5"/>
  <c r="M14" i="5"/>
  <c r="M5" i="5"/>
  <c r="M12" i="5"/>
  <c r="M4" i="5"/>
  <c r="M16" i="5"/>
  <c r="M17" i="5"/>
  <c r="M6" i="5"/>
  <c r="O11" i="5"/>
  <c r="O14" i="5"/>
  <c r="O13" i="5"/>
  <c r="O17" i="5"/>
  <c r="O6" i="5"/>
  <c r="O15" i="5"/>
  <c r="O12" i="5"/>
  <c r="O16" i="5"/>
  <c r="O19" i="5"/>
  <c r="O2" i="5"/>
  <c r="O18" i="5"/>
  <c r="O4" i="5"/>
  <c r="O3" i="5"/>
  <c r="O5" i="5"/>
  <c r="O10" i="5"/>
  <c r="O8" i="5"/>
  <c r="O9" i="5"/>
  <c r="O7" i="5"/>
  <c r="B3" i="7" a="1"/>
  <c r="B3" i="6" a="1"/>
  <c r="Q3" i="5" a="1"/>
  <c r="Q3" i="5" l="1"/>
  <c r="R8" i="5"/>
  <c r="V5" i="5"/>
  <c r="T5" i="5"/>
  <c r="T7" i="5"/>
  <c r="V4" i="5"/>
  <c r="U5" i="5"/>
  <c r="R3" i="5"/>
  <c r="R10" i="5" s="1"/>
  <c r="R14" i="5" s="1"/>
  <c r="T4" i="5"/>
  <c r="U7" i="5"/>
  <c r="T8" i="5"/>
  <c r="T6" i="5"/>
  <c r="R4" i="5"/>
  <c r="U4" i="5"/>
  <c r="U3" i="5"/>
  <c r="S3" i="5"/>
  <c r="S10" i="5" s="1"/>
  <c r="S14" i="5" s="1"/>
  <c r="T3" i="5"/>
  <c r="U8" i="5"/>
  <c r="V6" i="5"/>
  <c r="U6" i="5"/>
  <c r="R5" i="5"/>
  <c r="Q6" i="5"/>
  <c r="V3" i="5"/>
  <c r="S7" i="5"/>
  <c r="Q8" i="5"/>
  <c r="V7" i="5"/>
  <c r="S6" i="5"/>
  <c r="S5" i="5"/>
  <c r="Q4" i="5"/>
  <c r="V8" i="5"/>
  <c r="S4" i="5"/>
  <c r="R6" i="5"/>
  <c r="R7" i="5"/>
  <c r="Q7" i="5"/>
  <c r="S8" i="5"/>
  <c r="Q5" i="5"/>
  <c r="B8" i="6"/>
  <c r="D8" i="6" s="1"/>
  <c r="C4" i="6"/>
  <c r="E4" i="6" s="1"/>
  <c r="C5" i="6"/>
  <c r="E5" i="6" s="1"/>
  <c r="C8" i="6"/>
  <c r="E8" i="6" s="1"/>
  <c r="B3" i="6"/>
  <c r="D3" i="6" s="1"/>
  <c r="B6" i="6"/>
  <c r="D6" i="6" s="1"/>
  <c r="B4" i="6"/>
  <c r="D4" i="6" s="1"/>
  <c r="C3" i="6"/>
  <c r="E3" i="6" s="1"/>
  <c r="C7" i="6"/>
  <c r="E7" i="6" s="1"/>
  <c r="B5" i="6"/>
  <c r="D5" i="6" s="1"/>
  <c r="B7" i="6"/>
  <c r="D7" i="6" s="1"/>
  <c r="C6" i="6"/>
  <c r="E6" i="6" s="1"/>
  <c r="B3" i="7"/>
  <c r="D3" i="7" s="1"/>
  <c r="C9" i="7"/>
  <c r="E9" i="7" s="1"/>
  <c r="B20" i="7"/>
  <c r="D20" i="7" s="1"/>
  <c r="B14" i="7"/>
  <c r="D14" i="7" s="1"/>
  <c r="B17" i="7"/>
  <c r="D17" i="7" s="1"/>
  <c r="B13" i="7"/>
  <c r="D13" i="7" s="1"/>
  <c r="B12" i="7"/>
  <c r="D12" i="7" s="1"/>
  <c r="C18" i="7"/>
  <c r="E18" i="7" s="1"/>
  <c r="C7" i="7"/>
  <c r="E7" i="7" s="1"/>
  <c r="C8" i="7"/>
  <c r="E8" i="7" s="1"/>
  <c r="C19" i="7"/>
  <c r="E19" i="7" s="1"/>
  <c r="C17" i="7"/>
  <c r="E17" i="7" s="1"/>
  <c r="C12" i="7"/>
  <c r="E12" i="7" s="1"/>
  <c r="C20" i="7"/>
  <c r="E20" i="7" s="1"/>
  <c r="B8" i="7"/>
  <c r="D8" i="7" s="1"/>
  <c r="B4" i="7"/>
  <c r="D4" i="7" s="1"/>
  <c r="B9" i="7"/>
  <c r="D9" i="7" s="1"/>
  <c r="C6" i="7"/>
  <c r="E6" i="7" s="1"/>
  <c r="B16" i="7"/>
  <c r="D16" i="7" s="1"/>
  <c r="C5" i="7"/>
  <c r="E5" i="7" s="1"/>
  <c r="B5" i="7"/>
  <c r="D5" i="7" s="1"/>
  <c r="C13" i="7"/>
  <c r="E13" i="7" s="1"/>
  <c r="B15" i="7"/>
  <c r="D15" i="7" s="1"/>
  <c r="B6" i="7"/>
  <c r="D6" i="7" s="1"/>
  <c r="B10" i="7"/>
  <c r="D10" i="7" s="1"/>
  <c r="C11" i="7"/>
  <c r="E11" i="7" s="1"/>
  <c r="C10" i="7"/>
  <c r="E10" i="7" s="1"/>
  <c r="C15" i="7"/>
  <c r="E15" i="7" s="1"/>
  <c r="C14" i="7"/>
  <c r="E14" i="7" s="1"/>
  <c r="B11" i="7"/>
  <c r="D11" i="7" s="1"/>
  <c r="C16" i="7"/>
  <c r="E16" i="7" s="1"/>
  <c r="B19" i="7"/>
  <c r="D19" i="7" s="1"/>
  <c r="B7" i="7"/>
  <c r="D7" i="7" s="1"/>
  <c r="B18" i="7"/>
  <c r="D18" i="7" s="1"/>
  <c r="C4" i="7"/>
  <c r="E4" i="7" s="1"/>
  <c r="C3" i="7"/>
  <c r="E3" i="7" s="1"/>
  <c r="F4" i="7"/>
  <c r="F12" i="7"/>
  <c r="F3" i="7"/>
  <c r="F15" i="7"/>
  <c r="F8" i="7"/>
  <c r="F20" i="7"/>
  <c r="F18" i="7"/>
  <c r="F16" i="7"/>
  <c r="F11" i="7"/>
  <c r="F14" i="7"/>
  <c r="F9" i="7"/>
  <c r="F6" i="7"/>
  <c r="F5" i="7"/>
  <c r="F10" i="7"/>
  <c r="F17" i="7"/>
  <c r="F7" i="7"/>
  <c r="H16" i="7" l="1"/>
  <c r="J16" i="7"/>
  <c r="G15" i="7"/>
  <c r="I15" i="7"/>
  <c r="G8" i="7"/>
  <c r="I8" i="7"/>
  <c r="G12" i="7"/>
  <c r="I12" i="7"/>
  <c r="H7" i="6"/>
  <c r="F7" i="6"/>
  <c r="I5" i="6"/>
  <c r="G5" i="6"/>
  <c r="V10" i="5"/>
  <c r="V14" i="5" s="1"/>
  <c r="U10" i="5"/>
  <c r="U14" i="5" s="1"/>
  <c r="H18" i="7"/>
  <c r="J18" i="7"/>
  <c r="G11" i="7"/>
  <c r="I11" i="7"/>
  <c r="J13" i="7"/>
  <c r="H13" i="7"/>
  <c r="H20" i="7"/>
  <c r="J20" i="7"/>
  <c r="I13" i="7"/>
  <c r="G13" i="7"/>
  <c r="F5" i="6"/>
  <c r="H5" i="6"/>
  <c r="I4" i="6"/>
  <c r="G4" i="6"/>
  <c r="H14" i="7"/>
  <c r="J14" i="7"/>
  <c r="G5" i="7"/>
  <c r="I5" i="7"/>
  <c r="J12" i="7"/>
  <c r="H12" i="7"/>
  <c r="G17" i="7"/>
  <c r="I17" i="7"/>
  <c r="I7" i="6"/>
  <c r="G7" i="6"/>
  <c r="F8" i="6"/>
  <c r="H8" i="6"/>
  <c r="G4" i="7"/>
  <c r="I4" i="7"/>
  <c r="J3" i="7"/>
  <c r="H3" i="7"/>
  <c r="H15" i="7"/>
  <c r="J15" i="7"/>
  <c r="H5" i="7"/>
  <c r="J5" i="7"/>
  <c r="H17" i="7"/>
  <c r="J17" i="7"/>
  <c r="G14" i="7"/>
  <c r="I14" i="7"/>
  <c r="G3" i="6"/>
  <c r="I3" i="6"/>
  <c r="G19" i="7"/>
  <c r="I19" i="7"/>
  <c r="G6" i="6"/>
  <c r="I6" i="6"/>
  <c r="H4" i="7"/>
  <c r="J4" i="7"/>
  <c r="H10" i="7"/>
  <c r="J10" i="7"/>
  <c r="G16" i="7"/>
  <c r="I16" i="7"/>
  <c r="H19" i="7"/>
  <c r="J19" i="7"/>
  <c r="G20" i="7"/>
  <c r="I20" i="7"/>
  <c r="F4" i="6"/>
  <c r="H4" i="6"/>
  <c r="G8" i="6"/>
  <c r="I8" i="6"/>
  <c r="G18" i="7"/>
  <c r="I18" i="7"/>
  <c r="H11" i="7"/>
  <c r="J11" i="7"/>
  <c r="J6" i="7"/>
  <c r="H6" i="7"/>
  <c r="J8" i="7"/>
  <c r="H8" i="7"/>
  <c r="H9" i="7"/>
  <c r="J9" i="7"/>
  <c r="H6" i="6"/>
  <c r="F6" i="6"/>
  <c r="G6" i="7"/>
  <c r="I6" i="7"/>
  <c r="G7" i="7"/>
  <c r="I7" i="7"/>
  <c r="G10" i="7"/>
  <c r="I10" i="7"/>
  <c r="I9" i="7"/>
  <c r="G9" i="7"/>
  <c r="H7" i="7"/>
  <c r="J7" i="7"/>
  <c r="I3" i="7"/>
  <c r="G3" i="7"/>
  <c r="F3" i="6"/>
  <c r="H3" i="6"/>
  <c r="T10" i="5"/>
  <c r="T14" i="5" s="1"/>
  <c r="T16" i="5" s="1"/>
  <c r="Q10" i="5"/>
  <c r="Q14" i="5" s="1"/>
  <c r="U16" i="5" l="1"/>
  <c r="Q16" i="5"/>
  <c r="S16" i="5"/>
  <c r="V16" i="5"/>
  <c r="R16" i="5"/>
</calcChain>
</file>

<file path=xl/sharedStrings.xml><?xml version="1.0" encoding="utf-8"?>
<sst xmlns="http://schemas.openxmlformats.org/spreadsheetml/2006/main" count="248" uniqueCount="70">
  <si>
    <t>Modele</t>
  </si>
  <si>
    <t>CYL</t>
  </si>
  <si>
    <t>PUISS</t>
  </si>
  <si>
    <t>LONG</t>
  </si>
  <si>
    <t>LARG</t>
  </si>
  <si>
    <t>POIDS</t>
  </si>
  <si>
    <t>V.MAX</t>
  </si>
  <si>
    <t>Alfasud TI</t>
  </si>
  <si>
    <t>Audi 100</t>
  </si>
  <si>
    <t>Simca 1300</t>
  </si>
  <si>
    <t>Citroen GS Club</t>
  </si>
  <si>
    <t>Fiat 132</t>
  </si>
  <si>
    <t>Lancia Beta</t>
  </si>
  <si>
    <t>Peugeot 504</t>
  </si>
  <si>
    <t>Renault 16 TL</t>
  </si>
  <si>
    <t>Renault 30</t>
  </si>
  <si>
    <t>Toyota Corolla</t>
  </si>
  <si>
    <t>Alfetta 1.66</t>
  </si>
  <si>
    <t>Princess 1800</t>
  </si>
  <si>
    <t>Datsun 200L</t>
  </si>
  <si>
    <t>Taunus 2000</t>
  </si>
  <si>
    <t>Rancho</t>
  </si>
  <si>
    <t>Mazda 9295</t>
  </si>
  <si>
    <t>Opel Rekord</t>
  </si>
  <si>
    <t>Lada 1300</t>
  </si>
  <si>
    <t>FINITION</t>
  </si>
  <si>
    <t>PRIX</t>
  </si>
  <si>
    <t>R.POID.PUIS</t>
  </si>
  <si>
    <t>2_B</t>
  </si>
  <si>
    <t>3_TB</t>
  </si>
  <si>
    <t>1_M</t>
  </si>
  <si>
    <t>Alfetta-1.66</t>
  </si>
  <si>
    <t>Princess-1800</t>
  </si>
  <si>
    <t>Datsun-200L</t>
  </si>
  <si>
    <t>Taunus-2000</t>
  </si>
  <si>
    <t>Mazda-9295</t>
  </si>
  <si>
    <t>Opel-Rekord</t>
  </si>
  <si>
    <t>Lada-1300</t>
  </si>
  <si>
    <t>Peugeot 604</t>
  </si>
  <si>
    <t>Peugeot 304 S</t>
  </si>
  <si>
    <t>Moyenne</t>
  </si>
  <si>
    <t>Ecart-type</t>
  </si>
  <si>
    <t>d_k</t>
  </si>
  <si>
    <t>lambda_k</t>
  </si>
  <si>
    <t>n</t>
  </si>
  <si>
    <t>%inertie</t>
  </si>
  <si>
    <t>Qualité de la repésentation des composantes</t>
  </si>
  <si>
    <t>F1</t>
  </si>
  <si>
    <t>F2</t>
  </si>
  <si>
    <t>F3</t>
  </si>
  <si>
    <t>F4</t>
  </si>
  <si>
    <t>F5</t>
  </si>
  <si>
    <t>F6</t>
  </si>
  <si>
    <t>Matrice V (SVD)</t>
  </si>
  <si>
    <t>Corrélations</t>
  </si>
  <si>
    <t>COS²</t>
  </si>
  <si>
    <t>CTR</t>
  </si>
  <si>
    <t>Matrice U (SVD)</t>
  </si>
  <si>
    <t>Coordonnées</t>
  </si>
  <si>
    <t>o²_i</t>
  </si>
  <si>
    <t>Étiquettes de lignes</t>
  </si>
  <si>
    <t>Moyenne de F1</t>
  </si>
  <si>
    <t>Moyenne de F2</t>
  </si>
  <si>
    <t>Val. CR</t>
  </si>
  <si>
    <t>zCYL</t>
  </si>
  <si>
    <t>zPUISS</t>
  </si>
  <si>
    <t>zLONG</t>
  </si>
  <si>
    <t>zLARG</t>
  </si>
  <si>
    <t>zPOIDS</t>
  </si>
  <si>
    <t>zV.MAX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</si>
</sst>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%"/>
  </numFmts>
  <fonts count="14">
    <font>
      <sz val="11"/>
      <color theme="1"/>
      <name val="Calibri"/>
      <family val="2"/>
      <scheme val="minor"/>
    </font>
    <font>
      <sz val="8"/>
      <name val="Bitstream Vera Sans"/>
    </font>
    <font>
      <sz val="11"/>
      <name val="Calibri"/>
      <family val="2"/>
    </font>
    <font>
      <sz val="11"/>
      <name val="Calibri Light"/>
      <family val="2"/>
    </font>
    <font>
      <sz val="8"/>
      <name val="Calibri Light"/>
      <family val="2"/>
    </font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rgb="FF0070C0"/>
      <name val="Calibri"/>
      <family val="2"/>
    </font>
    <font>
      <sz val="11"/>
      <color rgb="FF0070C0"/>
      <name val="Calibri"/>
      <family val="2"/>
      <scheme val="minor"/>
    </font>
    <font>
      <sz val="10"/>
      <color theme="1"/>
      <name val="Calibri"/>
      <family val="2"/>
    </font>
    <font>
      <sz val="10"/>
      <name val="Calibri"/>
      <family val="2"/>
    </font>
    <font>
      <sz val="10"/>
      <color theme="1"/>
      <name val="Calibri"/>
      <family val="2"/>
      <scheme val="minor"/>
    </font>
    <font>
      <b/>
      <sz val="10"/>
      <color rgb="FF00B0F0"/>
      <name val="Calibri"/>
      <family val="2"/>
    </font>
    <font>
      <b/>
      <sz val="10"/>
      <color rgb="FF00B050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146">
    <xf numFmtId="0" fontId="0" fillId="0" borderId="0" xfId="0"/>
    <xf numFmtId="0" fontId="2" fillId="2" borderId="1" xfId="1" applyFont="1" applyFill="1" applyBorder="1"/>
    <xf numFmtId="0" fontId="2" fillId="0" borderId="1" xfId="1" applyFont="1" applyBorder="1"/>
    <xf numFmtId="0" fontId="3" fillId="3" borderId="1" xfId="1" applyFont="1" applyFill="1" applyBorder="1"/>
    <xf numFmtId="0" fontId="4" fillId="3" borderId="1" xfId="1" applyFont="1" applyFill="1" applyBorder="1"/>
    <xf numFmtId="2" fontId="0" fillId="0" borderId="0" xfId="0" applyNumberFormat="1"/>
    <xf numFmtId="164" fontId="2" fillId="0" borderId="1" xfId="1" applyNumberFormat="1" applyFont="1" applyBorder="1"/>
    <xf numFmtId="0" fontId="2" fillId="0" borderId="2" xfId="1" applyFont="1" applyFill="1" applyBorder="1"/>
    <xf numFmtId="2" fontId="0" fillId="0" borderId="3" xfId="0" applyNumberFormat="1" applyBorder="1"/>
    <xf numFmtId="2" fontId="0" fillId="0" borderId="4" xfId="0" applyNumberFormat="1" applyBorder="1"/>
    <xf numFmtId="0" fontId="2" fillId="0" borderId="5" xfId="1" applyFont="1" applyFill="1" applyBorder="1"/>
    <xf numFmtId="2" fontId="0" fillId="0" borderId="6" xfId="0" applyNumberFormat="1" applyBorder="1"/>
    <xf numFmtId="2" fontId="0" fillId="0" borderId="7" xfId="0" applyNumberFormat="1" applyBorder="1"/>
    <xf numFmtId="0" fontId="0" fillId="0" borderId="0" xfId="0" applyAlignment="1">
      <alignment horizontal="right"/>
    </xf>
    <xf numFmtId="0" fontId="2" fillId="2" borderId="1" xfId="1" applyFont="1" applyFill="1" applyBorder="1" applyAlignment="1">
      <alignment horizontal="center"/>
    </xf>
    <xf numFmtId="2" fontId="0" fillId="0" borderId="2" xfId="0" applyNumberFormat="1" applyBorder="1"/>
    <xf numFmtId="2" fontId="0" fillId="0" borderId="5" xfId="0" applyNumberFormat="1" applyBorder="1"/>
    <xf numFmtId="164" fontId="0" fillId="0" borderId="2" xfId="0" applyNumberFormat="1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8" xfId="0" applyBorder="1" applyAlignment="1">
      <alignment horizontal="right"/>
    </xf>
    <xf numFmtId="164" fontId="0" fillId="0" borderId="0" xfId="0" applyNumberFormat="1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164" fontId="0" fillId="0" borderId="7" xfId="0" applyNumberFormat="1" applyBorder="1" applyAlignment="1">
      <alignment horizontal="right"/>
    </xf>
    <xf numFmtId="2" fontId="0" fillId="0" borderId="10" xfId="0" applyNumberFormat="1" applyBorder="1"/>
    <xf numFmtId="2" fontId="0" fillId="0" borderId="11" xfId="0" applyNumberFormat="1" applyBorder="1"/>
    <xf numFmtId="2" fontId="0" fillId="0" borderId="12" xfId="0" applyNumberFormat="1" applyBorder="1"/>
    <xf numFmtId="164" fontId="2" fillId="0" borderId="11" xfId="1" applyNumberFormat="1" applyFont="1" applyFill="1" applyBorder="1"/>
    <xf numFmtId="164" fontId="2" fillId="0" borderId="12" xfId="1" applyNumberFormat="1" applyFont="1" applyFill="1" applyBorder="1"/>
    <xf numFmtId="10" fontId="2" fillId="0" borderId="11" xfId="3" applyNumberFormat="1" applyFont="1" applyFill="1" applyBorder="1"/>
    <xf numFmtId="10" fontId="2" fillId="0" borderId="12" xfId="3" applyNumberFormat="1" applyFont="1" applyFill="1" applyBorder="1"/>
    <xf numFmtId="164" fontId="6" fillId="0" borderId="10" xfId="1" applyNumberFormat="1" applyFont="1" applyFill="1" applyBorder="1"/>
    <xf numFmtId="164" fontId="6" fillId="0" borderId="11" xfId="1" applyNumberFormat="1" applyFont="1" applyFill="1" applyBorder="1"/>
    <xf numFmtId="10" fontId="6" fillId="0" borderId="10" xfId="3" applyNumberFormat="1" applyFont="1" applyFill="1" applyBorder="1"/>
    <xf numFmtId="10" fontId="6" fillId="0" borderId="11" xfId="3" applyNumberFormat="1" applyFont="1" applyFill="1" applyBorder="1"/>
    <xf numFmtId="1" fontId="7" fillId="0" borderId="1" xfId="1" applyNumberFormat="1" applyFont="1" applyFill="1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10" fontId="0" fillId="0" borderId="0" xfId="0" applyNumberFormat="1"/>
    <xf numFmtId="164" fontId="0" fillId="0" borderId="2" xfId="0" applyNumberFormat="1" applyBorder="1"/>
    <xf numFmtId="164" fontId="0" fillId="0" borderId="4" xfId="0" applyNumberFormat="1" applyBorder="1"/>
    <xf numFmtId="164" fontId="0" fillId="0" borderId="8" xfId="0" applyNumberFormat="1" applyBorder="1"/>
    <xf numFmtId="164" fontId="0" fillId="0" borderId="9" xfId="0" applyNumberFormat="1" applyBorder="1"/>
    <xf numFmtId="164" fontId="0" fillId="0" borderId="5" xfId="0" applyNumberFormat="1" applyBorder="1"/>
    <xf numFmtId="164" fontId="0" fillId="0" borderId="7" xfId="0" applyNumberFormat="1" applyBorder="1"/>
    <xf numFmtId="164" fontId="0" fillId="0" borderId="12" xfId="0" applyNumberFormat="1" applyBorder="1"/>
    <xf numFmtId="164" fontId="0" fillId="0" borderId="10" xfId="0" applyNumberFormat="1" applyBorder="1"/>
    <xf numFmtId="165" fontId="0" fillId="0" borderId="2" xfId="3" applyNumberFormat="1" applyFont="1" applyBorder="1"/>
    <xf numFmtId="165" fontId="0" fillId="0" borderId="4" xfId="3" applyNumberFormat="1" applyFont="1" applyBorder="1"/>
    <xf numFmtId="165" fontId="0" fillId="0" borderId="8" xfId="3" applyNumberFormat="1" applyFont="1" applyBorder="1"/>
    <xf numFmtId="165" fontId="0" fillId="0" borderId="9" xfId="3" applyNumberFormat="1" applyFont="1" applyBorder="1"/>
    <xf numFmtId="165" fontId="0" fillId="0" borderId="5" xfId="3" applyNumberFormat="1" applyFont="1" applyBorder="1"/>
    <xf numFmtId="165" fontId="0" fillId="0" borderId="7" xfId="3" applyNumberFormat="1" applyFont="1" applyBorder="1"/>
    <xf numFmtId="0" fontId="0" fillId="0" borderId="1" xfId="0" applyBorder="1" applyAlignment="1">
      <alignment horizontal="center"/>
    </xf>
    <xf numFmtId="164" fontId="0" fillId="0" borderId="0" xfId="0" applyNumberFormat="1" applyBorder="1"/>
    <xf numFmtId="0" fontId="0" fillId="0" borderId="0" xfId="0" applyFill="1" applyBorder="1" applyAlignment="1">
      <alignment horizontal="center"/>
    </xf>
    <xf numFmtId="164" fontId="0" fillId="0" borderId="13" xfId="0" applyNumberFormat="1" applyBorder="1"/>
    <xf numFmtId="164" fontId="0" fillId="0" borderId="14" xfId="0" applyNumberFormat="1" applyBorder="1"/>
    <xf numFmtId="164" fontId="0" fillId="0" borderId="15" xfId="0" applyNumberFormat="1" applyBorder="1"/>
    <xf numFmtId="0" fontId="0" fillId="10" borderId="1" xfId="0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4" xfId="0" applyFont="1" applyBorder="1"/>
    <xf numFmtId="0" fontId="4" fillId="3" borderId="10" xfId="1" applyFont="1" applyFill="1" applyBorder="1"/>
    <xf numFmtId="0" fontId="1" fillId="0" borderId="10" xfId="1" applyBorder="1"/>
    <xf numFmtId="164" fontId="0" fillId="0" borderId="3" xfId="0" applyNumberFormat="1" applyBorder="1"/>
    <xf numFmtId="164" fontId="0" fillId="0" borderId="6" xfId="0" applyNumberFormat="1" applyBorder="1"/>
    <xf numFmtId="0" fontId="9" fillId="7" borderId="10" xfId="0" applyFont="1" applyFill="1" applyBorder="1" applyAlignment="1">
      <alignment horizontal="center"/>
    </xf>
    <xf numFmtId="0" fontId="9" fillId="7" borderId="11" xfId="0" applyFont="1" applyFill="1" applyBorder="1" applyAlignment="1">
      <alignment horizontal="center"/>
    </xf>
    <xf numFmtId="0" fontId="10" fillId="4" borderId="11" xfId="1" applyFont="1" applyFill="1" applyBorder="1" applyAlignment="1">
      <alignment horizontal="center"/>
    </xf>
    <xf numFmtId="0" fontId="10" fillId="4" borderId="12" xfId="1" applyFont="1" applyFill="1" applyBorder="1" applyAlignment="1">
      <alignment horizontal="center"/>
    </xf>
    <xf numFmtId="164" fontId="9" fillId="0" borderId="2" xfId="0" applyNumberFormat="1" applyFont="1" applyBorder="1"/>
    <xf numFmtId="164" fontId="9" fillId="0" borderId="3" xfId="0" applyNumberFormat="1" applyFont="1" applyBorder="1"/>
    <xf numFmtId="0" fontId="10" fillId="0" borderId="3" xfId="1" applyFont="1" applyBorder="1"/>
    <xf numFmtId="2" fontId="10" fillId="0" borderId="4" xfId="1" applyNumberFormat="1" applyFont="1" applyBorder="1"/>
    <xf numFmtId="164" fontId="9" fillId="0" borderId="8" xfId="0" applyNumberFormat="1" applyFont="1" applyBorder="1"/>
    <xf numFmtId="164" fontId="9" fillId="0" borderId="0" xfId="0" applyNumberFormat="1" applyFont="1" applyBorder="1"/>
    <xf numFmtId="0" fontId="10" fillId="0" borderId="0" xfId="1" applyFont="1" applyBorder="1"/>
    <xf numFmtId="2" fontId="10" fillId="0" borderId="9" xfId="1" applyNumberFormat="1" applyFont="1" applyBorder="1"/>
    <xf numFmtId="164" fontId="9" fillId="0" borderId="5" xfId="0" applyNumberFormat="1" applyFont="1" applyBorder="1"/>
    <xf numFmtId="164" fontId="9" fillId="0" borderId="6" xfId="0" applyNumberFormat="1" applyFont="1" applyBorder="1"/>
    <xf numFmtId="0" fontId="10" fillId="0" borderId="6" xfId="1" applyFont="1" applyBorder="1"/>
    <xf numFmtId="2" fontId="10" fillId="0" borderId="7" xfId="1" applyNumberFormat="1" applyFont="1" applyBorder="1"/>
    <xf numFmtId="0" fontId="10" fillId="4" borderId="1" xfId="1" applyFont="1" applyFill="1" applyBorder="1" applyAlignment="1">
      <alignment horizontal="center"/>
    </xf>
    <xf numFmtId="164" fontId="0" fillId="0" borderId="1" xfId="0" applyNumberFormat="1" applyBorder="1"/>
    <xf numFmtId="0" fontId="9" fillId="7" borderId="1" xfId="0" applyFont="1" applyFill="1" applyBorder="1" applyAlignment="1">
      <alignment horizontal="center"/>
    </xf>
    <xf numFmtId="0" fontId="1" fillId="8" borderId="1" xfId="1" applyFill="1" applyBorder="1" applyAlignment="1">
      <alignment horizontal="center"/>
    </xf>
    <xf numFmtId="0" fontId="1" fillId="0" borderId="4" xfId="1" applyBorder="1" applyAlignment="1">
      <alignment horizontal="right"/>
    </xf>
    <xf numFmtId="0" fontId="1" fillId="0" borderId="9" xfId="1" applyBorder="1" applyAlignment="1">
      <alignment horizontal="right"/>
    </xf>
    <xf numFmtId="0" fontId="1" fillId="0" borderId="7" xfId="1" applyBorder="1" applyAlignment="1">
      <alignment horizontal="right"/>
    </xf>
    <xf numFmtId="0" fontId="0" fillId="0" borderId="0" xfId="0" pivotButton="1"/>
    <xf numFmtId="0" fontId="0" fillId="0" borderId="2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5" borderId="10" xfId="0" applyFill="1" applyBorder="1" applyAlignment="1">
      <alignment horizontal="center"/>
    </xf>
    <xf numFmtId="0" fontId="11" fillId="5" borderId="0" xfId="0" applyFont="1" applyFill="1"/>
    <xf numFmtId="0" fontId="11" fillId="11" borderId="0" xfId="0" applyFont="1" applyFill="1"/>
    <xf numFmtId="0" fontId="0" fillId="11" borderId="11" xfId="0" applyFill="1" applyBorder="1" applyAlignment="1">
      <alignment horizontal="center"/>
    </xf>
    <xf numFmtId="0" fontId="9" fillId="0" borderId="0" xfId="0" applyFont="1"/>
    <xf numFmtId="0" fontId="9" fillId="0" borderId="2" xfId="0" applyFont="1" applyBorder="1"/>
    <xf numFmtId="2" fontId="9" fillId="0" borderId="3" xfId="0" applyNumberFormat="1" applyFont="1" applyBorder="1"/>
    <xf numFmtId="2" fontId="9" fillId="0" borderId="4" xfId="0" applyNumberFormat="1" applyFont="1" applyBorder="1"/>
    <xf numFmtId="0" fontId="9" fillId="0" borderId="5" xfId="0" applyFont="1" applyBorder="1"/>
    <xf numFmtId="2" fontId="9" fillId="0" borderId="6" xfId="0" applyNumberFormat="1" applyFont="1" applyBorder="1"/>
    <xf numFmtId="2" fontId="9" fillId="0" borderId="7" xfId="0" applyNumberFormat="1" applyFont="1" applyBorder="1"/>
    <xf numFmtId="2" fontId="9" fillId="0" borderId="2" xfId="0" applyNumberFormat="1" applyFont="1" applyBorder="1"/>
    <xf numFmtId="2" fontId="9" fillId="0" borderId="5" xfId="0" applyNumberFormat="1" applyFont="1" applyBorder="1"/>
    <xf numFmtId="0" fontId="12" fillId="12" borderId="2" xfId="1" applyFont="1" applyFill="1" applyBorder="1"/>
    <xf numFmtId="0" fontId="10" fillId="12" borderId="3" xfId="1" applyFont="1" applyFill="1" applyBorder="1"/>
    <xf numFmtId="0" fontId="10" fillId="12" borderId="4" xfId="1" applyFont="1" applyFill="1" applyBorder="1"/>
    <xf numFmtId="0" fontId="13" fillId="12" borderId="5" xfId="1" applyFont="1" applyFill="1" applyBorder="1"/>
    <xf numFmtId="0" fontId="10" fillId="12" borderId="6" xfId="1" applyFont="1" applyFill="1" applyBorder="1"/>
    <xf numFmtId="0" fontId="10" fillId="12" borderId="7" xfId="1" applyFont="1" applyFill="1" applyBorder="1"/>
    <xf numFmtId="0" fontId="10" fillId="3" borderId="10" xfId="1" applyFont="1" applyFill="1" applyBorder="1"/>
    <xf numFmtId="0" fontId="10" fillId="12" borderId="2" xfId="1" applyFont="1" applyFill="1" applyBorder="1"/>
    <xf numFmtId="0" fontId="10" fillId="12" borderId="5" xfId="1" applyFont="1" applyFill="1" applyBorder="1"/>
    <xf numFmtId="164" fontId="9" fillId="0" borderId="4" xfId="0" applyNumberFormat="1" applyFont="1" applyBorder="1"/>
    <xf numFmtId="164" fontId="9" fillId="0" borderId="7" xfId="0" applyNumberFormat="1" applyFont="1" applyBorder="1"/>
    <xf numFmtId="0" fontId="10" fillId="2" borderId="10" xfId="1" applyFont="1" applyFill="1" applyBorder="1" applyAlignment="1">
      <alignment horizontal="center"/>
    </xf>
    <xf numFmtId="0" fontId="10" fillId="2" borderId="11" xfId="1" applyFont="1" applyFill="1" applyBorder="1" applyAlignment="1">
      <alignment horizontal="center"/>
    </xf>
    <xf numFmtId="0" fontId="10" fillId="2" borderId="12" xfId="1" applyFont="1" applyFill="1" applyBorder="1" applyAlignment="1">
      <alignment horizontal="center"/>
    </xf>
    <xf numFmtId="0" fontId="10" fillId="13" borderId="10" xfId="1" applyFont="1" applyFill="1" applyBorder="1" applyAlignment="1">
      <alignment horizontal="center"/>
    </xf>
    <xf numFmtId="0" fontId="10" fillId="13" borderId="11" xfId="1" applyFont="1" applyFill="1" applyBorder="1" applyAlignment="1">
      <alignment horizontal="center"/>
    </xf>
    <xf numFmtId="0" fontId="10" fillId="13" borderId="12" xfId="1" applyFont="1" applyFill="1" applyBorder="1" applyAlignment="1">
      <alignment horizontal="center"/>
    </xf>
    <xf numFmtId="0" fontId="9" fillId="0" borderId="1" xfId="0" applyFont="1" applyBorder="1"/>
    <xf numFmtId="164" fontId="9" fillId="0" borderId="9" xfId="0" applyNumberFormat="1" applyFont="1" applyBorder="1"/>
    <xf numFmtId="0" fontId="9" fillId="0" borderId="13" xfId="0" applyFont="1" applyBorder="1"/>
    <xf numFmtId="0" fontId="9" fillId="0" borderId="14" xfId="0" applyFont="1" applyBorder="1"/>
    <xf numFmtId="0" fontId="9" fillId="0" borderId="15" xfId="0" applyFont="1" applyBorder="1"/>
    <xf numFmtId="0" fontId="9" fillId="5" borderId="10" xfId="0" applyFont="1" applyFill="1" applyBorder="1" applyAlignment="1">
      <alignment horizontal="center"/>
    </xf>
    <xf numFmtId="0" fontId="9" fillId="5" borderId="12" xfId="0" applyFont="1" applyFill="1" applyBorder="1" applyAlignment="1">
      <alignment horizontal="center"/>
    </xf>
    <xf numFmtId="0" fontId="9" fillId="14" borderId="2" xfId="0" applyFont="1" applyFill="1" applyBorder="1" applyAlignment="1">
      <alignment horizontal="center"/>
    </xf>
    <xf numFmtId="0" fontId="9" fillId="14" borderId="4" xfId="0" applyFont="1" applyFill="1" applyBorder="1" applyAlignment="1">
      <alignment horizontal="center"/>
    </xf>
    <xf numFmtId="0" fontId="2" fillId="5" borderId="10" xfId="1" applyFont="1" applyFill="1" applyBorder="1" applyAlignment="1">
      <alignment horizontal="center"/>
    </xf>
    <xf numFmtId="0" fontId="2" fillId="5" borderId="11" xfId="1" applyFont="1" applyFill="1" applyBorder="1" applyAlignment="1">
      <alignment horizontal="center"/>
    </xf>
    <xf numFmtId="0" fontId="2" fillId="5" borderId="12" xfId="1" applyFont="1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0" fillId="7" borderId="10" xfId="0" applyFill="1" applyBorder="1" applyAlignment="1">
      <alignment horizontal="center"/>
    </xf>
    <xf numFmtId="0" fontId="0" fillId="7" borderId="12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</cellXfs>
  <cellStyles count="4">
    <cellStyle name="Normal" xfId="0" builtinId="0"/>
    <cellStyle name="Normal 2" xfId="1" xr:uid="{00000000-0005-0000-0000-000001000000}"/>
    <cellStyle name="Pourcentage" xfId="3" builtinId="5"/>
    <cellStyle name="Pourcentage 2" xfId="2" xr:uid="{00000000-0005-0000-0000-000002000000}"/>
  </cellStyles>
  <dxfs count="8">
    <dxf>
      <fill>
        <patternFill patternType="solid">
          <bgColor theme="8" tint="0.39997558519241921"/>
        </patternFill>
      </fill>
    </dxf>
    <dxf>
      <fill>
        <patternFill patternType="solid">
          <bgColor theme="3" tint="0.79998168889431442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0"/>
      </font>
    </dxf>
    <dxf>
      <font>
        <b val="0"/>
      </font>
    </dxf>
    <dxf>
      <font>
        <sz val="10"/>
      </font>
    </dxf>
    <dxf>
      <numFmt numFmtId="164" formatCode="0.000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7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6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5.xml"/><Relationship Id="rId11" Type="http://schemas.openxmlformats.org/officeDocument/2006/relationships/pivotCacheDefinition" Target="pivotCache/pivotCacheDefinition1.xml"/><Relationship Id="rId5" Type="http://schemas.openxmlformats.org/officeDocument/2006/relationships/chartsheet" Target="chartsheets/sheet1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2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Nuage</a:t>
            </a:r>
            <a:r>
              <a:rPr lang="fr-FR" baseline="0"/>
              <a:t> de points des individus</a:t>
            </a:r>
            <a:endParaRPr lang="fr-FR"/>
          </a:p>
        </c:rich>
      </c:tx>
      <c:layout>
        <c:manualLayout>
          <c:xMode val="edge"/>
          <c:yMode val="edge"/>
          <c:x val="0.38021472634948761"/>
          <c:y val="3.761658302215182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5.4271830886004117E-2"/>
          <c:y val="0.12224761904761906"/>
          <c:w val="0.89559315220732538"/>
          <c:h val="0.83584761904761906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2">
                  <a:lumMod val="20000"/>
                  <a:lumOff val="80000"/>
                </a:schemeClr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B09B7BB7-3DC8-4474-81BB-E76749EFC81D}" type="CELLRANGE">
                      <a:rPr lang="en-US"/>
                      <a:pPr/>
                      <a:t>[PLAGECELL]</a:t>
                    </a:fld>
                    <a:endParaRPr lang="fr-FR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466-4765-BA5D-B750F9B4E119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92036605-17DB-4601-AE05-87ADFD40C0DF}" type="CELLRANGE">
                      <a:rPr lang="fr-FR"/>
                      <a:pPr/>
                      <a:t>[PLAGECELL]</a:t>
                    </a:fld>
                    <a:endParaRPr lang="fr-FR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6466-4765-BA5D-B750F9B4E119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8AC3CD7C-8C78-4070-B769-66E388EBC18D}" type="CELLRANGE">
                      <a:rPr lang="fr-FR"/>
                      <a:pPr/>
                      <a:t>[PLAGECELL]</a:t>
                    </a:fld>
                    <a:endParaRPr lang="fr-FR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6466-4765-BA5D-B750F9B4E119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F9A7D680-D772-45C8-81F2-9AE99DCFC331}" type="CELLRANGE">
                      <a:rPr lang="fr-FR"/>
                      <a:pPr/>
                      <a:t>[PLAGECELL]</a:t>
                    </a:fld>
                    <a:endParaRPr lang="fr-FR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6466-4765-BA5D-B750F9B4E119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C8AAF81C-4A66-4049-90FD-4EF06695AC80}" type="CELLRANGE">
                      <a:rPr lang="fr-FR"/>
                      <a:pPr/>
                      <a:t>[PLAGECELL]</a:t>
                    </a:fld>
                    <a:endParaRPr lang="fr-FR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6466-4765-BA5D-B750F9B4E119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A47B5559-C907-40CF-9F9E-F07660E28E26}" type="CELLRANGE">
                      <a:rPr lang="fr-FR"/>
                      <a:pPr/>
                      <a:t>[PLAGECELL]</a:t>
                    </a:fld>
                    <a:endParaRPr lang="fr-FR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6466-4765-BA5D-B750F9B4E119}"/>
                </c:ext>
              </c:extLst>
            </c:dLbl>
            <c:dLbl>
              <c:idx val="6"/>
              <c:layout>
                <c:manualLayout>
                  <c:x val="-5.3948444998149839E-2"/>
                  <c:y val="-2.4048449369083021E-2"/>
                </c:manualLayout>
              </c:layout>
              <c:tx>
                <c:rich>
                  <a:bodyPr/>
                  <a:lstStyle/>
                  <a:p>
                    <a:fld id="{A36029D9-3066-4F14-A217-11C74483DDDE}" type="CELLRANGE">
                      <a:rPr lang="en-US"/>
                      <a:pPr/>
                      <a:t>[PLAGECELL]</a:t>
                    </a:fld>
                    <a:endParaRPr lang="fr-FR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6466-4765-BA5D-B750F9B4E119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A80E5F9C-E43D-4DEF-A47B-551786198A45}" type="CELLRANGE">
                      <a:rPr lang="fr-FR"/>
                      <a:pPr/>
                      <a:t>[PLAGECELL]</a:t>
                    </a:fld>
                    <a:endParaRPr lang="fr-FR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6466-4765-BA5D-B750F9B4E119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5D7A55F1-B90F-468E-835B-BD2EE7601058}" type="CELLRANGE">
                      <a:rPr lang="fr-FR"/>
                      <a:pPr/>
                      <a:t>[PLAGECELL]</a:t>
                    </a:fld>
                    <a:endParaRPr lang="fr-FR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6466-4765-BA5D-B750F9B4E119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3015F5BE-42BB-4253-9C11-0E5A593444C8}" type="CELLRANGE">
                      <a:rPr lang="fr-FR"/>
                      <a:pPr/>
                      <a:t>[PLAGECELL]</a:t>
                    </a:fld>
                    <a:endParaRPr lang="fr-FR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6466-4765-BA5D-B750F9B4E119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C6DA39EF-983E-4E5A-9333-B8076CC76C89}" type="CELLRANGE">
                      <a:rPr lang="fr-FR"/>
                      <a:pPr/>
                      <a:t>[PLAGECELL]</a:t>
                    </a:fld>
                    <a:endParaRPr lang="fr-FR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6466-4765-BA5D-B750F9B4E119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A61987A8-BB47-4EEF-A94D-BE7AE1056517}" type="CELLRANGE">
                      <a:rPr lang="fr-FR"/>
                      <a:pPr/>
                      <a:t>[PLAGECELL]</a:t>
                    </a:fld>
                    <a:endParaRPr lang="fr-FR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6466-4765-BA5D-B750F9B4E119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3CE34FD0-9057-4749-B87F-948DE0206ABE}" type="CELLRANGE">
                      <a:rPr lang="fr-FR"/>
                      <a:pPr/>
                      <a:t>[PLAGECELL]</a:t>
                    </a:fld>
                    <a:endParaRPr lang="fr-FR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6466-4765-BA5D-B750F9B4E119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0DFAEEF7-A10B-447D-85F7-E1F1ED15B97C}" type="CELLRANGE">
                      <a:rPr lang="fr-FR"/>
                      <a:pPr/>
                      <a:t>[PLAGECELL]</a:t>
                    </a:fld>
                    <a:endParaRPr lang="fr-FR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6466-4765-BA5D-B750F9B4E119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8D4579DF-4A68-40E4-BEC3-BF2B2DA4309A}" type="CELLRANGE">
                      <a:rPr lang="fr-FR"/>
                      <a:pPr/>
                      <a:t>[PLAGECELL]</a:t>
                    </a:fld>
                    <a:endParaRPr lang="fr-FR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6466-4765-BA5D-B750F9B4E119}"/>
                </c:ext>
              </c:extLst>
            </c:dLbl>
            <c:dLbl>
              <c:idx val="15"/>
              <c:layout>
                <c:manualLayout>
                  <c:x val="-2.4483193074555591E-2"/>
                  <c:y val="-1.9868829033288449E-2"/>
                </c:manualLayout>
              </c:layout>
              <c:tx>
                <c:rich>
                  <a:bodyPr/>
                  <a:lstStyle/>
                  <a:p>
                    <a:fld id="{0DAC93CB-2F47-4BA9-ACFD-1CB9FF587F79}" type="CELLRANGE">
                      <a:rPr lang="en-US"/>
                      <a:pPr/>
                      <a:t>[PLAGECELL]</a:t>
                    </a:fld>
                    <a:endParaRPr lang="fr-FR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F-6466-4765-BA5D-B750F9B4E119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AA1DFC53-89A6-4202-9BF1-97837EBB9FAD}" type="CELLRANGE">
                      <a:rPr lang="fr-FR"/>
                      <a:pPr/>
                      <a:t>[PLAGECELL]</a:t>
                    </a:fld>
                    <a:endParaRPr lang="fr-FR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6466-4765-BA5D-B750F9B4E119}"/>
                </c:ext>
              </c:extLst>
            </c:dLbl>
            <c:dLbl>
              <c:idx val="17"/>
              <c:layout>
                <c:manualLayout>
                  <c:x val="-5.3511671178957221E-2"/>
                  <c:y val="-2.4048449369083021E-2"/>
                </c:manualLayout>
              </c:layout>
              <c:tx>
                <c:rich>
                  <a:bodyPr/>
                  <a:lstStyle/>
                  <a:p>
                    <a:fld id="{0DF2C8AD-1383-4FE6-AC4A-DF214BA2FE30}" type="CELLRANGE">
                      <a:rPr lang="en-US"/>
                      <a:pPr/>
                      <a:t>[PLAGECELL]</a:t>
                    </a:fld>
                    <a:endParaRPr lang="fr-FR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1-6466-4765-BA5D-B750F9B4E11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individus!$D$3:$D$20</c:f>
              <c:numCache>
                <c:formatCode>0.0000</c:formatCode>
                <c:ptCount val="18"/>
                <c:pt idx="0">
                  <c:v>-2.1389236092040371</c:v>
                </c:pt>
                <c:pt idx="1">
                  <c:v>1.5614585872896449</c:v>
                </c:pt>
                <c:pt idx="2">
                  <c:v>-1.1193852830594258</c:v>
                </c:pt>
                <c:pt idx="3">
                  <c:v>-2.5737417049655806</c:v>
                </c:pt>
                <c:pt idx="4">
                  <c:v>0.42785520118059395</c:v>
                </c:pt>
                <c:pt idx="5">
                  <c:v>-0.30423764473585518</c:v>
                </c:pt>
                <c:pt idx="6">
                  <c:v>0.68392849630301578</c:v>
                </c:pt>
                <c:pt idx="7">
                  <c:v>-1.9484925660922265</c:v>
                </c:pt>
                <c:pt idx="8">
                  <c:v>4.4097345710402234</c:v>
                </c:pt>
                <c:pt idx="9">
                  <c:v>-3.9857824179660692</c:v>
                </c:pt>
                <c:pt idx="10">
                  <c:v>0.43765818500207176</c:v>
                </c:pt>
                <c:pt idx="11">
                  <c:v>1.018175381983216</c:v>
                </c:pt>
                <c:pt idx="12">
                  <c:v>2.9410803140932336</c:v>
                </c:pt>
                <c:pt idx="13">
                  <c:v>1.3148803830910258</c:v>
                </c:pt>
                <c:pt idx="14">
                  <c:v>-0.6911113710102571</c:v>
                </c:pt>
                <c:pt idx="15">
                  <c:v>0.38570886632217521</c:v>
                </c:pt>
                <c:pt idx="16">
                  <c:v>2.2897682429161423</c:v>
                </c:pt>
                <c:pt idx="17">
                  <c:v>-2.7085736321862188</c:v>
                </c:pt>
              </c:numCache>
            </c:numRef>
          </c:xVal>
          <c:yVal>
            <c:numRef>
              <c:f>individus!$E$3:$E$20</c:f>
              <c:numCache>
                <c:formatCode>0.0000</c:formatCode>
                <c:ptCount val="18"/>
                <c:pt idx="0">
                  <c:v>-1.7856810217132555</c:v>
                </c:pt>
                <c:pt idx="1">
                  <c:v>1.5270402725891572</c:v>
                </c:pt>
                <c:pt idx="2">
                  <c:v>0.67450517232091745</c:v>
                </c:pt>
                <c:pt idx="3">
                  <c:v>-0.11288416138349974</c:v>
                </c:pt>
                <c:pt idx="4">
                  <c:v>-0.69556731454832876</c:v>
                </c:pt>
                <c:pt idx="5">
                  <c:v>0.19614878388581891</c:v>
                </c:pt>
                <c:pt idx="6">
                  <c:v>0.93305676569371754</c:v>
                </c:pt>
                <c:pt idx="7">
                  <c:v>0.98044804627956539</c:v>
                </c:pt>
                <c:pt idx="8">
                  <c:v>-1.0636331700602089</c:v>
                </c:pt>
                <c:pt idx="9">
                  <c:v>-0.23624041740889201</c:v>
                </c:pt>
                <c:pt idx="10">
                  <c:v>-1.9124481608593908</c:v>
                </c:pt>
                <c:pt idx="11">
                  <c:v>0.8417120976691973</c:v>
                </c:pt>
                <c:pt idx="12">
                  <c:v>0.55917459274584824</c:v>
                </c:pt>
                <c:pt idx="13">
                  <c:v>-0.48652245792584564</c:v>
                </c:pt>
                <c:pt idx="14">
                  <c:v>0.89772139400839268</c:v>
                </c:pt>
                <c:pt idx="15">
                  <c:v>-0.35618457252115832</c:v>
                </c:pt>
                <c:pt idx="16">
                  <c:v>-0.10434464479516169</c:v>
                </c:pt>
                <c:pt idx="17">
                  <c:v>0.14369879602348537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individus!$A$3:$A$20</c15:f>
                <c15:dlblRangeCache>
                  <c:ptCount val="18"/>
                  <c:pt idx="0">
                    <c:v>Alfasud TI</c:v>
                  </c:pt>
                  <c:pt idx="1">
                    <c:v>Audi 100</c:v>
                  </c:pt>
                  <c:pt idx="2">
                    <c:v>Simca 1300</c:v>
                  </c:pt>
                  <c:pt idx="3">
                    <c:v>Citroen GS Club</c:v>
                  </c:pt>
                  <c:pt idx="4">
                    <c:v>Fiat 132</c:v>
                  </c:pt>
                  <c:pt idx="5">
                    <c:v>Lancia Beta</c:v>
                  </c:pt>
                  <c:pt idx="6">
                    <c:v>Peugeot 504</c:v>
                  </c:pt>
                  <c:pt idx="7">
                    <c:v>Renault 16 TL</c:v>
                  </c:pt>
                  <c:pt idx="8">
                    <c:v>Renault 30</c:v>
                  </c:pt>
                  <c:pt idx="9">
                    <c:v>Toyota Corolla</c:v>
                  </c:pt>
                  <c:pt idx="10">
                    <c:v>Alfetta 1.66</c:v>
                  </c:pt>
                  <c:pt idx="11">
                    <c:v>Princess 1800</c:v>
                  </c:pt>
                  <c:pt idx="12">
                    <c:v>Datsun 200L</c:v>
                  </c:pt>
                  <c:pt idx="13">
                    <c:v>Taunus 2000</c:v>
                  </c:pt>
                  <c:pt idx="14">
                    <c:v>Rancho</c:v>
                  </c:pt>
                  <c:pt idx="15">
                    <c:v>Mazda 9295</c:v>
                  </c:pt>
                  <c:pt idx="16">
                    <c:v>Opel Rekord</c:v>
                  </c:pt>
                  <c:pt idx="17">
                    <c:v>Lada 1300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2-6466-4765-BA5D-B750F9B4E11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134388943"/>
        <c:axId val="2008842207"/>
      </c:scatterChart>
      <c:valAx>
        <c:axId val="134388943"/>
        <c:scaling>
          <c:orientation val="minMax"/>
          <c:max val="5"/>
          <c:min val="-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08842207"/>
        <c:crosses val="autoZero"/>
        <c:crossBetween val="midCat"/>
      </c:valAx>
      <c:valAx>
        <c:axId val="2008842207"/>
        <c:scaling>
          <c:orientation val="minMax"/>
          <c:max val="5"/>
          <c:min val="-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43889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Nuage</a:t>
            </a:r>
            <a:r>
              <a:rPr lang="fr-FR" baseline="0"/>
              <a:t> de points des individus</a:t>
            </a:r>
            <a:endParaRPr lang="fr-FR"/>
          </a:p>
        </c:rich>
      </c:tx>
      <c:layout>
        <c:manualLayout>
          <c:xMode val="edge"/>
          <c:yMode val="edge"/>
          <c:x val="0.38021472634948761"/>
          <c:y val="3.761658302215182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5.4271830886004117E-2"/>
          <c:y val="0.12224761904761906"/>
          <c:w val="0.89559315220732538"/>
          <c:h val="0.83584761904761906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2">
                  <a:lumMod val="20000"/>
                  <a:lumOff val="80000"/>
                </a:schemeClr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DCF22298-F328-47CC-A886-1AA4430EA020}" type="CELLRANGE">
                      <a:rPr lang="en-US"/>
                      <a:pPr/>
                      <a:t>[PLAGECELL]</a:t>
                    </a:fld>
                    <a:endParaRPr lang="fr-FR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63D-4F5A-B8FF-E2530FBC9D96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AC6E2F7C-BB48-4F50-ADB3-6289608BCB6D}" type="CELLRANGE">
                      <a:rPr lang="fr-FR"/>
                      <a:pPr/>
                      <a:t>[PLAGECELL]</a:t>
                    </a:fld>
                    <a:endParaRPr lang="fr-FR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463D-4F5A-B8FF-E2530FBC9D96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DEB8A69C-4803-4BCC-98A9-B0837F1C052F}" type="CELLRANGE">
                      <a:rPr lang="fr-FR"/>
                      <a:pPr/>
                      <a:t>[PLAGECELL]</a:t>
                    </a:fld>
                    <a:endParaRPr lang="fr-FR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463D-4F5A-B8FF-E2530FBC9D96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5DBC5838-6D0D-4860-86AC-4C4BCABE7764}" type="CELLRANGE">
                      <a:rPr lang="fr-FR"/>
                      <a:pPr/>
                      <a:t>[PLAGECELL]</a:t>
                    </a:fld>
                    <a:endParaRPr lang="fr-FR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463D-4F5A-B8FF-E2530FBC9D96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16A74551-ADAB-491C-9DEE-C764D07E49F0}" type="CELLRANGE">
                      <a:rPr lang="fr-FR"/>
                      <a:pPr/>
                      <a:t>[PLAGECELL]</a:t>
                    </a:fld>
                    <a:endParaRPr lang="fr-FR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463D-4F5A-B8FF-E2530FBC9D96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35653E82-D40B-4885-AABA-BEF4A7AE9919}" type="CELLRANGE">
                      <a:rPr lang="fr-FR"/>
                      <a:pPr/>
                      <a:t>[PLAGECELL]</a:t>
                    </a:fld>
                    <a:endParaRPr lang="fr-FR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463D-4F5A-B8FF-E2530FBC9D96}"/>
                </c:ext>
              </c:extLst>
            </c:dLbl>
            <c:dLbl>
              <c:idx val="6"/>
              <c:layout>
                <c:manualLayout>
                  <c:x val="-5.3948444998149839E-2"/>
                  <c:y val="-2.4048449369083021E-2"/>
                </c:manualLayout>
              </c:layout>
              <c:tx>
                <c:rich>
                  <a:bodyPr/>
                  <a:lstStyle/>
                  <a:p>
                    <a:fld id="{C38B7890-6432-41C8-A07D-62B0884490C9}" type="CELLRANGE">
                      <a:rPr lang="en-US"/>
                      <a:pPr/>
                      <a:t>[PLAGECELL]</a:t>
                    </a:fld>
                    <a:endParaRPr lang="fr-FR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463D-4F5A-B8FF-E2530FBC9D96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D92CF02B-7E4F-469E-A362-94D987A19DD5}" type="CELLRANGE">
                      <a:rPr lang="fr-FR"/>
                      <a:pPr/>
                      <a:t>[PLAGECELL]</a:t>
                    </a:fld>
                    <a:endParaRPr lang="fr-FR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463D-4F5A-B8FF-E2530FBC9D96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35C32615-2861-498F-B42F-5AC36CE5EA50}" type="CELLRANGE">
                      <a:rPr lang="fr-FR"/>
                      <a:pPr/>
                      <a:t>[PLAGECELL]</a:t>
                    </a:fld>
                    <a:endParaRPr lang="fr-FR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463D-4F5A-B8FF-E2530FBC9D96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05AFA556-B984-4156-8401-AE67198E3D06}" type="CELLRANGE">
                      <a:rPr lang="fr-FR"/>
                      <a:pPr/>
                      <a:t>[PLAGECELL]</a:t>
                    </a:fld>
                    <a:endParaRPr lang="fr-FR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463D-4F5A-B8FF-E2530FBC9D96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81495304-D787-47DB-84FC-2B3F96E1C77E}" type="CELLRANGE">
                      <a:rPr lang="fr-FR"/>
                      <a:pPr/>
                      <a:t>[PLAGECELL]</a:t>
                    </a:fld>
                    <a:endParaRPr lang="fr-FR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463D-4F5A-B8FF-E2530FBC9D96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A44A8412-CD5A-4F70-BD1F-56601B334C4E}" type="CELLRANGE">
                      <a:rPr lang="fr-FR"/>
                      <a:pPr/>
                      <a:t>[PLAGECELL]</a:t>
                    </a:fld>
                    <a:endParaRPr lang="fr-FR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463D-4F5A-B8FF-E2530FBC9D96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9EB75C64-A351-4C0A-8587-64A343F9D6DC}" type="CELLRANGE">
                      <a:rPr lang="fr-FR"/>
                      <a:pPr/>
                      <a:t>[PLAGECELL]</a:t>
                    </a:fld>
                    <a:endParaRPr lang="fr-FR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463D-4F5A-B8FF-E2530FBC9D96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F992287F-BDB6-4EBC-B1C1-F164C2AA1256}" type="CELLRANGE">
                      <a:rPr lang="fr-FR"/>
                      <a:pPr/>
                      <a:t>[PLAGECELL]</a:t>
                    </a:fld>
                    <a:endParaRPr lang="fr-FR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463D-4F5A-B8FF-E2530FBC9D96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0163F3E0-2268-44ED-8339-1895D9823D2A}" type="CELLRANGE">
                      <a:rPr lang="fr-FR"/>
                      <a:pPr/>
                      <a:t>[PLAGECELL]</a:t>
                    </a:fld>
                    <a:endParaRPr lang="fr-FR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463D-4F5A-B8FF-E2530FBC9D96}"/>
                </c:ext>
              </c:extLst>
            </c:dLbl>
            <c:dLbl>
              <c:idx val="15"/>
              <c:layout>
                <c:manualLayout>
                  <c:x val="-2.4483193074555591E-2"/>
                  <c:y val="-1.9868829033288449E-2"/>
                </c:manualLayout>
              </c:layout>
              <c:tx>
                <c:rich>
                  <a:bodyPr/>
                  <a:lstStyle/>
                  <a:p>
                    <a:fld id="{9497B0B6-BAE6-4C03-A20D-9BB0969FC052}" type="CELLRANGE">
                      <a:rPr lang="en-US"/>
                      <a:pPr/>
                      <a:t>[PLAGECELL]</a:t>
                    </a:fld>
                    <a:endParaRPr lang="fr-FR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F-463D-4F5A-B8FF-E2530FBC9D96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DC5EAEE1-FA88-44E1-9DED-57B5D0DA5B08}" type="CELLRANGE">
                      <a:rPr lang="fr-FR"/>
                      <a:pPr/>
                      <a:t>[PLAGECELL]</a:t>
                    </a:fld>
                    <a:endParaRPr lang="fr-FR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463D-4F5A-B8FF-E2530FBC9D96}"/>
                </c:ext>
              </c:extLst>
            </c:dLbl>
            <c:dLbl>
              <c:idx val="17"/>
              <c:layout>
                <c:manualLayout>
                  <c:x val="-5.3511671178957221E-2"/>
                  <c:y val="-2.4048449369083021E-2"/>
                </c:manualLayout>
              </c:layout>
              <c:tx>
                <c:rich>
                  <a:bodyPr/>
                  <a:lstStyle/>
                  <a:p>
                    <a:fld id="{BD000C71-28AF-41D2-BE2C-36F0F2F4D3F5}" type="CELLRANGE">
                      <a:rPr lang="en-US"/>
                      <a:pPr/>
                      <a:t>[PLAGECELL]</a:t>
                    </a:fld>
                    <a:endParaRPr lang="fr-FR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1-463D-4F5A-B8FF-E2530FBC9D9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individus!$D$3:$D$20</c:f>
              <c:numCache>
                <c:formatCode>0.0000</c:formatCode>
                <c:ptCount val="18"/>
                <c:pt idx="0">
                  <c:v>-2.1389236092040371</c:v>
                </c:pt>
                <c:pt idx="1">
                  <c:v>1.5614585872896449</c:v>
                </c:pt>
                <c:pt idx="2">
                  <c:v>-1.1193852830594258</c:v>
                </c:pt>
                <c:pt idx="3">
                  <c:v>-2.5737417049655806</c:v>
                </c:pt>
                <c:pt idx="4">
                  <c:v>0.42785520118059395</c:v>
                </c:pt>
                <c:pt idx="5">
                  <c:v>-0.30423764473585518</c:v>
                </c:pt>
                <c:pt idx="6">
                  <c:v>0.68392849630301578</c:v>
                </c:pt>
                <c:pt idx="7">
                  <c:v>-1.9484925660922265</c:v>
                </c:pt>
                <c:pt idx="8">
                  <c:v>4.4097345710402234</c:v>
                </c:pt>
                <c:pt idx="9">
                  <c:v>-3.9857824179660692</c:v>
                </c:pt>
                <c:pt idx="10">
                  <c:v>0.43765818500207176</c:v>
                </c:pt>
                <c:pt idx="11">
                  <c:v>1.018175381983216</c:v>
                </c:pt>
                <c:pt idx="12">
                  <c:v>2.9410803140932336</c:v>
                </c:pt>
                <c:pt idx="13">
                  <c:v>1.3148803830910258</c:v>
                </c:pt>
                <c:pt idx="14">
                  <c:v>-0.6911113710102571</c:v>
                </c:pt>
                <c:pt idx="15">
                  <c:v>0.38570886632217521</c:v>
                </c:pt>
                <c:pt idx="16">
                  <c:v>2.2897682429161423</c:v>
                </c:pt>
                <c:pt idx="17">
                  <c:v>-2.7085736321862188</c:v>
                </c:pt>
              </c:numCache>
            </c:numRef>
          </c:xVal>
          <c:yVal>
            <c:numRef>
              <c:f>individus!$E$3:$E$20</c:f>
              <c:numCache>
                <c:formatCode>0.0000</c:formatCode>
                <c:ptCount val="18"/>
                <c:pt idx="0">
                  <c:v>-1.7856810217132555</c:v>
                </c:pt>
                <c:pt idx="1">
                  <c:v>1.5270402725891572</c:v>
                </c:pt>
                <c:pt idx="2">
                  <c:v>0.67450517232091745</c:v>
                </c:pt>
                <c:pt idx="3">
                  <c:v>-0.11288416138349974</c:v>
                </c:pt>
                <c:pt idx="4">
                  <c:v>-0.69556731454832876</c:v>
                </c:pt>
                <c:pt idx="5">
                  <c:v>0.19614878388581891</c:v>
                </c:pt>
                <c:pt idx="6">
                  <c:v>0.93305676569371754</c:v>
                </c:pt>
                <c:pt idx="7">
                  <c:v>0.98044804627956539</c:v>
                </c:pt>
                <c:pt idx="8">
                  <c:v>-1.0636331700602089</c:v>
                </c:pt>
                <c:pt idx="9">
                  <c:v>-0.23624041740889201</c:v>
                </c:pt>
                <c:pt idx="10">
                  <c:v>-1.9124481608593908</c:v>
                </c:pt>
                <c:pt idx="11">
                  <c:v>0.8417120976691973</c:v>
                </c:pt>
                <c:pt idx="12">
                  <c:v>0.55917459274584824</c:v>
                </c:pt>
                <c:pt idx="13">
                  <c:v>-0.48652245792584564</c:v>
                </c:pt>
                <c:pt idx="14">
                  <c:v>0.89772139400839268</c:v>
                </c:pt>
                <c:pt idx="15">
                  <c:v>-0.35618457252115832</c:v>
                </c:pt>
                <c:pt idx="16">
                  <c:v>-0.10434464479516169</c:v>
                </c:pt>
                <c:pt idx="17">
                  <c:v>0.14369879602348537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individus!$A$3:$A$20</c15:f>
                <c15:dlblRangeCache>
                  <c:ptCount val="18"/>
                  <c:pt idx="0">
                    <c:v>Alfasud TI</c:v>
                  </c:pt>
                  <c:pt idx="1">
                    <c:v>Audi 100</c:v>
                  </c:pt>
                  <c:pt idx="2">
                    <c:v>Simca 1300</c:v>
                  </c:pt>
                  <c:pt idx="3">
                    <c:v>Citroen GS Club</c:v>
                  </c:pt>
                  <c:pt idx="4">
                    <c:v>Fiat 132</c:v>
                  </c:pt>
                  <c:pt idx="5">
                    <c:v>Lancia Beta</c:v>
                  </c:pt>
                  <c:pt idx="6">
                    <c:v>Peugeot 504</c:v>
                  </c:pt>
                  <c:pt idx="7">
                    <c:v>Renault 16 TL</c:v>
                  </c:pt>
                  <c:pt idx="8">
                    <c:v>Renault 30</c:v>
                  </c:pt>
                  <c:pt idx="9">
                    <c:v>Toyota Corolla</c:v>
                  </c:pt>
                  <c:pt idx="10">
                    <c:v>Alfetta 1.66</c:v>
                  </c:pt>
                  <c:pt idx="11">
                    <c:v>Princess 1800</c:v>
                  </c:pt>
                  <c:pt idx="12">
                    <c:v>Datsun 200L</c:v>
                  </c:pt>
                  <c:pt idx="13">
                    <c:v>Taunus 2000</c:v>
                  </c:pt>
                  <c:pt idx="14">
                    <c:v>Rancho</c:v>
                  </c:pt>
                  <c:pt idx="15">
                    <c:v>Mazda 9295</c:v>
                  </c:pt>
                  <c:pt idx="16">
                    <c:v>Opel Rekord</c:v>
                  </c:pt>
                  <c:pt idx="17">
                    <c:v>Lada 1300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2-463D-4F5A-B8FF-E2530FBC9D96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4.367738191926207E-2"/>
                  <c:y val="-3.5526772854254499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900" b="1" i="0" u="none" strike="noStrike" kern="1200" baseline="0">
                        <a:solidFill>
                          <a:srgbClr val="C00000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A5864D66-3565-4C65-A900-BE4598EC40AD}" type="CELLRANGE">
                      <a:rPr lang="en-US"/>
                      <a:pPr>
                        <a:defRPr b="1">
                          <a:solidFill>
                            <a:srgbClr val="C00000"/>
                          </a:solidFill>
                        </a:defRPr>
                      </a:pPr>
                      <a:t>[PLAGECELL]</a:t>
                    </a:fld>
                    <a:endParaRPr lang="fr-FR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rgbClr val="C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4-463D-4F5A-B8FF-E2530FBC9D96}"/>
                </c:ext>
              </c:extLst>
            </c:dLbl>
            <c:dLbl>
              <c:idx val="1"/>
              <c:layout>
                <c:manualLayout>
                  <c:x val="-5.0046421975283725E-17"/>
                  <c:y val="-2.089810167897247E-3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900" b="1" i="0" u="none" strike="noStrike" kern="1200" baseline="0">
                        <a:solidFill>
                          <a:srgbClr val="C00000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7496FA14-7C30-4DB6-9DC6-8C68C8787C6F}" type="CELLRANGE">
                      <a:rPr lang="en-US"/>
                      <a:pPr>
                        <a:defRPr b="1">
                          <a:solidFill>
                            <a:srgbClr val="C00000"/>
                          </a:solidFill>
                        </a:defRPr>
                      </a:pPr>
                      <a:t>[PLAGECELL]</a:t>
                    </a:fld>
                    <a:endParaRPr lang="fr-FR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rgbClr val="C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5-463D-4F5A-B8FF-E2530FBC9D9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ind.illustratifs!$J$10:$J$11</c:f>
              <c:numCache>
                <c:formatCode>0.0000</c:formatCode>
                <c:ptCount val="2"/>
                <c:pt idx="0">
                  <c:v>5.5632922637715296</c:v>
                </c:pt>
                <c:pt idx="1">
                  <c:v>-2.2122413902174798</c:v>
                </c:pt>
              </c:numCache>
            </c:numRef>
          </c:xVal>
          <c:yVal>
            <c:numRef>
              <c:f>ind.illustratifs!$K$10:$K$11</c:f>
              <c:numCache>
                <c:formatCode>0.0000</c:formatCode>
                <c:ptCount val="2"/>
                <c:pt idx="0">
                  <c:v>-0.33860928186540901</c:v>
                </c:pt>
                <c:pt idx="1">
                  <c:v>-1.25777904522832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ind.illustratifs!$I$10:$I$11</c15:f>
                <c15:dlblRangeCache>
                  <c:ptCount val="2"/>
                  <c:pt idx="0">
                    <c:v>Peugeot 604</c:v>
                  </c:pt>
                  <c:pt idx="1">
                    <c:v>Peugeot 304 S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3-463D-4F5A-B8FF-E2530FBC9D9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134388943"/>
        <c:axId val="2008842207"/>
      </c:scatterChart>
      <c:valAx>
        <c:axId val="134388943"/>
        <c:scaling>
          <c:orientation val="minMax"/>
          <c:max val="6"/>
          <c:min val="-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08842207"/>
        <c:crosses val="autoZero"/>
        <c:crossBetween val="midCat"/>
      </c:valAx>
      <c:valAx>
        <c:axId val="2008842207"/>
        <c:scaling>
          <c:orientation val="minMax"/>
          <c:max val="6"/>
          <c:min val="-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43889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2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5F33D39-9263-4A64-899C-B6DD77ECC304}">
  <sheetPr/>
  <sheetViews>
    <sheetView zoomScale="121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6B4C74F-878E-4570-998D-1F7B59725339}">
  <sheetPr/>
  <sheetViews>
    <sheetView tabSelected="1" zoomScale="12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4587" cy="6077107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E159BDF0-FEB0-4915-825F-38A7EEC0939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4587" cy="6077107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DA695F34-DF30-4730-849A-D90D07D6426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ataMining/Databases_for_mining/dataset_for_soft_dev_and_comparison/tableur%20et%20add-ins/xnumbers/XN.xlam6056M/XN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unctionCategory"/>
      <sheetName val="xnumbers"/>
      <sheetName val="FunctionsBook"/>
      <sheetName val="CommandBarMenu"/>
      <sheetName val="setting"/>
    </sheetNames>
    <definedNames>
      <definedName name="xMatMult"/>
      <definedName name="xMean"/>
      <definedName name="xStDevP"/>
      <definedName name="xSVDD"/>
      <definedName name="xSVDU"/>
      <definedName name="xSVDV"/>
    </definedNames>
    <sheetDataSet>
      <sheetData sheetId="0"/>
      <sheetData sheetId="1"/>
      <sheetData sheetId="2"/>
      <sheetData sheetId="3"/>
      <sheetData sheetId="4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Zatovo" refreshedDate="43188.500590856478" createdVersion="6" refreshedVersion="6" minRefreshableVersion="3" recordCount="18" xr:uid="{BAA13479-7923-4072-9417-1EF56F386FA3}">
  <cacheSource type="worksheet">
    <worksheetSource ref="A1:D19" sheet="var.illus.quali"/>
  </cacheSource>
  <cacheFields count="4">
    <cacheField name="Modele" numFmtId="0">
      <sharedItems/>
    </cacheField>
    <cacheField name="F1" numFmtId="164">
      <sharedItems containsSemiMixedTypes="0" containsString="0" containsNumber="1" minValue="-3.9857824179660692" maxValue="4.4097345710402234"/>
    </cacheField>
    <cacheField name="F2" numFmtId="164">
      <sharedItems containsSemiMixedTypes="0" containsString="0" containsNumber="1" minValue="-1.9124481608593908" maxValue="1.5270402725891572"/>
    </cacheField>
    <cacheField name="FINITION" numFmtId="0">
      <sharedItems count="3">
        <s v="2_B"/>
        <s v="3_TB"/>
        <s v="1_M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">
  <r>
    <s v="Alfasud TI"/>
    <n v="-2.1389236092040371"/>
    <n v="-1.7856810217132555"/>
    <x v="0"/>
  </r>
  <r>
    <s v="Audi 100"/>
    <n v="1.5614585872896449"/>
    <n v="1.5270402725891572"/>
    <x v="1"/>
  </r>
  <r>
    <s v="Simca 1300"/>
    <n v="-1.1193852830594258"/>
    <n v="0.67450517232091745"/>
    <x v="2"/>
  </r>
  <r>
    <s v="Citroen GS Club"/>
    <n v="-2.5737417049655806"/>
    <n v="-0.11288416138349974"/>
    <x v="2"/>
  </r>
  <r>
    <s v="Fiat 132"/>
    <n v="0.42785520118059395"/>
    <n v="-0.69556731454832876"/>
    <x v="0"/>
  </r>
  <r>
    <s v="Lancia Beta"/>
    <n v="-0.30423764473585518"/>
    <n v="0.19614878388581891"/>
    <x v="1"/>
  </r>
  <r>
    <s v="Peugeot 504"/>
    <n v="0.68392849630301578"/>
    <n v="0.93305676569371754"/>
    <x v="0"/>
  </r>
  <r>
    <s v="Renault 16 TL"/>
    <n v="-1.9484925660922265"/>
    <n v="0.98044804627956539"/>
    <x v="0"/>
  </r>
  <r>
    <s v="Renault 30"/>
    <n v="4.4097345710402234"/>
    <n v="-1.0636331700602089"/>
    <x v="1"/>
  </r>
  <r>
    <s v="Toyota Corolla"/>
    <n v="-3.9857824179660692"/>
    <n v="-0.23624041740889201"/>
    <x v="2"/>
  </r>
  <r>
    <s v="Alfetta-1.66"/>
    <n v="0.43765818500207176"/>
    <n v="-1.9124481608593908"/>
    <x v="1"/>
  </r>
  <r>
    <s v="Princess-1800"/>
    <n v="1.018175381983216"/>
    <n v="0.8417120976691973"/>
    <x v="0"/>
  </r>
  <r>
    <s v="Datsun-200L"/>
    <n v="2.9410803140932336"/>
    <n v="0.55917459274584824"/>
    <x v="1"/>
  </r>
  <r>
    <s v="Taunus-2000"/>
    <n v="1.3148803830910258"/>
    <n v="-0.48652245792584564"/>
    <x v="0"/>
  </r>
  <r>
    <s v="Rancho"/>
    <n v="-0.6911113710102571"/>
    <n v="0.89772139400839268"/>
    <x v="1"/>
  </r>
  <r>
    <s v="Mazda-9295"/>
    <n v="0.38570886632217521"/>
    <n v="-0.35618457252115832"/>
    <x v="2"/>
  </r>
  <r>
    <s v="Opel-Rekord"/>
    <n v="2.2897682429161423"/>
    <n v="-0.10434464479516169"/>
    <x v="0"/>
  </r>
  <r>
    <s v="Lada-1300"/>
    <n v="-2.7085736321862188"/>
    <n v="0.14369879602348537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AFAE29D-66D1-4206-8FA3-6FBF774B42FD}" name="Tableau croisé dynamique1" cacheId="0" applyNumberFormats="0" applyBorderFormats="0" applyFontFormats="0" applyPatternFormats="0" applyAlignmentFormats="0" applyWidthHeightFormats="1" dataCaption="Valeurs" updatedVersion="6" minRefreshableVersion="3" useAutoFormatting="1" rowGrandTotals="0" itemPrintTitles="1" createdVersion="6" indent="0" outline="1" outlineData="1" multipleFieldFilters="0">
  <location ref="F1:H4" firstHeaderRow="0" firstDataRow="1" firstDataCol="1"/>
  <pivotFields count="4">
    <pivotField showAll="0"/>
    <pivotField dataField="1" numFmtId="164" showAll="0"/>
    <pivotField dataField="1" numFmtId="164" showAll="0"/>
    <pivotField axis="axisRow" showAll="0">
      <items count="4">
        <item x="2"/>
        <item x="0"/>
        <item x="1"/>
        <item t="default"/>
      </items>
    </pivotField>
  </pivotFields>
  <rowFields count="1">
    <field x="3"/>
  </rowFields>
  <rowItems count="3">
    <i>
      <x/>
    </i>
    <i>
      <x v="1"/>
    </i>
    <i>
      <x v="2"/>
    </i>
  </rowItems>
  <colFields count="1">
    <field x="-2"/>
  </colFields>
  <colItems count="2">
    <i>
      <x/>
    </i>
    <i i="1">
      <x v="1"/>
    </i>
  </colItems>
  <dataFields count="2">
    <dataField name="Moyenne de F1" fld="1" subtotal="average" baseField="3" baseItem="0"/>
    <dataField name="Moyenne de F2" fld="2" subtotal="average" baseField="3" baseItem="0"/>
  </dataFields>
  <formats count="8">
    <format dxfId="7">
      <pivotArea collapsedLevelsAreSubtotals="1" fieldPosition="0">
        <references count="1">
          <reference field="3" count="0"/>
        </references>
      </pivotArea>
    </format>
    <format dxfId="6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5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4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3">
      <pivotArea outline="0" collapsedLevelsAreSubtotals="1" fieldPosition="0"/>
    </format>
    <format dxfId="2">
      <pivotArea dataOnly="0" labelOnly="1" fieldPosition="0">
        <references count="1">
          <reference field="3" count="0"/>
        </references>
      </pivotArea>
    </format>
    <format dxfId="1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0">
      <pivotArea dataOnly="0" labelOnly="1" outline="0" fieldPosition="0">
        <references count="1">
          <reference field="4294967294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workbookViewId="0">
      <selection sqref="A1:A19"/>
    </sheetView>
  </sheetViews>
  <sheetFormatPr baseColWidth="10" defaultRowHeight="15"/>
  <cols>
    <col min="1" max="1" width="14.7109375" bestFit="1" customWidth="1"/>
    <col min="2" max="7" width="8.140625" customWidth="1"/>
  </cols>
  <sheetData>
    <row r="1" spans="1:7">
      <c r="A1" s="3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</row>
    <row r="2" spans="1:7">
      <c r="A2" s="2" t="s">
        <v>7</v>
      </c>
      <c r="B2" s="2">
        <v>1350</v>
      </c>
      <c r="C2" s="2">
        <v>79</v>
      </c>
      <c r="D2" s="2">
        <v>393</v>
      </c>
      <c r="E2" s="2">
        <v>161</v>
      </c>
      <c r="F2" s="2">
        <v>870</v>
      </c>
      <c r="G2" s="2">
        <v>165</v>
      </c>
    </row>
    <row r="3" spans="1:7">
      <c r="A3" s="2" t="s">
        <v>8</v>
      </c>
      <c r="B3" s="2">
        <v>1588</v>
      </c>
      <c r="C3" s="2">
        <v>85</v>
      </c>
      <c r="D3" s="2">
        <v>468</v>
      </c>
      <c r="E3" s="2">
        <v>177</v>
      </c>
      <c r="F3" s="2">
        <v>1110</v>
      </c>
      <c r="G3" s="2">
        <v>160</v>
      </c>
    </row>
    <row r="4" spans="1:7">
      <c r="A4" s="2" t="s">
        <v>9</v>
      </c>
      <c r="B4" s="2">
        <v>1294</v>
      </c>
      <c r="C4" s="2">
        <v>68</v>
      </c>
      <c r="D4" s="2">
        <v>424</v>
      </c>
      <c r="E4" s="2">
        <v>168</v>
      </c>
      <c r="F4" s="2">
        <v>1050</v>
      </c>
      <c r="G4" s="2">
        <v>152</v>
      </c>
    </row>
    <row r="5" spans="1:7">
      <c r="A5" s="2" t="s">
        <v>10</v>
      </c>
      <c r="B5" s="2">
        <v>1222</v>
      </c>
      <c r="C5" s="2">
        <v>59</v>
      </c>
      <c r="D5" s="2">
        <v>412</v>
      </c>
      <c r="E5" s="2">
        <v>161</v>
      </c>
      <c r="F5" s="2">
        <v>930</v>
      </c>
      <c r="G5" s="2">
        <v>151</v>
      </c>
    </row>
    <row r="6" spans="1:7">
      <c r="A6" s="2" t="s">
        <v>11</v>
      </c>
      <c r="B6" s="2">
        <v>1585</v>
      </c>
      <c r="C6" s="2">
        <v>98</v>
      </c>
      <c r="D6" s="2">
        <v>439</v>
      </c>
      <c r="E6" s="2">
        <v>164</v>
      </c>
      <c r="F6" s="2">
        <v>1105</v>
      </c>
      <c r="G6" s="2">
        <v>165</v>
      </c>
    </row>
    <row r="7" spans="1:7">
      <c r="A7" s="2" t="s">
        <v>12</v>
      </c>
      <c r="B7" s="2">
        <v>1297</v>
      </c>
      <c r="C7" s="2">
        <v>82</v>
      </c>
      <c r="D7" s="2">
        <v>429</v>
      </c>
      <c r="E7" s="2">
        <v>169</v>
      </c>
      <c r="F7" s="2">
        <v>1080</v>
      </c>
      <c r="G7" s="2">
        <v>160</v>
      </c>
    </row>
    <row r="8" spans="1:7">
      <c r="A8" s="2" t="s">
        <v>13</v>
      </c>
      <c r="B8" s="2">
        <v>1796</v>
      </c>
      <c r="C8" s="2">
        <v>79</v>
      </c>
      <c r="D8" s="2">
        <v>449</v>
      </c>
      <c r="E8" s="2">
        <v>169</v>
      </c>
      <c r="F8" s="2">
        <v>1160</v>
      </c>
      <c r="G8" s="2">
        <v>154</v>
      </c>
    </row>
    <row r="9" spans="1:7">
      <c r="A9" s="2" t="s">
        <v>14</v>
      </c>
      <c r="B9" s="2">
        <v>1565</v>
      </c>
      <c r="C9" s="2">
        <v>55</v>
      </c>
      <c r="D9" s="2">
        <v>424</v>
      </c>
      <c r="E9" s="2">
        <v>163</v>
      </c>
      <c r="F9" s="2">
        <v>1010</v>
      </c>
      <c r="G9" s="2">
        <v>140</v>
      </c>
    </row>
    <row r="10" spans="1:7">
      <c r="A10" s="2" t="s">
        <v>15</v>
      </c>
      <c r="B10" s="2">
        <v>2664</v>
      </c>
      <c r="C10" s="2">
        <v>128</v>
      </c>
      <c r="D10" s="2">
        <v>452</v>
      </c>
      <c r="E10" s="2">
        <v>173</v>
      </c>
      <c r="F10" s="2">
        <v>1320</v>
      </c>
      <c r="G10" s="2">
        <v>180</v>
      </c>
    </row>
    <row r="11" spans="1:7">
      <c r="A11" s="2" t="s">
        <v>16</v>
      </c>
      <c r="B11" s="2">
        <v>1166</v>
      </c>
      <c r="C11" s="2">
        <v>55</v>
      </c>
      <c r="D11" s="2">
        <v>399</v>
      </c>
      <c r="E11" s="2">
        <v>157</v>
      </c>
      <c r="F11" s="2">
        <v>815</v>
      </c>
      <c r="G11" s="2">
        <v>140</v>
      </c>
    </row>
    <row r="12" spans="1:7">
      <c r="A12" s="2" t="s">
        <v>17</v>
      </c>
      <c r="B12" s="2">
        <v>1570</v>
      </c>
      <c r="C12" s="2">
        <v>109</v>
      </c>
      <c r="D12" s="2">
        <v>428</v>
      </c>
      <c r="E12" s="2">
        <v>162</v>
      </c>
      <c r="F12" s="2">
        <v>1060</v>
      </c>
      <c r="G12" s="2">
        <v>175</v>
      </c>
    </row>
    <row r="13" spans="1:7">
      <c r="A13" s="2" t="s">
        <v>18</v>
      </c>
      <c r="B13" s="2">
        <v>1798</v>
      </c>
      <c r="C13" s="2">
        <v>82</v>
      </c>
      <c r="D13" s="2">
        <v>445</v>
      </c>
      <c r="E13" s="2">
        <v>172</v>
      </c>
      <c r="F13" s="2">
        <v>1160</v>
      </c>
      <c r="G13" s="2">
        <v>158</v>
      </c>
    </row>
    <row r="14" spans="1:7">
      <c r="A14" s="2" t="s">
        <v>19</v>
      </c>
      <c r="B14" s="2">
        <v>1998</v>
      </c>
      <c r="C14" s="2">
        <v>115</v>
      </c>
      <c r="D14" s="2">
        <v>469</v>
      </c>
      <c r="E14" s="2">
        <v>169</v>
      </c>
      <c r="F14" s="2">
        <v>1370</v>
      </c>
      <c r="G14" s="2">
        <v>160</v>
      </c>
    </row>
    <row r="15" spans="1:7">
      <c r="A15" s="2" t="s">
        <v>20</v>
      </c>
      <c r="B15" s="2">
        <v>1993</v>
      </c>
      <c r="C15" s="2">
        <v>98</v>
      </c>
      <c r="D15" s="2">
        <v>438</v>
      </c>
      <c r="E15" s="2">
        <v>170</v>
      </c>
      <c r="F15" s="2">
        <v>1080</v>
      </c>
      <c r="G15" s="2">
        <v>167</v>
      </c>
    </row>
    <row r="16" spans="1:7">
      <c r="A16" s="2" t="s">
        <v>21</v>
      </c>
      <c r="B16" s="2">
        <v>1442</v>
      </c>
      <c r="C16" s="2">
        <v>80</v>
      </c>
      <c r="D16" s="2">
        <v>431</v>
      </c>
      <c r="E16" s="2">
        <v>166</v>
      </c>
      <c r="F16" s="2">
        <v>1129</v>
      </c>
      <c r="G16" s="2">
        <v>144</v>
      </c>
    </row>
    <row r="17" spans="1:7">
      <c r="A17" s="2" t="s">
        <v>22</v>
      </c>
      <c r="B17" s="2">
        <v>1769</v>
      </c>
      <c r="C17" s="2">
        <v>83</v>
      </c>
      <c r="D17" s="2">
        <v>440</v>
      </c>
      <c r="E17" s="2">
        <v>165</v>
      </c>
      <c r="F17" s="2">
        <v>1095</v>
      </c>
      <c r="G17" s="2">
        <v>165</v>
      </c>
    </row>
    <row r="18" spans="1:7">
      <c r="A18" s="2" t="s">
        <v>23</v>
      </c>
      <c r="B18" s="2">
        <v>1979</v>
      </c>
      <c r="C18" s="2">
        <v>100</v>
      </c>
      <c r="D18" s="2">
        <v>459</v>
      </c>
      <c r="E18" s="2">
        <v>173</v>
      </c>
      <c r="F18" s="2">
        <v>1120</v>
      </c>
      <c r="G18" s="2">
        <v>173</v>
      </c>
    </row>
    <row r="19" spans="1:7">
      <c r="A19" s="2" t="s">
        <v>24</v>
      </c>
      <c r="B19" s="2">
        <v>1294</v>
      </c>
      <c r="C19" s="2">
        <v>68</v>
      </c>
      <c r="D19" s="2">
        <v>404</v>
      </c>
      <c r="E19" s="2">
        <v>161</v>
      </c>
      <c r="F19" s="2">
        <v>955</v>
      </c>
      <c r="G19" s="2">
        <v>140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22"/>
  <sheetViews>
    <sheetView showGridLines="0" workbookViewId="0">
      <selection activeCell="G22" sqref="A21:G22"/>
    </sheetView>
  </sheetViews>
  <sheetFormatPr baseColWidth="10" defaultRowHeight="15"/>
  <cols>
    <col min="1" max="1" width="14.7109375" bestFit="1" customWidth="1"/>
    <col min="2" max="7" width="8.85546875" customWidth="1"/>
    <col min="8" max="8" width="6.42578125" customWidth="1"/>
    <col min="9" max="9" width="13.7109375" customWidth="1"/>
    <col min="10" max="15" width="8.7109375" customWidth="1"/>
    <col min="16" max="16" width="11.42578125" style="13"/>
    <col min="17" max="22" width="8.7109375" customWidth="1"/>
  </cols>
  <sheetData>
    <row r="1" spans="1:23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3" t="s">
        <v>0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Q1" s="136" t="s">
        <v>46</v>
      </c>
      <c r="R1" s="137"/>
      <c r="S1" s="137"/>
      <c r="T1" s="137"/>
      <c r="U1" s="137"/>
      <c r="V1" s="138"/>
    </row>
    <row r="2" spans="1:23">
      <c r="A2" s="2" t="s">
        <v>7</v>
      </c>
      <c r="B2" s="2">
        <v>1350</v>
      </c>
      <c r="C2" s="2">
        <v>79</v>
      </c>
      <c r="D2" s="2">
        <v>393</v>
      </c>
      <c r="E2" s="2">
        <v>161</v>
      </c>
      <c r="F2" s="2">
        <v>870</v>
      </c>
      <c r="G2" s="2">
        <v>165</v>
      </c>
      <c r="I2" s="2" t="s">
        <v>7</v>
      </c>
      <c r="J2" s="6">
        <f>(B2-B$21)/B$22</f>
        <v>-0.77509889173229651</v>
      </c>
      <c r="K2" s="6">
        <f t="shared" ref="K2:O2" si="0">(C2-C$21)/C$22</f>
        <v>-0.28335817598600915</v>
      </c>
      <c r="L2" s="6">
        <f t="shared" si="0"/>
        <v>-1.885080772265086</v>
      </c>
      <c r="M2" s="6">
        <f t="shared" si="0"/>
        <v>-1.0973452814253069</v>
      </c>
      <c r="N2" s="6">
        <f t="shared" si="0"/>
        <v>-1.5690067641773071</v>
      </c>
      <c r="O2" s="6">
        <f t="shared" si="0"/>
        <v>0.56976043071169091</v>
      </c>
      <c r="Q2" s="39" t="s">
        <v>47</v>
      </c>
      <c r="R2" s="40" t="s">
        <v>48</v>
      </c>
      <c r="S2" s="40" t="s">
        <v>49</v>
      </c>
      <c r="T2" s="40" t="s">
        <v>50</v>
      </c>
      <c r="U2" s="40" t="s">
        <v>51</v>
      </c>
      <c r="V2" s="41" t="s">
        <v>52</v>
      </c>
    </row>
    <row r="3" spans="1:23">
      <c r="A3" s="2" t="s">
        <v>8</v>
      </c>
      <c r="B3" s="2">
        <v>1588</v>
      </c>
      <c r="C3" s="2">
        <v>85</v>
      </c>
      <c r="D3" s="2">
        <v>468</v>
      </c>
      <c r="E3" s="2">
        <v>177</v>
      </c>
      <c r="F3" s="2">
        <v>1110</v>
      </c>
      <c r="G3" s="2">
        <v>160</v>
      </c>
      <c r="I3" s="2" t="s">
        <v>8</v>
      </c>
      <c r="J3" s="6">
        <f t="shared" ref="J3:J19" si="1">(B3-B$21)/B$22</f>
        <v>-0.12016326013836401</v>
      </c>
      <c r="K3" s="6">
        <f t="shared" ref="K3:K19" si="2">(C3-C$21)/C$22</f>
        <v>1.963868546437747E-2</v>
      </c>
      <c r="L3" s="6">
        <f t="shared" ref="L3:L19" si="3">(D3-D$21)/D$22</f>
        <v>1.6058095467443325</v>
      </c>
      <c r="M3" s="6">
        <f t="shared" ref="M3:M19" si="4">(E3-E$21)/E$22</f>
        <v>2.0010413955406281</v>
      </c>
      <c r="N3" s="6">
        <f t="shared" ref="N3:N19" si="5">(F3-F$21)/F$22</f>
        <v>0.23416142450214819</v>
      </c>
      <c r="O3" s="6">
        <f t="shared" ref="O3:O19" si="6">(G3-G$21)/G$22</f>
        <v>0.14597168059560595</v>
      </c>
      <c r="Q3" s="17">
        <f t="array" ref="Q3:V8">VALUE([1]!xSVDD(J2:O19))</f>
        <v>8.9205069964077808</v>
      </c>
      <c r="R3" s="18">
        <v>0</v>
      </c>
      <c r="S3" s="18">
        <v>0</v>
      </c>
      <c r="T3" s="18">
        <v>0</v>
      </c>
      <c r="U3" s="18">
        <v>0</v>
      </c>
      <c r="V3" s="19">
        <v>0</v>
      </c>
    </row>
    <row r="4" spans="1:23">
      <c r="A4" s="2" t="s">
        <v>9</v>
      </c>
      <c r="B4" s="2">
        <v>1294</v>
      </c>
      <c r="C4" s="2">
        <v>68</v>
      </c>
      <c r="D4" s="2">
        <v>424</v>
      </c>
      <c r="E4" s="2">
        <v>168</v>
      </c>
      <c r="F4" s="2">
        <v>1050</v>
      </c>
      <c r="G4" s="2">
        <v>152</v>
      </c>
      <c r="I4" s="2" t="s">
        <v>9</v>
      </c>
      <c r="J4" s="6">
        <f t="shared" si="1"/>
        <v>-0.92920139328381002</v>
      </c>
      <c r="K4" s="6">
        <f t="shared" si="2"/>
        <v>-0.83885242197838461</v>
      </c>
      <c r="L4" s="6">
        <f t="shared" si="3"/>
        <v>-0.44217944040785967</v>
      </c>
      <c r="M4" s="6">
        <f t="shared" si="4"/>
        <v>0.25819888974728966</v>
      </c>
      <c r="N4" s="6">
        <f t="shared" si="5"/>
        <v>-0.21663062266771563</v>
      </c>
      <c r="O4" s="6">
        <f t="shared" si="6"/>
        <v>-0.53209031959012998</v>
      </c>
      <c r="Q4" s="20">
        <v>0</v>
      </c>
      <c r="R4" s="21">
        <v>3.92544535134898</v>
      </c>
      <c r="S4" s="22">
        <v>0</v>
      </c>
      <c r="T4" s="22">
        <v>0</v>
      </c>
      <c r="U4" s="22">
        <v>0</v>
      </c>
      <c r="V4" s="23">
        <v>0</v>
      </c>
    </row>
    <row r="5" spans="1:23">
      <c r="A5" s="2" t="s">
        <v>10</v>
      </c>
      <c r="B5" s="2">
        <v>1222</v>
      </c>
      <c r="C5" s="2">
        <v>59</v>
      </c>
      <c r="D5" s="2">
        <v>412</v>
      </c>
      <c r="E5" s="2">
        <v>161</v>
      </c>
      <c r="F5" s="2">
        <v>930</v>
      </c>
      <c r="G5" s="2">
        <v>151</v>
      </c>
      <c r="I5" s="2" t="s">
        <v>10</v>
      </c>
      <c r="J5" s="6">
        <f t="shared" si="1"/>
        <v>-1.1273331809928988</v>
      </c>
      <c r="K5" s="6">
        <f t="shared" si="2"/>
        <v>-1.2933477141539647</v>
      </c>
      <c r="L5" s="6">
        <f t="shared" si="3"/>
        <v>-1.0007218914493667</v>
      </c>
      <c r="M5" s="6">
        <f t="shared" si="4"/>
        <v>-1.0973452814253069</v>
      </c>
      <c r="N5" s="6">
        <f t="shared" si="5"/>
        <v>-1.1182147170074432</v>
      </c>
      <c r="O5" s="6">
        <f t="shared" si="6"/>
        <v>-0.61684806961334693</v>
      </c>
      <c r="Q5" s="20">
        <v>0</v>
      </c>
      <c r="R5" s="22">
        <v>0</v>
      </c>
      <c r="S5" s="21">
        <v>2.5913682474552999</v>
      </c>
      <c r="T5" s="22">
        <v>0</v>
      </c>
      <c r="U5" s="22">
        <v>0</v>
      </c>
      <c r="V5" s="23">
        <v>0</v>
      </c>
    </row>
    <row r="6" spans="1:23">
      <c r="A6" s="2" t="s">
        <v>11</v>
      </c>
      <c r="B6" s="2">
        <v>1585</v>
      </c>
      <c r="C6" s="2">
        <v>98</v>
      </c>
      <c r="D6" s="2">
        <v>439</v>
      </c>
      <c r="E6" s="2">
        <v>164</v>
      </c>
      <c r="F6" s="2">
        <v>1105</v>
      </c>
      <c r="G6" s="2">
        <v>165</v>
      </c>
      <c r="I6" s="2" t="s">
        <v>11</v>
      </c>
      <c r="J6" s="6">
        <f t="shared" si="1"/>
        <v>-0.12841875129290939</v>
      </c>
      <c r="K6" s="6">
        <f t="shared" si="2"/>
        <v>0.67613188527354851</v>
      </c>
      <c r="L6" s="6">
        <f t="shared" si="3"/>
        <v>0.25599862339402402</v>
      </c>
      <c r="M6" s="6">
        <f t="shared" si="4"/>
        <v>-0.51639777949419408</v>
      </c>
      <c r="N6" s="6">
        <f t="shared" si="5"/>
        <v>0.19659542057132623</v>
      </c>
      <c r="O6" s="6">
        <f t="shared" si="6"/>
        <v>0.56976043071169091</v>
      </c>
      <c r="Q6" s="20">
        <v>0</v>
      </c>
      <c r="R6" s="22">
        <v>0</v>
      </c>
      <c r="S6" s="22">
        <v>0</v>
      </c>
      <c r="T6" s="21">
        <v>1.96229396432328</v>
      </c>
      <c r="U6" s="22">
        <v>0</v>
      </c>
      <c r="V6" s="23">
        <v>0</v>
      </c>
    </row>
    <row r="7" spans="1:23">
      <c r="A7" s="2" t="s">
        <v>12</v>
      </c>
      <c r="B7" s="2">
        <v>1297</v>
      </c>
      <c r="C7" s="2">
        <v>82</v>
      </c>
      <c r="D7" s="2">
        <v>429</v>
      </c>
      <c r="E7" s="2">
        <v>169</v>
      </c>
      <c r="F7" s="2">
        <v>1080</v>
      </c>
      <c r="G7" s="2">
        <v>160</v>
      </c>
      <c r="I7" s="2" t="s">
        <v>12</v>
      </c>
      <c r="J7" s="6">
        <f t="shared" si="1"/>
        <v>-0.92094590212926475</v>
      </c>
      <c r="K7" s="6">
        <f t="shared" si="2"/>
        <v>-0.13185974526081584</v>
      </c>
      <c r="L7" s="6">
        <f t="shared" si="3"/>
        <v>-0.20945341914056512</v>
      </c>
      <c r="M7" s="6">
        <f t="shared" si="4"/>
        <v>0.45184805705766062</v>
      </c>
      <c r="N7" s="6">
        <f t="shared" si="5"/>
        <v>8.7654009172162834E-3</v>
      </c>
      <c r="O7" s="6">
        <f t="shared" si="6"/>
        <v>0.14597168059560595</v>
      </c>
      <c r="Q7" s="20">
        <v>0</v>
      </c>
      <c r="R7" s="22">
        <v>0</v>
      </c>
      <c r="S7" s="22">
        <v>0</v>
      </c>
      <c r="T7" s="22">
        <v>0</v>
      </c>
      <c r="U7" s="21">
        <v>1.29244799357912</v>
      </c>
      <c r="V7" s="23">
        <v>0</v>
      </c>
    </row>
    <row r="8" spans="1:23">
      <c r="A8" s="2" t="s">
        <v>13</v>
      </c>
      <c r="B8" s="2">
        <v>1796</v>
      </c>
      <c r="C8" s="2">
        <v>79</v>
      </c>
      <c r="D8" s="2">
        <v>449</v>
      </c>
      <c r="E8" s="2">
        <v>169</v>
      </c>
      <c r="F8" s="2">
        <v>1160</v>
      </c>
      <c r="G8" s="2">
        <v>154</v>
      </c>
      <c r="I8" s="2" t="s">
        <v>13</v>
      </c>
      <c r="J8" s="6">
        <f t="shared" si="1"/>
        <v>0.45221745991011481</v>
      </c>
      <c r="K8" s="6">
        <f t="shared" si="2"/>
        <v>-0.28335817598600915</v>
      </c>
      <c r="L8" s="6">
        <f t="shared" si="3"/>
        <v>0.72145066592861318</v>
      </c>
      <c r="M8" s="6">
        <f t="shared" si="4"/>
        <v>0.45184805705766062</v>
      </c>
      <c r="N8" s="6">
        <f t="shared" si="5"/>
        <v>0.60982146381036806</v>
      </c>
      <c r="O8" s="6">
        <f t="shared" si="6"/>
        <v>-0.36257481954369597</v>
      </c>
      <c r="Q8" s="24">
        <v>0</v>
      </c>
      <c r="R8" s="25">
        <v>0</v>
      </c>
      <c r="S8" s="25">
        <v>0</v>
      </c>
      <c r="T8" s="25">
        <v>0</v>
      </c>
      <c r="U8" s="25">
        <v>0</v>
      </c>
      <c r="V8" s="26">
        <v>0.88273716822558801</v>
      </c>
    </row>
    <row r="9" spans="1:23">
      <c r="A9" s="2" t="s">
        <v>14</v>
      </c>
      <c r="B9" s="2">
        <v>1565</v>
      </c>
      <c r="C9" s="2">
        <v>55</v>
      </c>
      <c r="D9" s="2">
        <v>424</v>
      </c>
      <c r="E9" s="2">
        <v>163</v>
      </c>
      <c r="F9" s="2">
        <v>1010</v>
      </c>
      <c r="G9" s="2">
        <v>140</v>
      </c>
      <c r="I9" s="2" t="s">
        <v>14</v>
      </c>
      <c r="J9" s="6">
        <f t="shared" si="1"/>
        <v>-0.1834553589898785</v>
      </c>
      <c r="K9" s="6">
        <f t="shared" si="2"/>
        <v>-1.4953456217875558</v>
      </c>
      <c r="L9" s="6">
        <f t="shared" si="3"/>
        <v>-0.44217944040785967</v>
      </c>
      <c r="M9" s="6">
        <f t="shared" si="4"/>
        <v>-0.71004694680456504</v>
      </c>
      <c r="N9" s="6">
        <f t="shared" si="5"/>
        <v>-0.51715865411429152</v>
      </c>
      <c r="O9" s="6">
        <f t="shared" si="6"/>
        <v>-1.5491833198687339</v>
      </c>
      <c r="W9" s="5"/>
    </row>
    <row r="10" spans="1:23">
      <c r="A10" s="2" t="s">
        <v>15</v>
      </c>
      <c r="B10" s="2">
        <v>2664</v>
      </c>
      <c r="C10" s="2">
        <v>128</v>
      </c>
      <c r="D10" s="2">
        <v>452</v>
      </c>
      <c r="E10" s="2">
        <v>173</v>
      </c>
      <c r="F10" s="2">
        <v>1320</v>
      </c>
      <c r="G10" s="2">
        <v>180</v>
      </c>
      <c r="I10" s="2" t="s">
        <v>15</v>
      </c>
      <c r="J10" s="6">
        <f t="shared" si="1"/>
        <v>2.8408062339585745</v>
      </c>
      <c r="K10" s="6">
        <f t="shared" si="2"/>
        <v>2.1911161925254818</v>
      </c>
      <c r="L10" s="6">
        <f t="shared" si="3"/>
        <v>0.8610862786889899</v>
      </c>
      <c r="M10" s="6">
        <f t="shared" si="4"/>
        <v>1.2264447262991445</v>
      </c>
      <c r="N10" s="6">
        <f t="shared" si="5"/>
        <v>1.8119335895966717</v>
      </c>
      <c r="O10" s="6">
        <f t="shared" si="6"/>
        <v>1.8411266810599458</v>
      </c>
      <c r="P10" s="13" t="s">
        <v>42</v>
      </c>
      <c r="Q10" s="27">
        <f>MAX(Q3:Q8)</f>
        <v>8.9205069964077808</v>
      </c>
      <c r="R10" s="28">
        <f t="shared" ref="R10:V10" si="7">MAX(R3:R8)</f>
        <v>3.92544535134898</v>
      </c>
      <c r="S10" s="28">
        <f t="shared" si="7"/>
        <v>2.5913682474552999</v>
      </c>
      <c r="T10" s="28">
        <f t="shared" si="7"/>
        <v>1.96229396432328</v>
      </c>
      <c r="U10" s="28">
        <f t="shared" si="7"/>
        <v>1.29244799357912</v>
      </c>
      <c r="V10" s="29">
        <f t="shared" si="7"/>
        <v>0.88273716822558801</v>
      </c>
    </row>
    <row r="11" spans="1:23">
      <c r="A11" s="2" t="s">
        <v>16</v>
      </c>
      <c r="B11" s="2">
        <v>1166</v>
      </c>
      <c r="C11" s="2">
        <v>55</v>
      </c>
      <c r="D11" s="2">
        <v>399</v>
      </c>
      <c r="E11" s="2">
        <v>157</v>
      </c>
      <c r="F11" s="2">
        <v>815</v>
      </c>
      <c r="G11" s="2">
        <v>140</v>
      </c>
      <c r="I11" s="2" t="s">
        <v>16</v>
      </c>
      <c r="J11" s="6">
        <f t="shared" si="1"/>
        <v>-1.2814356825444124</v>
      </c>
      <c r="K11" s="6">
        <f t="shared" si="2"/>
        <v>-1.4953456217875558</v>
      </c>
      <c r="L11" s="6">
        <f t="shared" si="3"/>
        <v>-1.6058095467443325</v>
      </c>
      <c r="M11" s="6">
        <f t="shared" si="4"/>
        <v>-1.8719419506667907</v>
      </c>
      <c r="N11" s="6">
        <f t="shared" si="5"/>
        <v>-1.9822328074163491</v>
      </c>
      <c r="O11" s="6">
        <f t="shared" si="6"/>
        <v>-1.5491833198687339</v>
      </c>
    </row>
    <row r="12" spans="1:23">
      <c r="A12" s="2" t="s">
        <v>17</v>
      </c>
      <c r="B12" s="2">
        <v>1570</v>
      </c>
      <c r="C12" s="2">
        <v>109</v>
      </c>
      <c r="D12" s="2">
        <v>428</v>
      </c>
      <c r="E12" s="2">
        <v>162</v>
      </c>
      <c r="F12" s="2">
        <v>1060</v>
      </c>
      <c r="G12" s="2">
        <v>175</v>
      </c>
      <c r="I12" s="2" t="s">
        <v>17</v>
      </c>
      <c r="J12" s="6">
        <f t="shared" si="1"/>
        <v>-0.16969620706563623</v>
      </c>
      <c r="K12" s="6">
        <f t="shared" si="2"/>
        <v>1.231626131265924</v>
      </c>
      <c r="L12" s="6">
        <f t="shared" si="3"/>
        <v>-0.25599862339402402</v>
      </c>
      <c r="M12" s="6">
        <f t="shared" si="4"/>
        <v>-0.903696114114936</v>
      </c>
      <c r="N12" s="6">
        <f t="shared" si="5"/>
        <v>-0.14149861480607168</v>
      </c>
      <c r="O12" s="6">
        <f t="shared" si="6"/>
        <v>1.4173379309438607</v>
      </c>
      <c r="P12" s="13" t="s">
        <v>44</v>
      </c>
      <c r="Q12" s="38">
        <f>COUNTA(B2:B19)</f>
        <v>18</v>
      </c>
    </row>
    <row r="13" spans="1:23">
      <c r="A13" s="2" t="s">
        <v>18</v>
      </c>
      <c r="B13" s="2">
        <v>1798</v>
      </c>
      <c r="C13" s="2">
        <v>82</v>
      </c>
      <c r="D13" s="2">
        <v>445</v>
      </c>
      <c r="E13" s="2">
        <v>172</v>
      </c>
      <c r="F13" s="2">
        <v>1160</v>
      </c>
      <c r="G13" s="2">
        <v>158</v>
      </c>
      <c r="I13" s="2" t="s">
        <v>18</v>
      </c>
      <c r="J13" s="6">
        <f t="shared" si="1"/>
        <v>0.45772112067981174</v>
      </c>
      <c r="K13" s="6">
        <f t="shared" si="2"/>
        <v>-0.13185974526081584</v>
      </c>
      <c r="L13" s="6">
        <f t="shared" si="3"/>
        <v>0.53526984891477747</v>
      </c>
      <c r="M13" s="6">
        <f t="shared" si="4"/>
        <v>1.0327955589887734</v>
      </c>
      <c r="N13" s="6">
        <f t="shared" si="5"/>
        <v>0.60982146381036806</v>
      </c>
      <c r="O13" s="6">
        <f t="shared" si="6"/>
        <v>-2.3543819450828032E-2</v>
      </c>
    </row>
    <row r="14" spans="1:23">
      <c r="A14" s="2" t="s">
        <v>19</v>
      </c>
      <c r="B14" s="2">
        <v>1998</v>
      </c>
      <c r="C14" s="2">
        <v>115</v>
      </c>
      <c r="D14" s="2">
        <v>469</v>
      </c>
      <c r="E14" s="2">
        <v>169</v>
      </c>
      <c r="F14" s="2">
        <v>1370</v>
      </c>
      <c r="G14" s="2">
        <v>160</v>
      </c>
      <c r="I14" s="2" t="s">
        <v>19</v>
      </c>
      <c r="J14" s="6">
        <f t="shared" si="1"/>
        <v>1.0080871976495029</v>
      </c>
      <c r="K14" s="6">
        <f t="shared" si="2"/>
        <v>1.5346229927163106</v>
      </c>
      <c r="L14" s="6">
        <f t="shared" si="3"/>
        <v>1.6523547509977914</v>
      </c>
      <c r="M14" s="6">
        <f t="shared" si="4"/>
        <v>0.45184805705766062</v>
      </c>
      <c r="N14" s="6">
        <f t="shared" si="5"/>
        <v>2.1875936289048914</v>
      </c>
      <c r="O14" s="6">
        <f t="shared" si="6"/>
        <v>0.14597168059560595</v>
      </c>
      <c r="P14" s="13" t="s">
        <v>43</v>
      </c>
      <c r="Q14" s="34">
        <f t="shared" ref="Q14:V14" si="8">(Q10^2/$Q$12)</f>
        <v>4.4208580596088982</v>
      </c>
      <c r="R14" s="35">
        <f t="shared" si="8"/>
        <v>0.85606228924596206</v>
      </c>
      <c r="S14" s="30">
        <f t="shared" si="8"/>
        <v>0.37306607743997516</v>
      </c>
      <c r="T14" s="30">
        <f t="shared" si="8"/>
        <v>0.21392208902330967</v>
      </c>
      <c r="U14" s="30">
        <f t="shared" si="8"/>
        <v>9.2801212005927392E-2</v>
      </c>
      <c r="V14" s="31">
        <f t="shared" si="8"/>
        <v>4.3290272675940558E-2</v>
      </c>
    </row>
    <row r="15" spans="1:23">
      <c r="A15" s="2" t="s">
        <v>20</v>
      </c>
      <c r="B15" s="2">
        <v>1993</v>
      </c>
      <c r="C15" s="2">
        <v>98</v>
      </c>
      <c r="D15" s="2">
        <v>438</v>
      </c>
      <c r="E15" s="2">
        <v>170</v>
      </c>
      <c r="F15" s="2">
        <v>1080</v>
      </c>
      <c r="G15" s="2">
        <v>167</v>
      </c>
      <c r="I15" s="2" t="s">
        <v>20</v>
      </c>
      <c r="J15" s="6">
        <f t="shared" si="1"/>
        <v>0.99432804572526068</v>
      </c>
      <c r="K15" s="6">
        <f t="shared" si="2"/>
        <v>0.67613188527354851</v>
      </c>
      <c r="L15" s="6">
        <f t="shared" si="3"/>
        <v>0.20945341914056512</v>
      </c>
      <c r="M15" s="6">
        <f t="shared" si="4"/>
        <v>0.64549722436803159</v>
      </c>
      <c r="N15" s="6">
        <f t="shared" si="5"/>
        <v>8.7654009172162834E-3</v>
      </c>
      <c r="O15" s="6">
        <f t="shared" si="6"/>
        <v>0.73927593075812492</v>
      </c>
    </row>
    <row r="16" spans="1:23">
      <c r="A16" s="2" t="s">
        <v>21</v>
      </c>
      <c r="B16" s="2">
        <v>1442</v>
      </c>
      <c r="C16" s="2">
        <v>80</v>
      </c>
      <c r="D16" s="2">
        <v>431</v>
      </c>
      <c r="E16" s="2">
        <v>166</v>
      </c>
      <c r="F16" s="2">
        <v>1129</v>
      </c>
      <c r="G16" s="2">
        <v>144</v>
      </c>
      <c r="I16" s="2" t="s">
        <v>21</v>
      </c>
      <c r="J16" s="6">
        <f t="shared" si="1"/>
        <v>-0.52193049632623856</v>
      </c>
      <c r="K16" s="6">
        <f t="shared" si="2"/>
        <v>-0.23285869907761139</v>
      </c>
      <c r="L16" s="6">
        <f t="shared" si="3"/>
        <v>-0.11636301063364729</v>
      </c>
      <c r="M16" s="6">
        <f t="shared" si="4"/>
        <v>-0.12909944487345221</v>
      </c>
      <c r="N16" s="6">
        <f t="shared" si="5"/>
        <v>0.37691223943927177</v>
      </c>
      <c r="O16" s="6">
        <f t="shared" si="6"/>
        <v>-1.2101523197758659</v>
      </c>
      <c r="P16" s="13" t="s">
        <v>45</v>
      </c>
      <c r="Q16" s="36">
        <f t="shared" ref="Q16:V16" si="9">Q14/SUM($Q$14:$V$14)</f>
        <v>0.73680967660148156</v>
      </c>
      <c r="R16" s="37">
        <f t="shared" si="9"/>
        <v>0.14267704820766006</v>
      </c>
      <c r="S16" s="32">
        <f t="shared" si="9"/>
        <v>6.2177679573329064E-2</v>
      </c>
      <c r="T16" s="32">
        <f t="shared" si="9"/>
        <v>3.5653681503884871E-2</v>
      </c>
      <c r="U16" s="32">
        <f t="shared" si="9"/>
        <v>1.5466868667654534E-2</v>
      </c>
      <c r="V16" s="33">
        <f t="shared" si="9"/>
        <v>7.215045445990078E-3</v>
      </c>
    </row>
    <row r="17" spans="1:19">
      <c r="A17" s="2" t="s">
        <v>22</v>
      </c>
      <c r="B17" s="2">
        <v>1769</v>
      </c>
      <c r="C17" s="2">
        <v>83</v>
      </c>
      <c r="D17" s="2">
        <v>440</v>
      </c>
      <c r="E17" s="2">
        <v>165</v>
      </c>
      <c r="F17" s="2">
        <v>1095</v>
      </c>
      <c r="G17" s="2">
        <v>165</v>
      </c>
      <c r="I17" s="2" t="s">
        <v>22</v>
      </c>
      <c r="J17" s="6">
        <f t="shared" si="1"/>
        <v>0.37791803951920649</v>
      </c>
      <c r="K17" s="6">
        <f t="shared" si="2"/>
        <v>-8.136026835241808E-2</v>
      </c>
      <c r="L17" s="6">
        <f t="shared" si="3"/>
        <v>0.30254382764748294</v>
      </c>
      <c r="M17" s="6">
        <f t="shared" si="4"/>
        <v>-0.32274861218382317</v>
      </c>
      <c r="N17" s="6">
        <f t="shared" si="5"/>
        <v>0.12146341270968224</v>
      </c>
      <c r="O17" s="6">
        <f t="shared" si="6"/>
        <v>0.56976043071169091</v>
      </c>
    </row>
    <row r="18" spans="1:19">
      <c r="A18" s="2" t="s">
        <v>23</v>
      </c>
      <c r="B18" s="2">
        <v>1979</v>
      </c>
      <c r="C18" s="2">
        <v>100</v>
      </c>
      <c r="D18" s="2">
        <v>459</v>
      </c>
      <c r="E18" s="2">
        <v>173</v>
      </c>
      <c r="F18" s="2">
        <v>1120</v>
      </c>
      <c r="G18" s="2">
        <v>173</v>
      </c>
      <c r="I18" s="2" t="s">
        <v>23</v>
      </c>
      <c r="J18" s="6">
        <f t="shared" si="1"/>
        <v>0.95580242033738227</v>
      </c>
      <c r="K18" s="6">
        <f t="shared" si="2"/>
        <v>0.77713083909034408</v>
      </c>
      <c r="L18" s="6">
        <f t="shared" si="3"/>
        <v>1.1869027084632022</v>
      </c>
      <c r="M18" s="6">
        <f t="shared" si="4"/>
        <v>1.2264447262991445</v>
      </c>
      <c r="N18" s="6">
        <f t="shared" si="5"/>
        <v>0.3092934323637922</v>
      </c>
      <c r="O18" s="6">
        <f t="shared" si="6"/>
        <v>1.2478224308974268</v>
      </c>
    </row>
    <row r="19" spans="1:19">
      <c r="A19" s="2" t="s">
        <v>24</v>
      </c>
      <c r="B19" s="2">
        <v>1294</v>
      </c>
      <c r="C19" s="2">
        <v>68</v>
      </c>
      <c r="D19" s="2">
        <v>404</v>
      </c>
      <c r="E19" s="2">
        <v>161</v>
      </c>
      <c r="F19" s="2">
        <v>955</v>
      </c>
      <c r="G19" s="2">
        <v>140</v>
      </c>
      <c r="I19" s="2" t="s">
        <v>24</v>
      </c>
      <c r="J19" s="6">
        <f t="shared" si="1"/>
        <v>-0.92920139328381002</v>
      </c>
      <c r="K19" s="6">
        <f t="shared" si="2"/>
        <v>-0.83885242197838461</v>
      </c>
      <c r="L19" s="6">
        <f t="shared" si="3"/>
        <v>-1.3730835254770379</v>
      </c>
      <c r="M19" s="6">
        <f t="shared" si="4"/>
        <v>-1.0973452814253069</v>
      </c>
      <c r="N19" s="6">
        <f t="shared" si="5"/>
        <v>-0.9303846973533334</v>
      </c>
      <c r="O19" s="6">
        <f t="shared" si="6"/>
        <v>-1.5491833198687339</v>
      </c>
      <c r="S19" s="42"/>
    </row>
    <row r="21" spans="1:19">
      <c r="A21" s="7" t="s">
        <v>40</v>
      </c>
      <c r="B21" s="15">
        <f>VALUE([1]!xMean(B2:B19))</f>
        <v>1631.6666666666599</v>
      </c>
      <c r="C21" s="8">
        <f>VALUE([1]!xMean(C2:C19))</f>
        <v>84.6111111111111</v>
      </c>
      <c r="D21" s="8">
        <f>VALUE([1]!xMean(D2:D19))</f>
        <v>433.5</v>
      </c>
      <c r="E21" s="8">
        <f>VALUE([1]!xMean(E2:E19))</f>
        <v>166.666666666666</v>
      </c>
      <c r="F21" s="8">
        <f>VALUE([1]!xMean(F2:F19))</f>
        <v>1078.8333333333301</v>
      </c>
      <c r="G21" s="9">
        <f>VALUE([1]!xMean(G2:G19))</f>
        <v>158.277777777777</v>
      </c>
    </row>
    <row r="22" spans="1:19">
      <c r="A22" s="10" t="s">
        <v>41</v>
      </c>
      <c r="B22" s="16">
        <f>VALUE([1]!xStDevP(B2:B19))</f>
        <v>363.39449026582002</v>
      </c>
      <c r="C22" s="11">
        <f>VALUE([1]!xStDevP(C2:C19))</f>
        <v>19.802185313996901</v>
      </c>
      <c r="D22" s="11">
        <f>VALUE([1]!xStDevP(D2:D19))</f>
        <v>21.484490529992399</v>
      </c>
      <c r="E22" s="11">
        <f>VALUE([1]!xStDevP(E2:E19))</f>
        <v>5.1639777949432197</v>
      </c>
      <c r="F22" s="11">
        <f>VALUE([1]!xStDevP(F2:F19))</f>
        <v>133.09906502718599</v>
      </c>
      <c r="G22" s="12">
        <f>VALUE([1]!xStDevP(G2:G19))</f>
        <v>11.798331122830399</v>
      </c>
    </row>
  </sheetData>
  <mergeCells count="1">
    <mergeCell ref="Q1:V1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47866-479C-47D5-97EC-20497D419BEE}">
  <dimension ref="A1:I10"/>
  <sheetViews>
    <sheetView showGridLines="0" workbookViewId="0">
      <selection activeCell="A2" sqref="A2:C8"/>
    </sheetView>
  </sheetViews>
  <sheetFormatPr baseColWidth="10" defaultRowHeight="15"/>
  <cols>
    <col min="2" max="9" width="8.140625" customWidth="1"/>
  </cols>
  <sheetData>
    <row r="1" spans="1:9">
      <c r="B1" s="139" t="s">
        <v>53</v>
      </c>
      <c r="C1" s="140"/>
      <c r="D1" s="141" t="s">
        <v>54</v>
      </c>
      <c r="E1" s="142"/>
      <c r="F1" s="143" t="s">
        <v>55</v>
      </c>
      <c r="G1" s="144"/>
      <c r="H1" s="145" t="s">
        <v>56</v>
      </c>
      <c r="I1" s="145"/>
    </row>
    <row r="2" spans="1:9">
      <c r="B2" s="39" t="s">
        <v>47</v>
      </c>
      <c r="C2" s="41" t="s">
        <v>48</v>
      </c>
      <c r="D2" s="39" t="s">
        <v>47</v>
      </c>
      <c r="E2" s="41" t="s">
        <v>48</v>
      </c>
      <c r="F2" s="39" t="s">
        <v>47</v>
      </c>
      <c r="G2" s="41" t="s">
        <v>48</v>
      </c>
      <c r="H2" s="39" t="s">
        <v>47</v>
      </c>
      <c r="I2" s="41" t="s">
        <v>48</v>
      </c>
    </row>
    <row r="3" spans="1:9">
      <c r="A3" s="1" t="s">
        <v>1</v>
      </c>
      <c r="B3" s="43">
        <f t="array" ref="B3:C8">VALUE([1]!xSVDV('acp-svd'!J2:O19))</f>
        <v>0.42493602321351998</v>
      </c>
      <c r="C3" s="44">
        <v>-0.124191080252712</v>
      </c>
      <c r="D3" s="43">
        <f>SQRT(B$10)*B3</f>
        <v>0.89346354019805485</v>
      </c>
      <c r="E3" s="44">
        <f>SQRT(C$10)*C3</f>
        <v>-0.1149061008482498</v>
      </c>
      <c r="F3" s="51">
        <f>D3^2</f>
        <v>0.79827709766324118</v>
      </c>
      <c r="G3" s="52">
        <f>E3^2</f>
        <v>1.3203412012148153E-2</v>
      </c>
      <c r="H3" s="51">
        <f>D3^2/B$10</f>
        <v>0.18057062382452121</v>
      </c>
      <c r="I3" s="52">
        <f>E3^2/C$10</f>
        <v>1.5423424414335552E-2</v>
      </c>
    </row>
    <row r="4" spans="1:9">
      <c r="A4" s="1" t="s">
        <v>2</v>
      </c>
      <c r="B4" s="45">
        <v>0.42179440949983799</v>
      </c>
      <c r="C4" s="46">
        <v>-0.41577389078786497</v>
      </c>
      <c r="D4" s="45">
        <f t="shared" ref="D4:D8" si="0">SQRT(B$10)*B4</f>
        <v>0.88685803452843859</v>
      </c>
      <c r="E4" s="46">
        <f t="shared" ref="E4:E8" si="1">SQRT(C$10)*C4</f>
        <v>-0.38468911396634975</v>
      </c>
      <c r="F4" s="53">
        <f t="shared" ref="F4:F8" si="2">D4^2</f>
        <v>0.78651717340764515</v>
      </c>
      <c r="G4" s="54">
        <f t="shared" ref="G4:G8" si="3">E4^2</f>
        <v>0.14798571440421524</v>
      </c>
      <c r="H4" s="53">
        <f t="shared" ref="H4:H8" si="4">D4^2/B$10</f>
        <v>0.17791052388531703</v>
      </c>
      <c r="I4" s="54">
        <f t="shared" ref="I4:I8" si="5">E4^2/C$10</f>
        <v>0.17286792826087949</v>
      </c>
    </row>
    <row r="5" spans="1:9">
      <c r="A5" s="1" t="s">
        <v>3</v>
      </c>
      <c r="B5" s="45">
        <v>0.421459930867498</v>
      </c>
      <c r="C5" s="46">
        <v>0.41181772789688598</v>
      </c>
      <c r="D5" s="45">
        <f t="shared" si="0"/>
        <v>0.88615476522048231</v>
      </c>
      <c r="E5" s="46">
        <f t="shared" si="1"/>
        <v>0.38102872828327239</v>
      </c>
      <c r="F5" s="53">
        <f t="shared" si="2"/>
        <v>0.78527026792296817</v>
      </c>
      <c r="G5" s="54">
        <f t="shared" si="3"/>
        <v>0.14518289177716781</v>
      </c>
      <c r="H5" s="53">
        <f t="shared" si="4"/>
        <v>0.17762847332683623</v>
      </c>
      <c r="I5" s="54">
        <f t="shared" si="5"/>
        <v>0.1695938410101536</v>
      </c>
    </row>
    <row r="6" spans="1:9">
      <c r="A6" s="1" t="s">
        <v>4</v>
      </c>
      <c r="B6" s="45">
        <v>0.386922239865789</v>
      </c>
      <c r="C6" s="46">
        <v>0.44608699968676502</v>
      </c>
      <c r="D6" s="45">
        <f t="shared" si="0"/>
        <v>0.81353638036505671</v>
      </c>
      <c r="E6" s="46">
        <f t="shared" si="1"/>
        <v>0.4127359039698929</v>
      </c>
      <c r="F6" s="53">
        <f t="shared" si="2"/>
        <v>0.6618414421774782</v>
      </c>
      <c r="G6" s="54">
        <f t="shared" si="3"/>
        <v>0.17035092642584465</v>
      </c>
      <c r="H6" s="53">
        <f t="shared" si="4"/>
        <v>0.14970881970275915</v>
      </c>
      <c r="I6" s="54">
        <f t="shared" si="5"/>
        <v>0.19899361128953991</v>
      </c>
    </row>
    <row r="7" spans="1:9">
      <c r="A7" s="1" t="s">
        <v>5</v>
      </c>
      <c r="B7" s="45">
        <v>0.43051198237246702</v>
      </c>
      <c r="C7" s="46">
        <v>0.24267581448881101</v>
      </c>
      <c r="D7" s="45">
        <f t="shared" si="0"/>
        <v>0.90518746083080692</v>
      </c>
      <c r="E7" s="46">
        <f t="shared" si="1"/>
        <v>0.22453248297977943</v>
      </c>
      <c r="F7" s="53">
        <f t="shared" si="2"/>
        <v>0.81936433924532359</v>
      </c>
      <c r="G7" s="54">
        <f t="shared" si="3"/>
        <v>5.0414835913064941E-2</v>
      </c>
      <c r="H7" s="53">
        <f t="shared" si="4"/>
        <v>0.18534056696627138</v>
      </c>
      <c r="I7" s="54">
        <f t="shared" si="5"/>
        <v>5.8891550937807811E-2</v>
      </c>
    </row>
    <row r="8" spans="1:9">
      <c r="A8" s="1" t="s">
        <v>6</v>
      </c>
      <c r="B8" s="47">
        <v>0.35894427463645801</v>
      </c>
      <c r="C8" s="48">
        <v>-0.61986260097483104</v>
      </c>
      <c r="D8" s="47">
        <f t="shared" si="0"/>
        <v>0.75471036775191658</v>
      </c>
      <c r="E8" s="48">
        <f t="shared" si="1"/>
        <v>-0.57351940569916238</v>
      </c>
      <c r="F8" s="55">
        <f t="shared" si="2"/>
        <v>0.56958773919223316</v>
      </c>
      <c r="G8" s="56">
        <f t="shared" si="3"/>
        <v>0.32892450871352041</v>
      </c>
      <c r="H8" s="55">
        <f t="shared" si="4"/>
        <v>0.12884099229429299</v>
      </c>
      <c r="I8" s="56">
        <f t="shared" si="5"/>
        <v>0.38422964408728266</v>
      </c>
    </row>
    <row r="10" spans="1:9">
      <c r="A10" s="39" t="s">
        <v>43</v>
      </c>
      <c r="B10" s="50">
        <v>4.4208580596088982</v>
      </c>
      <c r="C10" s="49">
        <v>0.85606228924596206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095E1-B600-4723-AA19-6E9C090B2FF8}">
  <dimension ref="A1:J24"/>
  <sheetViews>
    <sheetView showGridLines="0" workbookViewId="0">
      <selection activeCell="D2" sqref="D2:E20"/>
    </sheetView>
  </sheetViews>
  <sheetFormatPr baseColWidth="10" defaultRowHeight="15"/>
  <cols>
    <col min="1" max="1" width="14.7109375" bestFit="1" customWidth="1"/>
    <col min="2" max="10" width="8.7109375" customWidth="1"/>
  </cols>
  <sheetData>
    <row r="1" spans="1:10">
      <c r="B1" s="139" t="s">
        <v>57</v>
      </c>
      <c r="C1" s="140"/>
      <c r="D1" s="141" t="s">
        <v>58</v>
      </c>
      <c r="E1" s="142"/>
      <c r="F1" s="59"/>
      <c r="G1" s="143" t="s">
        <v>55</v>
      </c>
      <c r="H1" s="144"/>
      <c r="I1" s="145" t="s">
        <v>56</v>
      </c>
      <c r="J1" s="145"/>
    </row>
    <row r="2" spans="1:10">
      <c r="A2" s="3" t="s">
        <v>0</v>
      </c>
      <c r="B2" s="39" t="s">
        <v>47</v>
      </c>
      <c r="C2" s="41" t="s">
        <v>48</v>
      </c>
      <c r="D2" s="39" t="s">
        <v>47</v>
      </c>
      <c r="E2" s="41" t="s">
        <v>48</v>
      </c>
      <c r="F2" s="63" t="s">
        <v>59</v>
      </c>
      <c r="G2" s="39" t="s">
        <v>47</v>
      </c>
      <c r="H2" s="41" t="s">
        <v>48</v>
      </c>
      <c r="I2" s="39" t="s">
        <v>47</v>
      </c>
      <c r="J2" s="41" t="s">
        <v>48</v>
      </c>
    </row>
    <row r="3" spans="1:10">
      <c r="A3" s="2" t="s">
        <v>7</v>
      </c>
      <c r="B3" s="43">
        <f t="array" ref="B3:C20">VALUE([1]!xSVDU('acp-svd'!J2:O19))</f>
        <v>-0.23977601385945499</v>
      </c>
      <c r="C3" s="44">
        <v>-0.45489896352769399</v>
      </c>
      <c r="D3" s="43">
        <f>B$22*B3</f>
        <v>-2.1389236092040371</v>
      </c>
      <c r="E3" s="44">
        <f>C$22*C3</f>
        <v>-1.7856810217132555</v>
      </c>
      <c r="F3" s="60">
        <f>SUMSQ('acp-svd'!J2:O2)</f>
        <v>8.2251755069315866</v>
      </c>
      <c r="G3" s="51">
        <f>D3^2/$F3</f>
        <v>0.55621842988699133</v>
      </c>
      <c r="H3" s="52">
        <f>E3^2/$F3</f>
        <v>0.38767035531578936</v>
      </c>
      <c r="I3" s="51">
        <f>D3^2/($B$23*B$24)</f>
        <v>5.7492536822329549E-2</v>
      </c>
      <c r="J3" s="52">
        <f>E3^2/($B$23*C$24)</f>
        <v>0.20693306701857025</v>
      </c>
    </row>
    <row r="4" spans="1:10">
      <c r="A4" s="2" t="s">
        <v>8</v>
      </c>
      <c r="B4" s="45">
        <v>0.175041462096093</v>
      </c>
      <c r="C4" s="46">
        <v>0.38901070729831699</v>
      </c>
      <c r="D4" s="45">
        <f t="shared" ref="D4:D20" si="0">B$22*B4</f>
        <v>1.5614585872896449</v>
      </c>
      <c r="E4" s="46">
        <f t="shared" ref="E4:E20" si="1">C$22*C4</f>
        <v>1.5270402725891572</v>
      </c>
      <c r="F4" s="61">
        <f>SUMSQ('acp-svd'!J3:O3)</f>
        <v>6.6737551583970536</v>
      </c>
      <c r="G4" s="53">
        <f t="shared" ref="G4:G20" si="2">D4^2/$F4</f>
        <v>0.3653344873991729</v>
      </c>
      <c r="H4" s="54">
        <f t="shared" ref="H4:H20" si="3">E4^2/$F4</f>
        <v>0.34940628458255379</v>
      </c>
      <c r="I4" s="53">
        <f t="shared" ref="I4:I20" si="4">D4^2/($B$23*B$24)</f>
        <v>3.0639513452737962E-2</v>
      </c>
      <c r="J4" s="54">
        <f t="shared" ref="J4:J20" si="5">E4^2/($B$23*C$24)</f>
        <v>0.15132933039273685</v>
      </c>
    </row>
    <row r="5" spans="1:10">
      <c r="A5" s="2" t="s">
        <v>9</v>
      </c>
      <c r="B5" s="45">
        <v>-0.125484491353484</v>
      </c>
      <c r="C5" s="46">
        <v>0.17182895492077699</v>
      </c>
      <c r="D5" s="45">
        <f t="shared" si="0"/>
        <v>-1.1193852830594258</v>
      </c>
      <c r="E5" s="46">
        <f t="shared" si="1"/>
        <v>0.67450517232091745</v>
      </c>
      <c r="F5" s="61">
        <f>SUMSQ('acp-svd'!J4:O4)</f>
        <v>2.1593268742046456</v>
      </c>
      <c r="G5" s="53">
        <f t="shared" si="2"/>
        <v>0.58028426677714662</v>
      </c>
      <c r="H5" s="54">
        <f t="shared" si="3"/>
        <v>0.21069400511918648</v>
      </c>
      <c r="I5" s="53">
        <f t="shared" si="4"/>
        <v>1.5746357570242602E-2</v>
      </c>
      <c r="J5" s="54">
        <f t="shared" si="5"/>
        <v>2.952518974916641E-2</v>
      </c>
    </row>
    <row r="6" spans="1:10">
      <c r="A6" s="2" t="s">
        <v>10</v>
      </c>
      <c r="B6" s="45">
        <v>-0.28851966665145901</v>
      </c>
      <c r="C6" s="46">
        <v>-2.8757032968171899E-2</v>
      </c>
      <c r="D6" s="45">
        <f t="shared" si="0"/>
        <v>-2.5737417049655806</v>
      </c>
      <c r="E6" s="46">
        <f t="shared" si="1"/>
        <v>-0.11288416138349974</v>
      </c>
      <c r="F6" s="61">
        <f>SUMSQ('acp-svd'!J5:O5)</f>
        <v>6.7801450756849873</v>
      </c>
      <c r="G6" s="53">
        <f t="shared" si="2"/>
        <v>0.97699183276102786</v>
      </c>
      <c r="H6" s="54">
        <f t="shared" si="3"/>
        <v>1.8794338098980317E-3</v>
      </c>
      <c r="I6" s="53">
        <f t="shared" si="4"/>
        <v>8.324359804466902E-2</v>
      </c>
      <c r="J6" s="54">
        <f t="shared" si="5"/>
        <v>8.2696694513252546E-4</v>
      </c>
    </row>
    <row r="7" spans="1:10">
      <c r="A7" s="2" t="s">
        <v>11</v>
      </c>
      <c r="B7" s="45">
        <v>4.7963103594099298E-2</v>
      </c>
      <c r="C7" s="46">
        <v>-0.17719449700383599</v>
      </c>
      <c r="D7" s="45">
        <f t="shared" si="0"/>
        <v>0.42785520118059395</v>
      </c>
      <c r="E7" s="46">
        <f t="shared" si="1"/>
        <v>-0.69556731454832876</v>
      </c>
      <c r="F7" s="61">
        <f>SUMSQ('acp-svd'!J6:O6)</f>
        <v>1.1691243716077508</v>
      </c>
      <c r="G7" s="53">
        <f t="shared" si="2"/>
        <v>0.15657878462113217</v>
      </c>
      <c r="H7" s="54">
        <f t="shared" si="3"/>
        <v>0.41382585190884769</v>
      </c>
      <c r="I7" s="53">
        <f t="shared" si="4"/>
        <v>2.3004593063783007E-3</v>
      </c>
      <c r="J7" s="54">
        <f t="shared" si="5"/>
        <v>3.1397889768442447E-2</v>
      </c>
    </row>
    <row r="8" spans="1:10">
      <c r="A8" s="2" t="s">
        <v>12</v>
      </c>
      <c r="B8" s="45">
        <v>-3.4105420785877902E-2</v>
      </c>
      <c r="C8" s="46">
        <v>4.9968542758699303E-2</v>
      </c>
      <c r="D8" s="45">
        <f t="shared" si="0"/>
        <v>-0.30423764473585518</v>
      </c>
      <c r="E8" s="46">
        <f t="shared" si="1"/>
        <v>0.19614878388581891</v>
      </c>
      <c r="F8" s="61">
        <f>SUMSQ('acp-svd'!J7:O7)</f>
        <v>1.1349503123145339</v>
      </c>
      <c r="G8" s="53">
        <f t="shared" si="2"/>
        <v>8.1554710783469708E-2</v>
      </c>
      <c r="H8" s="54">
        <f t="shared" si="3"/>
        <v>3.3899585737303298E-2</v>
      </c>
      <c r="I8" s="53">
        <f t="shared" si="4"/>
        <v>1.1631797269817926E-3</v>
      </c>
      <c r="J8" s="54">
        <f t="shared" si="5"/>
        <v>2.4968552654279605E-3</v>
      </c>
    </row>
    <row r="9" spans="1:10">
      <c r="A9" s="2" t="s">
        <v>13</v>
      </c>
      <c r="B9" s="45">
        <v>7.6669240501512803E-2</v>
      </c>
      <c r="C9" s="46">
        <v>0.23769449888611299</v>
      </c>
      <c r="D9" s="45">
        <f t="shared" si="0"/>
        <v>0.68392849630301578</v>
      </c>
      <c r="E9" s="46">
        <f t="shared" si="1"/>
        <v>0.93305676569371754</v>
      </c>
      <c r="F9" s="61">
        <f>SUMSQ('acp-svd'!J8:O8)</f>
        <v>1.5127929344722606</v>
      </c>
      <c r="G9" s="53">
        <f t="shared" si="2"/>
        <v>0.30920172708136173</v>
      </c>
      <c r="H9" s="54">
        <f t="shared" si="3"/>
        <v>0.57548849427336124</v>
      </c>
      <c r="I9" s="53">
        <f t="shared" si="4"/>
        <v>5.8781724390788116E-3</v>
      </c>
      <c r="J9" s="54">
        <f t="shared" si="5"/>
        <v>5.6498674800720371E-2</v>
      </c>
    </row>
    <row r="10" spans="1:10">
      <c r="A10" s="2" t="s">
        <v>14</v>
      </c>
      <c r="B10" s="45">
        <v>-0.218428455566132</v>
      </c>
      <c r="C10" s="46">
        <v>0.24976734065158601</v>
      </c>
      <c r="D10" s="45">
        <f t="shared" si="0"/>
        <v>-1.9484925660922265</v>
      </c>
      <c r="E10" s="46">
        <f t="shared" si="1"/>
        <v>0.98044804627956539</v>
      </c>
      <c r="F10" s="61">
        <f>SUMSQ('acp-svd'!J9:O9)</f>
        <v>5.6368257536120279</v>
      </c>
      <c r="G10" s="53">
        <f t="shared" si="2"/>
        <v>0.6735392304230492</v>
      </c>
      <c r="H10" s="54">
        <f t="shared" si="3"/>
        <v>0.1705354065339767</v>
      </c>
      <c r="I10" s="53">
        <f t="shared" si="4"/>
        <v>4.77109902010057E-2</v>
      </c>
      <c r="J10" s="54">
        <f t="shared" si="5"/>
        <v>6.2383724456165406E-2</v>
      </c>
    </row>
    <row r="11" spans="1:10">
      <c r="A11" s="2" t="s">
        <v>15</v>
      </c>
      <c r="B11" s="45">
        <v>0.49433676503095503</v>
      </c>
      <c r="C11" s="46">
        <v>-0.27095859828864799</v>
      </c>
      <c r="D11" s="45">
        <f t="shared" si="0"/>
        <v>4.4097345710402234</v>
      </c>
      <c r="E11" s="46">
        <f t="shared" si="1"/>
        <v>-1.0636331700602089</v>
      </c>
      <c r="F11" s="61">
        <f>SUMSQ('acp-svd'!J10:O10)</f>
        <v>21.789657262878187</v>
      </c>
      <c r="G11" s="53">
        <f t="shared" si="2"/>
        <v>0.89243069555554455</v>
      </c>
      <c r="H11" s="54">
        <f t="shared" si="3"/>
        <v>5.1919840078425081E-2</v>
      </c>
      <c r="I11" s="53">
        <f t="shared" si="4"/>
        <v>0.24436883726126965</v>
      </c>
      <c r="J11" s="54">
        <f t="shared" si="5"/>
        <v>7.3418561986548891E-2</v>
      </c>
    </row>
    <row r="12" spans="1:10">
      <c r="A12" s="2" t="s">
        <v>16</v>
      </c>
      <c r="B12" s="45">
        <v>-0.44681119801499097</v>
      </c>
      <c r="C12" s="46">
        <v>-6.0181812829901697E-2</v>
      </c>
      <c r="D12" s="45">
        <f t="shared" si="0"/>
        <v>-3.9857824179660692</v>
      </c>
      <c r="E12" s="46">
        <f t="shared" si="1"/>
        <v>-0.23624041740889201</v>
      </c>
      <c r="F12" s="61">
        <f>SUMSQ('acp-svd'!J11:O11)</f>
        <v>16.290142765535915</v>
      </c>
      <c r="G12" s="53">
        <f t="shared" si="2"/>
        <v>0.97521929132367624</v>
      </c>
      <c r="H12" s="54">
        <f t="shared" si="3"/>
        <v>3.4259696566687208E-3</v>
      </c>
      <c r="I12" s="53">
        <f t="shared" si="4"/>
        <v>0.19964024667159147</v>
      </c>
      <c r="J12" s="54">
        <f t="shared" si="5"/>
        <v>3.6218505954933203E-3</v>
      </c>
    </row>
    <row r="13" spans="1:10">
      <c r="A13" s="2" t="s">
        <v>17</v>
      </c>
      <c r="B13" s="45">
        <v>4.9062030350776401E-2</v>
      </c>
      <c r="C13" s="46">
        <v>-0.48719265960540697</v>
      </c>
      <c r="D13" s="45">
        <f t="shared" si="0"/>
        <v>0.43765818500207176</v>
      </c>
      <c r="E13" s="46">
        <f t="shared" si="1"/>
        <v>-1.9124481608593908</v>
      </c>
      <c r="F13" s="61">
        <f>SUMSQ('acp-svd'!J12:O12)</f>
        <v>4.4567703602398625</v>
      </c>
      <c r="G13" s="53">
        <f t="shared" si="2"/>
        <v>4.2978361328223962E-2</v>
      </c>
      <c r="H13" s="54">
        <f t="shared" si="3"/>
        <v>0.8206521028329633</v>
      </c>
      <c r="I13" s="53">
        <f t="shared" si="4"/>
        <v>2.4070828221405046E-3</v>
      </c>
      <c r="J13" s="54">
        <f t="shared" si="5"/>
        <v>0.23735668757338996</v>
      </c>
    </row>
    <row r="14" spans="1:10">
      <c r="A14" s="2" t="s">
        <v>18</v>
      </c>
      <c r="B14" s="45">
        <v>0.114138734759496</v>
      </c>
      <c r="C14" s="46">
        <v>0.21442461232582</v>
      </c>
      <c r="D14" s="45">
        <f t="shared" si="0"/>
        <v>1.018175381983216</v>
      </c>
      <c r="E14" s="46">
        <f t="shared" si="1"/>
        <v>0.8417120976691973</v>
      </c>
      <c r="F14" s="61">
        <f>SUMSQ('acp-svd'!J13:O13)</f>
        <v>1.9525126237189649</v>
      </c>
      <c r="G14" s="53">
        <f t="shared" si="2"/>
        <v>0.53094719894926667</v>
      </c>
      <c r="H14" s="54">
        <f t="shared" si="3"/>
        <v>0.36285514713509753</v>
      </c>
      <c r="I14" s="53">
        <f t="shared" si="4"/>
        <v>1.3027650772498581E-2</v>
      </c>
      <c r="J14" s="54">
        <f t="shared" si="5"/>
        <v>4.5977914371078198E-2</v>
      </c>
    </row>
    <row r="15" spans="1:10">
      <c r="A15" s="2" t="s">
        <v>19</v>
      </c>
      <c r="B15" s="45">
        <v>0.32969878452845602</v>
      </c>
      <c r="C15" s="46">
        <v>0.14244870140752</v>
      </c>
      <c r="D15" s="45">
        <f t="shared" si="0"/>
        <v>2.9410803140932336</v>
      </c>
      <c r="E15" s="46">
        <f t="shared" si="1"/>
        <v>0.55917459274584824</v>
      </c>
      <c r="F15" s="61">
        <f>SUMSQ('acp-svd'!J14:O14)</f>
        <v>11.112624034411327</v>
      </c>
      <c r="G15" s="53">
        <f t="shared" si="2"/>
        <v>0.77838981928672535</v>
      </c>
      <c r="H15" s="54">
        <f t="shared" si="3"/>
        <v>2.8137029040508587E-2</v>
      </c>
      <c r="I15" s="53">
        <f t="shared" si="4"/>
        <v>0.10870128851954131</v>
      </c>
      <c r="J15" s="54">
        <f t="shared" si="5"/>
        <v>2.0291632532688786E-2</v>
      </c>
    </row>
    <row r="16" spans="1:10">
      <c r="A16" s="2" t="s">
        <v>20</v>
      </c>
      <c r="B16" s="45">
        <v>0.14739973676614099</v>
      </c>
      <c r="C16" s="46">
        <v>-0.123940703379975</v>
      </c>
      <c r="D16" s="45">
        <f t="shared" si="0"/>
        <v>1.3148803830910258</v>
      </c>
      <c r="E16" s="46">
        <f t="shared" si="1"/>
        <v>-0.48652245792584564</v>
      </c>
      <c r="F16" s="61">
        <f>SUMSQ('acp-svd'!J15:O15)</f>
        <v>2.4529857243074167</v>
      </c>
      <c r="G16" s="53">
        <f t="shared" si="2"/>
        <v>0.70481878663429587</v>
      </c>
      <c r="H16" s="54">
        <f t="shared" si="3"/>
        <v>9.6496322714245714E-2</v>
      </c>
      <c r="I16" s="53">
        <f t="shared" si="4"/>
        <v>2.1726682398727652E-2</v>
      </c>
      <c r="J16" s="54">
        <f t="shared" si="5"/>
        <v>1.5361297954322943E-2</v>
      </c>
    </row>
    <row r="17" spans="1:10">
      <c r="A17" s="2" t="s">
        <v>21</v>
      </c>
      <c r="B17" s="45">
        <v>-7.7474449746921595E-2</v>
      </c>
      <c r="C17" s="46">
        <v>0.22869287779025901</v>
      </c>
      <c r="D17" s="45">
        <f t="shared" si="0"/>
        <v>-0.6911113710102571</v>
      </c>
      <c r="E17" s="46">
        <f t="shared" si="1"/>
        <v>0.89772139400839268</v>
      </c>
      <c r="F17" s="61">
        <f>SUMSQ('acp-svd'!J16:O16)</f>
        <v>1.9633731069398674</v>
      </c>
      <c r="G17" s="53">
        <f t="shared" si="2"/>
        <v>0.24327262375724587</v>
      </c>
      <c r="H17" s="54">
        <f t="shared" si="3"/>
        <v>0.41046895183181009</v>
      </c>
      <c r="I17" s="53">
        <f t="shared" si="4"/>
        <v>6.0022903635882797E-3</v>
      </c>
      <c r="J17" s="54">
        <f t="shared" si="5"/>
        <v>5.2300432351990347E-2</v>
      </c>
    </row>
    <row r="18" spans="1:10">
      <c r="A18" s="2" t="s">
        <v>22</v>
      </c>
      <c r="B18" s="45">
        <v>4.3238446702356402E-2</v>
      </c>
      <c r="C18" s="46">
        <v>-9.0737366245273399E-2</v>
      </c>
      <c r="D18" s="45">
        <f t="shared" si="0"/>
        <v>0.38570886632217521</v>
      </c>
      <c r="E18" s="46">
        <f t="shared" si="1"/>
        <v>-0.35618457252115832</v>
      </c>
      <c r="F18" s="61">
        <f>SUMSQ('acp-svd'!J17:O17)</f>
        <v>0.68452128120644584</v>
      </c>
      <c r="G18" s="53">
        <f t="shared" si="2"/>
        <v>0.21733631027122069</v>
      </c>
      <c r="H18" s="54">
        <f t="shared" si="3"/>
        <v>0.18533748063826538</v>
      </c>
      <c r="I18" s="53">
        <f t="shared" si="4"/>
        <v>1.869563273232515E-3</v>
      </c>
      <c r="J18" s="54">
        <f t="shared" si="5"/>
        <v>8.2332696331288806E-3</v>
      </c>
    </row>
    <row r="19" spans="1:10">
      <c r="A19" s="2" t="s">
        <v>23</v>
      </c>
      <c r="B19" s="45">
        <v>0.25668588610918802</v>
      </c>
      <c r="C19" s="46">
        <v>-2.6581606787444801E-2</v>
      </c>
      <c r="D19" s="45">
        <f t="shared" si="0"/>
        <v>2.2897682429161423</v>
      </c>
      <c r="E19" s="46">
        <f t="shared" si="1"/>
        <v>-0.10434464479516169</v>
      </c>
      <c r="F19" s="61">
        <f>SUMSQ('acp-svd'!J18:O18)</f>
        <v>6.0831185601664686</v>
      </c>
      <c r="G19" s="53">
        <f t="shared" si="2"/>
        <v>0.86189978945993095</v>
      </c>
      <c r="H19" s="54">
        <f t="shared" si="3"/>
        <v>1.7898393381191161E-3</v>
      </c>
      <c r="I19" s="53">
        <f t="shared" si="4"/>
        <v>6.5887644127659031E-2</v>
      </c>
      <c r="J19" s="54">
        <f t="shared" si="5"/>
        <v>7.0658181940233143E-4</v>
      </c>
    </row>
    <row r="20" spans="1:10">
      <c r="A20" s="2" t="s">
        <v>24</v>
      </c>
      <c r="B20" s="47">
        <v>-0.30363449446056601</v>
      </c>
      <c r="C20" s="48">
        <v>3.6607004597351799E-2</v>
      </c>
      <c r="D20" s="47">
        <f t="shared" si="0"/>
        <v>-2.7085736321862188</v>
      </c>
      <c r="E20" s="48">
        <f t="shared" si="1"/>
        <v>0.14369879602348537</v>
      </c>
      <c r="F20" s="62">
        <f>SUMSQ('acp-svd'!J19:O19)</f>
        <v>7.9221982933711788</v>
      </c>
      <c r="G20" s="55">
        <f t="shared" si="2"/>
        <v>0.92605244772944928</v>
      </c>
      <c r="H20" s="56">
        <f t="shared" si="3"/>
        <v>2.6065169305188171E-3</v>
      </c>
      <c r="I20" s="55">
        <f t="shared" si="4"/>
        <v>9.2193906226323508E-2</v>
      </c>
      <c r="J20" s="56">
        <f t="shared" si="5"/>
        <v>1.3400727855905359E-3</v>
      </c>
    </row>
    <row r="22" spans="1:10">
      <c r="A22" s="57" t="s">
        <v>42</v>
      </c>
      <c r="B22" s="50">
        <v>8.9205069964077808</v>
      </c>
      <c r="C22" s="49">
        <v>3.92544535134898</v>
      </c>
    </row>
    <row r="23" spans="1:10">
      <c r="A23" s="64" t="s">
        <v>44</v>
      </c>
      <c r="B23" s="65">
        <v>18</v>
      </c>
    </row>
    <row r="24" spans="1:10">
      <c r="A24" s="57" t="s">
        <v>43</v>
      </c>
      <c r="B24" s="50">
        <v>4.4208580596088982</v>
      </c>
      <c r="C24" s="49">
        <v>0.85606228924596206</v>
      </c>
    </row>
  </sheetData>
  <mergeCells count="4">
    <mergeCell ref="B1:C1"/>
    <mergeCell ref="D1:E1"/>
    <mergeCell ref="G1:H1"/>
    <mergeCell ref="I1:J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9"/>
  <sheetViews>
    <sheetView showGridLines="0" workbookViewId="0">
      <selection activeCell="H4" sqref="H4"/>
    </sheetView>
  </sheetViews>
  <sheetFormatPr baseColWidth="10" defaultRowHeight="15"/>
  <cols>
    <col min="2" max="4" width="8.7109375" customWidth="1"/>
    <col min="5" max="5" width="10.42578125" bestFit="1" customWidth="1"/>
    <col min="6" max="6" width="4" customWidth="1"/>
    <col min="8" max="9" width="10.85546875" customWidth="1"/>
  </cols>
  <sheetData>
    <row r="1" spans="1:9">
      <c r="A1" s="66" t="s">
        <v>0</v>
      </c>
      <c r="B1" s="70" t="s">
        <v>47</v>
      </c>
      <c r="C1" s="71" t="s">
        <v>48</v>
      </c>
      <c r="D1" s="72" t="s">
        <v>26</v>
      </c>
      <c r="E1" s="73" t="s">
        <v>27</v>
      </c>
    </row>
    <row r="2" spans="1:9">
      <c r="A2" s="67" t="s">
        <v>7</v>
      </c>
      <c r="B2" s="74">
        <v>-2.1389236092040371</v>
      </c>
      <c r="C2" s="75">
        <v>-1.7856810217132555</v>
      </c>
      <c r="D2" s="76">
        <v>30570</v>
      </c>
      <c r="E2" s="77">
        <v>11.012658227848101</v>
      </c>
    </row>
    <row r="3" spans="1:9">
      <c r="A3" s="67" t="s">
        <v>8</v>
      </c>
      <c r="B3" s="78">
        <v>1.5614585872896449</v>
      </c>
      <c r="C3" s="79">
        <v>1.5270402725891572</v>
      </c>
      <c r="D3" s="80">
        <v>39990</v>
      </c>
      <c r="E3" s="81">
        <v>13.058823529411764</v>
      </c>
      <c r="H3" s="88" t="s">
        <v>47</v>
      </c>
      <c r="I3" s="88" t="s">
        <v>48</v>
      </c>
    </row>
    <row r="4" spans="1:9">
      <c r="A4" s="67" t="s">
        <v>9</v>
      </c>
      <c r="B4" s="78">
        <v>-1.1193852830594258</v>
      </c>
      <c r="C4" s="79">
        <v>0.67450517232091745</v>
      </c>
      <c r="D4" s="80">
        <v>29600</v>
      </c>
      <c r="E4" s="81">
        <v>15.441176470588236</v>
      </c>
      <c r="G4" s="86" t="s">
        <v>26</v>
      </c>
      <c r="H4" s="87">
        <f>CORREL(B2:B19,$D2:$D19)</f>
        <v>0.77247524090028163</v>
      </c>
      <c r="I4" s="87">
        <f>CORREL(C2:C19,$D2:$D19)</f>
        <v>-8.6708444465173548E-2</v>
      </c>
    </row>
    <row r="5" spans="1:9">
      <c r="A5" s="67" t="s">
        <v>10</v>
      </c>
      <c r="B5" s="78">
        <v>-2.5737417049655806</v>
      </c>
      <c r="C5" s="79">
        <v>-0.11288416138349974</v>
      </c>
      <c r="D5" s="80">
        <v>28250</v>
      </c>
      <c r="E5" s="81">
        <v>15.76271186440678</v>
      </c>
      <c r="G5" s="86" t="s">
        <v>27</v>
      </c>
      <c r="H5" s="87">
        <f>CORREL(B2:B19,$E2:$E19)</f>
        <v>-0.58903887714319914</v>
      </c>
      <c r="I5" s="87">
        <f>CORREL(C2:C19,$E2:$E19)</f>
        <v>0.67254511982216347</v>
      </c>
    </row>
    <row r="6" spans="1:9">
      <c r="A6" s="67" t="s">
        <v>11</v>
      </c>
      <c r="B6" s="78">
        <v>0.42785520118059395</v>
      </c>
      <c r="C6" s="79">
        <v>-0.69556731454832876</v>
      </c>
      <c r="D6" s="80">
        <v>34900</v>
      </c>
      <c r="E6" s="81">
        <v>11.275510204081632</v>
      </c>
    </row>
    <row r="7" spans="1:9">
      <c r="A7" s="67" t="s">
        <v>12</v>
      </c>
      <c r="B7" s="78">
        <v>-0.30423764473585518</v>
      </c>
      <c r="C7" s="79">
        <v>0.19614878388581891</v>
      </c>
      <c r="D7" s="80">
        <v>35480</v>
      </c>
      <c r="E7" s="81">
        <v>13.170731707317072</v>
      </c>
    </row>
    <row r="8" spans="1:9">
      <c r="A8" s="67" t="s">
        <v>13</v>
      </c>
      <c r="B8" s="78">
        <v>0.68392849630301578</v>
      </c>
      <c r="C8" s="79">
        <v>0.93305676569371754</v>
      </c>
      <c r="D8" s="80">
        <v>32300</v>
      </c>
      <c r="E8" s="81">
        <v>14.683544303797468</v>
      </c>
    </row>
    <row r="9" spans="1:9">
      <c r="A9" s="67" t="s">
        <v>14</v>
      </c>
      <c r="B9" s="78">
        <v>-1.9484925660922265</v>
      </c>
      <c r="C9" s="79">
        <v>0.98044804627956539</v>
      </c>
      <c r="D9" s="80">
        <v>32000</v>
      </c>
      <c r="E9" s="81">
        <v>18.363636363636363</v>
      </c>
    </row>
    <row r="10" spans="1:9">
      <c r="A10" s="67" t="s">
        <v>15</v>
      </c>
      <c r="B10" s="78">
        <v>4.4097345710402234</v>
      </c>
      <c r="C10" s="79">
        <v>-1.0636331700602089</v>
      </c>
      <c r="D10" s="80">
        <v>47700</v>
      </c>
      <c r="E10" s="81">
        <v>10.3125</v>
      </c>
    </row>
    <row r="11" spans="1:9">
      <c r="A11" s="67" t="s">
        <v>16</v>
      </c>
      <c r="B11" s="78">
        <v>-3.9857824179660692</v>
      </c>
      <c r="C11" s="79">
        <v>-0.23624041740889201</v>
      </c>
      <c r="D11" s="80">
        <v>26540</v>
      </c>
      <c r="E11" s="81">
        <v>14.818181818181818</v>
      </c>
    </row>
    <row r="12" spans="1:9">
      <c r="A12" s="67" t="s">
        <v>31</v>
      </c>
      <c r="B12" s="78">
        <v>0.43765818500207176</v>
      </c>
      <c r="C12" s="79">
        <v>-1.9124481608593908</v>
      </c>
      <c r="D12" s="80">
        <v>42395</v>
      </c>
      <c r="E12" s="81">
        <v>9.7247706422018343</v>
      </c>
    </row>
    <row r="13" spans="1:9">
      <c r="A13" s="67" t="s">
        <v>32</v>
      </c>
      <c r="B13" s="78">
        <v>1.018175381983216</v>
      </c>
      <c r="C13" s="79">
        <v>0.8417120976691973</v>
      </c>
      <c r="D13" s="80">
        <v>33990</v>
      </c>
      <c r="E13" s="81">
        <v>14.146341463414634</v>
      </c>
    </row>
    <row r="14" spans="1:9">
      <c r="A14" s="67" t="s">
        <v>33</v>
      </c>
      <c r="B14" s="78">
        <v>2.9410803140932336</v>
      </c>
      <c r="C14" s="79">
        <v>0.55917459274584824</v>
      </c>
      <c r="D14" s="80">
        <v>43980</v>
      </c>
      <c r="E14" s="81">
        <v>11.913043478260869</v>
      </c>
    </row>
    <row r="15" spans="1:9">
      <c r="A15" s="67" t="s">
        <v>34</v>
      </c>
      <c r="B15" s="78">
        <v>1.3148803830910258</v>
      </c>
      <c r="C15" s="79">
        <v>-0.48652245792584564</v>
      </c>
      <c r="D15" s="80">
        <v>35010</v>
      </c>
      <c r="E15" s="81">
        <v>11.020408163265307</v>
      </c>
    </row>
    <row r="16" spans="1:9">
      <c r="A16" s="67" t="s">
        <v>21</v>
      </c>
      <c r="B16" s="78">
        <v>-0.6911113710102571</v>
      </c>
      <c r="C16" s="79">
        <v>0.89772139400839268</v>
      </c>
      <c r="D16" s="80">
        <v>39450</v>
      </c>
      <c r="E16" s="81">
        <v>14.112500000000001</v>
      </c>
    </row>
    <row r="17" spans="1:5">
      <c r="A17" s="67" t="s">
        <v>35</v>
      </c>
      <c r="B17" s="78">
        <v>0.38570886632217521</v>
      </c>
      <c r="C17" s="79">
        <v>-0.35618457252115832</v>
      </c>
      <c r="D17" s="80">
        <v>27900</v>
      </c>
      <c r="E17" s="81">
        <v>13.19277108433735</v>
      </c>
    </row>
    <row r="18" spans="1:5">
      <c r="A18" s="67" t="s">
        <v>36</v>
      </c>
      <c r="B18" s="78">
        <v>2.2897682429161423</v>
      </c>
      <c r="C18" s="79">
        <v>-0.10434464479516169</v>
      </c>
      <c r="D18" s="80">
        <v>32700</v>
      </c>
      <c r="E18" s="81">
        <v>11.2</v>
      </c>
    </row>
    <row r="19" spans="1:5">
      <c r="A19" s="67" t="s">
        <v>37</v>
      </c>
      <c r="B19" s="82">
        <v>-2.7085736321862188</v>
      </c>
      <c r="C19" s="83">
        <v>0.14369879602348537</v>
      </c>
      <c r="D19" s="84">
        <v>22100</v>
      </c>
      <c r="E19" s="85">
        <v>14.044117647058824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0B692-16AD-4608-8098-7C5A6A41B936}">
  <dimension ref="A1:H19"/>
  <sheetViews>
    <sheetView showGridLines="0" workbookViewId="0">
      <selection activeCell="N3" sqref="N3"/>
    </sheetView>
  </sheetViews>
  <sheetFormatPr baseColWidth="10" defaultRowHeight="15"/>
  <cols>
    <col min="5" max="5" width="4.42578125" customWidth="1"/>
    <col min="6" max="6" width="12" customWidth="1"/>
    <col min="7" max="8" width="12.85546875" customWidth="1"/>
  </cols>
  <sheetData>
    <row r="1" spans="1:8">
      <c r="A1" s="4" t="s">
        <v>0</v>
      </c>
      <c r="B1" s="97" t="s">
        <v>47</v>
      </c>
      <c r="C1" s="100" t="s">
        <v>48</v>
      </c>
      <c r="D1" s="89" t="s">
        <v>25</v>
      </c>
      <c r="F1" s="93" t="s">
        <v>60</v>
      </c>
      <c r="G1" s="98" t="s">
        <v>61</v>
      </c>
      <c r="H1" s="99" t="s">
        <v>62</v>
      </c>
    </row>
    <row r="2" spans="1:8">
      <c r="A2" s="67" t="s">
        <v>7</v>
      </c>
      <c r="B2" s="43">
        <v>-2.1389236092040371</v>
      </c>
      <c r="C2" s="68">
        <v>-1.7856810217132555</v>
      </c>
      <c r="D2" s="90" t="s">
        <v>28</v>
      </c>
      <c r="F2" s="94" t="s">
        <v>30</v>
      </c>
      <c r="G2" s="68">
        <v>-2.000354834371024</v>
      </c>
      <c r="H2" s="44">
        <v>2.2578963406170542E-2</v>
      </c>
    </row>
    <row r="3" spans="1:8">
      <c r="A3" s="67" t="s">
        <v>8</v>
      </c>
      <c r="B3" s="45">
        <v>1.5614585872896449</v>
      </c>
      <c r="C3" s="58">
        <v>1.5270402725891572</v>
      </c>
      <c r="D3" s="91" t="s">
        <v>29</v>
      </c>
      <c r="F3" s="95" t="s">
        <v>28</v>
      </c>
      <c r="G3" s="58">
        <v>0.2353130757396758</v>
      </c>
      <c r="H3" s="46">
        <v>-4.527121847715878E-2</v>
      </c>
    </row>
    <row r="4" spans="1:8">
      <c r="A4" s="67" t="s">
        <v>9</v>
      </c>
      <c r="B4" s="45">
        <v>-1.1193852830594258</v>
      </c>
      <c r="C4" s="58">
        <v>0.67450517232091745</v>
      </c>
      <c r="D4" s="91" t="s">
        <v>30</v>
      </c>
      <c r="F4" s="96" t="s">
        <v>29</v>
      </c>
      <c r="G4" s="69">
        <v>1.3924304402798435</v>
      </c>
      <c r="H4" s="48">
        <v>3.4000618718269558E-2</v>
      </c>
    </row>
    <row r="5" spans="1:8">
      <c r="A5" s="67" t="s">
        <v>10</v>
      </c>
      <c r="B5" s="45">
        <v>-2.5737417049655806</v>
      </c>
      <c r="C5" s="58">
        <v>-0.11288416138349974</v>
      </c>
      <c r="D5" s="91" t="s">
        <v>30</v>
      </c>
    </row>
    <row r="6" spans="1:8">
      <c r="A6" s="67" t="s">
        <v>11</v>
      </c>
      <c r="B6" s="45">
        <v>0.42785520118059395</v>
      </c>
      <c r="C6" s="58">
        <v>-0.69556731454832876</v>
      </c>
      <c r="D6" s="91" t="s">
        <v>28</v>
      </c>
    </row>
    <row r="7" spans="1:8">
      <c r="A7" s="67" t="s">
        <v>12</v>
      </c>
      <c r="B7" s="45">
        <v>-0.30423764473585518</v>
      </c>
      <c r="C7" s="58">
        <v>0.19614878388581891</v>
      </c>
      <c r="D7" s="91" t="s">
        <v>29</v>
      </c>
    </row>
    <row r="8" spans="1:8">
      <c r="A8" s="67" t="s">
        <v>13</v>
      </c>
      <c r="B8" s="45">
        <v>0.68392849630301578</v>
      </c>
      <c r="C8" s="58">
        <v>0.93305676569371754</v>
      </c>
      <c r="D8" s="91" t="s">
        <v>28</v>
      </c>
    </row>
    <row r="9" spans="1:8">
      <c r="A9" s="67" t="s">
        <v>14</v>
      </c>
      <c r="B9" s="45">
        <v>-1.9484925660922265</v>
      </c>
      <c r="C9" s="58">
        <v>0.98044804627956539</v>
      </c>
      <c r="D9" s="91" t="s">
        <v>28</v>
      </c>
    </row>
    <row r="10" spans="1:8">
      <c r="A10" s="67" t="s">
        <v>15</v>
      </c>
      <c r="B10" s="45">
        <v>4.4097345710402234</v>
      </c>
      <c r="C10" s="58">
        <v>-1.0636331700602089</v>
      </c>
      <c r="D10" s="91" t="s">
        <v>29</v>
      </c>
    </row>
    <row r="11" spans="1:8">
      <c r="A11" s="67" t="s">
        <v>16</v>
      </c>
      <c r="B11" s="45">
        <v>-3.9857824179660692</v>
      </c>
      <c r="C11" s="58">
        <v>-0.23624041740889201</v>
      </c>
      <c r="D11" s="91" t="s">
        <v>30</v>
      </c>
    </row>
    <row r="12" spans="1:8">
      <c r="A12" s="67" t="s">
        <v>31</v>
      </c>
      <c r="B12" s="45">
        <v>0.43765818500207176</v>
      </c>
      <c r="C12" s="58">
        <v>-1.9124481608593908</v>
      </c>
      <c r="D12" s="91" t="s">
        <v>29</v>
      </c>
    </row>
    <row r="13" spans="1:8">
      <c r="A13" s="67" t="s">
        <v>32</v>
      </c>
      <c r="B13" s="45">
        <v>1.018175381983216</v>
      </c>
      <c r="C13" s="58">
        <v>0.8417120976691973</v>
      </c>
      <c r="D13" s="91" t="s">
        <v>28</v>
      </c>
    </row>
    <row r="14" spans="1:8">
      <c r="A14" s="67" t="s">
        <v>33</v>
      </c>
      <c r="B14" s="45">
        <v>2.9410803140932336</v>
      </c>
      <c r="C14" s="58">
        <v>0.55917459274584824</v>
      </c>
      <c r="D14" s="91" t="s">
        <v>29</v>
      </c>
    </row>
    <row r="15" spans="1:8">
      <c r="A15" s="67" t="s">
        <v>34</v>
      </c>
      <c r="B15" s="45">
        <v>1.3148803830910258</v>
      </c>
      <c r="C15" s="58">
        <v>-0.48652245792584564</v>
      </c>
      <c r="D15" s="91" t="s">
        <v>28</v>
      </c>
    </row>
    <row r="16" spans="1:8">
      <c r="A16" s="67" t="s">
        <v>21</v>
      </c>
      <c r="B16" s="45">
        <v>-0.6911113710102571</v>
      </c>
      <c r="C16" s="58">
        <v>0.89772139400839268</v>
      </c>
      <c r="D16" s="91" t="s">
        <v>29</v>
      </c>
    </row>
    <row r="17" spans="1:4">
      <c r="A17" s="67" t="s">
        <v>35</v>
      </c>
      <c r="B17" s="45">
        <v>0.38570886632217521</v>
      </c>
      <c r="C17" s="58">
        <v>-0.35618457252115832</v>
      </c>
      <c r="D17" s="91" t="s">
        <v>30</v>
      </c>
    </row>
    <row r="18" spans="1:4">
      <c r="A18" s="67" t="s">
        <v>36</v>
      </c>
      <c r="B18" s="45">
        <v>2.2897682429161423</v>
      </c>
      <c r="C18" s="58">
        <v>-0.10434464479516169</v>
      </c>
      <c r="D18" s="91" t="s">
        <v>28</v>
      </c>
    </row>
    <row r="19" spans="1:4">
      <c r="A19" s="67" t="s">
        <v>37</v>
      </c>
      <c r="B19" s="47">
        <v>-2.7085736321862188</v>
      </c>
      <c r="C19" s="69">
        <v>0.14369879602348537</v>
      </c>
      <c r="D19" s="92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1"/>
  <sheetViews>
    <sheetView showGridLines="0" workbookViewId="0">
      <selection activeCell="J10" sqref="J10"/>
    </sheetView>
  </sheetViews>
  <sheetFormatPr baseColWidth="10" defaultRowHeight="12.75"/>
  <cols>
    <col min="1" max="1" width="12.28515625" style="101" bestFit="1" customWidth="1"/>
    <col min="2" max="7" width="8.7109375" style="101" customWidth="1"/>
    <col min="8" max="8" width="4.28515625" style="101" customWidth="1"/>
    <col min="9" max="9" width="12.28515625" style="101" bestFit="1" customWidth="1"/>
    <col min="10" max="11" width="9" style="101" customWidth="1"/>
    <col min="12" max="16384" width="11.42578125" style="101"/>
  </cols>
  <sheetData>
    <row r="1" spans="1:11">
      <c r="A1" s="116" t="s">
        <v>0</v>
      </c>
      <c r="B1" s="121" t="s">
        <v>1</v>
      </c>
      <c r="C1" s="122" t="s">
        <v>2</v>
      </c>
      <c r="D1" s="122" t="s">
        <v>3</v>
      </c>
      <c r="E1" s="122" t="s">
        <v>4</v>
      </c>
      <c r="F1" s="122" t="s">
        <v>5</v>
      </c>
      <c r="G1" s="123" t="s">
        <v>6</v>
      </c>
      <c r="J1" s="132" t="s">
        <v>47</v>
      </c>
      <c r="K1" s="133" t="s">
        <v>48</v>
      </c>
    </row>
    <row r="2" spans="1:11">
      <c r="A2" s="110" t="s">
        <v>38</v>
      </c>
      <c r="B2" s="117">
        <v>2664</v>
      </c>
      <c r="C2" s="111">
        <v>136</v>
      </c>
      <c r="D2" s="111">
        <v>472</v>
      </c>
      <c r="E2" s="111">
        <v>177</v>
      </c>
      <c r="F2" s="111">
        <v>1410</v>
      </c>
      <c r="G2" s="112">
        <v>180</v>
      </c>
      <c r="I2" s="129" t="s">
        <v>1</v>
      </c>
      <c r="J2" s="74">
        <v>0.42493602321351998</v>
      </c>
      <c r="K2" s="119">
        <v>-0.124191080252712</v>
      </c>
    </row>
    <row r="3" spans="1:11">
      <c r="A3" s="113" t="s">
        <v>39</v>
      </c>
      <c r="B3" s="118">
        <v>1288</v>
      </c>
      <c r="C3" s="114">
        <v>74</v>
      </c>
      <c r="D3" s="114">
        <v>414</v>
      </c>
      <c r="E3" s="114">
        <v>157</v>
      </c>
      <c r="F3" s="114">
        <v>915</v>
      </c>
      <c r="G3" s="115">
        <v>160</v>
      </c>
      <c r="I3" s="130" t="s">
        <v>2</v>
      </c>
      <c r="J3" s="78">
        <v>0.42179440949983799</v>
      </c>
      <c r="K3" s="128">
        <v>-0.41577389078786497</v>
      </c>
    </row>
    <row r="4" spans="1:11">
      <c r="I4" s="130" t="s">
        <v>3</v>
      </c>
      <c r="J4" s="78">
        <v>0.421459930867498</v>
      </c>
      <c r="K4" s="128">
        <v>0.41181772789688598</v>
      </c>
    </row>
    <row r="5" spans="1:11">
      <c r="A5" s="102" t="s">
        <v>40</v>
      </c>
      <c r="B5" s="108">
        <v>1631.6666666666599</v>
      </c>
      <c r="C5" s="103">
        <v>84.6111111111111</v>
      </c>
      <c r="D5" s="103">
        <v>433.5</v>
      </c>
      <c r="E5" s="103">
        <v>166.666666666666</v>
      </c>
      <c r="F5" s="103">
        <v>1078.8333333333301</v>
      </c>
      <c r="G5" s="104">
        <v>158.277777777777</v>
      </c>
      <c r="I5" s="130" t="s">
        <v>4</v>
      </c>
      <c r="J5" s="78">
        <v>0.386922239865789</v>
      </c>
      <c r="K5" s="128">
        <v>0.44608699968676502</v>
      </c>
    </row>
    <row r="6" spans="1:11">
      <c r="A6" s="105" t="s">
        <v>41</v>
      </c>
      <c r="B6" s="109">
        <v>363.39449026582002</v>
      </c>
      <c r="C6" s="106">
        <v>19.802185313996901</v>
      </c>
      <c r="D6" s="106">
        <v>21.484490529992399</v>
      </c>
      <c r="E6" s="106">
        <v>5.1639777949432197</v>
      </c>
      <c r="F6" s="106">
        <v>133.09906502718599</v>
      </c>
      <c r="G6" s="107">
        <v>11.798331122830399</v>
      </c>
      <c r="I6" s="130" t="s">
        <v>5</v>
      </c>
      <c r="J6" s="78">
        <v>0.43051198237246702</v>
      </c>
      <c r="K6" s="128">
        <v>0.24267581448881101</v>
      </c>
    </row>
    <row r="7" spans="1:11">
      <c r="I7" s="131" t="s">
        <v>6</v>
      </c>
      <c r="J7" s="82">
        <v>0.35894427463645801</v>
      </c>
      <c r="K7" s="120">
        <v>-0.61986260097483104</v>
      </c>
    </row>
    <row r="9" spans="1:11">
      <c r="A9" s="127" t="s">
        <v>63</v>
      </c>
      <c r="B9" s="124" t="s">
        <v>64</v>
      </c>
      <c r="C9" s="125" t="s">
        <v>65</v>
      </c>
      <c r="D9" s="125" t="s">
        <v>66</v>
      </c>
      <c r="E9" s="125" t="s">
        <v>67</v>
      </c>
      <c r="F9" s="125" t="s">
        <v>68</v>
      </c>
      <c r="G9" s="126" t="s">
        <v>69</v>
      </c>
      <c r="I9" s="116" t="s">
        <v>0</v>
      </c>
      <c r="J9" s="134" t="s">
        <v>47</v>
      </c>
      <c r="K9" s="135" t="s">
        <v>48</v>
      </c>
    </row>
    <row r="10" spans="1:11">
      <c r="A10" s="110" t="s">
        <v>38</v>
      </c>
      <c r="B10" s="74">
        <f t="shared" ref="B10:G11" si="0">(B2-B$5)/B$6</f>
        <v>2.8408062339585745</v>
      </c>
      <c r="C10" s="75">
        <f t="shared" si="0"/>
        <v>2.5951120077926637</v>
      </c>
      <c r="D10" s="75">
        <f t="shared" si="0"/>
        <v>1.7919903637581682</v>
      </c>
      <c r="E10" s="75">
        <f t="shared" si="0"/>
        <v>2.0010413955406281</v>
      </c>
      <c r="F10" s="75">
        <f t="shared" si="0"/>
        <v>2.4881216603514673</v>
      </c>
      <c r="G10" s="119">
        <f t="shared" si="0"/>
        <v>1.8411266810599458</v>
      </c>
      <c r="I10" s="110" t="s">
        <v>38</v>
      </c>
      <c r="J10" s="74">
        <f t="array" ref="J10">VALUE([1]!xMatMult($B10:$G10,J$2:J$7))</f>
        <v>5.5632922637715296</v>
      </c>
      <c r="K10" s="119">
        <f t="array" ref="K10">VALUE([1]!xMatMult($B10:$G10,K$2:K$7))</f>
        <v>-0.33860928186540901</v>
      </c>
    </row>
    <row r="11" spans="1:11">
      <c r="A11" s="113" t="s">
        <v>39</v>
      </c>
      <c r="B11" s="82">
        <f t="shared" si="0"/>
        <v>-0.94571237559290078</v>
      </c>
      <c r="C11" s="83">
        <f t="shared" si="0"/>
        <v>-0.53585556052799799</v>
      </c>
      <c r="D11" s="83">
        <f t="shared" si="0"/>
        <v>-0.90763148294244889</v>
      </c>
      <c r="E11" s="83">
        <f t="shared" si="0"/>
        <v>-1.8719419506667907</v>
      </c>
      <c r="F11" s="83">
        <f t="shared" si="0"/>
        <v>-1.2309127287999093</v>
      </c>
      <c r="G11" s="120">
        <f t="shared" si="0"/>
        <v>0.14597168059560595</v>
      </c>
      <c r="I11" s="113" t="s">
        <v>39</v>
      </c>
      <c r="J11" s="82">
        <f t="array" ref="J11">VALUE([1]!xMatMult($B11:$G11,J$2:J$7))</f>
        <v>-2.2122413902174798</v>
      </c>
      <c r="K11" s="120">
        <f t="array" ref="K11">VALUE([1]!xMatMult($B11:$G11,K$2:K$7))</f>
        <v>-1.25777904522832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7</vt:i4>
      </vt:variant>
      <vt:variant>
        <vt:lpstr>Graphiques</vt:lpstr>
      </vt:variant>
      <vt:variant>
        <vt:i4>2</vt:i4>
      </vt:variant>
    </vt:vector>
  </HeadingPairs>
  <TitlesOfParts>
    <vt:vector size="9" baseType="lpstr">
      <vt:lpstr>data</vt:lpstr>
      <vt:lpstr>acp-svd</vt:lpstr>
      <vt:lpstr>variables</vt:lpstr>
      <vt:lpstr>individus</vt:lpstr>
      <vt:lpstr>var.illus.quanti</vt:lpstr>
      <vt:lpstr>var.illus.quali</vt:lpstr>
      <vt:lpstr>ind.illustratifs</vt:lpstr>
      <vt:lpstr>Individus - Plan factoriel</vt:lpstr>
      <vt:lpstr>Individus - Plan factoriel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Maison</dc:creator>
  <cp:lastModifiedBy>Zatovo</cp:lastModifiedBy>
  <dcterms:created xsi:type="dcterms:W3CDTF">2013-07-28T19:04:16Z</dcterms:created>
  <dcterms:modified xsi:type="dcterms:W3CDTF">2018-03-29T15:09:13Z</dcterms:modified>
</cp:coreProperties>
</file>