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75" yWindow="795" windowWidth="9690" windowHeight="7110" tabRatio="914"/>
  </bookViews>
  <sheets>
    <sheet name="Cover" sheetId="29" r:id="rId1"/>
    <sheet name="Guidance" sheetId="30" r:id="rId2"/>
    <sheet name="Upload Guidance" sheetId="34" r:id="rId3"/>
    <sheet name="A Stock" sheetId="21" r:id="rId4"/>
    <sheet name="B Disposals" sheetId="9" r:id="rId5"/>
    <sheet name="C Allocations" sheetId="23" r:id="rId6"/>
    <sheet name="D Lettings" sheetId="28" r:id="rId7"/>
    <sheet name="E Vacants" sheetId="18" r:id="rId8"/>
    <sheet name="F Condition" sheetId="26" r:id="rId9"/>
    <sheet name="G Management" sheetId="16" r:id="rId10"/>
    <sheet name="H Rents and Rent Arrears" sheetId="15" r:id="rId11"/>
    <sheet name="I Affordable Housing Supply" sheetId="31" r:id="rId12"/>
    <sheet name="J Affordable Housing Starts" sheetId="32" r:id="rId13"/>
    <sheet name="Data Sign Off" sheetId="10" r:id="rId14"/>
    <sheet name="Bulk Upload Sheet" sheetId="33" r:id="rId15"/>
  </sheets>
  <definedNames>
    <definedName name="_xlnm._FilterDatabase" localSheetId="14" hidden="1">'Bulk Upload Sheet'!$C$12:$C$472</definedName>
    <definedName name="_xlnm._FilterDatabase" localSheetId="2" hidden="1">'Upload Guidance'!$A$4:$G$4</definedName>
    <definedName name="a">'Data Sign Off'!$E$10</definedName>
    <definedName name="a1a">'A Stock'!$I$9</definedName>
    <definedName name="a1b">'A Stock'!$I$11</definedName>
    <definedName name="a2a">'A Stock'!$J$25</definedName>
    <definedName name="a2aa">'A Stock'!$H$25</definedName>
    <definedName name="a2ab">'A Stock'!$I$25</definedName>
    <definedName name="a2b">'A Stock'!$J$27</definedName>
    <definedName name="a2ba">'A Stock'!$H$27</definedName>
    <definedName name="a2bb">'A Stock'!$I$27</definedName>
    <definedName name="a2c">'A Stock'!$J$29</definedName>
    <definedName name="a2ca">'A Stock'!$H$29</definedName>
    <definedName name="a2cb">'A Stock'!$I$29</definedName>
    <definedName name="a2d">'A Stock'!$J$31</definedName>
    <definedName name="a2da">'A Stock'!$H$31</definedName>
    <definedName name="a2db">'A Stock'!$I$31</definedName>
    <definedName name="a2e">'A Stock'!$J$33</definedName>
    <definedName name="a2ea">'A Stock'!$H$33</definedName>
    <definedName name="a2eb">'A Stock'!$I$33</definedName>
    <definedName name="a2f">'A Stock'!$J$35</definedName>
    <definedName name="a2fa">'A Stock'!$H$35</definedName>
    <definedName name="a2fb">'A Stock'!$I$35</definedName>
    <definedName name="a2g">'A Stock'!$J$37</definedName>
    <definedName name="a2ga">'A Stock'!$H$37</definedName>
    <definedName name="a2gb">'A Stock'!$I$37</definedName>
    <definedName name="a2h">'A Stock'!$J$39</definedName>
    <definedName name="a2ha">'A Stock'!$H$39</definedName>
    <definedName name="a2hb">'A Stock'!$I$39</definedName>
    <definedName name="a2ia">'A Stock'!$J$41</definedName>
    <definedName name="a2iaa">'A Stock'!$H$41</definedName>
    <definedName name="a2iab">'A Stock'!$I$41</definedName>
    <definedName name="a2ib">'A Stock'!$J$43</definedName>
    <definedName name="a3a">'A Stock'!$J$46</definedName>
    <definedName name="a3aa">'A Stock'!$H$46</definedName>
    <definedName name="a4a">'A Stock'!$I$57</definedName>
    <definedName name="a4ba">'A Stock'!$I$59</definedName>
    <definedName name="a4bb">'A Stock'!$I$61</definedName>
    <definedName name="a4c">'A Stock'!$I$63</definedName>
    <definedName name="a4d">'A Stock'!$I$65</definedName>
    <definedName name="a5a">'A Stock'!$I$71</definedName>
    <definedName name="abib">'A Stock'!$J$43</definedName>
    <definedName name="b">'Data Sign Off'!$E$11</definedName>
    <definedName name="b1a">'B Disposals'!$J$11</definedName>
    <definedName name="b2aa">'B Disposals'!$H$18</definedName>
    <definedName name="b2aaa">'B Disposals'!$H$20</definedName>
    <definedName name="b2aab">'B Disposals'!$I$20</definedName>
    <definedName name="b2aac">'B Disposals'!$J$20</definedName>
    <definedName name="b2ab">'B Disposals'!$I$18</definedName>
    <definedName name="b2aba">'B Disposals'!$H$22</definedName>
    <definedName name="b2abb">'B Disposals'!$I$22</definedName>
    <definedName name="b2abc">'B Disposals'!$J$22</definedName>
    <definedName name="b2ac">'B Disposals'!$J$18</definedName>
    <definedName name="b2aca">'B Disposals'!$H$24</definedName>
    <definedName name="b2acb">'B Disposals'!$I$24</definedName>
    <definedName name="b2acc">'B Disposals'!$J$24</definedName>
    <definedName name="b2ada">'B Disposals'!$H$26</definedName>
    <definedName name="b2adb">'B Disposals'!$I$26</definedName>
    <definedName name="b2adc">'B Disposals'!$J$26</definedName>
    <definedName name="b2ba">'B Disposals'!$H$28</definedName>
    <definedName name="b2bb">'B Disposals'!$I$28</definedName>
    <definedName name="b2bc">'B Disposals'!$J$28</definedName>
    <definedName name="b2ca">'B Disposals'!$H$30</definedName>
    <definedName name="b2cb">'B Disposals'!$I$30</definedName>
    <definedName name="b2cc">'B Disposals'!$J$30</definedName>
    <definedName name="b2da">'B Disposals'!$H$32</definedName>
    <definedName name="b2db">'B Disposals'!$I$32</definedName>
    <definedName name="b2dc">'B Disposals'!$J$32</definedName>
    <definedName name="b2ea">'B Disposals'!$H$34</definedName>
    <definedName name="b2eb">'B Disposals'!$I$34</definedName>
    <definedName name="b2fa">'B Disposals'!$H$36</definedName>
    <definedName name="b2faa">'B Disposals'!$H$39</definedName>
    <definedName name="b2faaa">'B Disposals'!$H$41</definedName>
    <definedName name="b2faab">'B Disposals'!$I$41</definedName>
    <definedName name="b2faac">'B Disposals'!$J$41</definedName>
    <definedName name="b2fab">'B Disposals'!$I$39</definedName>
    <definedName name="b2faba">'B Disposals'!$H$43</definedName>
    <definedName name="b2fabb">'B Disposals'!$I$43</definedName>
    <definedName name="b2fabc">'B Disposals'!$J$43</definedName>
    <definedName name="b2fac">'B Disposals'!$J$39</definedName>
    <definedName name="b2fb">'B Disposals'!$I$36</definedName>
    <definedName name="b2fc">'B Disposals'!$J$36</definedName>
    <definedName name="cc1a">'C Allocations'!$J$6</definedName>
    <definedName name="cc1aa">'C Allocations'!$J$12</definedName>
    <definedName name="cc1ab">'C Allocations'!$J$15</definedName>
    <definedName name="cc1ac">'C Allocations'!$J$18</definedName>
    <definedName name="cc1ad">'C Allocations'!$J$21</definedName>
    <definedName name="cc1ae">'C Allocations'!$J$24</definedName>
    <definedName name="cc2a">'C Allocations'!$J$28</definedName>
    <definedName name="cc3a">'C Allocations'!$J$34</definedName>
    <definedName name="cc3aa">'C Allocations'!$J$37</definedName>
    <definedName name="cc3b">'C Allocations'!$J$40</definedName>
    <definedName name="cc4a">'C Allocations'!$J$43</definedName>
    <definedName name="cc4aa">'C Allocations'!$J$46</definedName>
    <definedName name="cc4ab">'C Allocations'!$J$49</definedName>
    <definedName name="cc5a">'C Allocations'!$J$52</definedName>
    <definedName name="cc5aa">'C Allocations'!$J$58</definedName>
    <definedName name="cc5ab">'C Allocations'!$J$61</definedName>
    <definedName name="cc5ac">'C Allocations'!$J$65</definedName>
    <definedName name="cc5ad">'C Allocations'!$J$68</definedName>
    <definedName name="cc5ae">'C Allocations'!$J$71</definedName>
    <definedName name="cc6a">'C Allocations'!$J$74</definedName>
    <definedName name="cc6aa">'C Allocations'!$J$77</definedName>
    <definedName name="cc7a">'C Allocations'!$J$82</definedName>
    <definedName name="cc8a">'C Allocations'!$J$86</definedName>
    <definedName name="d10a">'D Lettings'!$J$47</definedName>
    <definedName name="d10aa">'D Lettings'!$J$50</definedName>
    <definedName name="d10ab">'D Lettings'!$J$53</definedName>
    <definedName name="d11a">'D Lettings'!$J$57</definedName>
    <definedName name="d12a">'D Lettings'!$J$60</definedName>
    <definedName name="d4a">'D Lettings'!$J$9</definedName>
    <definedName name="d4aa">'D Lettings'!$J$12</definedName>
    <definedName name="d4ab">'D Lettings'!$J$14</definedName>
    <definedName name="d4ac">'D Lettings'!$J$16</definedName>
    <definedName name="d4ad">'D Lettings'!$J$18</definedName>
    <definedName name="d8a">'D Lettings'!$J$27</definedName>
    <definedName name="d8aa">'D Lettings'!$J$30</definedName>
    <definedName name="d8ab">'D Lettings'!$J$32</definedName>
    <definedName name="d8ac">'D Lettings'!$J$34</definedName>
    <definedName name="d9a">'D Lettings'!$J$38</definedName>
    <definedName name="d9aa">'D Lettings'!$J$41</definedName>
    <definedName name="d9ab">'D Lettings'!$J$44</definedName>
    <definedName name="e1a">'E Vacants'!$I$12</definedName>
    <definedName name="e2aa">'E Vacants'!$H$27</definedName>
    <definedName name="e2ab">'E Vacants'!$I$27</definedName>
    <definedName name="e2ac">'E Vacants'!$J$27</definedName>
    <definedName name="e2ba">'E Vacants'!$H$29</definedName>
    <definedName name="e2bb">'E Vacants'!$I$29</definedName>
    <definedName name="e2bc">'E Vacants'!$J$29</definedName>
    <definedName name="e2ca">'E Vacants'!$H$31</definedName>
    <definedName name="e2cb">'E Vacants'!$I$31</definedName>
    <definedName name="e2cc">'E Vacants'!$J$31</definedName>
    <definedName name="e2da">'E Vacants'!$H$33</definedName>
    <definedName name="e2db">'E Vacants'!$I$33</definedName>
    <definedName name="e2dc">'E Vacants'!$J$33</definedName>
    <definedName name="f10a">'F Condition'!$H$70</definedName>
    <definedName name="f11a">'F Condition'!$H$72</definedName>
    <definedName name="f12aa">'F Condition'!$P$6</definedName>
    <definedName name="f12ab">'F Condition'!$R$6</definedName>
    <definedName name="f12ac">'F Condition'!$S$6</definedName>
    <definedName name="f12ba">'F Condition'!$P$8</definedName>
    <definedName name="f12bb">'F Condition'!$R$8</definedName>
    <definedName name="f12bc">'F Condition'!$S$8</definedName>
    <definedName name="f12ca">'F Condition'!$P$10</definedName>
    <definedName name="f13a">'F Condition'!$Q$31</definedName>
    <definedName name="f13b">'F Condition'!$R$31</definedName>
    <definedName name="f13c">'F Condition'!$S$31</definedName>
    <definedName name="f13d">'F Condition'!$T$31</definedName>
    <definedName name="f13da">'F Condition'!$T$34</definedName>
    <definedName name="f13db">'F Condition'!$T$36</definedName>
    <definedName name="f13dc">'F Condition'!$T$38</definedName>
    <definedName name="f13e">'F Condition'!$U$31</definedName>
    <definedName name="f14a">'F Condition'!$Q$47</definedName>
    <definedName name="f14b">'F Condition'!$R$47</definedName>
    <definedName name="f14c">'F Condition'!$S$47</definedName>
    <definedName name="f14e">'F Condition'!$U$47</definedName>
    <definedName name="f15a">'F Condition'!$S$52</definedName>
    <definedName name="f15b">'F Condition'!$T$52</definedName>
    <definedName name="f16a">'F Condition'!$R$62</definedName>
    <definedName name="f16aa">'F Condition'!$R$65</definedName>
    <definedName name="f16ab">'F Condition'!$S$65</definedName>
    <definedName name="f16ac">'F Condition'!$T$65</definedName>
    <definedName name="f16b">'F Condition'!$S$62</definedName>
    <definedName name="f16ba">'F Condition'!$R$67</definedName>
    <definedName name="f16bb">'F Condition'!$S$67</definedName>
    <definedName name="f16bc">'F Condition'!$T$67</definedName>
    <definedName name="f16c">'F Condition'!$T$62</definedName>
    <definedName name="f16ca">'F Condition'!$R$69</definedName>
    <definedName name="f16cb">'F Condition'!$S$69</definedName>
    <definedName name="f16cc">'F Condition'!$T$69</definedName>
    <definedName name="f16da">'F Condition'!$R$71</definedName>
    <definedName name="f16db">'F Condition'!$S$71</definedName>
    <definedName name="f16dc">'F Condition'!$T$71</definedName>
    <definedName name="f17a">'F Condition'!$T$75</definedName>
    <definedName name="f1a">'F Condition'!$H$7</definedName>
    <definedName name="f1b">'F Condition'!$I$7</definedName>
    <definedName name="f24a">'F Condition'!$AE$7</definedName>
    <definedName name="f25a">'F Condition'!$AD$24</definedName>
    <definedName name="f25aa">'F Condition'!$AD$13</definedName>
    <definedName name="f25ab">'F Condition'!$AE$13</definedName>
    <definedName name="f25b">'F Condition'!$AE$27</definedName>
    <definedName name="f25ba">'F Condition'!$AD$18</definedName>
    <definedName name="f25bb">'F Condition'!$AE$18</definedName>
    <definedName name="f25ca">'F Condition'!$AD$20</definedName>
    <definedName name="f25cb">'F Condition'!$AE$20</definedName>
    <definedName name="f25da">'F Condition'!$AD$22</definedName>
    <definedName name="f25db">'F Condition'!$AE$22</definedName>
    <definedName name="f25ea">'F Condition'!$AD$24</definedName>
    <definedName name="f25eb">'F Condition'!$AE$24</definedName>
    <definedName name="f25fa">'F Condition'!$AD$27</definedName>
    <definedName name="f25fb">'F Condition'!$AE$27</definedName>
    <definedName name="f2aa">'F Condition'!$H$12</definedName>
    <definedName name="f2aaa">'F Condition'!$H$14</definedName>
    <definedName name="f2aab">'F Condition'!$I$14</definedName>
    <definedName name="f2ab">'F Condition'!$I$12</definedName>
    <definedName name="f2ba">'F Condition'!$H$17</definedName>
    <definedName name="f2baa">'F Condition'!$H$19</definedName>
    <definedName name="f2bab">'F Condition'!$I$19</definedName>
    <definedName name="f2bb">'F Condition'!$I$17</definedName>
    <definedName name="f2ca">'F Condition'!$H$22</definedName>
    <definedName name="f2caa">'F Condition'!$H$24</definedName>
    <definedName name="f2cab">'F Condition'!$I$24</definedName>
    <definedName name="f2cb">'F Condition'!$I$22</definedName>
    <definedName name="f2cba">'F Condition'!$H$26</definedName>
    <definedName name="f2cbb">'F Condition'!$I$26</definedName>
    <definedName name="f2cca">'F Condition'!$H$28</definedName>
    <definedName name="f2ccb">'F Condition'!$I$28</definedName>
    <definedName name="f2cda">'F Condition'!$H$30</definedName>
    <definedName name="f2cdb">'F Condition'!$I$30</definedName>
    <definedName name="f2cdba">'F Condition'!$I$30</definedName>
    <definedName name="f2da">'F Condition'!$H$33</definedName>
    <definedName name="f2daa">'F Condition'!$H$36</definedName>
    <definedName name="f2daai">'F Condition'!$H$38</definedName>
    <definedName name="f2daaii">'F Condition'!$H$39</definedName>
    <definedName name="f2daaiii">'F Condition'!$H$40</definedName>
    <definedName name="f2daaiv">'F Condition'!$H$41</definedName>
    <definedName name="f2daav">'F Condition'!$H$42</definedName>
    <definedName name="f2daavi">'F Condition'!$H$43</definedName>
    <definedName name="f2dab">'F Condition'!$I$36</definedName>
    <definedName name="f2dabi">'F Condition'!$I$38</definedName>
    <definedName name="f2dabii">'F Condition'!$I$39</definedName>
    <definedName name="f2dabiii">'F Condition'!$I$40</definedName>
    <definedName name="f2dabiv">'F Condition'!$I$41</definedName>
    <definedName name="f2dabv">'F Condition'!$I$42</definedName>
    <definedName name="f2dabvi">'F Condition'!$I$43</definedName>
    <definedName name="f2db">'F Condition'!$I$33</definedName>
    <definedName name="f5a">'F Condition'!$H$50</definedName>
    <definedName name="f5aa">'F Condition'!$H$52</definedName>
    <definedName name="f5ab">'F Condition'!$H$54</definedName>
    <definedName name="f6a">'F Condition'!$H$57</definedName>
    <definedName name="f7a">'F Condition'!$H$60</definedName>
    <definedName name="f8a">'F Condition'!$H$66</definedName>
    <definedName name="f9a">'F Condition'!$H$68</definedName>
    <definedName name="g1a">'G Management'!$J$9</definedName>
    <definedName name="g2a">'G Management'!$J$17</definedName>
    <definedName name="g2aa">'G Management'!$J$21</definedName>
    <definedName name="g2ab">'G Management'!$J$23</definedName>
    <definedName name="g2ac">'G Management'!$J$25</definedName>
    <definedName name="g2ad">'G Management'!$J$27</definedName>
    <definedName name="g3a">'G Management'!$J$34</definedName>
    <definedName name="h10a">'H Rents and Rent Arrears'!$J$52</definedName>
    <definedName name="h11a">'H Rents and Rent Arrears'!$J$55</definedName>
    <definedName name="h12a">'H Rents and Rent Arrears'!$J$58</definedName>
    <definedName name="h13a">'H Rents and Rent Arrears'!$J$61</definedName>
    <definedName name="h14a">'H Rents and Rent Arrears'!$J$64</definedName>
    <definedName name="h1a">'H Rents and Rent Arrears'!$J$9</definedName>
    <definedName name="h1b">'H Rents and Rent Arrears'!$K$9</definedName>
    <definedName name="h2a">'H Rents and Rent Arrears'!$J$12</definedName>
    <definedName name="h2b">'H Rents and Rent Arrears'!$K$12</definedName>
    <definedName name="h3a">'H Rents and Rent Arrears'!$J$15</definedName>
    <definedName name="h3b">'H Rents and Rent Arrears'!$K$15</definedName>
    <definedName name="h4aa">'H Rents and Rent Arrears'!$J$19</definedName>
    <definedName name="h4ab">'H Rents and Rent Arrears'!$K$19</definedName>
    <definedName name="h4ba">'H Rents and Rent Arrears'!$J$21</definedName>
    <definedName name="h4bb">'H Rents and Rent Arrears'!$K$21</definedName>
    <definedName name="h4ca">'H Rents and Rent Arrears'!$J$23</definedName>
    <definedName name="h4cb">'H Rents and Rent Arrears'!$K$23</definedName>
    <definedName name="h4da">'H Rents and Rent Arrears'!$J$25</definedName>
    <definedName name="h4db">'H Rents and Rent Arrears'!$K$25</definedName>
    <definedName name="h4ea">'H Rents and Rent Arrears'!$J$27</definedName>
    <definedName name="h4eb">'H Rents and Rent Arrears'!$K$27</definedName>
    <definedName name="h4fa">'H Rents and Rent Arrears'!$J$29</definedName>
    <definedName name="h4fb">'H Rents and Rent Arrears'!$K$29</definedName>
    <definedName name="h4ga">'H Rents and Rent Arrears'!$J$31</definedName>
    <definedName name="h4gb">'H Rents and Rent Arrears'!$K$31</definedName>
    <definedName name="h4ha">'H Rents and Rent Arrears'!$J$33</definedName>
    <definedName name="h4hb">'H Rents and Rent Arrears'!$K$33</definedName>
    <definedName name="h5a">'H Rents and Rent Arrears'!$J$39</definedName>
    <definedName name="h6a">'H Rents and Rent Arrears'!$J$42</definedName>
    <definedName name="h8a">'H Rents and Rent Arrears'!$J$46</definedName>
    <definedName name="h9a">'H Rents and Rent Arrears'!$J$49</definedName>
    <definedName name="hcb">'H Rents and Rent Arrears'!$K$23</definedName>
    <definedName name="i10a">'I Affordable Housing Supply'!$V$22</definedName>
    <definedName name="i10b">'I Affordable Housing Supply'!$V$24</definedName>
    <definedName name="i10c">'I Affordable Housing Supply'!$V$26</definedName>
    <definedName name="i10d">'I Affordable Housing Supply'!$V$28</definedName>
    <definedName name="i10e">'I Affordable Housing Supply'!$V$30</definedName>
    <definedName name="i10f">'I Affordable Housing Supply'!$V$32</definedName>
    <definedName name="i10g">'I Affordable Housing Supply'!$V$34</definedName>
    <definedName name="i10h">'I Affordable Housing Supply'!$V$36</definedName>
    <definedName name="i11a">'I Affordable Housing Supply'!$V$40</definedName>
    <definedName name="i12a">'I Affordable Housing Supply'!$V$43</definedName>
    <definedName name="i13a">'I Affordable Housing Supply'!$V$46</definedName>
    <definedName name="i14a">'I Affordable Housing Supply'!$V$48</definedName>
    <definedName name="i15a">'I Affordable Housing Supply'!$V$55</definedName>
    <definedName name="i16a">'I Affordable Housing Supply'!$V$58</definedName>
    <definedName name="i17aa">'I Affordable Housing Supply'!$AC$10</definedName>
    <definedName name="i17ab">'I Affordable Housing Supply'!$AD$10</definedName>
    <definedName name="i17ba">'I Affordable Housing Supply'!$AC$11</definedName>
    <definedName name="i17bb">'I Affordable Housing Supply'!$AD$11</definedName>
    <definedName name="i17ca">'I Affordable Housing Supply'!$AC$12</definedName>
    <definedName name="i17cb">'I Affordable Housing Supply'!$AD$12</definedName>
    <definedName name="i17da">'I Affordable Housing Supply'!$AC$13</definedName>
    <definedName name="i17db">'I Affordable Housing Supply'!$AD$13</definedName>
    <definedName name="i17dc">'I Affordable Housing Supply'!$AF$13</definedName>
    <definedName name="i17dd">'I Affordable Housing Supply'!$AG$13</definedName>
    <definedName name="i17de">'I Affordable Housing Supply'!$AH$13</definedName>
    <definedName name="i17e">'I Affordable Housing Supply'!$AE$13</definedName>
    <definedName name="i1a">'I Affordable Housing Supply'!$J$6</definedName>
    <definedName name="i2a">'I Affordable Housing Supply'!$J$8</definedName>
    <definedName name="i3a">'I Affordable Housing Supply'!$I$24</definedName>
    <definedName name="i3aa">'I Affordable Housing Supply'!$I$16</definedName>
    <definedName name="i3ab">'I Affordable Housing Supply'!$J$16</definedName>
    <definedName name="i3ba">'I Affordable Housing Supply'!$I$18</definedName>
    <definedName name="i3bb">'I Affordable Housing Supply'!$J$18</definedName>
    <definedName name="i3ca">'I Affordable Housing Supply'!$I$20</definedName>
    <definedName name="i3cb">'I Affordable Housing Supply'!$J$20</definedName>
    <definedName name="i3da">'I Affordable Housing Supply'!$I$22</definedName>
    <definedName name="i3db">'I Affordable Housing Supply'!$J$22</definedName>
    <definedName name="i3ea">'I Affordable Housing Supply'!$I$24</definedName>
    <definedName name="i3eb">'I Affordable Housing Supply'!$J$24</definedName>
    <definedName name="i3fa">'I Affordable Housing Supply'!$I$26</definedName>
    <definedName name="i3fb">'I Affordable Housing Supply'!$J$26</definedName>
    <definedName name="i4aa">'I Affordable Housing Supply'!$I$34</definedName>
    <definedName name="i4ab">'I Affordable Housing Supply'!$J$34</definedName>
    <definedName name="i4ba">'I Affordable Housing Supply'!$I$36</definedName>
    <definedName name="i4bb">'I Affordable Housing Supply'!$J$36</definedName>
    <definedName name="i4ca">'I Affordable Housing Supply'!$I$38</definedName>
    <definedName name="i4cb">'I Affordable Housing Supply'!$J$38</definedName>
    <definedName name="i4da">'I Affordable Housing Supply'!$I$40</definedName>
    <definedName name="i4db">'I Affordable Housing Supply'!$J$40</definedName>
    <definedName name="i4ea">'I Affordable Housing Supply'!$I$42</definedName>
    <definedName name="i4eb">'I Affordable Housing Supply'!$J$42</definedName>
    <definedName name="i4fa">'I Affordable Housing Supply'!$I$44</definedName>
    <definedName name="i4fb">'I Affordable Housing Supply'!$J$44</definedName>
    <definedName name="i5aa">'I Affordable Housing Supply'!$I$52</definedName>
    <definedName name="i5ab">'I Affordable Housing Supply'!$J$52</definedName>
    <definedName name="i5ba">'I Affordable Housing Supply'!$I$54</definedName>
    <definedName name="i5bb">'I Affordable Housing Supply'!$J$54</definedName>
    <definedName name="i5ca">'I Affordable Housing Supply'!$I$56</definedName>
    <definedName name="i5cb">'I Affordable Housing Supply'!$J$56</definedName>
    <definedName name="i5da">'I Affordable Housing Supply'!$I$58</definedName>
    <definedName name="i5db">'I Affordable Housing Supply'!$J$58</definedName>
    <definedName name="i5ea">'I Affordable Housing Supply'!$I$60</definedName>
    <definedName name="i5eb">'I Affordable Housing Supply'!$J$60</definedName>
    <definedName name="i5fa">'I Affordable Housing Supply'!$I$62</definedName>
    <definedName name="i5fb">'I Affordable Housing Supply'!$J$62</definedName>
    <definedName name="i6a">'I Affordable Housing Supply'!$V$5</definedName>
    <definedName name="i7a">'I Affordable Housing Supply'!$Q$11</definedName>
    <definedName name="i7b">'I Affordable Housing Supply'!$R$11</definedName>
    <definedName name="i7c">'I Affordable Housing Supply'!$S$11</definedName>
    <definedName name="i7d">'I Affordable Housing Supply'!$T$11</definedName>
    <definedName name="i7e">'I Affordable Housing Supply'!$U$11</definedName>
    <definedName name="i7f">'I Affordable Housing Supply'!$V$11</definedName>
    <definedName name="i8a">'I Affordable Housing Supply'!$Q$13</definedName>
    <definedName name="i8b">'I Affordable Housing Supply'!$R$13</definedName>
    <definedName name="i8c">'I Affordable Housing Supply'!$S$13</definedName>
    <definedName name="i8d">'I Affordable Housing Supply'!$T$13</definedName>
    <definedName name="i8e">'I Affordable Housing Supply'!$U$13</definedName>
    <definedName name="i8f">'I Affordable Housing Supply'!$V$13</definedName>
    <definedName name="i9a">'I Affordable Housing Supply'!$Q$15</definedName>
    <definedName name="i9b">'I Affordable Housing Supply'!$R$15</definedName>
    <definedName name="i9c">'I Affordable Housing Supply'!$S$15</definedName>
    <definedName name="i9d">'I Affordable Housing Supply'!$T$15</definedName>
    <definedName name="i9e">'I Affordable Housing Supply'!$U$15</definedName>
    <definedName name="i9f">'I Affordable Housing Supply'!$V$15</definedName>
    <definedName name="j1aa">'J Affordable Housing Starts'!$I$14</definedName>
    <definedName name="j1ab">'J Affordable Housing Starts'!$J$14</definedName>
    <definedName name="j1ba">'J Affordable Housing Starts'!$I$16</definedName>
    <definedName name="j1bb">'J Affordable Housing Starts'!$J$16</definedName>
    <definedName name="j1ca">'J Affordable Housing Starts'!$I$18</definedName>
    <definedName name="j1cb">'J Affordable Housing Starts'!$J$18</definedName>
    <definedName name="j1da">'J Affordable Housing Starts'!$I$20</definedName>
    <definedName name="j1db">'J Affordable Housing Starts'!$J$20</definedName>
    <definedName name="j1ea">'J Affordable Housing Starts'!$I$22</definedName>
    <definedName name="j1eb">'J Affordable Housing Starts'!$J$22</definedName>
    <definedName name="j1fa">'J Affordable Housing Starts'!$I$24</definedName>
    <definedName name="j1fb">'J Affordable Housing Starts'!$J$24</definedName>
    <definedName name="j1ga">'J Affordable Housing Starts'!$I$26</definedName>
    <definedName name="j1gb">'J Affordable Housing Starts'!$J$26</definedName>
    <definedName name="j1ha">'J Affordable Housing Starts'!$I$28</definedName>
    <definedName name="j1hb">'J Affordable Housing Starts'!$J$28</definedName>
    <definedName name="j2aa">'J Affordable Housing Starts'!$I$35</definedName>
    <definedName name="j2ab">'J Affordable Housing Starts'!$J$35</definedName>
    <definedName name="j2ba">'J Affordable Housing Starts'!$I$37</definedName>
    <definedName name="j2bb">'J Affordable Housing Starts'!$J$37</definedName>
    <definedName name="j2ca">'J Affordable Housing Starts'!$I$39</definedName>
    <definedName name="j2cb">'J Affordable Housing Starts'!$J$39</definedName>
    <definedName name="j2da">'J Affordable Housing Starts'!$I$41</definedName>
    <definedName name="j2db">'J Affordable Housing Starts'!$J$41</definedName>
    <definedName name="j2ea">'J Affordable Housing Starts'!$I$43</definedName>
    <definedName name="j2eb">'J Affordable Housing Starts'!$J$43</definedName>
    <definedName name="j2fa">'J Affordable Housing Starts'!$I$45</definedName>
    <definedName name="j2fb">'J Affordable Housing Starts'!$J$45</definedName>
    <definedName name="j2ga">'J Affordable Housing Starts'!$I$47</definedName>
    <definedName name="j2gb">'J Affordable Housing Starts'!$J$47</definedName>
    <definedName name="j2ha">'J Affordable Housing Starts'!$I$49</definedName>
    <definedName name="j2hb">'J Affordable Housing Starts'!$J$49</definedName>
    <definedName name="j3aa">'J Affordable Housing Starts'!$I$57</definedName>
    <definedName name="j3ab">'J Affordable Housing Starts'!$J$57</definedName>
    <definedName name="j3ba">'J Affordable Housing Starts'!$I$59</definedName>
    <definedName name="j3bb">'J Affordable Housing Starts'!$J$59</definedName>
    <definedName name="j3ca">'J Affordable Housing Starts'!$I$61</definedName>
    <definedName name="j3cb">'J Affordable Housing Starts'!$J$61</definedName>
    <definedName name="j3da">'J Affordable Housing Starts'!$I$63</definedName>
    <definedName name="j3db">'J Affordable Housing Starts'!$J$63</definedName>
    <definedName name="j3ea">'J Affordable Housing Starts'!$I$65</definedName>
    <definedName name="j3eb">'J Affordable Housing Starts'!$J$65</definedName>
    <definedName name="j3fa">'J Affordable Housing Starts'!$I$67</definedName>
    <definedName name="j3fb">'J Affordable Housing Starts'!$J$67</definedName>
    <definedName name="j3ga">'J Affordable Housing Starts'!$I$69</definedName>
    <definedName name="j3gb">'J Affordable Housing Starts'!$J$69</definedName>
    <definedName name="j3ha">'J Affordable Housing Starts'!$I$71</definedName>
    <definedName name="j3hb">'J Affordable Housing Starts'!$J$71</definedName>
    <definedName name="_xlnm.Print_Area" localSheetId="3">'A Stock'!$A$1:$J$76</definedName>
    <definedName name="_xlnm.Print_Area" localSheetId="4">'B Disposals'!$A$1:$K$47</definedName>
    <definedName name="_xlnm.Print_Area" localSheetId="5">'C Allocations'!$A$1:$J$87</definedName>
    <definedName name="_xlnm.Print_Area" localSheetId="0">Cover!$A$1:$I$44</definedName>
    <definedName name="_xlnm.Print_Area" localSheetId="6">'D Lettings'!$A$1:$K$66</definedName>
    <definedName name="_xlnm.Print_Area" localSheetId="13">'Data Sign Off'!$A$1:$J$21</definedName>
    <definedName name="_xlnm.Print_Area" localSheetId="7">'E Vacants'!$A$1:$J$48</definedName>
    <definedName name="_xlnm.Print_Area" localSheetId="8">'F Condition'!$A$1:$AF$82</definedName>
    <definedName name="_xlnm.Print_Area" localSheetId="9">'G Management'!$A$1:$K$40</definedName>
    <definedName name="_xlnm.Print_Area" localSheetId="1">Guidance!$A$1:$L$716</definedName>
    <definedName name="_xlnm.Print_Area" localSheetId="10">'H Rents and Rent Arrears'!$A$1:$K$66</definedName>
    <definedName name="_xlnm.Print_Area" localSheetId="11">'I Affordable Housing Supply'!$A$1:$AH$63</definedName>
    <definedName name="_xlnm.Print_Area" localSheetId="12">'J Affordable Housing Starts'!$A$1:$K$72</definedName>
    <definedName name="Section_A__Dwelling_stock">Guidance!$A$27</definedName>
    <definedName name="Section_A_Dwelling_Stock">Guidance!$A$27</definedName>
    <definedName name="Section_B__Disposals">Guidance!$A$109</definedName>
    <definedName name="Section_C__Allocations">Guidance!$A$144</definedName>
    <definedName name="Section_C_Allocations">Guidance!$A$144</definedName>
    <definedName name="Section_D__Lettings__Nominations_and_Mobility_Schemes">Guidance!$A$217</definedName>
    <definedName name="Section_E__Vacants">Guidance!$A$271</definedName>
    <definedName name="Section_F__Condition_of_Dwelling_Stock">Guidance!$A$329</definedName>
    <definedName name="Section_G__Stock_Management">Guidance!$A$484</definedName>
    <definedName name="Section_H__Local_Authority_Rents_and_Rents_Arrears">Guidance!$A$507</definedName>
    <definedName name="Section_I__Affordable_Housing_Supply">Guidance!$A$571</definedName>
    <definedName name="Section_J__Provision_of_New_Build_Affordable_Housing_STARTS">Guidance!$A$687</definedName>
    <definedName name="signoffa">'Data Sign Off'!$D$10</definedName>
    <definedName name="signoffb">'Data Sign Off'!$D$11</definedName>
    <definedName name="signoffc">'Data Sign Off'!$D$12</definedName>
    <definedName name="signoffd">'Data Sign Off'!$D$13</definedName>
    <definedName name="signoffe">'Data Sign Off'!$D$14</definedName>
    <definedName name="signofff">'Data Sign Off'!$D$15</definedName>
    <definedName name="signoffg">'Data Sign Off'!$D$16</definedName>
    <definedName name="signoffh">'Data Sign Off'!$D$17</definedName>
    <definedName name="signoffi">'Data Sign Off'!$D$18</definedName>
    <definedName name="signoffj">'Data Sign Off'!$D$19</definedName>
    <definedName name="upload_template">'Bulk Upload Sheet'!$A$1:$OM$2</definedName>
  </definedNames>
  <calcPr calcId="145621"/>
  <customWorkbookViews>
    <customWorkbookView name="HSSApagebreaks" guid="{BD4855F1-ADA6-4780-AAEF-7D2056CD4FBD}" maximized="1" windowWidth="1276" windowHeight="795" tabRatio="599" activeSheetId="1" showComments="commIndAndComment"/>
    <customWorkbookView name="HSSApage9" guid="{68DC31D8-6696-4E59-A3D5-81C903192435}" maximized="1" windowWidth="1276" windowHeight="795" tabRatio="599" activeSheetId="1" showComments="commIndAndComment"/>
    <customWorkbookView name="HSSApage8" guid="{CE52DBE4-85F6-487C-A5DC-4E7D57DD7290}" maximized="1" windowWidth="1276" windowHeight="795" tabRatio="599" activeSheetId="1" showComments="commIndAndComment"/>
    <customWorkbookView name="HSSApage7" guid="{6B94D314-ABE9-4E88-BE04-B418ED12EB0A}" maximized="1" windowWidth="1276" windowHeight="795" tabRatio="599" activeSheetId="1" showComments="commIndAndComment"/>
    <customWorkbookView name="HSSApage5" guid="{7F48F609-C3F1-41EB-9607-CCAC424B350C}" maximized="1" windowWidth="1276" windowHeight="795" tabRatio="599" activeSheetId="1" showComments="commIndAndComment"/>
    <customWorkbookView name="HSSApage4" guid="{F9DA4249-05CD-46D5-A7AD-FE4476EEB364}" maximized="1" windowWidth="1276" windowHeight="795" tabRatio="599" activeSheetId="1" showComments="commIndAndComment"/>
    <customWorkbookView name="HSSApage3" guid="{568E56D0-EE01-48A8-9EEC-FE9379EB0D5B}" maximized="1" windowWidth="1276" windowHeight="795" tabRatio="599" activeSheetId="1" showComments="commIndAndComment"/>
    <customWorkbookView name="HSSApage2" guid="{29A0F42E-F199-4B41-B76A-27AAA36CE3D2}" maximized="1" windowWidth="1276" windowHeight="795" tabRatio="599" activeSheetId="1" showComments="commIndAndComment"/>
    <customWorkbookView name="HSSApage1" guid="{2C71DD55-8E3C-4AD7-9B5C-5BC3B31FEE1E}" maximized="1" windowWidth="1276" windowHeight="795" tabRatio="599" activeSheetId="1" showComments="commIndAndComment"/>
  </customWorkbookViews>
</workbook>
</file>

<file path=xl/calcChain.xml><?xml version="1.0" encoding="utf-8"?>
<calcChain xmlns="http://schemas.openxmlformats.org/spreadsheetml/2006/main">
  <c r="OM2" i="33" l="1"/>
  <c r="OL2" i="33"/>
  <c r="OK2" i="33"/>
  <c r="OJ2" i="33"/>
  <c r="OI2" i="33"/>
  <c r="OH2" i="33"/>
  <c r="OG2" i="33"/>
  <c r="OF2" i="33"/>
  <c r="OE2" i="33"/>
  <c r="OD2" i="33"/>
  <c r="OA2" i="33"/>
  <c r="OC2" i="33"/>
  <c r="OB2" i="33"/>
  <c r="ET2" i="33"/>
  <c r="NZ2" i="33"/>
  <c r="NY2" i="33"/>
  <c r="NX2" i="33"/>
  <c r="NW2" i="33"/>
  <c r="NV2" i="33"/>
  <c r="NU2" i="33"/>
  <c r="NT2" i="33"/>
  <c r="NS2" i="33"/>
  <c r="NR2" i="33"/>
  <c r="NQ2" i="33"/>
  <c r="NP2" i="33"/>
  <c r="EW2" i="33" l="1"/>
  <c r="EX2" i="33"/>
  <c r="NO2" i="33"/>
  <c r="NN2" i="33"/>
  <c r="NM2" i="33"/>
  <c r="NL2" i="33"/>
  <c r="NK2" i="33"/>
  <c r="NJ2" i="33"/>
  <c r="NI2" i="33"/>
  <c r="NH2" i="33"/>
  <c r="NG2" i="33"/>
  <c r="NF2" i="33"/>
  <c r="NE2" i="33"/>
  <c r="ND2" i="33"/>
  <c r="NC2" i="33"/>
  <c r="NB2" i="33"/>
  <c r="NA2" i="33"/>
  <c r="MZ2" i="33"/>
  <c r="MY2" i="33"/>
  <c r="MX2" i="33"/>
  <c r="MW2" i="33"/>
  <c r="MV2" i="33"/>
  <c r="MU2" i="33"/>
  <c r="MT2" i="33"/>
  <c r="MS2" i="33"/>
  <c r="MR2" i="33"/>
  <c r="MQ2" i="33"/>
  <c r="MP2" i="33"/>
  <c r="MO2" i="33"/>
  <c r="MN2" i="33"/>
  <c r="MM2" i="33"/>
  <c r="ML2" i="33"/>
  <c r="MK2" i="33"/>
  <c r="MJ2" i="33"/>
  <c r="MI2" i="33"/>
  <c r="MH2" i="33"/>
  <c r="MG2" i="33"/>
  <c r="MF2" i="33"/>
  <c r="ME2" i="33"/>
  <c r="MD2" i="33"/>
  <c r="MC2" i="33"/>
  <c r="MB2" i="33"/>
  <c r="MA2" i="33"/>
  <c r="LZ2" i="33"/>
  <c r="LY2" i="33"/>
  <c r="LX2" i="33"/>
  <c r="LW2" i="33"/>
  <c r="LV2" i="33"/>
  <c r="LU2" i="33"/>
  <c r="LT2" i="33"/>
  <c r="LS2" i="33"/>
  <c r="LR2" i="33"/>
  <c r="LQ2" i="33"/>
  <c r="LP2" i="33"/>
  <c r="LO2" i="33"/>
  <c r="LN2" i="33"/>
  <c r="LM2" i="33"/>
  <c r="LL2" i="33"/>
  <c r="LK2" i="33"/>
  <c r="LJ2" i="33"/>
  <c r="LI2" i="33"/>
  <c r="LH2" i="33"/>
  <c r="LG2" i="33"/>
  <c r="LF2" i="33"/>
  <c r="LE2" i="33"/>
  <c r="LD2" i="33"/>
  <c r="LC2" i="33"/>
  <c r="LB2" i="33"/>
  <c r="LA2" i="33"/>
  <c r="KZ2" i="33"/>
  <c r="KY2" i="33"/>
  <c r="KX2" i="33"/>
  <c r="KW2" i="33"/>
  <c r="KV2" i="33"/>
  <c r="KU2" i="33"/>
  <c r="KT2" i="33"/>
  <c r="KS2" i="33"/>
  <c r="KR2" i="33"/>
  <c r="KQ2" i="33"/>
  <c r="KP2" i="33"/>
  <c r="KO2" i="33"/>
  <c r="KN2" i="33"/>
  <c r="KM2" i="33"/>
  <c r="KL2" i="33"/>
  <c r="KK2" i="33"/>
  <c r="KJ2" i="33"/>
  <c r="KI2" i="33"/>
  <c r="KH2" i="33"/>
  <c r="KG2" i="33"/>
  <c r="KF2" i="33"/>
  <c r="KE2" i="33"/>
  <c r="KD2" i="33"/>
  <c r="KC2" i="33"/>
  <c r="KB2" i="33"/>
  <c r="KA2" i="33"/>
  <c r="JZ2" i="33"/>
  <c r="JY2" i="33"/>
  <c r="JX2" i="33"/>
  <c r="JW2" i="33"/>
  <c r="JV2" i="33"/>
  <c r="JU2" i="33"/>
  <c r="JT2" i="33"/>
  <c r="JS2" i="33"/>
  <c r="JR2" i="33"/>
  <c r="JQ2" i="33"/>
  <c r="JP2" i="33"/>
  <c r="JO2" i="33"/>
  <c r="JN2" i="33"/>
  <c r="JM2" i="33"/>
  <c r="JL2" i="33"/>
  <c r="JK2" i="33"/>
  <c r="JJ2" i="33"/>
  <c r="JI2" i="33"/>
  <c r="JH2" i="33"/>
  <c r="JG2" i="33"/>
  <c r="JF2" i="33"/>
  <c r="JE2" i="33"/>
  <c r="JD2" i="33"/>
  <c r="JC2" i="33"/>
  <c r="JB2" i="33"/>
  <c r="JA2" i="33"/>
  <c r="IZ2" i="33"/>
  <c r="IY2" i="33"/>
  <c r="IX2" i="33"/>
  <c r="IW2" i="33"/>
  <c r="IV2" i="33"/>
  <c r="IU2" i="33"/>
  <c r="IT2" i="33"/>
  <c r="IS2" i="33"/>
  <c r="IR2" i="33"/>
  <c r="IQ2" i="33"/>
  <c r="IP2" i="33"/>
  <c r="IO2" i="33"/>
  <c r="IN2" i="33"/>
  <c r="IM2" i="33"/>
  <c r="IL2" i="33"/>
  <c r="IK2" i="33"/>
  <c r="IJ2" i="33"/>
  <c r="II2" i="33"/>
  <c r="IH2" i="33"/>
  <c r="IG2" i="33"/>
  <c r="IF2" i="33"/>
  <c r="IE2" i="33"/>
  <c r="ID2" i="33"/>
  <c r="IC2" i="33"/>
  <c r="IB2" i="33"/>
  <c r="IA2" i="33"/>
  <c r="HZ2" i="33"/>
  <c r="HY2" i="33"/>
  <c r="HX2" i="33"/>
  <c r="HW2" i="33"/>
  <c r="HV2" i="33"/>
  <c r="HU2" i="33"/>
  <c r="HT2" i="33"/>
  <c r="HS2" i="33"/>
  <c r="HR2" i="33"/>
  <c r="HQ2" i="33"/>
  <c r="HP2" i="33"/>
  <c r="HO2" i="33"/>
  <c r="HN2" i="33"/>
  <c r="HM2" i="33"/>
  <c r="HL2" i="33"/>
  <c r="HK2" i="33"/>
  <c r="HJ2" i="33"/>
  <c r="HI2" i="33"/>
  <c r="HH2" i="33"/>
  <c r="HG2" i="33"/>
  <c r="HF2" i="33"/>
  <c r="HE2" i="33"/>
  <c r="HD2" i="33"/>
  <c r="HC2" i="33"/>
  <c r="HB2" i="33"/>
  <c r="HA2" i="33"/>
  <c r="GZ2" i="33"/>
  <c r="GY2" i="33"/>
  <c r="GX2" i="33"/>
  <c r="GW2" i="33"/>
  <c r="GV2" i="33"/>
  <c r="GU2" i="33"/>
  <c r="GT2" i="33"/>
  <c r="GS2" i="33"/>
  <c r="GR2" i="33"/>
  <c r="GQ2" i="33"/>
  <c r="GP2" i="33"/>
  <c r="GO2" i="33"/>
  <c r="GN2" i="33"/>
  <c r="GM2" i="33"/>
  <c r="GL2" i="33"/>
  <c r="GK2" i="33"/>
  <c r="GJ2" i="33"/>
  <c r="GI2" i="33"/>
  <c r="GH2" i="33"/>
  <c r="GG2" i="33"/>
  <c r="GF2" i="33"/>
  <c r="GE2" i="33"/>
  <c r="GD2" i="33"/>
  <c r="GC2" i="33"/>
  <c r="GB2" i="33"/>
  <c r="GA2" i="33"/>
  <c r="FZ2" i="33"/>
  <c r="FY2" i="33"/>
  <c r="FX2" i="33"/>
  <c r="FW2" i="33"/>
  <c r="FV2" i="33"/>
  <c r="FU2" i="33"/>
  <c r="FT2" i="33"/>
  <c r="FS2" i="33"/>
  <c r="FR2" i="33"/>
  <c r="FQ2" i="33"/>
  <c r="FP2" i="33"/>
  <c r="FO2" i="33"/>
  <c r="FN2" i="33"/>
  <c r="FM2" i="33"/>
  <c r="FL2" i="33"/>
  <c r="FK2" i="33"/>
  <c r="FJ2" i="33"/>
  <c r="FI2" i="33"/>
  <c r="FH2" i="33"/>
  <c r="FG2" i="33"/>
  <c r="FF2" i="33"/>
  <c r="FE2" i="33"/>
  <c r="FD2" i="33"/>
  <c r="FC2" i="33"/>
  <c r="FB2" i="33"/>
  <c r="FA2" i="33"/>
  <c r="EZ2" i="33"/>
  <c r="EY2" i="33"/>
  <c r="EV2" i="33"/>
  <c r="EU2" i="33"/>
  <c r="ES2" i="33"/>
  <c r="ER2" i="33"/>
  <c r="EQ2" i="33"/>
  <c r="EP2" i="33"/>
  <c r="EO2" i="33"/>
  <c r="EN2" i="33"/>
  <c r="EM2" i="33"/>
  <c r="EL2" i="33"/>
  <c r="EK2" i="33"/>
  <c r="EJ2" i="33"/>
  <c r="EI2" i="33"/>
  <c r="EH2" i="33"/>
  <c r="EG2" i="33"/>
  <c r="EF2" i="33"/>
  <c r="EE2" i="33"/>
  <c r="ED2" i="33"/>
  <c r="EC2" i="33"/>
  <c r="EB2" i="33"/>
  <c r="EA2" i="33"/>
  <c r="DZ2" i="33"/>
  <c r="DY2" i="33"/>
  <c r="DX2" i="33"/>
  <c r="DW2" i="33"/>
  <c r="DV2" i="33"/>
  <c r="DU2" i="33"/>
  <c r="DT2" i="33"/>
  <c r="DS2" i="33"/>
  <c r="DR2" i="33"/>
  <c r="DQ2" i="33"/>
  <c r="DP2" i="33"/>
  <c r="DO2" i="33"/>
  <c r="DN2" i="33"/>
  <c r="DM2" i="33"/>
  <c r="DL2" i="33"/>
  <c r="DK2" i="33"/>
  <c r="DJ2" i="33"/>
  <c r="DI2" i="33"/>
  <c r="DH2" i="33"/>
  <c r="DG2" i="33"/>
  <c r="DF2" i="33"/>
  <c r="DE2" i="33"/>
  <c r="DD2" i="33"/>
  <c r="DC2" i="33"/>
  <c r="DB2" i="33"/>
  <c r="DA2" i="33"/>
  <c r="CZ2" i="33"/>
  <c r="CY2" i="33"/>
  <c r="CX2" i="33"/>
  <c r="CW2" i="33"/>
  <c r="CV2" i="33"/>
  <c r="CU2" i="33"/>
  <c r="CT2" i="33"/>
  <c r="CS2" i="33"/>
  <c r="CR2" i="33"/>
  <c r="CQ2" i="33"/>
  <c r="CP2" i="33"/>
  <c r="CO2" i="33"/>
  <c r="CN2" i="33"/>
  <c r="CM2" i="33"/>
  <c r="CL2" i="33"/>
  <c r="CK2" i="33"/>
  <c r="CJ2" i="33"/>
  <c r="CI2" i="33"/>
  <c r="CH2" i="33"/>
  <c r="CG2" i="33"/>
  <c r="CF2" i="33"/>
  <c r="CE2" i="33"/>
  <c r="CD2" i="33"/>
  <c r="CC2" i="33"/>
  <c r="CB2" i="33"/>
  <c r="CA2" i="33"/>
  <c r="BZ2" i="33"/>
  <c r="BY2" i="33"/>
  <c r="BX2" i="33"/>
  <c r="BW2" i="33"/>
  <c r="BV2" i="33"/>
  <c r="BU2" i="33"/>
  <c r="BT2" i="33"/>
  <c r="BS2" i="33"/>
  <c r="BR2" i="33"/>
  <c r="BQ2" i="33"/>
  <c r="BP2" i="33"/>
  <c r="BO2" i="33"/>
  <c r="BN2" i="33"/>
  <c r="BM2" i="33"/>
  <c r="BL2" i="33"/>
  <c r="BK2" i="33"/>
  <c r="BJ2" i="33"/>
  <c r="BI2" i="33"/>
  <c r="BH2" i="33"/>
  <c r="BG2" i="33"/>
  <c r="BF2" i="33"/>
  <c r="BE2" i="33"/>
  <c r="BD2" i="33"/>
  <c r="BC2" i="33"/>
  <c r="BB2" i="33"/>
  <c r="BA2" i="33"/>
  <c r="AZ2" i="33"/>
  <c r="AY2" i="33"/>
  <c r="AX2" i="33"/>
  <c r="AW2" i="33"/>
  <c r="AV2" i="33"/>
  <c r="AU2" i="33"/>
  <c r="AT2" i="33"/>
  <c r="AS2" i="33"/>
  <c r="AR2" i="33"/>
  <c r="AQ2" i="33"/>
  <c r="AP2" i="33"/>
  <c r="AO2" i="33"/>
  <c r="AN2" i="33"/>
  <c r="AM2" i="33"/>
  <c r="AL2" i="33"/>
  <c r="AK2" i="33"/>
  <c r="AJ2" i="33"/>
  <c r="AI2" i="33"/>
  <c r="AH2" i="33"/>
  <c r="AG2" i="33"/>
  <c r="AF2" i="33"/>
  <c r="AE2" i="33"/>
  <c r="AD2" i="33"/>
  <c r="AC2"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A2" i="33"/>
</calcChain>
</file>

<file path=xl/sharedStrings.xml><?xml version="1.0" encoding="utf-8"?>
<sst xmlns="http://schemas.openxmlformats.org/spreadsheetml/2006/main" count="1920" uniqueCount="1422">
  <si>
    <t>17.  The proportion of LA homes which were non-decent (%)</t>
  </si>
  <si>
    <t>b. Demolition</t>
  </si>
  <si>
    <t>c. Conversion</t>
  </si>
  <si>
    <t>d. New build</t>
  </si>
  <si>
    <t>Evictions obtained by local authority landlords</t>
  </si>
  <si>
    <t>Local Authority Rent Arrears</t>
  </si>
  <si>
    <t>Cash Incentive Scheme Grants</t>
  </si>
  <si>
    <t>Energy Efficiency</t>
  </si>
  <si>
    <t>f1a</t>
  </si>
  <si>
    <t>f1b</t>
  </si>
  <si>
    <t>f2aaa</t>
  </si>
  <si>
    <t>f2aab</t>
  </si>
  <si>
    <t>f2baa</t>
  </si>
  <si>
    <t>f2ba</t>
  </si>
  <si>
    <t>f2bb</t>
  </si>
  <si>
    <t>f2ca</t>
  </si>
  <si>
    <t>f2cb</t>
  </si>
  <si>
    <t>f2caa</t>
  </si>
  <si>
    <t>f2cab</t>
  </si>
  <si>
    <t>f2cba</t>
  </si>
  <si>
    <t>f2cbb</t>
  </si>
  <si>
    <t>f2cca</t>
  </si>
  <si>
    <t>f2ccb</t>
  </si>
  <si>
    <t>f2cda</t>
  </si>
  <si>
    <t>f2cdb</t>
  </si>
  <si>
    <t>f2da</t>
  </si>
  <si>
    <t>f2db</t>
  </si>
  <si>
    <t>f2daa</t>
  </si>
  <si>
    <t>f2dab</t>
  </si>
  <si>
    <t>f5a</t>
  </si>
  <si>
    <t>f12aa</t>
  </si>
  <si>
    <t>f12ab</t>
  </si>
  <si>
    <t>f12ac</t>
  </si>
  <si>
    <t>f12ba</t>
  </si>
  <si>
    <t>f12bc</t>
  </si>
  <si>
    <t>f12ca</t>
  </si>
  <si>
    <t>f13a</t>
  </si>
  <si>
    <t>f13b</t>
  </si>
  <si>
    <t>f13c</t>
  </si>
  <si>
    <t>f13d</t>
  </si>
  <si>
    <t>f14a</t>
  </si>
  <si>
    <t>f14b</t>
  </si>
  <si>
    <t>f14c</t>
  </si>
  <si>
    <t>f15a</t>
  </si>
  <si>
    <t>f15b</t>
  </si>
  <si>
    <t>f16a</t>
  </si>
  <si>
    <t>f16c</t>
  </si>
  <si>
    <t>f16aa</t>
  </si>
  <si>
    <t>f16ab</t>
  </si>
  <si>
    <t>f16ac</t>
  </si>
  <si>
    <t>f16ba</t>
  </si>
  <si>
    <t>f16bb</t>
  </si>
  <si>
    <t>f16bc</t>
  </si>
  <si>
    <t>f16ca</t>
  </si>
  <si>
    <t>f16cb</t>
  </si>
  <si>
    <t>f16cc</t>
  </si>
  <si>
    <t>f16da</t>
  </si>
  <si>
    <t>f16db</t>
  </si>
  <si>
    <t>f16dc</t>
  </si>
  <si>
    <t>This section should be completed by all Local Authorities.</t>
  </si>
  <si>
    <t>a. Owner occupiers</t>
  </si>
  <si>
    <t>b. Private rented</t>
  </si>
  <si>
    <t xml:space="preserve">c. Total </t>
  </si>
  <si>
    <t>a.  Number of demolitions</t>
  </si>
  <si>
    <t>c. Number of new builds</t>
  </si>
  <si>
    <t>d. Number of acquisitions</t>
  </si>
  <si>
    <t>d. Total</t>
  </si>
  <si>
    <t>a. Local Authority owned (including those owned by other Local Authorities)</t>
  </si>
  <si>
    <t>2. Sales/transfers completed</t>
  </si>
  <si>
    <t>Vacant but available for letting</t>
  </si>
  <si>
    <t>Section E: Vacants</t>
  </si>
  <si>
    <t>Non-decent</t>
  </si>
  <si>
    <t>Decent</t>
  </si>
  <si>
    <t>Number of dwellings that are non-decent and the associated costs to make these dwellings decent</t>
  </si>
  <si>
    <t>Signing Off Section</t>
  </si>
  <si>
    <t xml:space="preserve">How many dwellings fail on each of the decent home criteria? As a dwelling may fail the definition on more than one criteria  the sum of the number of </t>
  </si>
  <si>
    <t xml:space="preserve">dwellings failing each criteria may be higher than the total non-decent dwellings. </t>
  </si>
  <si>
    <t>Number of dwellings</t>
  </si>
  <si>
    <t>b.  Dwellings not in a reasonable state of repair</t>
  </si>
  <si>
    <t>c.  Dwellings without reasonably modern amenities and services</t>
  </si>
  <si>
    <t>d.  Dwellings without a reasonable degree of thermal comfort</t>
  </si>
  <si>
    <t>Please select the appropriate value and enter for each Section below:</t>
  </si>
  <si>
    <t>Value</t>
  </si>
  <si>
    <t>Random Quality Checks</t>
  </si>
  <si>
    <t>Periodic Quality Checks</t>
  </si>
  <si>
    <t>No Checks</t>
  </si>
  <si>
    <t>a. Right to buy</t>
  </si>
  <si>
    <t>Number of dwellings improved</t>
  </si>
  <si>
    <t>(Amounts in cash terms and on cash accounting basis)</t>
  </si>
  <si>
    <t>of which:</t>
  </si>
  <si>
    <t>How many bedrooms did these households require?</t>
  </si>
  <si>
    <t>Nominations taken up</t>
  </si>
  <si>
    <t>a1a</t>
  </si>
  <si>
    <t>Dwellings</t>
  </si>
  <si>
    <t>Dwellings vacant for:</t>
  </si>
  <si>
    <t>General Management of Local Authority Stock</t>
  </si>
  <si>
    <t>a.  Tenant refusals</t>
  </si>
  <si>
    <t>f2aa</t>
  </si>
  <si>
    <t>f2ab</t>
  </si>
  <si>
    <t>Section A  - Dwelling Stock</t>
  </si>
  <si>
    <t>a. Local Authority Owned (including those owned by other Local Authorities)</t>
  </si>
  <si>
    <t>Census Definition</t>
  </si>
  <si>
    <t>Section C  - Allocations</t>
  </si>
  <si>
    <t xml:space="preserve">Act (or under section 65(2) or 68(2) of the Housing Act 1985) or who are occupying accommodation </t>
  </si>
  <si>
    <t>secured by any such authority under section 192(3) of the Act</t>
  </si>
  <si>
    <t xml:space="preserve"> conditions</t>
  </si>
  <si>
    <t>Section D  - Lettings, Nominations and Mobility Schemes</t>
  </si>
  <si>
    <t>Dwellings let to existing social housing tenants transferring into LAs own stock from a social housing dwelling</t>
  </si>
  <si>
    <t>4. Total lettings to existing social tenants</t>
  </si>
  <si>
    <t>Planned</t>
  </si>
  <si>
    <t>1. Number of chargeable rent weeks:</t>
  </si>
  <si>
    <t>a.  Dwellings with category 1 hazards (HHSRS)</t>
  </si>
  <si>
    <t>This section collects information on vacant dwellings owned by your Local Authority regardless of where they are geographically located. This section should only be completed by Local Authorities that own stock.</t>
  </si>
  <si>
    <t>Section H  - Local Authority Rents and Rent Arrears</t>
  </si>
  <si>
    <t>Section G  - Stock Management</t>
  </si>
  <si>
    <t>This section should be completed by all Local Authorities. If you do not own any stock, please answer "0" where appropriate.</t>
  </si>
  <si>
    <r>
      <t xml:space="preserve">This section should be completed by </t>
    </r>
    <r>
      <rPr>
        <u/>
        <sz val="11"/>
        <rFont val="Arial"/>
        <family val="2"/>
      </rPr>
      <t>all</t>
    </r>
    <r>
      <rPr>
        <sz val="11"/>
        <rFont val="Arial"/>
        <family val="2"/>
      </rPr>
      <t xml:space="preserve"> Local Authorities. If you do not own any stock, you should enter "0" where appropriate.</t>
    </r>
  </si>
  <si>
    <t>Section F  - Condition of Dwelling Stock</t>
  </si>
  <si>
    <t>a. For rent arrears</t>
  </si>
  <si>
    <t>b. For anti-social behaviour</t>
  </si>
  <si>
    <t>c. For both</t>
  </si>
  <si>
    <r>
      <t xml:space="preserve">     </t>
    </r>
    <r>
      <rPr>
        <i/>
        <sz val="12"/>
        <rFont val="Arial"/>
        <family val="2"/>
      </rPr>
      <t>of which</t>
    </r>
  </si>
  <si>
    <t xml:space="preserve">This section should be completed by all Local Authorities. If you do not own any stock, please answer "0" for the questions relating to stock that is </t>
  </si>
  <si>
    <t>owned by your local Authority.</t>
  </si>
  <si>
    <t xml:space="preserve">For the purpose of reporting, the homes where tenants refused the work to be carried out on their homes to make them decent should not be counted </t>
  </si>
  <si>
    <t>b2aa</t>
  </si>
  <si>
    <t>b2ab</t>
  </si>
  <si>
    <t>b2ac</t>
  </si>
  <si>
    <t>b2ba</t>
  </si>
  <si>
    <t>b2bb</t>
  </si>
  <si>
    <t>b2bc</t>
  </si>
  <si>
    <t>b2da</t>
  </si>
  <si>
    <t>b2db</t>
  </si>
  <si>
    <t>b2ea</t>
  </si>
  <si>
    <t>b2eb</t>
  </si>
  <si>
    <r>
      <t xml:space="preserve">11. Private Registered Provider dwellings let to households in response to a nomination from </t>
    </r>
    <r>
      <rPr>
        <b/>
        <sz val="12"/>
        <rFont val="Arial"/>
        <family val="2"/>
      </rPr>
      <t>your</t>
    </r>
    <r>
      <rPr>
        <sz val="12"/>
        <rFont val="Arial"/>
        <family val="2"/>
      </rPr>
      <t xml:space="preserve"> LA </t>
    </r>
  </si>
  <si>
    <t>How many of these households were in each reasonable preference group?</t>
  </si>
  <si>
    <t xml:space="preserve"> from a selection of available to let vacancies advertised openly or made known to registered applicants in </t>
  </si>
  <si>
    <t>housing need)? (Y or N)</t>
  </si>
  <si>
    <t>d. For other reason</t>
  </si>
  <si>
    <t>c) The data supplied has been extracted from the authority's operational system and 
     has been subject to random quality checks</t>
  </si>
  <si>
    <t xml:space="preserve">a) The data supplied has been subject to an audit by internal or external auditors. </t>
  </si>
  <si>
    <t>b) The data supplied has been extracted from the authority's operational system and 
    has been subject to periodic quality checks</t>
  </si>
  <si>
    <t>d) No checks have been undertaken on either the source data or the subsequent output.</t>
  </si>
  <si>
    <t>LA Audit</t>
  </si>
  <si>
    <t>1. Number of Right to Buy applications received during the period</t>
  </si>
  <si>
    <t>b. Social Homebuy</t>
  </si>
  <si>
    <t>Number</t>
  </si>
  <si>
    <t>c. Other sales to sitting tenants</t>
  </si>
  <si>
    <t>d. Other sales</t>
  </si>
  <si>
    <t>(a)</t>
  </si>
  <si>
    <t>(b)</t>
  </si>
  <si>
    <t>f. Total dwelling sales/transfers</t>
  </si>
  <si>
    <t xml:space="preserve">(c) </t>
  </si>
  <si>
    <t>a1b</t>
  </si>
  <si>
    <t>b2ca</t>
  </si>
  <si>
    <t>b2cb</t>
  </si>
  <si>
    <t>b2cc</t>
  </si>
  <si>
    <t>b2fa</t>
  </si>
  <si>
    <t>b2fb</t>
  </si>
  <si>
    <t>b2fc</t>
  </si>
  <si>
    <t>b. Tenant has moved from outside your LA area</t>
  </si>
  <si>
    <t>a. Lettings within General needs housing</t>
  </si>
  <si>
    <t xml:space="preserve">b. Lettings within Supported housing </t>
  </si>
  <si>
    <t>Dwelling Stock Owned by your Local Authority</t>
  </si>
  <si>
    <t>a2a</t>
  </si>
  <si>
    <t>a2b</t>
  </si>
  <si>
    <t>a2c</t>
  </si>
  <si>
    <t>a2d</t>
  </si>
  <si>
    <t>a2e</t>
  </si>
  <si>
    <t>a2f</t>
  </si>
  <si>
    <t>a2g</t>
  </si>
  <si>
    <t>a2h</t>
  </si>
  <si>
    <t>a4a</t>
  </si>
  <si>
    <t>a4c</t>
  </si>
  <si>
    <t>a4d</t>
  </si>
  <si>
    <t>Waiting Lists</t>
  </si>
  <si>
    <t>a. Households requiring 1 bedroom</t>
  </si>
  <si>
    <t>b. Households requiring 2 bedrooms</t>
  </si>
  <si>
    <t>c. Households requiring 3 bedrooms</t>
  </si>
  <si>
    <t>d. Households requiring more than 3 bedrooms</t>
  </si>
  <si>
    <t xml:space="preserve">           e. Households requiring an unspecified number of bedrooms or those on the register more than once</t>
  </si>
  <si>
    <t>2. Have you changed your waiting list criteria since last year in light of the changes in the Localism Act? (Y or N)</t>
  </si>
  <si>
    <t xml:space="preserve">b. People who are owed a duty by any local housing authority under section 190(2), 193(2) or 195(2) of the </t>
  </si>
  <si>
    <t>c. People occupying insanitary or overcrowded housing or otherwise living in unsatisfactory housing</t>
  </si>
  <si>
    <t>d. People who need to move on medical or welfare grounds, including grounds relating to a disability</t>
  </si>
  <si>
    <t>a. Tenant has moved from outside your LA area</t>
  </si>
  <si>
    <t>d4a</t>
  </si>
  <si>
    <t>Vacant Dwellings in your Local Authority Area</t>
  </si>
  <si>
    <t>Vacant Dwellings owned by your Local Authority</t>
  </si>
  <si>
    <t>e1a</t>
  </si>
  <si>
    <t>Energy Efficiency - Stock owned by your Local Authority</t>
  </si>
  <si>
    <t>a. Of which replaced with windows that do not meet the current standard</t>
  </si>
  <si>
    <t>a. Replacement of windows</t>
  </si>
  <si>
    <t>b.Replacement of boilers</t>
  </si>
  <si>
    <t xml:space="preserve">a. Of which replaced with boilers that do not meet the current standard </t>
  </si>
  <si>
    <t>c. Installation of insulation</t>
  </si>
  <si>
    <t>a. Of which solid walls</t>
  </si>
  <si>
    <t>b. Of which cavity walls</t>
  </si>
  <si>
    <t>c. Of which lofts</t>
  </si>
  <si>
    <t>d. Of which floors</t>
  </si>
  <si>
    <t>d. Installation of renewable technologies</t>
  </si>
  <si>
    <t>Housing Health and Safety Rating System (HHSRS)</t>
  </si>
  <si>
    <t>Houses of Multiple Occupation (HMOs)</t>
  </si>
  <si>
    <t xml:space="preserve">11. How many properties identified as being mandatory licensable HMOs have been found upon inspection </t>
  </si>
  <si>
    <t>Private Sector Housing Repairs Assistance</t>
  </si>
  <si>
    <t>Decent Homes Delivery</t>
  </si>
  <si>
    <t>g2a</t>
  </si>
  <si>
    <t>A</t>
  </si>
  <si>
    <t>B</t>
  </si>
  <si>
    <t>C</t>
  </si>
  <si>
    <t>D</t>
  </si>
  <si>
    <t>E</t>
  </si>
  <si>
    <t>F</t>
  </si>
  <si>
    <t>G</t>
  </si>
  <si>
    <t>H</t>
  </si>
  <si>
    <t>I</t>
  </si>
  <si>
    <t>e2aa</t>
  </si>
  <si>
    <t>e2ab</t>
  </si>
  <si>
    <t>e2ba</t>
  </si>
  <si>
    <t>e2bb</t>
  </si>
  <si>
    <t>e2ca</t>
  </si>
  <si>
    <t>e2cb</t>
  </si>
  <si>
    <t>e2da</t>
  </si>
  <si>
    <t>e2db</t>
  </si>
  <si>
    <t>a2ia</t>
  </si>
  <si>
    <t>a2ib</t>
  </si>
  <si>
    <t>f25aa</t>
  </si>
  <si>
    <t>f25ab</t>
  </si>
  <si>
    <t>f25ba</t>
  </si>
  <si>
    <t>f25bb</t>
  </si>
  <si>
    <t>f25ca</t>
  </si>
  <si>
    <t>f25cb</t>
  </si>
  <si>
    <t>f25da</t>
  </si>
  <si>
    <t>f25db</t>
  </si>
  <si>
    <t>f25ea</t>
  </si>
  <si>
    <t>f25eb</t>
  </si>
  <si>
    <t xml:space="preserve">        a. All flats</t>
  </si>
  <si>
    <t xml:space="preserve">          a. Right to Buy flats</t>
  </si>
  <si>
    <t xml:space="preserve">          b. Social Homebuy flats</t>
  </si>
  <si>
    <t>b2faa</t>
  </si>
  <si>
    <t>b2fab</t>
  </si>
  <si>
    <t>b2fac</t>
  </si>
  <si>
    <t>b2faaa</t>
  </si>
  <si>
    <t>b2faab</t>
  </si>
  <si>
    <t>b2faac</t>
  </si>
  <si>
    <t>b2faba</t>
  </si>
  <si>
    <t>b2fabb</t>
  </si>
  <si>
    <t>b2fabc</t>
  </si>
  <si>
    <t>a3a</t>
  </si>
  <si>
    <t>a5a</t>
  </si>
  <si>
    <t>b1a</t>
  </si>
  <si>
    <t>d10a</t>
  </si>
  <si>
    <t>d11a</t>
  </si>
  <si>
    <t>d12a</t>
  </si>
  <si>
    <t>f17a</t>
  </si>
  <si>
    <t>g1a</t>
  </si>
  <si>
    <t>g2aa</t>
  </si>
  <si>
    <t>g2ab</t>
  </si>
  <si>
    <t>g2ac</t>
  </si>
  <si>
    <t>g2ad</t>
  </si>
  <si>
    <t>f5aa</t>
  </si>
  <si>
    <t>f5ab</t>
  </si>
  <si>
    <t>f7a</t>
  </si>
  <si>
    <t>f8a</t>
  </si>
  <si>
    <t>f9a</t>
  </si>
  <si>
    <t>f10a</t>
  </si>
  <si>
    <t>f11a</t>
  </si>
  <si>
    <t>f24a</t>
  </si>
  <si>
    <t>h5a</t>
  </si>
  <si>
    <t>h6a</t>
  </si>
  <si>
    <t>h8a</t>
  </si>
  <si>
    <t>h9a</t>
  </si>
  <si>
    <t>h10a</t>
  </si>
  <si>
    <t>h11a</t>
  </si>
  <si>
    <t>h12a</t>
  </si>
  <si>
    <t>h13a</t>
  </si>
  <si>
    <t>f16b</t>
  </si>
  <si>
    <t>e Acquisitions</t>
  </si>
  <si>
    <t>This section should only be completed by those Local Authorities that own stock. Only activity carried out in the reporting year should be provided,</t>
  </si>
  <si>
    <t>in cash terms and on an accruals basis.</t>
  </si>
  <si>
    <t>f. All capital works</t>
  </si>
  <si>
    <t>(Dwellings receiving more than one capital works should only be counted once)</t>
  </si>
  <si>
    <t>f25fa</t>
  </si>
  <si>
    <t>f25fb</t>
  </si>
  <si>
    <t>d4aa</t>
  </si>
  <si>
    <t>4. Average weekly rent per dwelling on a standardised 52 week basis for:</t>
  </si>
  <si>
    <t>h14a</t>
  </si>
  <si>
    <t>e2ac</t>
  </si>
  <si>
    <t>e2bc</t>
  </si>
  <si>
    <t>e2cc</t>
  </si>
  <si>
    <t>e2dc</t>
  </si>
  <si>
    <t>Dwellings made decent during year</t>
  </si>
  <si>
    <t>Dwellings receiving work to prevent them becoming non-decent during year</t>
  </si>
  <si>
    <t>13. Change in the number of non-decent dwellings during the reporting year</t>
  </si>
  <si>
    <t>f13e</t>
  </si>
  <si>
    <t>f13da</t>
  </si>
  <si>
    <t>f13db</t>
  </si>
  <si>
    <t>b.  Demolitions</t>
  </si>
  <si>
    <t>f13dc</t>
  </si>
  <si>
    <t>f14e</t>
  </si>
  <si>
    <t>Capital Expenditure on Local Authority owned Social Rented stock during reporting year</t>
  </si>
  <si>
    <t xml:space="preserve">  of which:</t>
  </si>
  <si>
    <t>b2dc</t>
  </si>
  <si>
    <t>Other Developer Contributions to Affordable Housing</t>
  </si>
  <si>
    <t>Cells with references given in bold are mandatory and cannot be left blank or completed with #</t>
  </si>
  <si>
    <t>cc1a</t>
  </si>
  <si>
    <t>cc1aa</t>
  </si>
  <si>
    <t>cc1ab</t>
  </si>
  <si>
    <t>cc1ac</t>
  </si>
  <si>
    <t>cc1ad</t>
  </si>
  <si>
    <t>cc1ae</t>
  </si>
  <si>
    <t>cc2a</t>
  </si>
  <si>
    <t>cc3a</t>
  </si>
  <si>
    <t>cc3aa</t>
  </si>
  <si>
    <t>cc4a</t>
  </si>
  <si>
    <t>cc5a</t>
  </si>
  <si>
    <t xml:space="preserve">   Reduction in non-decent dwellings attributed to:</t>
  </si>
  <si>
    <t>14. Associated expenditure</t>
  </si>
  <si>
    <t>This section should be completed by all Local Authorities who own stock. If you do not own any stock, please answer "0" where appropriate.</t>
  </si>
  <si>
    <t>Local Authority Rents</t>
  </si>
  <si>
    <t>a. Tenant has moved from within your LA Area</t>
  </si>
  <si>
    <t>Changes to Local Authority owned stock</t>
  </si>
  <si>
    <t>4. Changes to Local Authority owned stock</t>
  </si>
  <si>
    <t>Social Rent</t>
  </si>
  <si>
    <t>Affordable Rent</t>
  </si>
  <si>
    <t>a2aa</t>
  </si>
  <si>
    <t>a2ba</t>
  </si>
  <si>
    <t>a2ca</t>
  </si>
  <si>
    <t>a2da</t>
  </si>
  <si>
    <t>a2ea</t>
  </si>
  <si>
    <t>a2fa</t>
  </si>
  <si>
    <t>a2ga</t>
  </si>
  <si>
    <t>a2ha</t>
  </si>
  <si>
    <t>a2ab</t>
  </si>
  <si>
    <t>a2cb</t>
  </si>
  <si>
    <t>a2db</t>
  </si>
  <si>
    <t>a2eb</t>
  </si>
  <si>
    <t>a2fb</t>
  </si>
  <si>
    <t>a2gb</t>
  </si>
  <si>
    <t>a2hb</t>
  </si>
  <si>
    <t>a2bb</t>
  </si>
  <si>
    <t>Total excluding PFI and Shared Ownership</t>
  </si>
  <si>
    <t>of which</t>
  </si>
  <si>
    <t>d4ab</t>
  </si>
  <si>
    <t>b. on flexible (fixed term) tenancies</t>
  </si>
  <si>
    <t>1 bedroom</t>
  </si>
  <si>
    <t>2 bedrooms</t>
  </si>
  <si>
    <t>3+ bedrooms</t>
  </si>
  <si>
    <t>All RTB sales on flexible tenancies</t>
  </si>
  <si>
    <t>Affordable housing funded with recycled Right to Buy receipts</t>
  </si>
  <si>
    <t>b. Total dwellings let at Affordable Rent</t>
  </si>
  <si>
    <t>All dwellings</t>
  </si>
  <si>
    <t>b2aaa</t>
  </si>
  <si>
    <t>b2aac</t>
  </si>
  <si>
    <t>b2aab</t>
  </si>
  <si>
    <t>b2aba</t>
  </si>
  <si>
    <t>b2aca</t>
  </si>
  <si>
    <t>b2ada</t>
  </si>
  <si>
    <t>b2abb</t>
  </si>
  <si>
    <t>b2acb</t>
  </si>
  <si>
    <t>b2adb</t>
  </si>
  <si>
    <t>b2abc</t>
  </si>
  <si>
    <t>b2acc</t>
  </si>
  <si>
    <t>b2adc</t>
  </si>
  <si>
    <t>a. Total number of capital works (not dwellings) of HRA dwellings</t>
  </si>
  <si>
    <t>h4aa</t>
  </si>
  <si>
    <t>h4ba</t>
  </si>
  <si>
    <t>h4ca</t>
  </si>
  <si>
    <t>h4da</t>
  </si>
  <si>
    <t>h4ea</t>
  </si>
  <si>
    <t>h4fa</t>
  </si>
  <si>
    <t>h4ga</t>
  </si>
  <si>
    <t>h4ha</t>
  </si>
  <si>
    <t>h4bb</t>
  </si>
  <si>
    <t>h4cb</t>
  </si>
  <si>
    <t>h4db</t>
  </si>
  <si>
    <t>h4eb</t>
  </si>
  <si>
    <t>h4fb</t>
  </si>
  <si>
    <t>h4gb</t>
  </si>
  <si>
    <t>h4hb</t>
  </si>
  <si>
    <t>h4ab</t>
  </si>
  <si>
    <t>as non-decent in f13e</t>
  </si>
  <si>
    <t>Dwellings becoming non-decent during year (include dwellings where tenants refused work)</t>
  </si>
  <si>
    <t>Other reduction in non-decent dwellings (only count dwellings included in the total number of non-decent dwellings last year)</t>
  </si>
  <si>
    <t>15. Of your HRA stock (both decent &amp; non-decent) how many homes have not had work carried out due to
tenant refusal? This should be the cumulative total to date.</t>
  </si>
  <si>
    <t>a2iaa</t>
  </si>
  <si>
    <t>a2iab</t>
  </si>
  <si>
    <t>(cc1a should equal the sum of cc1aa to cc1ae)</t>
  </si>
  <si>
    <t>Capital Works</t>
  </si>
  <si>
    <t>Questions which are new or have been altered since last year's collection</t>
  </si>
  <si>
    <t>m12a</t>
  </si>
  <si>
    <t>This section refers to stock owned by your Local Authority but it should be completed by all Local Authorities regardless of whether you owned any</t>
  </si>
  <si>
    <t>had any demolitions, conversions, acquisitions or new builds.</t>
  </si>
  <si>
    <t>d8a</t>
  </si>
  <si>
    <t>d8aa</t>
  </si>
  <si>
    <t>d8ab</t>
  </si>
  <si>
    <t>d8ac</t>
  </si>
  <si>
    <r>
      <t xml:space="preserve">     of which</t>
    </r>
    <r>
      <rPr>
        <sz val="12"/>
        <rFont val="Arial"/>
        <family val="2"/>
      </rPr>
      <t>, dwellings previously let at Social Rent</t>
    </r>
  </si>
  <si>
    <t xml:space="preserve">9. Total dwellings let through mutual exchanges </t>
  </si>
  <si>
    <t>10. Total LA dwellings let</t>
  </si>
  <si>
    <t>d9a</t>
  </si>
  <si>
    <t>d9aa</t>
  </si>
  <si>
    <t>d9ab</t>
  </si>
  <si>
    <t>d10aa</t>
  </si>
  <si>
    <t>d10ab</t>
  </si>
  <si>
    <r>
      <t xml:space="preserve">12. Other social landlord dwellings (not PRP) let to households in response to a nomination from </t>
    </r>
    <r>
      <rPr>
        <b/>
        <sz val="12"/>
        <rFont val="Arial"/>
        <family val="2"/>
      </rPr>
      <t>your</t>
    </r>
    <r>
      <rPr>
        <sz val="12"/>
        <rFont val="Arial"/>
        <family val="2"/>
      </rPr>
      <t xml:space="preserve"> LA </t>
    </r>
  </si>
  <si>
    <t>f12bb</t>
  </si>
  <si>
    <t>b. 'Other' public sector (eg government departments, government agencies but not Private Registered Providers)</t>
  </si>
  <si>
    <r>
      <t xml:space="preserve">This section collects information on dwelling stock owned by your Local Authority regardless of where they are geographically located. </t>
    </r>
    <r>
      <rPr>
        <b/>
        <sz val="12"/>
        <rFont val="Arial"/>
        <family val="2"/>
      </rPr>
      <t>This section should only be completed by Local Authorities that own stock</t>
    </r>
    <r>
      <rPr>
        <sz val="12"/>
        <rFont val="Arial"/>
        <family val="2"/>
      </rPr>
      <t xml:space="preserve"> and should only cover properties that are within your housing revenue account. </t>
    </r>
    <r>
      <rPr>
        <b/>
        <sz val="12"/>
        <color indexed="10"/>
        <rFont val="Arial"/>
        <family val="2"/>
      </rPr>
      <t>This question is used to calculate your Limit Rent.</t>
    </r>
  </si>
  <si>
    <t>All</t>
  </si>
  <si>
    <t>a. Bedsits (including Public Finance Initiative and Shared Ownership)</t>
  </si>
  <si>
    <t>b. One bedroom (including Public Finance Initiative and Shared Ownership)</t>
  </si>
  <si>
    <t>c. Two bedrooms (including Public Finance Initiative and Shared Ownership)</t>
  </si>
  <si>
    <t>d. Three bedrooms (including Public Finance Initiative and Shared Ownership)</t>
  </si>
  <si>
    <t>e. Four bedrooms (including Public Finance Initiative and Shared Ownership)</t>
  </si>
  <si>
    <t>f. Five bedrooms (including Public Finance Initiative and Shared Ownership)</t>
  </si>
  <si>
    <t>g. Six or more bedrooms (including Public Finance Initiative and Shared Ownership)</t>
  </si>
  <si>
    <t>i. Total (including Public Finance Initiative and Shared Ownership)</t>
  </si>
  <si>
    <t>a3aa</t>
  </si>
  <si>
    <t>Questions f3a, f4a and f4b have been removed.</t>
  </si>
  <si>
    <t>Vacant but not available for letting</t>
  </si>
  <si>
    <t>h1a</t>
  </si>
  <si>
    <t>h2a</t>
  </si>
  <si>
    <t>h3a</t>
  </si>
  <si>
    <t>b i. Number of conversions resulting in an increase in dwellings</t>
  </si>
  <si>
    <t>b ii. Number of conversions resulting in a decrease in dwellings</t>
  </si>
  <si>
    <t>Allocations</t>
  </si>
  <si>
    <t>their current home? (Y or N)</t>
  </si>
  <si>
    <t>c. Total dwellings let at Affordable Rent</t>
  </si>
  <si>
    <r>
      <t xml:space="preserve">stock at the beginning of the year as it collects information on </t>
    </r>
    <r>
      <rPr>
        <i/>
        <sz val="12"/>
        <rFont val="Arial"/>
        <family val="2"/>
      </rPr>
      <t>changes</t>
    </r>
    <r>
      <rPr>
        <sz val="12"/>
        <rFont val="Arial"/>
        <family val="2"/>
      </rPr>
      <t xml:space="preserve"> to stock levels. </t>
    </r>
    <r>
      <rPr>
        <b/>
        <sz val="12"/>
        <rFont val="Arial"/>
        <family val="2"/>
      </rPr>
      <t>Please enter "0" rather than leaving blank</t>
    </r>
    <r>
      <rPr>
        <sz val="12"/>
        <rFont val="Arial"/>
        <family val="2"/>
      </rPr>
      <t xml:space="preserve"> if you have not</t>
    </r>
  </si>
  <si>
    <t>Private Sector Demolition</t>
  </si>
  <si>
    <t>e. Transfers to Private Registered Providers</t>
  </si>
  <si>
    <t>e. People who need to move to a particular locality in the district of the authority, where failure to meet that need would cause hardship (to themselves or to others)</t>
  </si>
  <si>
    <t>needs, how many households on your waiting lists does this apply to?</t>
  </si>
  <si>
    <t>Please see guidance notes for definitions of the term 'new to social housing'.</t>
  </si>
  <si>
    <t>8. Total dwellings let to new tenants to social housing</t>
  </si>
  <si>
    <t xml:space="preserve">These figures should be the vacant dwellings of those stated in questions a1a and a1b, </t>
  </si>
  <si>
    <t>therefore these numbers cannot exceed these figures</t>
  </si>
  <si>
    <t>Total Vacant</t>
  </si>
  <si>
    <t xml:space="preserve">1. What is the average EPC/SAP rating of all dwellings owned by your Local Authority? (Enter A-G) </t>
  </si>
  <si>
    <t xml:space="preserve">  (i.e. not A rated / 90% efficient)</t>
  </si>
  <si>
    <t>b. Total number of dwellings above, which are in your local authority area.</t>
  </si>
  <si>
    <r>
      <t xml:space="preserve">5. Total number of dwellings with category 1 hazards (HHSRS) </t>
    </r>
    <r>
      <rPr>
        <u/>
        <sz val="12"/>
        <rFont val="Arial"/>
        <family val="2"/>
      </rPr>
      <t>owned</t>
    </r>
    <r>
      <rPr>
        <sz val="12"/>
        <rFont val="Arial"/>
        <family val="2"/>
      </rPr>
      <t xml:space="preserve"> by your Local Authority</t>
    </r>
  </si>
  <si>
    <r>
      <t>a. Estimated cost (£ thousands</t>
    </r>
    <r>
      <rPr>
        <sz val="12"/>
        <rFont val="Arial"/>
        <family val="2"/>
      </rPr>
      <t>) of removing category 1 hazards from all dwellings above?</t>
    </r>
  </si>
  <si>
    <r>
      <t xml:space="preserve">7. Total number of </t>
    </r>
    <r>
      <rPr>
        <b/>
        <sz val="12"/>
        <rFont val="Arial"/>
        <family val="2"/>
      </rPr>
      <t>private sector</t>
    </r>
    <r>
      <rPr>
        <sz val="12"/>
        <rFont val="Arial"/>
        <family val="2"/>
      </rPr>
      <t xml:space="preserve"> dwellings in your Local Authority Area with Category 1 hazards </t>
    </r>
  </si>
  <si>
    <r>
      <t xml:space="preserve">8. Provide an </t>
    </r>
    <r>
      <rPr>
        <u/>
        <sz val="12"/>
        <rFont val="Arial"/>
        <family val="2"/>
      </rPr>
      <t>estimate</t>
    </r>
    <r>
      <rPr>
        <sz val="12"/>
        <rFont val="Arial"/>
        <family val="2"/>
      </rPr>
      <t xml:space="preserve"> of the total number of HMOs within your authority.</t>
    </r>
  </si>
  <si>
    <r>
      <t xml:space="preserve">9. Provide an </t>
    </r>
    <r>
      <rPr>
        <u/>
        <sz val="12"/>
        <rFont val="Arial"/>
        <family val="2"/>
      </rPr>
      <t>estimate</t>
    </r>
    <r>
      <rPr>
        <sz val="12"/>
        <rFont val="Arial"/>
        <family val="2"/>
      </rPr>
      <t xml:space="preserve"> of the total number of mandatory licensable HMOs within your Local Authority Area</t>
    </r>
  </si>
  <si>
    <r>
      <t xml:space="preserve">10. State the </t>
    </r>
    <r>
      <rPr>
        <u/>
        <sz val="12"/>
        <rFont val="Arial"/>
        <family val="2"/>
      </rPr>
      <t>actual</t>
    </r>
    <r>
      <rPr>
        <sz val="12"/>
        <rFont val="Arial"/>
        <family val="2"/>
      </rPr>
      <t xml:space="preserve"> number of properties with mandatory HMO licences (issued within your authority)</t>
    </r>
  </si>
  <si>
    <t>LA expenditure on loans &amp; other assistance £thousands</t>
  </si>
  <si>
    <t>Change in the number of non-decents (and associated expenditure) during the reporting year</t>
  </si>
  <si>
    <r>
      <t xml:space="preserve">Costs arising from dwellings becoming non-decent during year
</t>
    </r>
    <r>
      <rPr>
        <b/>
        <sz val="9"/>
        <rFont val="Arial"/>
        <family val="2"/>
      </rPr>
      <t>£ thousands</t>
    </r>
  </si>
  <si>
    <r>
      <t xml:space="preserve">Money spent preventing dwellings becoming non-decent during year
</t>
    </r>
    <r>
      <rPr>
        <b/>
        <sz val="9"/>
        <rFont val="Arial"/>
        <family val="2"/>
      </rPr>
      <t>£ thousands</t>
    </r>
  </si>
  <si>
    <r>
      <t xml:space="preserve">Money spent making dwellings decent during year
</t>
    </r>
    <r>
      <rPr>
        <b/>
        <sz val="9"/>
        <rFont val="Arial"/>
        <family val="2"/>
      </rPr>
      <t>£ thousands</t>
    </r>
  </si>
  <si>
    <r>
      <t xml:space="preserve">Total cost
</t>
    </r>
    <r>
      <rPr>
        <b/>
        <sz val="10"/>
        <rFont val="Arial"/>
        <family val="2"/>
      </rPr>
      <t>£ thousands</t>
    </r>
  </si>
  <si>
    <r>
      <t>Average cost per dwelling (</t>
    </r>
    <r>
      <rPr>
        <b/>
        <sz val="10"/>
        <rFont val="Arial"/>
        <family val="2"/>
      </rPr>
      <t>£</t>
    </r>
    <r>
      <rPr>
        <sz val="10"/>
        <rFont val="Arial"/>
        <family val="2"/>
      </rPr>
      <t>)</t>
    </r>
  </si>
  <si>
    <t>24. Total Capital Expenditure on Social rented Housing (within the Housing Revenue Account)</t>
  </si>
  <si>
    <t>£ thousands</t>
  </si>
  <si>
    <t>1.  Average relet time (days) (to 2 decimal places)</t>
  </si>
  <si>
    <r>
      <t xml:space="preserve">This section collects information on dwelling stock in your local authority area that are owned by any local authority or other public sector body.
</t>
    </r>
    <r>
      <rPr>
        <sz val="10"/>
        <rFont val="Arial"/>
        <family val="2"/>
      </rPr>
      <t xml:space="preserve"> (Data on private sector and housing association stock are collated from other sources)</t>
    </r>
  </si>
  <si>
    <t>h. Dwellings equivalent of HMOs Hostels (including Public Finance Initiative and Shared Ownership)</t>
  </si>
  <si>
    <r>
      <t xml:space="preserve">5. Total number of </t>
    </r>
    <r>
      <rPr>
        <b/>
        <sz val="12"/>
        <rFont val="Arial"/>
        <family val="2"/>
      </rPr>
      <t>private sector</t>
    </r>
    <r>
      <rPr>
        <sz val="12"/>
        <rFont val="Arial"/>
        <family val="2"/>
      </rPr>
      <t xml:space="preserve"> dwellings demolished by your authority, or by a third party paid for by your authority in the reporting year</t>
    </r>
  </si>
  <si>
    <t xml:space="preserve">Section B  - Local Authority Dwelling Sales and Transfers </t>
  </si>
  <si>
    <t>Energy Efficiency - Private Sector Stock in your Local Authority Area</t>
  </si>
  <si>
    <t xml:space="preserve">c.  Partial transfers or other sales including Right to Buy </t>
  </si>
  <si>
    <t>a. A residency test? (Y or N)</t>
  </si>
  <si>
    <t>b. A local connection test? (Y or N)</t>
  </si>
  <si>
    <t>a. If your waiting list criteria do disqualify households with rent arrears, does your policy allow you to make an exception for social tenants seeking to downsize? (Y or N)</t>
  </si>
  <si>
    <t>i. If yes, how many such exceptions have you made in the past year?</t>
  </si>
  <si>
    <t>3. Do your waiting list criteria include:</t>
  </si>
  <si>
    <t>cc3b</t>
  </si>
  <si>
    <t>cc4aa</t>
  </si>
  <si>
    <t>cc4ab</t>
  </si>
  <si>
    <t>cc5aa</t>
  </si>
  <si>
    <t>cc5ab</t>
  </si>
  <si>
    <t>cc5ac</t>
  </si>
  <si>
    <t>cc5ad</t>
  </si>
  <si>
    <t>cc5ae</t>
  </si>
  <si>
    <t>cc6a</t>
  </si>
  <si>
    <t>cc7a</t>
  </si>
  <si>
    <t xml:space="preserve">8. Does your allocation scheme or transfer policy give priority to existing social tenants who under-occupy </t>
  </si>
  <si>
    <t>cc8a</t>
  </si>
  <si>
    <t>a4ba</t>
  </si>
  <si>
    <t>a4bb</t>
  </si>
  <si>
    <t>d4ac</t>
  </si>
  <si>
    <t>d4ad</t>
  </si>
  <si>
    <t>Section A: Dwelling Stock</t>
  </si>
  <si>
    <t xml:space="preserve">Section B: Disposals </t>
  </si>
  <si>
    <t>Section C: Allocations</t>
  </si>
  <si>
    <t>Section D: Lettings, Nominations and Mobility Schemes</t>
  </si>
  <si>
    <t>Section F: Condition of Dwelling Stock</t>
  </si>
  <si>
    <t>Section G: Stock Management</t>
  </si>
  <si>
    <t>Section H: Local Authority Rents and Rents Arrears</t>
  </si>
  <si>
    <t>Section I: Affordable Housing Supply</t>
  </si>
  <si>
    <t>This guidance includes hyperlinks within it and from the relevant questions on the form itself.</t>
  </si>
  <si>
    <t>Hyperlinks are marked in blue.</t>
  </si>
  <si>
    <t xml:space="preserve">Section A: Dwelling stock </t>
  </si>
  <si>
    <t>Link to Live Table 100</t>
  </si>
  <si>
    <t>Question 1: Number of dwellings located in your local authority area (using the Census definition)</t>
  </si>
  <si>
    <r>
      <rPr>
        <b/>
        <sz val="10"/>
        <rFont val="Arial"/>
        <family val="2"/>
      </rPr>
      <t>Ancillary dwellings</t>
    </r>
    <r>
      <rPr>
        <sz val="10"/>
        <rFont val="Arial"/>
        <family val="2"/>
      </rPr>
      <t xml:space="preserve"> such as ‘granny annexes’ should be included provided they are self-contained, whether they are physically separated from the main residence or not, as long as the access to the annex is not shared by outside residents (e.g. a shared hallway).</t>
    </r>
  </si>
  <si>
    <r>
      <rPr>
        <b/>
        <sz val="10"/>
        <rFont val="Arial"/>
        <family val="2"/>
      </rPr>
      <t>Communal establishments</t>
    </r>
    <r>
      <rPr>
        <sz val="10"/>
        <rFont val="Arial"/>
        <family val="2"/>
      </rPr>
      <t xml:space="preserve"> should not be included. These are defined as establishments providing managed residential accommodation, and cover university and college halls of residents, hospital staff accommodation, hostels/homes, hotels, and holiday complexes, defence establishments (but not married quarters) and prisons. Thus dwellings falling within council tax exemption class M – “A hall of residence provided predominantly for the accommodation of students” – are not included. However, purpose-built (separate) homes (e.g. self-contained flats clustered into units with 4 to 6 bedrooms for students or nurses or private sector built units catering specially for single people) should be included. Each self-contained unit should be counted as a dwelling. This also applies to purpose-built hostels and staff accommodation for self contained use. </t>
    </r>
  </si>
  <si>
    <r>
      <rPr>
        <b/>
        <sz val="10"/>
        <rFont val="Arial"/>
        <family val="2"/>
      </rPr>
      <t>Dual or shared commerce/private use dwellings</t>
    </r>
    <r>
      <rPr>
        <sz val="10"/>
        <rFont val="Arial"/>
        <family val="2"/>
      </rPr>
      <t xml:space="preserve"> (e.g. living quarters above commercial premises) should also be included. </t>
    </r>
  </si>
  <si>
    <r>
      <rPr>
        <b/>
        <sz val="10"/>
        <color indexed="10"/>
        <rFont val="Arial"/>
        <family val="2"/>
      </rPr>
      <t>Item a1a</t>
    </r>
    <r>
      <rPr>
        <b/>
        <sz val="10"/>
        <rFont val="Arial"/>
        <family val="2"/>
      </rPr>
      <t>: Local Authority Owned Dwellings (including those owned by other Local Authorities)</t>
    </r>
  </si>
  <si>
    <t xml:space="preserve">The figures should exclude: </t>
  </si>
  <si>
    <t xml:space="preserve">*Dwellings leased or licensed to the authority, </t>
  </si>
  <si>
    <t>*Local authority stock leased exclusively by a housing association,</t>
  </si>
  <si>
    <t>*Any dwellings (partly) sold under shared ownership or rent-to-mortgage schemes,</t>
  </si>
  <si>
    <t xml:space="preserve">*Right to Buy flats and dwellings leased out by the authority.   </t>
  </si>
  <si>
    <t>However, include local authority-owned dwellings occupied by wardens/ caretakers.</t>
  </si>
  <si>
    <r>
      <rPr>
        <b/>
        <sz val="10"/>
        <color indexed="10"/>
        <rFont val="Arial"/>
        <family val="2"/>
      </rPr>
      <t>Item a1b</t>
    </r>
    <r>
      <rPr>
        <b/>
        <sz val="10"/>
        <rFont val="Arial"/>
        <family val="2"/>
      </rPr>
      <t>: ‘Other’ public sector</t>
    </r>
  </si>
  <si>
    <t>Question 2: Number of Dwellings owned by your Local Authority</t>
  </si>
  <si>
    <t xml:space="preserve">All dwellings which local authorities hold under the powers listed at section 74(1) of the Local Government and Housing Act 1989 should be included. Dwellings built under Private Finance Initiatives and shared ownership dwellings should be included, unless otherwise indicated. </t>
  </si>
  <si>
    <r>
      <t xml:space="preserve">A </t>
    </r>
    <r>
      <rPr>
        <b/>
        <sz val="10"/>
        <rFont val="Arial"/>
        <family val="2"/>
      </rPr>
      <t>Private Finance Initiative (PFI)</t>
    </r>
    <r>
      <rPr>
        <sz val="10"/>
        <rFont val="Arial"/>
        <family val="2"/>
      </rPr>
      <t xml:space="preserve"> dwelling is a dwelling included in a Private Finance Initiative scheme contract between the local authority and a Private Finance Initiative Operator. A Private Finance Initiative dwelling can also be a shared ownership dwelling.  </t>
    </r>
  </si>
  <si>
    <t>Dwellings should be reported according to whether they are being let at social or affordable rent. The total (“All, including PFI and Shared Ownership”) should equal or exceed the sum of social rent and affordable rent, i.e. a2a equals or exceeds a2aa+a2ab etc.</t>
  </si>
  <si>
    <r>
      <rPr>
        <b/>
        <sz val="10"/>
        <rFont val="Arial"/>
        <family val="2"/>
      </rPr>
      <t>Affordable rent</t>
    </r>
    <r>
      <rPr>
        <sz val="10"/>
        <rFont val="Arial"/>
        <family val="2"/>
      </rPr>
      <t xml:space="preserve"> – Affordable rented housing is housing let by registered providers of social housing to households who are eligible for social rented housing. Affordable rent is not subject to the national rent regime but is subject to other rent controls that require a rent of no more than 80 per cent of the local market rent.  For more detailed information, follow the link below:</t>
    </r>
  </si>
  <si>
    <t>https://www.gov.uk/government/uploads/system/uploads/attachment_data/file/313355/14-05-07_Guidance_on_Rents_for_Social_Housing__Final_.pdf</t>
  </si>
  <si>
    <t xml:space="preserve">From 1st April 2012, local authorities were able to offer affordable rent on flexible tenancy terms. Prior to this, they may have offered affordable rent on secure tenancy terms. </t>
  </si>
  <si>
    <t>Where possible, dwellings should be reported as affordable rent or social rent according to the tenancy in place as at 1st April of current year (the day after the end of the current reporting year). Where the property is vacant at this time, the allocation of the property to social or affordable rent should be determined by;</t>
  </si>
  <si>
    <t>*How the property is being offered to those on the waiting list</t>
  </si>
  <si>
    <t>*The previous rent if the property has been previously let but is vacant</t>
  </si>
  <si>
    <t xml:space="preserve">*The intended type of rent the property was developed for. </t>
  </si>
  <si>
    <r>
      <rPr>
        <b/>
        <sz val="10"/>
        <color indexed="10"/>
        <rFont val="Arial"/>
        <family val="2"/>
      </rPr>
      <t xml:space="preserve">Item a2a, a2aa and a2ab </t>
    </r>
    <r>
      <rPr>
        <b/>
        <sz val="10"/>
        <rFont val="Arial"/>
        <family val="2"/>
      </rPr>
      <t>Bedsits</t>
    </r>
    <r>
      <rPr>
        <sz val="10"/>
        <rFont val="Arial"/>
        <family val="2"/>
      </rPr>
      <t xml:space="preserve"> </t>
    </r>
    <r>
      <rPr>
        <sz val="10"/>
        <rFont val="Arial"/>
        <family val="2"/>
      </rPr>
      <t>– This should include any bedsits plus the authority's share of any bedsits in shared ownership. Include studio flats in this figure. Note that dwellings which have been defined as houses in multiple occupancy should not be included here but in cell a2h.</t>
    </r>
  </si>
  <si>
    <r>
      <rPr>
        <b/>
        <sz val="10"/>
        <color indexed="10"/>
        <rFont val="Arial"/>
        <family val="2"/>
      </rPr>
      <t>Item a2b, a2ba and a2bb</t>
    </r>
    <r>
      <rPr>
        <b/>
        <sz val="10"/>
        <rFont val="Arial"/>
        <family val="2"/>
      </rPr>
      <t xml:space="preserve"> One bedroom</t>
    </r>
    <r>
      <rPr>
        <sz val="10"/>
        <rFont val="Arial"/>
        <family val="2"/>
      </rPr>
      <t xml:space="preserve"> – This should equal the sum of all 1 bedroom dwellings plus the authority's share of any 1 bedroom dwellings in shared ownership, but not including any bedsits.</t>
    </r>
  </si>
  <si>
    <r>
      <rPr>
        <b/>
        <sz val="10"/>
        <color indexed="10"/>
        <rFont val="Arial"/>
        <family val="2"/>
      </rPr>
      <t>Item a2c, a2ca and a2cb</t>
    </r>
    <r>
      <rPr>
        <b/>
        <sz val="10"/>
        <rFont val="Arial"/>
        <family val="2"/>
      </rPr>
      <t xml:space="preserve"> Two bedrooms</t>
    </r>
    <r>
      <rPr>
        <sz val="10"/>
        <rFont val="Arial"/>
        <family val="2"/>
      </rPr>
      <t xml:space="preserve"> – This should equal the sum of all 2 bedroom dwellings plus the authority's share of any 2 bedroom dwellings in shared ownership.</t>
    </r>
  </si>
  <si>
    <r>
      <rPr>
        <b/>
        <sz val="10"/>
        <color indexed="10"/>
        <rFont val="Arial"/>
        <family val="2"/>
      </rPr>
      <t>Item a2d, a2da and a2db</t>
    </r>
    <r>
      <rPr>
        <b/>
        <sz val="10"/>
        <rFont val="Arial"/>
        <family val="2"/>
      </rPr>
      <t xml:space="preserve"> Three bedrooms</t>
    </r>
    <r>
      <rPr>
        <sz val="10"/>
        <rFont val="Arial"/>
        <family val="2"/>
      </rPr>
      <t xml:space="preserve"> – This should equal the sum of all 3 bedroom dwellings plus the authority's share of any 3 bedroom dwellings in shared ownership. Note that flats with more than 3 bedrooms should not be included here but in cells a2e to a2g as appropriate.</t>
    </r>
  </si>
  <si>
    <r>
      <rPr>
        <b/>
        <sz val="10"/>
        <color indexed="10"/>
        <rFont val="Arial"/>
        <family val="2"/>
      </rPr>
      <t>Item a2e, a2ea and a2eb</t>
    </r>
    <r>
      <rPr>
        <b/>
        <sz val="10"/>
        <rFont val="Arial"/>
        <family val="2"/>
      </rPr>
      <t xml:space="preserve"> Four bedrooms</t>
    </r>
    <r>
      <rPr>
        <sz val="10"/>
        <rFont val="Arial"/>
        <family val="2"/>
      </rPr>
      <t xml:space="preserve"> – This should equal the sum of all 4 bedroom dwellings plus the authority's share of any 4 bedroom dwellings in shared ownership. Note that flats with more than 3 bedrooms should be included here or in cells a2f or a2g as appropriate, not in cell a2d.</t>
    </r>
  </si>
  <si>
    <r>
      <rPr>
        <b/>
        <sz val="10"/>
        <color indexed="10"/>
        <rFont val="Arial"/>
        <family val="2"/>
      </rPr>
      <t>Item a2f, a2fa and a2fb</t>
    </r>
    <r>
      <rPr>
        <b/>
        <sz val="10"/>
        <rFont val="Arial"/>
        <family val="2"/>
      </rPr>
      <t xml:space="preserve"> Five bedrooms</t>
    </r>
    <r>
      <rPr>
        <sz val="10"/>
        <rFont val="Arial"/>
        <family val="2"/>
      </rPr>
      <t xml:space="preserve"> – This should equal the sum of all 5 bedroom dwellings plus the authority's share of any 5 bedroom dwellings in shared ownership. Note that flats with more than 3 bedrooms should be included here or in cell a2e or a2g as appropriate, not in cell a2d.</t>
    </r>
  </si>
  <si>
    <r>
      <rPr>
        <b/>
        <sz val="10"/>
        <color indexed="10"/>
        <rFont val="Arial"/>
        <family val="2"/>
      </rPr>
      <t>Item a2g, a2ga and a2gb</t>
    </r>
    <r>
      <rPr>
        <b/>
        <sz val="10"/>
        <rFont val="Arial"/>
        <family val="2"/>
      </rPr>
      <t xml:space="preserve"> Six or more bedrooms</t>
    </r>
    <r>
      <rPr>
        <sz val="10"/>
        <rFont val="Arial"/>
        <family val="2"/>
      </rPr>
      <t xml:space="preserve"> – This should equal the sum of all 6+ bedroom dwellings plus the authority's share of any 6+ bedroom dwellings in shared ownership. Note that flats with more than 3 bedrooms should be included here or in cells a2e or a2f as appropriate, not in cell a2d.</t>
    </r>
  </si>
  <si>
    <r>
      <rPr>
        <b/>
        <sz val="10"/>
        <color indexed="10"/>
        <rFont val="Arial"/>
        <family val="2"/>
      </rPr>
      <t>Item a2h, a2ha and a2hb</t>
    </r>
    <r>
      <rPr>
        <b/>
        <sz val="10"/>
        <rFont val="Arial"/>
        <family val="2"/>
      </rPr>
      <t xml:space="preserve"> Dwelling equivalents of Houses in Multiple Occupation</t>
    </r>
    <r>
      <rPr>
        <sz val="10"/>
        <rFont val="Arial"/>
        <family val="2"/>
      </rPr>
      <t xml:space="preserve"> – This should equal the sum of multi-occupied dwellings (see below) plus the authority's share of any dwellings of multiple occupancy in shared ownership.</t>
    </r>
  </si>
  <si>
    <t xml:space="preserve">The Dwelling Equivalents of Multi-occupied Dwellings have two components - a figure derived from bed spaces in hostels and a figure derived from "clusters" in Houses in Multiple Occupation. These equivalents should be calculated as follows. </t>
  </si>
  <si>
    <r>
      <rPr>
        <b/>
        <sz val="10"/>
        <rFont val="Arial"/>
        <family val="2"/>
      </rPr>
      <t>1. Hostels:</t>
    </r>
    <r>
      <rPr>
        <sz val="10"/>
        <rFont val="Arial"/>
        <family val="2"/>
      </rPr>
      <t xml:space="preserve"> For hostels the dwelling equivalent is derived from the number of groups of three bed spaces in the hostel. Divide the total number of bed spaces in each hostel at 1 April, the day after the financial year covered by many questions in this survey, by three, with any balance counting as one dwelling.</t>
    </r>
  </si>
  <si>
    <r>
      <rPr>
        <b/>
        <sz val="10"/>
        <rFont val="Arial"/>
        <family val="2"/>
      </rPr>
      <t>2. Houses in Multiple Occupation</t>
    </r>
    <r>
      <rPr>
        <sz val="10"/>
        <rFont val="Arial"/>
        <family val="2"/>
      </rPr>
      <t xml:space="preserve"> (with clusters): In houses in multiple occupation with shared facilities, the dwelling equivalent is derived from the number of "clusters" in the dwelling. A "cluster" is a group of rooms in a House in Multiple Occupation serving as separate accommodation for two or more persons but sharing common kitchen, bathroom and lavatory: where such a dwelling accommodates six or fewer persons, this counts as one cluster; where it accommodates more than six persons, the number of clusters is calculated by dividing the number of persons by six, with any balance counting as one cluster. The figure derived as the number of clusters is the dwellings equivalent for the Houses in Multiple Occupation.</t>
    </r>
  </si>
  <si>
    <t>Question 3: Total value of stock at January 1999 prices</t>
  </si>
  <si>
    <t>Question 3 covers the stock valuation element of the national rents formula introduced in 2000.</t>
  </si>
  <si>
    <r>
      <rPr>
        <b/>
        <sz val="10"/>
        <color indexed="10"/>
        <rFont val="Arial"/>
        <family val="2"/>
      </rPr>
      <t>Item a3a</t>
    </r>
    <r>
      <rPr>
        <sz val="10"/>
        <rFont val="Arial"/>
        <family val="2"/>
      </rPr>
      <t>: Total value of stock at January 1999 prices –</t>
    </r>
    <r>
      <rPr>
        <i/>
        <sz val="10"/>
        <rFont val="Arial"/>
        <family val="2"/>
      </rPr>
      <t xml:space="preserve"> please note that this figure should be reported in millions of pounds (£m) on an accruals basis</t>
    </r>
    <r>
      <rPr>
        <sz val="10"/>
        <rFont val="Arial"/>
        <family val="2"/>
      </rPr>
      <t>, to 3 decimal places. This should show the total value of the stock, including Private Finance Initiative and shared ownership dwellings, existing at 1st April of the current year. The valuations may be derived from the beacon values obtained for resource accounting purposes but they should be open market values assuming vacant possession and continued residential use. This concept corresponds to what valuers call Existing Use Value as defined by the Royal Institution of Chartered Surveyors Appraisal and Valuation Manual (January 1996). In contrast to resource accounting, there should, therefore, be no downwards adjustment to open market valuations to reflect sub-market rents. Also, while the initial property valuation base for resource accounting was April 2000, the valuations should be as at January 1999 prices.</t>
    </r>
  </si>
  <si>
    <t>Since the valuation base date remains at January 1999, no general updating is required and we would expect valuations to be the same as those recorded for the previous year, subject to the following factors:</t>
  </si>
  <si>
    <t>a.    changes in the number of dwellings.</t>
  </si>
  <si>
    <t>b.    any explicit changes to valuations which have occurred since completion of the previous years' return, e.g. due to more accurate valuation of beacon properties, more detailed work having been carried out, adoption of an improved basis for backdating values to January 1999, or the discovery of errors in the previous analysis.</t>
  </si>
  <si>
    <t xml:space="preserve">c.    subject to the council's discretion, any substantial renovation work which has had a material impact on the capital value of a dwelling.  Note, however, that any such revision should always be backdated to January 1999 prices. The effect of renovation work on the capital value needs to be assessed at January 1999 house prices and not on the basis of values at the time the work was carried out. </t>
  </si>
  <si>
    <t>In general the January 1999 capital values that are input to the calculation of the formula rent of a property do not change. The exception is where an authority wishes to change the rent charged to the tenant of an individual property where the January 1999 capital value of that property has changed significantly (by 20% or more) due to improvement, deterioration or conversion or where the authority has refined the accuracy of the method of valuation.</t>
  </si>
  <si>
    <t>The value of any affordable rent dwellings should be included in this cell.  Please note if you are unaware of the value of affordable rent dwellings please either estimate this and add it to the figure supplied in a3aa for social rent dwellings or only answer question a3aa.</t>
  </si>
  <si>
    <t>Question 4 Changes to Local Authority owned stock over the last financial year</t>
  </si>
  <si>
    <t>This question was previously asked in the BPSA and refers to changes occurring during the reporting year. It should be reported on an accruals basis, i.e. when the work is carried out rather than when the bill is paid. For example, if a contract is carried out over two years the number of dwellings and costs of the work should be apportioned across the two financial years in proportion to the work carried out in each year.</t>
  </si>
  <si>
    <t>Question 5 Private Sector demolition</t>
  </si>
  <si>
    <t>This question should be reported on an accruals basis, i.e. when the work is carried out rather than when the bill is paid. For example, if a contract is carried out over two years the number of dwellings and costs of the work should be apportioned across the two financial years in proportion to the work carried out in each year.</t>
  </si>
  <si>
    <t>For local authorities who do not own HRA stock this section has been pre-filled with zero. These zeros can be over-written if you have made sales of relevant residual stock that you retain ownership of after closing your HRA.</t>
  </si>
  <si>
    <t xml:space="preserve">The questions in this section refer to sales / transfers where the financial transaction occurred during the financial year. For all financial data, all figures should be in cash terms (i.e. in current and not real prices) and on cash accounting basis (as opposed to an accruals basis). </t>
  </si>
  <si>
    <t>Question 1: Right to Buy applications</t>
  </si>
  <si>
    <t xml:space="preserve">Question 2: Sales/transfers completed </t>
  </si>
  <si>
    <r>
      <rPr>
        <b/>
        <sz val="10"/>
        <rFont val="Arial"/>
        <family val="2"/>
      </rPr>
      <t>Number of Dwellings</t>
    </r>
    <r>
      <rPr>
        <sz val="10"/>
        <rFont val="Arial"/>
        <family val="2"/>
      </rPr>
      <t xml:space="preserve"> - Items in column ‘a’ refer to the number of units sold / transferred.</t>
    </r>
  </si>
  <si>
    <r>
      <rPr>
        <b/>
        <sz val="10"/>
        <rFont val="Arial"/>
        <family val="2"/>
      </rPr>
      <t>Selling price (net of discounts)</t>
    </r>
    <r>
      <rPr>
        <sz val="10"/>
        <rFont val="Arial"/>
        <family val="2"/>
      </rPr>
      <t xml:space="preserve"> - Items in column ‘b' refer to the sum of the sale/transfer prices (in £000s) of the units recorded in column ‘a’ after applying the discounts recorded in column ‘c’ (in 000s). Please remember to enter the figure £ thousands.</t>
    </r>
  </si>
  <si>
    <r>
      <rPr>
        <b/>
        <sz val="10"/>
        <rFont val="Arial"/>
        <family val="2"/>
      </rPr>
      <t>Discounts allowed</t>
    </r>
    <r>
      <rPr>
        <sz val="10"/>
        <rFont val="Arial"/>
        <family val="2"/>
      </rPr>
      <t xml:space="preserve"> - The discounts in column ‘c’ should not exceed the maximum discounts allowed, where applicable.  The sum of the selling price in column ‘b’ and the discount in column ‘c’ equate to the estimated market price. </t>
    </r>
  </si>
  <si>
    <r>
      <rPr>
        <b/>
        <sz val="10"/>
        <color indexed="10"/>
        <rFont val="Arial"/>
        <family val="2"/>
      </rPr>
      <t>Items b2aaa, b2aab and b2aac</t>
    </r>
    <r>
      <rPr>
        <sz val="10"/>
        <rFont val="Arial"/>
        <family val="2"/>
      </rPr>
      <t xml:space="preserve"> - The total number, selling price, in £000s, and discounts, in £000s, (see above) of Right to Buy sales that had 1 bedroom. This is a subset of the number reported in b2aa, b2ab and b2ac. Include any bedsits here. </t>
    </r>
  </si>
  <si>
    <r>
      <rPr>
        <b/>
        <sz val="10"/>
        <color indexed="10"/>
        <rFont val="Arial"/>
        <family val="2"/>
      </rPr>
      <t>Items b2aba, b2abb and b2abc</t>
    </r>
    <r>
      <rPr>
        <sz val="10"/>
        <rFont val="Arial"/>
        <family val="2"/>
      </rPr>
      <t xml:space="preserve"> - The total number, selling price, in £000s, and discounts, in £000s, (see above) of Right to Buy sales that had 2 bedrooms. This is a subset of the number reported in b2aa, b2ab and b2ac.</t>
    </r>
  </si>
  <si>
    <r>
      <rPr>
        <b/>
        <sz val="10"/>
        <color indexed="10"/>
        <rFont val="Arial"/>
        <family val="2"/>
      </rPr>
      <t>Items b2aca, b2acb and b2acc</t>
    </r>
    <r>
      <rPr>
        <sz val="10"/>
        <rFont val="Arial"/>
        <family val="2"/>
      </rPr>
      <t xml:space="preserve"> - The total number, selling price, in £000s, and discounts, in £000s, (see above) of Right to Buy sales that had 3 or more bedrooms. This is a subset of the number reported in b2aa, b2ab and b2ac.</t>
    </r>
  </si>
  <si>
    <r>
      <rPr>
        <b/>
        <sz val="10"/>
        <color indexed="10"/>
        <rFont val="Arial"/>
        <family val="2"/>
      </rPr>
      <t>Items b2ada, b2adb and b2adc</t>
    </r>
    <r>
      <rPr>
        <sz val="10"/>
        <rFont val="Arial"/>
        <family val="2"/>
      </rPr>
      <t xml:space="preserve"> - The total number, selling price, in £000s, and discounts, in £000s, (see above) of Right to Buy sales that were let under a flexible tenancy. This is a subset of the number reported in b2aa, b2ab and b2ac but should include properties of all bedroom sizes.</t>
    </r>
  </si>
  <si>
    <t>Definition of a Flexible Tenancy can be found here (Section D)</t>
  </si>
  <si>
    <r>
      <rPr>
        <b/>
        <sz val="10"/>
        <color indexed="10"/>
        <rFont val="Arial"/>
        <family val="2"/>
      </rPr>
      <t>Items b2ca, b2cb and b2cc</t>
    </r>
    <r>
      <rPr>
        <sz val="10"/>
        <rFont val="Arial"/>
        <family val="2"/>
      </rPr>
      <t xml:space="preserve"> - The total number, selling price, in £000s, and discounts, in £000s, (see above) of Other sales to Sitting Tenants. </t>
    </r>
  </si>
  <si>
    <r>
      <t xml:space="preserve">Items b2da, b2db and b2dc - </t>
    </r>
    <r>
      <rPr>
        <sz val="10"/>
        <rFont val="Arial"/>
        <family val="2"/>
      </rPr>
      <t>The total number, selling price, in £000s, and discounts, in £000s, (see above) of Other Sales</t>
    </r>
    <r>
      <rPr>
        <b/>
        <sz val="10"/>
        <color indexed="10"/>
        <rFont val="Arial"/>
        <family val="2"/>
      </rPr>
      <t xml:space="preserve">. </t>
    </r>
  </si>
  <si>
    <t>Details of the LSVTs are also published on the Homes and Communities Agency website at</t>
  </si>
  <si>
    <t>http://webarchive.nationalarchives.gov.uk/20140805133148/http://www.homesandcommunities.co.uk/ourwork/existing-stock</t>
  </si>
  <si>
    <t>The Homelessness Act 2002 removed the statutory duty to maintain a Housing Register as of 31 January 2003. However, we expect local authorities will need to keep a waiting list of housing applicants in order to deliver their statutory allocation functions.</t>
  </si>
  <si>
    <t>Authorities who have transferred all of their stock (e.g. through LSVT) should provide figures, irrespective of who is now responsible for managing the waiting list.  All households on the waiting list should be included except for existing tenants of your authority seeking a transfer within your own local authority stock for consistency with historical data.</t>
  </si>
  <si>
    <t>If you have a common housing waiting list, Section C should be completed on the basis of this list.</t>
  </si>
  <si>
    <r>
      <rPr>
        <b/>
        <sz val="10"/>
        <color indexed="10"/>
        <rFont val="Arial"/>
        <family val="2"/>
      </rPr>
      <t>Item cc2a</t>
    </r>
    <r>
      <rPr>
        <sz val="10"/>
        <rFont val="Arial"/>
        <family val="2"/>
      </rPr>
      <t xml:space="preserve"> – This question records whether or not your authority has changed the waiting list criteria since the last reporting period due to the changes in the Localism Act 2011</t>
    </r>
    <r>
      <rPr>
        <vertAlign val="superscript"/>
        <sz val="10"/>
        <rFont val="Arial"/>
        <family val="2"/>
      </rPr>
      <t>[1]</t>
    </r>
    <r>
      <rPr>
        <sz val="10"/>
        <rFont val="Arial"/>
        <family val="2"/>
      </rPr>
      <t>. Please only answer ‘yes’ (‘Y’) if there have been changes and these are due to the changes outlined in the Act.</t>
    </r>
  </si>
  <si>
    <t>The Localism Act 2011 gives local authorities the power to determine who qualifies or does not qualify to go on the waiting list for social housing in their area; and removes from the allocation rules existing social tenants seeking a transfer who are not in housing need.</t>
  </si>
  <si>
    <t xml:space="preserve">The provision in the Localism Act 2011, for local authorities to set their own waiting list criteria, means that local authorities may apply a residency test for social housing, requiring applicants to have lived in the district for a number of years before they can go on the list.  The Department issued statutory guidance in December 2013 encouraging local authorities to apply a residency test:  </t>
  </si>
  <si>
    <t>Providing social housing for local people: statutory guidance on social housing allocations for local authorities in England</t>
  </si>
  <si>
    <t xml:space="preserve">The Department is aware that some local authority waiting list criteria include a wider local connection test which takes into account other factors as well as residency, such as employment and family associations. </t>
  </si>
  <si>
    <r>
      <rPr>
        <b/>
        <sz val="10"/>
        <color indexed="10"/>
        <rFont val="Arial"/>
        <family val="2"/>
      </rPr>
      <t>Item cc3b</t>
    </r>
    <r>
      <rPr>
        <sz val="10"/>
        <rFont val="Arial"/>
        <family val="2"/>
      </rPr>
      <t xml:space="preserve"> – This question asks whether your waiting list criteria currently include a local connection test, which takes into account other factors as well as residency, such as employment and family association. Please answer ‘yes’ ('Y') or 'no' ('N').</t>
    </r>
  </si>
  <si>
    <t>Local authorities are encouraged to consider the scope for removing or revising any provisions in their allocation scheme that might make it more difficult for under-occupying tenants to downsize, including a prohibition against tenants with minor rent arrears from transferring. This is laid out in:</t>
  </si>
  <si>
    <t xml:space="preserve">Allocation of accommodation: Guidance for local authorities in England (2012) </t>
  </si>
  <si>
    <r>
      <rPr>
        <b/>
        <sz val="10"/>
        <color indexed="10"/>
        <rFont val="Arial"/>
        <family val="2"/>
      </rPr>
      <t>Item cc4aa</t>
    </r>
    <r>
      <rPr>
        <sz val="10"/>
        <rFont val="Arial"/>
        <family val="2"/>
      </rPr>
      <t xml:space="preserve"> – This question asks whether, if your waiting list criteria disqualify households with rent arrears, your policy allows you to make an exception for social tenants seeking to downsize.  If you answered ‘Y’ to question cc4a, please answer ‘yes’ ('Y') or 'no' ('N').  If you answered ‘N' to question cc4a, please leave it blank.</t>
    </r>
  </si>
  <si>
    <r>
      <rPr>
        <b/>
        <sz val="10"/>
        <color indexed="10"/>
        <rFont val="Arial"/>
        <family val="2"/>
      </rPr>
      <t>Item cc4ab</t>
    </r>
    <r>
      <rPr>
        <sz val="10"/>
        <rFont val="Arial"/>
        <family val="2"/>
      </rPr>
      <t xml:space="preserve"> – This question asks how many such exceptions you have made in the past year. If you answered ‘Y’ to question cc4aa, please record the number of exceptions here. If you answered ‘N' to question cc4aa, please leave it blank.</t>
    </r>
  </si>
  <si>
    <t>Reasonable Preference</t>
  </si>
  <si>
    <r>
      <t>The reasonable preference categories are set centrally, but t</t>
    </r>
    <r>
      <rPr>
        <sz val="10"/>
        <rFont val="Arial"/>
        <family val="2"/>
      </rPr>
      <t>he interpretation and application of reasonable preference will be subject to local definitions</t>
    </r>
    <r>
      <rPr>
        <sz val="10"/>
        <color indexed="8"/>
        <rFont val="Arial"/>
        <family val="2"/>
      </rPr>
      <t>. For example, local authorities may use different criteria to define overcrowding. Local authorities may also give different weights to each of the reasonable preference categories. T</t>
    </r>
    <r>
      <rPr>
        <sz val="10"/>
        <rFont val="Arial"/>
        <family val="2"/>
      </rPr>
      <t>he fact that there is local variation does not in itself undermine the value of the information.  Please indicate in the notes box if there are any particular issues with the application of your allocations policy that affect the interpretation of the data reported.</t>
    </r>
  </si>
  <si>
    <r>
      <rPr>
        <b/>
        <sz val="10"/>
        <color indexed="10"/>
        <rFont val="Arial"/>
        <family val="2"/>
      </rPr>
      <t>Item cc5ab</t>
    </r>
    <r>
      <rPr>
        <b/>
        <sz val="10"/>
        <rFont val="Arial"/>
        <family val="2"/>
      </rPr>
      <t xml:space="preserve"> -</t>
    </r>
    <r>
      <rPr>
        <sz val="10"/>
        <color indexed="8"/>
        <rFont val="Arial"/>
        <family val="2"/>
      </rPr>
      <t xml:space="preserve"> Record here the number of households in waiting lists that fall into the reasonable preference group of ‘people owed a homelessness duty’ because:</t>
    </r>
  </si>
  <si>
    <t xml:space="preserve">*they have been accepted as unintentionally homeless (or threatened with homelessness) and in priority need [sections 193(2) and 195(2)], </t>
  </si>
  <si>
    <t>*or intentionally homeless and in priority need [section 190(2)],</t>
  </si>
  <si>
    <t>*and people accepted as unintentionally homeless and not in priority need, and provided with accommodation at the authority’s discretion [section 192(3)].</t>
  </si>
  <si>
    <t>In addition to the statutory reasonable preference groups, local authorities have the power to give ‘additional preference’ to households in reasonable preference groups that are in urgent housing need and must give additional preference to certain members of the armed forces community-</t>
  </si>
  <si>
    <t>Members of the Armed Forces community to whom authorities must give additional preference are:</t>
  </si>
  <si>
    <t>a. serving members of the regular forces who are suffering from a serious injury, illness or disability which is wholly or partly attributable to their service</t>
  </si>
  <si>
    <t>b. former members of the regular forces</t>
  </si>
  <si>
    <t>c. bereaved spouses or civil partners of those serving in the regular forces where (i) the bereaved spouse or civil partner has recently ceased, or will cease to be entitled, to reside in Ministry of Defence accommodation following the death of their service spouse or civil partner, and (ii) the death was wholly or partly attributable to their service</t>
  </si>
  <si>
    <t>d. existing or former members of the reserve forces who are suffering from a serious injury, illness, or disability which is wholly or partly attributable to their service</t>
  </si>
  <si>
    <r>
      <t xml:space="preserve">Examples of people with urgent housing needs to whom housing authorities </t>
    </r>
    <r>
      <rPr>
        <b/>
        <sz val="10"/>
        <color indexed="8"/>
        <rFont val="Arial"/>
        <family val="2"/>
      </rPr>
      <t>may</t>
    </r>
    <r>
      <rPr>
        <sz val="10"/>
        <color indexed="8"/>
        <rFont val="Arial"/>
        <family val="2"/>
      </rPr>
      <t xml:space="preserve"> consider giving additional preference within their allocation scheme include:</t>
    </r>
  </si>
  <si>
    <t>a. those owed a homelessness duty as a result of violence or threats of violence likely to be carried out and who as a result require urgent re-housing</t>
  </si>
  <si>
    <t>b. those who need to move because of urgent medical reasons.</t>
  </si>
  <si>
    <t>For further guidance on ‘reasonable preference’ and ‘additional preference’ please consult the following statutory guidance:</t>
  </si>
  <si>
    <t xml:space="preserve">*Allocation of Accommodation: Guidance for local housing authorities in England – June 2012 </t>
  </si>
  <si>
    <t>*https://www.gov.uk/government/publications/allocation-of-accommodation-guidance-for-local-housing-authorities-in-england</t>
  </si>
  <si>
    <r>
      <rPr>
        <b/>
        <sz val="10"/>
        <color indexed="10"/>
        <rFont val="Arial"/>
        <family val="2"/>
      </rPr>
      <t>Item cc7a</t>
    </r>
    <r>
      <rPr>
        <b/>
        <sz val="10"/>
        <rFont val="Arial"/>
        <family val="2"/>
      </rPr>
      <t xml:space="preserve"> - </t>
    </r>
    <r>
      <rPr>
        <sz val="10"/>
        <rFont val="Arial"/>
        <family val="2"/>
      </rPr>
      <t>This records whether (‘Y’ for yes) or not (‘N’ for no) your local authority participates in a choice-based lettings scheme.</t>
    </r>
  </si>
  <si>
    <r>
      <t>Choice-based lettings schemes involve advertising properties that applicants can bid for. Section 166A(2)</t>
    </r>
    <r>
      <rPr>
        <sz val="10"/>
        <rFont val="Arial"/>
        <family val="2"/>
      </rPr>
      <t xml:space="preserve"> of the Housing Act 1996  requires local authorities to include a statement in their social housing allocation scheme about their policy on offering applicants a choice of accommodation or the ability to express preferences.</t>
    </r>
  </si>
  <si>
    <t>For more information see the Department for Communities and Local Government website at the following address:</t>
  </si>
  <si>
    <t>http://webarchive.nationalarchives.gov.uk/+/http://www.communities.gov.uk/housing/housingmanagementcare/choicebasedlettings/</t>
  </si>
  <si>
    <r>
      <rPr>
        <b/>
        <sz val="10"/>
        <color indexed="10"/>
        <rFont val="Arial"/>
        <family val="2"/>
      </rPr>
      <t>Item cc8a</t>
    </r>
    <r>
      <rPr>
        <b/>
        <sz val="10"/>
        <rFont val="Arial"/>
        <family val="2"/>
      </rPr>
      <t xml:space="preserve"> - </t>
    </r>
    <r>
      <rPr>
        <sz val="10"/>
        <rFont val="Arial"/>
        <family val="2"/>
      </rPr>
      <t>This records whether, (‘Y’ for yes) or not (‘N’ for no), existing social tenants who under-occupy their property are given priority under your allocation scheme.</t>
    </r>
  </si>
  <si>
    <t>In light of the removal of the spare room subsidy, the 2012 statutory allocations guidance advises local authorities to consider the importance of giving social tenants who under-occupy their accommodation appropriate priority for a transfer. The 2012 statutory allocations guidance can be found here:</t>
  </si>
  <si>
    <t>Allocation of accommodation: Guidance for local authorities in England (2012)</t>
  </si>
  <si>
    <r>
      <t>[1]</t>
    </r>
    <r>
      <rPr>
        <sz val="10"/>
        <rFont val="Arial"/>
        <family val="2"/>
      </rPr>
      <t xml:space="preserve"> The Localism Act can be accessed at</t>
    </r>
  </si>
  <si>
    <t>http://www.legislation.gov.uk/ukpga/2011/20/contents/enacted</t>
  </si>
  <si>
    <t>Questions in this section regarding nominations should be answered by all local authorities, regardless of whether they own housing stock or not as those that do not own stock still retain an allocations function. The rest of this section should be completed only by local authorities that own social housing stock and we have pre-filled the cells with a zero for those authorities that do not own stock within the HRA.  If you have transferred your stock during the year and need to report on lettings carried out during the reporting year please over-write the zeros as appropriate.</t>
  </si>
  <si>
    <t xml:space="preserve">This section includes all social lettings in this section at social or affordable rent levels and on secure, introductory or flexible tenancies.  Local authorities have been able to offer affordable rent on secure tenancies from 2011/12 and flexible tenancies following implementation of the Localism Act from April 2012. </t>
  </si>
  <si>
    <t xml:space="preserve">Please complete this section even if you also complete CORE.  Not all local authorities complete CORE – there were over 90% of local authority lettings reported on CORE in 2013/14 and in the future it is intended that the majority of lettings data will be collected through CORE as the Department’s preferred source. However this will only be possible when CORE coverage is more complete. </t>
  </si>
  <si>
    <t>Dwellings let to existing social housing tenants transferring into your authority's own stock from a social housing dwelling</t>
  </si>
  <si>
    <t>Include here the number of dwellings from your local authority stock let on a secure, introductory or flexible tenancy (i.e. exclude all lettings of dwellings let on a non-secure tenancy other than an introductory tenancy) to an existing social tenant (all social tenants). Include lettings of your dwellings that are located outside the local authority district.</t>
  </si>
  <si>
    <t>An existing social tenant is one which immediately before the current let had a secure, assured, flexible, fixed term, introductory, starter, demoted or family intervention tenancy (this list includes terms which are used inter-changeable for the same tenancy type).  Exclude those who succeed to or to whom a tenancy is assigned as they should be reported below as new tenants.</t>
  </si>
  <si>
    <t xml:space="preserve">Items d1a to d3a, d5a to d7a, and d9a are mutually exclusive of one another (i.e. dwellings included in one question cannot also be included in any of the others). </t>
  </si>
  <si>
    <t>Record here only those dwellings owned by your local authority which are let to non-existing (new) tenants, i.e. tenants whose last dwelling (immediately prior to the letting of the dwelling owned by your local authority) was not a social housing dwelling (whether owned or managed by your local authority or another social landlord). Only include lettings on a secure, introductory or flexible tenancy; do not include tenancies that have been converted from introductory tenancies – this is to avoid double counting.</t>
  </si>
  <si>
    <r>
      <rPr>
        <b/>
        <sz val="10"/>
        <color indexed="10"/>
        <rFont val="Arial"/>
        <family val="2"/>
      </rPr>
      <t>Item d8a</t>
    </r>
    <r>
      <rPr>
        <sz val="10"/>
        <rFont val="Arial"/>
        <family val="2"/>
      </rPr>
      <t xml:space="preserve"> - Total number of dwellings let to social tenants under secure, introductory or flexible tenancies. If items d5a and d7a have been reported, they should sum up to the number recorded here. </t>
    </r>
  </si>
  <si>
    <r>
      <rPr>
        <b/>
        <sz val="10"/>
        <color indexed="10"/>
        <rFont val="Arial"/>
        <family val="2"/>
      </rPr>
      <t>Item d8aa</t>
    </r>
    <r>
      <rPr>
        <sz val="10"/>
        <rFont val="Arial"/>
        <family val="2"/>
      </rPr>
      <t xml:space="preserve"> - Record here the subset of dwellings let to new tenants under secure or introductory tenants (recorded in item d8a) where the tenant has moved from outside your local authority area. </t>
    </r>
  </si>
  <si>
    <r>
      <rPr>
        <b/>
        <sz val="10"/>
        <color indexed="10"/>
        <rFont val="Arial"/>
        <family val="2"/>
      </rPr>
      <t>Item d8ab</t>
    </r>
    <r>
      <rPr>
        <sz val="10"/>
        <rFont val="Arial"/>
        <family val="2"/>
      </rPr>
      <t xml:space="preserve"> – Record here the total number of dwellings let at affordable rent. This is a subset of the total number of dwellings let as reported in d8a.</t>
    </r>
  </si>
  <si>
    <r>
      <rPr>
        <b/>
        <sz val="10"/>
        <color indexed="10"/>
        <rFont val="Arial"/>
        <family val="2"/>
      </rPr>
      <t>Item d8ac</t>
    </r>
    <r>
      <rPr>
        <sz val="10"/>
        <rFont val="Arial"/>
        <family val="2"/>
      </rPr>
      <t xml:space="preserve"> – Record here the number of dwellings being let at affordable rent that were previously let at social rent levels. This is a subset of that which is reported in d8ab.</t>
    </r>
  </si>
  <si>
    <t xml:space="preserve">To understand the movement of lettings made around the country, please provide information on how many dwellings owned by your local authority were let through mutual exchanges. This should only include dwellings let by your authority as a consequence of a mutual exchange.  Information on exchanges between Private Registered Provider properties is now being captured by the Homes and Communities Agency.  Mutual exchanges of your authority’s properties arranged via a third party (such as the mutual exchange providers participating in HomeSwap Direct, the national home swap scheme) and those arranged independently by tenants should be included. </t>
  </si>
  <si>
    <t>Total local authority dwellings let</t>
  </si>
  <si>
    <r>
      <rPr>
        <b/>
        <sz val="10"/>
        <color indexed="10"/>
        <rFont val="Arial"/>
        <family val="2"/>
      </rPr>
      <t>Item d10a</t>
    </r>
    <r>
      <rPr>
        <sz val="10"/>
        <rFont val="Arial"/>
        <family val="2"/>
      </rPr>
      <t xml:space="preserve"> - This is the calculated total for lettings of local authority owned dwellings. It sums up dwellings let to existing tenants (cell d4a), dwellings let to new tenants (d8a) and lets through mutual exchange (d9a). </t>
    </r>
  </si>
  <si>
    <r>
      <rPr>
        <b/>
        <sz val="10"/>
        <color indexed="10"/>
        <rFont val="Arial"/>
        <family val="2"/>
      </rPr>
      <t>Item d10aa</t>
    </r>
    <r>
      <rPr>
        <sz val="10"/>
        <rFont val="Arial"/>
        <family val="2"/>
      </rPr>
      <t xml:space="preserve"> - This is the subset of all local authority lettings (recorded in d10a) which are in </t>
    </r>
    <r>
      <rPr>
        <b/>
        <sz val="10"/>
        <rFont val="Arial"/>
        <family val="2"/>
      </rPr>
      <t>‘General needs’ housing</t>
    </r>
    <r>
      <rPr>
        <sz val="10"/>
        <rFont val="Arial"/>
        <family val="2"/>
      </rPr>
      <t xml:space="preserve">. </t>
    </r>
  </si>
  <si>
    <t>‘General needs’ housing covers the bulk of housing stock for rent and includes both self-contained and shared housing. This is stock that is not designated for specific client groups requiring support or does not have the special design features that are specific to housing for older people and supported housing. Where additional support is offered to all residents as a matter of course, this stock is not general needs.</t>
  </si>
  <si>
    <r>
      <rPr>
        <b/>
        <sz val="10"/>
        <color indexed="10"/>
        <rFont val="Arial"/>
        <family val="2"/>
      </rPr>
      <t>Item d10ab</t>
    </r>
    <r>
      <rPr>
        <sz val="10"/>
        <rFont val="Arial"/>
        <family val="2"/>
      </rPr>
      <t xml:space="preserve"> - This is the subset of all total local authority lettings (recorded in d10a) which are in </t>
    </r>
    <r>
      <rPr>
        <b/>
        <sz val="10"/>
        <rFont val="Arial"/>
        <family val="2"/>
      </rPr>
      <t>‘Supported’ housing</t>
    </r>
    <r>
      <rPr>
        <sz val="10"/>
        <rFont val="Arial"/>
        <family val="2"/>
      </rPr>
      <t xml:space="preserve">. </t>
    </r>
  </si>
  <si>
    <t>‘Supported housing’ is housing which is either purpose designed or designated for a particular client group. It can be provided in shared or self-contained housing. Types of supported housing can include direct access hostels, group homes, purpose-built self-contained housing, residential care and nursing homes.</t>
  </si>
  <si>
    <t>Local authorities that no longer own stock should still complete questions d11a and d12a.</t>
  </si>
  <si>
    <t>‘Nominations’ refer to all lettings which are the result of a successful nomination made under Part 6 of the Housing Act 1996 under the terms of section 159(2)(b) or (c). This includes all successful nominations made under Part 6 of the 1996 Act by a LSVT management company or other body on behalf of your local authority (e.g. where the allocation function has been contracted out).</t>
  </si>
  <si>
    <t>This should exclude any nominations to dwellings provided under full or shared-ownership schemes.</t>
  </si>
  <si>
    <t>Where your local authority and the letting social landlord are partners to a Choice Based Letting scheme and the housing vacancies are put through the scheme, local authorities should ideally report only those lettings which are nominations. However, if this is not feasible, local authorities may record all social landlord lettings made through the Choice Based Letting scheme as nominations, provided the scheme involves a common allocation scheme (not just a common housing register) with a common set of prioritisation criteria (compatible with Part 6 of the Housing Act 1996) and a single point of entry. Please could you also mention this in the notes box.</t>
  </si>
  <si>
    <t>*Mutual exchanges, as these would be recorded in items d9a and d9ab of the receiving local authority.</t>
  </si>
  <si>
    <t>*Nominations by your local authority, as these would be recorded in items d11a and d12a.</t>
  </si>
  <si>
    <t>Vacant dwellings in your local authority area</t>
  </si>
  <si>
    <t>Vacant dwellings falling under the following Council Tax Exemption classes should be included:</t>
  </si>
  <si>
    <r>
      <t>·</t>
    </r>
    <r>
      <rPr>
        <sz val="10"/>
        <color indexed="8"/>
        <rFont val="Times New Roman"/>
        <family val="1"/>
      </rPr>
      <t xml:space="preserve">         </t>
    </r>
    <r>
      <rPr>
        <sz val="10"/>
        <color indexed="8"/>
        <rFont val="Arial"/>
        <family val="2"/>
      </rPr>
      <t>Class A: Vacant dwellings where major repair works or structural alterations are required, under way or recently completed (up to twelve months).</t>
    </r>
  </si>
  <si>
    <r>
      <t>·</t>
    </r>
    <r>
      <rPr>
        <sz val="10"/>
        <color indexed="8"/>
        <rFont val="Times New Roman"/>
        <family val="1"/>
      </rPr>
      <t xml:space="preserve">         </t>
    </r>
    <r>
      <rPr>
        <sz val="10"/>
        <color indexed="8"/>
        <rFont val="Arial"/>
        <family val="2"/>
      </rPr>
      <t>Class B: Unoccupied dwellings owned by a charity (up to six months).</t>
    </r>
  </si>
  <si>
    <r>
      <t>·</t>
    </r>
    <r>
      <rPr>
        <sz val="10"/>
        <color indexed="8"/>
        <rFont val="Times New Roman"/>
        <family val="1"/>
      </rPr>
      <t xml:space="preserve">         </t>
    </r>
    <r>
      <rPr>
        <sz val="10"/>
        <color indexed="8"/>
        <rFont val="Arial"/>
        <family val="2"/>
      </rPr>
      <t>Class C: A vacant dwelling (i.e. empty and substantially unfurnished) (up to six months).</t>
    </r>
  </si>
  <si>
    <r>
      <t>·</t>
    </r>
    <r>
      <rPr>
        <sz val="10"/>
        <color indexed="8"/>
        <rFont val="Times New Roman"/>
        <family val="1"/>
      </rPr>
      <t xml:space="preserve">         </t>
    </r>
    <r>
      <rPr>
        <sz val="10"/>
        <color indexed="8"/>
        <rFont val="Arial"/>
        <family val="2"/>
      </rPr>
      <t>Class D: A dwelling left unoccupied by people who are detained e.g. in prison.</t>
    </r>
  </si>
  <si>
    <r>
      <t>·</t>
    </r>
    <r>
      <rPr>
        <sz val="10"/>
        <color indexed="8"/>
        <rFont val="Times New Roman"/>
        <family val="1"/>
      </rPr>
      <t xml:space="preserve">         </t>
    </r>
    <r>
      <rPr>
        <sz val="10"/>
        <color indexed="8"/>
        <rFont val="Arial"/>
        <family val="2"/>
      </rPr>
      <t>Class E: An unoccupied dwelling which was previously the sole or main residence of a person who has moved into a hospital or care home.</t>
    </r>
  </si>
  <si>
    <r>
      <t>·</t>
    </r>
    <r>
      <rPr>
        <sz val="10"/>
        <color indexed="8"/>
        <rFont val="Times New Roman"/>
        <family val="1"/>
      </rPr>
      <t xml:space="preserve">         </t>
    </r>
    <r>
      <rPr>
        <sz val="10"/>
        <color indexed="8"/>
        <rFont val="Arial"/>
        <family val="2"/>
      </rPr>
      <t>Class F: Dwellings left empty by deceased persons.</t>
    </r>
  </si>
  <si>
    <r>
      <t>·</t>
    </r>
    <r>
      <rPr>
        <sz val="10"/>
        <color indexed="8"/>
        <rFont val="Times New Roman"/>
        <family val="1"/>
      </rPr>
      <t xml:space="preserve">         </t>
    </r>
    <r>
      <rPr>
        <sz val="10"/>
        <color indexed="8"/>
        <rFont val="Arial"/>
        <family val="2"/>
      </rPr>
      <t>Class G: An unoccupied dwelling where the occupation is prohibited by law.</t>
    </r>
  </si>
  <si>
    <r>
      <t>·</t>
    </r>
    <r>
      <rPr>
        <sz val="10"/>
        <color indexed="8"/>
        <rFont val="Times New Roman"/>
        <family val="1"/>
      </rPr>
      <t xml:space="preserve">         </t>
    </r>
    <r>
      <rPr>
        <sz val="10"/>
        <color indexed="8"/>
        <rFont val="Arial"/>
        <family val="2"/>
      </rPr>
      <t>Class H: Unoccupied clergy dwellings.</t>
    </r>
  </si>
  <si>
    <r>
      <t>·</t>
    </r>
    <r>
      <rPr>
        <sz val="10"/>
        <color indexed="8"/>
        <rFont val="Times New Roman"/>
        <family val="1"/>
      </rPr>
      <t xml:space="preserve">         </t>
    </r>
    <r>
      <rPr>
        <sz val="10"/>
        <color indexed="8"/>
        <rFont val="Arial"/>
        <family val="2"/>
      </rPr>
      <t>Class I: An unoccupied dwelling which was previously the sole or main residence of a person who is the owner or tenant and has moved to receive personal care.</t>
    </r>
  </si>
  <si>
    <r>
      <t>·</t>
    </r>
    <r>
      <rPr>
        <sz val="10"/>
        <color indexed="8"/>
        <rFont val="Times New Roman"/>
        <family val="1"/>
      </rPr>
      <t xml:space="preserve">         </t>
    </r>
    <r>
      <rPr>
        <sz val="10"/>
        <color indexed="8"/>
        <rFont val="Arial"/>
        <family val="2"/>
      </rPr>
      <t>Class J: An unoccupied dwelling which was previously the sole or main residence of a person who is the owner or tenant and who has moved in order to provide personal care to another person.</t>
    </r>
  </si>
  <si>
    <r>
      <t>·</t>
    </r>
    <r>
      <rPr>
        <sz val="10"/>
        <color indexed="8"/>
        <rFont val="Times New Roman"/>
        <family val="1"/>
      </rPr>
      <t xml:space="preserve">         </t>
    </r>
    <r>
      <rPr>
        <sz val="10"/>
        <color indexed="8"/>
        <rFont val="Arial"/>
        <family val="2"/>
      </rPr>
      <t>Class K: An unoccupied dwelling where the owner is a student who last lived in the dwelling as their main home.</t>
    </r>
  </si>
  <si>
    <r>
      <t>·</t>
    </r>
    <r>
      <rPr>
        <sz val="10"/>
        <color indexed="8"/>
        <rFont val="Times New Roman"/>
        <family val="1"/>
      </rPr>
      <t xml:space="preserve">         </t>
    </r>
    <r>
      <rPr>
        <sz val="10"/>
        <color indexed="8"/>
        <rFont val="Arial"/>
        <family val="2"/>
      </rPr>
      <t>Class L: An unoccupied dwelling which has been taken into possession by a mortgage lender.</t>
    </r>
  </si>
  <si>
    <r>
      <t>·</t>
    </r>
    <r>
      <rPr>
        <sz val="10"/>
        <color indexed="8"/>
        <rFont val="Times New Roman"/>
        <family val="1"/>
      </rPr>
      <t xml:space="preserve">         </t>
    </r>
    <r>
      <rPr>
        <sz val="10"/>
        <color indexed="8"/>
        <rFont val="Arial"/>
        <family val="2"/>
      </rPr>
      <t>Class Q: An unoccupied dwelling where the person who would otherwise be liable is a trustee in bankruptcy.</t>
    </r>
  </si>
  <si>
    <t>If council tax records are not available a local survey can be used in accordance with the above definitions. Please use the notes box to explain how you have estimated total vacant dwellings in your district if this is the case.</t>
  </si>
  <si>
    <t>In addition to any dwellings falling within the exemption classes above, also include as vacant:</t>
  </si>
  <si>
    <r>
      <t>·</t>
    </r>
    <r>
      <rPr>
        <sz val="10"/>
        <color indexed="8"/>
        <rFont val="Times New Roman"/>
        <family val="1"/>
      </rPr>
      <t xml:space="preserve">         </t>
    </r>
    <r>
      <rPr>
        <sz val="10"/>
        <color indexed="8"/>
        <rFont val="Arial"/>
        <family val="2"/>
      </rPr>
      <t>Any other dwellings which have been vacant for more than six months and are substantially unfurnished (your local authority may or may not grant a council tax discount or exemption on these dwellings).</t>
    </r>
  </si>
  <si>
    <r>
      <t>·</t>
    </r>
    <r>
      <rPr>
        <sz val="10"/>
        <color indexed="8"/>
        <rFont val="Times New Roman"/>
        <family val="1"/>
      </rPr>
      <t xml:space="preserve">         </t>
    </r>
    <r>
      <rPr>
        <sz val="10"/>
        <color indexed="8"/>
        <rFont val="Arial"/>
        <family val="2"/>
      </rPr>
      <t>Any group of bedsits, counted as one dwelling. Groups of bedsits should only count as vacant when they are all vacant.</t>
    </r>
  </si>
  <si>
    <t>Vacants should not include:</t>
  </si>
  <si>
    <r>
      <t>·</t>
    </r>
    <r>
      <rPr>
        <sz val="10"/>
        <color indexed="8"/>
        <rFont val="Times New Roman"/>
        <family val="1"/>
      </rPr>
      <t xml:space="preserve">         </t>
    </r>
    <r>
      <rPr>
        <sz val="10"/>
        <color indexed="8"/>
        <rFont val="Arial"/>
        <family val="2"/>
      </rPr>
      <t>Second homes or holiday lets;</t>
    </r>
  </si>
  <si>
    <r>
      <t>·</t>
    </r>
    <r>
      <rPr>
        <sz val="10"/>
        <color indexed="8"/>
        <rFont val="Times New Roman"/>
        <family val="1"/>
      </rPr>
      <t xml:space="preserve">         </t>
    </r>
    <r>
      <rPr>
        <sz val="10"/>
        <color indexed="8"/>
        <rFont val="Arial"/>
        <family val="2"/>
      </rPr>
      <t>Re-lets of temporary housing;</t>
    </r>
  </si>
  <si>
    <r>
      <t>·</t>
    </r>
    <r>
      <rPr>
        <sz val="10"/>
        <color indexed="8"/>
        <rFont val="Times New Roman"/>
        <family val="1"/>
      </rPr>
      <t xml:space="preserve">         </t>
    </r>
    <r>
      <rPr>
        <sz val="10"/>
        <color indexed="8"/>
        <rFont val="Arial"/>
        <family val="2"/>
      </rPr>
      <t>Halls of residence and houses normally occupied by students;</t>
    </r>
  </si>
  <si>
    <r>
      <t>·</t>
    </r>
    <r>
      <rPr>
        <sz val="10"/>
        <color indexed="8"/>
        <rFont val="Times New Roman"/>
        <family val="1"/>
      </rPr>
      <t xml:space="preserve">         </t>
    </r>
    <r>
      <rPr>
        <sz val="10"/>
        <color indexed="8"/>
        <rFont val="Arial"/>
        <family val="2"/>
      </rPr>
      <t>Dwellings used for armed or visiting forces;</t>
    </r>
  </si>
  <si>
    <r>
      <t>·</t>
    </r>
    <r>
      <rPr>
        <sz val="10"/>
        <color indexed="8"/>
        <rFont val="Times New Roman"/>
        <family val="1"/>
      </rPr>
      <t xml:space="preserve">         </t>
    </r>
    <r>
      <rPr>
        <sz val="10"/>
        <color indexed="8"/>
        <rFont val="Arial"/>
        <family val="2"/>
      </rPr>
      <t>Empty caravan pitches or boat moorings;</t>
    </r>
  </si>
  <si>
    <r>
      <t>·</t>
    </r>
    <r>
      <rPr>
        <sz val="10"/>
        <color indexed="8"/>
        <rFont val="Times New Roman"/>
        <family val="1"/>
      </rPr>
      <t xml:space="preserve">         </t>
    </r>
    <r>
      <rPr>
        <sz val="10"/>
        <color indexed="8"/>
        <rFont val="Arial"/>
        <family val="2"/>
      </rPr>
      <t>Vacant annexes;</t>
    </r>
  </si>
  <si>
    <r>
      <t>·</t>
    </r>
    <r>
      <rPr>
        <sz val="10"/>
        <color indexed="8"/>
        <rFont val="Times New Roman"/>
        <family val="1"/>
      </rPr>
      <t xml:space="preserve">         </t>
    </r>
    <r>
      <rPr>
        <sz val="10"/>
        <color indexed="8"/>
        <rFont val="Arial"/>
        <family val="2"/>
      </rPr>
      <t>Any dwellings falling under council tax exemption classes M to P and R to W</t>
    </r>
  </si>
  <si>
    <t>Vacant dwellings owned by your local authority</t>
  </si>
  <si>
    <t>Vacant dwellings ‘available for letting’ should include:</t>
  </si>
  <si>
    <r>
      <t>·</t>
    </r>
    <r>
      <rPr>
        <sz val="10"/>
        <color indexed="8"/>
        <rFont val="Times New Roman"/>
        <family val="1"/>
      </rPr>
      <t xml:space="preserve">         </t>
    </r>
    <r>
      <rPr>
        <sz val="10"/>
        <color indexed="8"/>
        <rFont val="Arial"/>
        <family val="2"/>
      </rPr>
      <t>Stock where the previous tenant is no longer being charged rent and no works are required before a new tenant can move in.</t>
    </r>
  </si>
  <si>
    <r>
      <t>·</t>
    </r>
    <r>
      <rPr>
        <sz val="10"/>
        <color indexed="8"/>
        <rFont val="Times New Roman"/>
        <family val="1"/>
      </rPr>
      <t xml:space="preserve">         </t>
    </r>
    <r>
      <rPr>
        <sz val="10"/>
        <color indexed="8"/>
        <rFont val="Arial"/>
        <family val="2"/>
      </rPr>
      <t>Stock that has been handed over from a contractor, development section or maintenance section on completion of works, for new letting or re-letting, and is in a satisfactory condition for letting.</t>
    </r>
  </si>
  <si>
    <r>
      <t>·</t>
    </r>
    <r>
      <rPr>
        <sz val="10"/>
        <color indexed="8"/>
        <rFont val="Times New Roman"/>
        <family val="1"/>
      </rPr>
      <t xml:space="preserve">         </t>
    </r>
    <r>
      <rPr>
        <sz val="10"/>
        <color indexed="8"/>
        <rFont val="Arial"/>
        <family val="2"/>
      </rPr>
      <t>Stock requiring normal maintenance and redecoration work between lets (as a result of tenant turnover). This includes maintenance between tenants moving out and new tenants moving in.</t>
    </r>
  </si>
  <si>
    <r>
      <t>Vacant dwellings that are ‘</t>
    </r>
    <r>
      <rPr>
        <b/>
        <sz val="10"/>
        <rFont val="Arial"/>
        <family val="2"/>
      </rPr>
      <t xml:space="preserve">not </t>
    </r>
    <r>
      <rPr>
        <sz val="10"/>
        <rFont val="Arial"/>
        <family val="2"/>
      </rPr>
      <t>available for letting’</t>
    </r>
    <r>
      <rPr>
        <b/>
        <sz val="10"/>
        <rFont val="Arial"/>
        <family val="2"/>
      </rPr>
      <t xml:space="preserve"> </t>
    </r>
    <r>
      <rPr>
        <sz val="10"/>
        <rFont val="Arial"/>
        <family val="2"/>
      </rPr>
      <t>should include:</t>
    </r>
  </si>
  <si>
    <r>
      <t>·</t>
    </r>
    <r>
      <rPr>
        <sz val="10"/>
        <color indexed="8"/>
        <rFont val="Times New Roman"/>
        <family val="1"/>
      </rPr>
      <t xml:space="preserve">         </t>
    </r>
    <r>
      <rPr>
        <sz val="10"/>
        <color indexed="8"/>
        <rFont val="Arial"/>
        <family val="2"/>
      </rPr>
      <t>Stock that has been previously let, but which requires works before a new tenant can move in (which are more substantive than normal maintenance and redecoration works). This includes units where a contract for work has been let and works have not physically commenced and / or the property has not been handed over for letting or re-letting.</t>
    </r>
  </si>
  <si>
    <r>
      <t>·</t>
    </r>
    <r>
      <rPr>
        <sz val="10"/>
        <color indexed="8"/>
        <rFont val="Times New Roman"/>
        <family val="1"/>
      </rPr>
      <t xml:space="preserve">         </t>
    </r>
    <r>
      <rPr>
        <sz val="10"/>
        <color indexed="8"/>
        <rFont val="Arial"/>
        <family val="2"/>
      </rPr>
      <t>Stock awaiting sale, provided they were not originally developed for sale.</t>
    </r>
  </si>
  <si>
    <r>
      <t>·</t>
    </r>
    <r>
      <rPr>
        <sz val="10"/>
        <color indexed="8"/>
        <rFont val="Times New Roman"/>
        <family val="1"/>
      </rPr>
      <t xml:space="preserve">         </t>
    </r>
    <r>
      <rPr>
        <sz val="10"/>
        <color indexed="8"/>
        <rFont val="Arial"/>
        <family val="2"/>
      </rPr>
      <t>Stock that is not available for letting due to unauthorised occupation or because it is awaiting demolition.</t>
    </r>
  </si>
  <si>
    <r>
      <rPr>
        <vertAlign val="superscript"/>
        <sz val="10"/>
        <rFont val="Arial"/>
        <family val="2"/>
      </rPr>
      <t>[1]</t>
    </r>
    <r>
      <rPr>
        <sz val="10"/>
        <color indexed="12"/>
        <rFont val="Arial"/>
        <family val="2"/>
      </rPr>
      <t xml:space="preserve"> </t>
    </r>
    <r>
      <rPr>
        <u/>
        <sz val="10"/>
        <color indexed="12"/>
        <rFont val="Arial"/>
        <family val="2"/>
      </rPr>
      <t>https://www.gov.uk/government/statistical-data-sets/live-tables-on-dwelling-stock-including-vacants</t>
    </r>
  </si>
  <si>
    <r>
      <t xml:space="preserve">Most questions in this section relate to stock owned by your local authority and should be completed on the basis of stock within your HRA (see detailed definition in Section A). However, some questions do include other tenures such as </t>
    </r>
    <r>
      <rPr>
        <u/>
        <sz val="10"/>
        <color indexed="8"/>
        <rFont val="Arial"/>
        <family val="2"/>
      </rPr>
      <t>private sector</t>
    </r>
    <r>
      <rPr>
        <sz val="10"/>
        <color indexed="8"/>
        <rFont val="Arial"/>
        <family val="2"/>
      </rPr>
      <t xml:space="preserve"> dwellings. Please include here all those dwellings which are owner-occupied or privately rented, including those in shared ownership.</t>
    </r>
  </si>
  <si>
    <t>Energy Efficiency – stock owned by your local authority</t>
  </si>
  <si>
    <r>
      <t>This section should be completed by local authorities that own stock, as it refers to dwellings owned by your local authority,</t>
    </r>
    <r>
      <rPr>
        <sz val="10"/>
        <rFont val="Arial"/>
        <family val="2"/>
      </rPr>
      <t xml:space="preserve"> whether they are located within your local authority area or not</t>
    </r>
    <r>
      <rPr>
        <sz val="10"/>
        <color indexed="8"/>
        <rFont val="Arial"/>
        <family val="2"/>
      </rPr>
      <t xml:space="preserve">. For those authorities that do not own stock, we have pre-filled the cells with zero on Interform. </t>
    </r>
  </si>
  <si>
    <r>
      <rPr>
        <b/>
        <sz val="10"/>
        <color indexed="10"/>
        <rFont val="Arial"/>
        <family val="2"/>
      </rPr>
      <t>Question 1</t>
    </r>
    <r>
      <rPr>
        <b/>
        <sz val="10"/>
        <rFont val="Arial"/>
        <family val="2"/>
      </rPr>
      <t xml:space="preserve"> </t>
    </r>
    <r>
      <rPr>
        <sz val="10"/>
        <rFont val="Arial"/>
        <family val="2"/>
      </rPr>
      <t>asks the average EPC/SAP rating (e.g. rating from A to G) of all dwellings owned by your local authority, as at 1</t>
    </r>
    <r>
      <rPr>
        <vertAlign val="superscript"/>
        <sz val="10"/>
        <rFont val="Arial"/>
        <family val="2"/>
      </rPr>
      <t>st</t>
    </r>
    <r>
      <rPr>
        <sz val="10"/>
        <rFont val="Arial"/>
        <family val="2"/>
      </rPr>
      <t xml:space="preserve"> of April this reporting year (</t>
    </r>
    <r>
      <rPr>
        <b/>
        <sz val="10"/>
        <rFont val="Arial"/>
        <family val="2"/>
      </rPr>
      <t>Item f1a</t>
    </r>
    <r>
      <rPr>
        <sz val="10"/>
        <rFont val="Arial"/>
        <family val="2"/>
      </rPr>
      <t>) and planned for the next reporting year (</t>
    </r>
    <r>
      <rPr>
        <b/>
        <sz val="10"/>
        <rFont val="Arial"/>
        <family val="2"/>
      </rPr>
      <t>Item f1b</t>
    </r>
    <r>
      <rPr>
        <sz val="10"/>
        <rFont val="Arial"/>
        <family val="2"/>
      </rPr>
      <t>).</t>
    </r>
  </si>
  <si>
    <r>
      <t xml:space="preserve">The standard method of reporting energy efficiency is now the </t>
    </r>
    <r>
      <rPr>
        <b/>
        <sz val="10"/>
        <rFont val="Arial"/>
        <family val="2"/>
      </rPr>
      <t>Energy Performance Certificate</t>
    </r>
    <r>
      <rPr>
        <sz val="10"/>
        <rFont val="Arial"/>
        <family val="2"/>
      </rPr>
      <t xml:space="preserve"> (EPC). The EPC was introduced in 2007 as part of a programme to reflect European legislation and currently all buildings whenever sold, built or rented need an EPC. The requirement for an EPC is laid down by European Union Energy Performance of Buildings Directive 2002/91/EC.</t>
    </r>
  </si>
  <si>
    <t>An EPC is a document which indicates the energy performance of a residential property. It places the property in a banding from A (most efficient) to G (least efficient), basing it on its Standard Assessment Procedure (SAP) rating, which ranges from 1 to 100 (most efficient).  The rating is an index of the annual cost of the standard energy bills for heating the home, heating water and lighting but excludes costs of running appliances like TVs or washing machines.</t>
  </si>
  <si>
    <r>
      <t>The current SAP measure is now 2009 and a new update is due in 2013.</t>
    </r>
    <r>
      <rPr>
        <b/>
        <sz val="10"/>
        <rFont val="Arial"/>
        <family val="2"/>
      </rPr>
      <t xml:space="preserve"> </t>
    </r>
    <r>
      <rPr>
        <sz val="10"/>
        <rFont val="Arial"/>
        <family val="2"/>
      </rPr>
      <t>The average rating should be calculated by using the SAP 2009 ratings of all properties: calculate the average rating (1-100) and then report the equivalent EPC band (A-G). For example, if there are three dwellings with SAP ratings 38, 68 and 90, the average rating would be 65.3, equivalent to a band D rating. The rating band D would be the average rating to report.  The table below summarises the EPC bands and their 2009 SAP rating:</t>
    </r>
  </si>
  <si>
    <t>Energy Performance Certificate Band</t>
  </si>
  <si>
    <t>Standard Assessment Procedure Rating Points</t>
  </si>
  <si>
    <t>92-100 points (Most efficient)</t>
  </si>
  <si>
    <t>81-91 points</t>
  </si>
  <si>
    <t>69-80 points</t>
  </si>
  <si>
    <t>55-68 points</t>
  </si>
  <si>
    <t>39-54 points</t>
  </si>
  <si>
    <t>21-38 points</t>
  </si>
  <si>
    <t>1-20 points (Least efficient)</t>
  </si>
  <si>
    <t>If you cannot report using SAP 2009 and need to use a previous standard (e.g. 2005) please calculate the equivalent EPC rating as if using SAP 2009 but indicate so in the notes box.</t>
  </si>
  <si>
    <r>
      <rPr>
        <b/>
        <sz val="10"/>
        <color indexed="10"/>
        <rFont val="Arial"/>
        <family val="2"/>
      </rPr>
      <t>Question 2</t>
    </r>
    <r>
      <rPr>
        <b/>
        <sz val="10"/>
        <rFont val="Arial"/>
        <family val="2"/>
      </rPr>
      <t xml:space="preserve"> </t>
    </r>
    <r>
      <rPr>
        <sz val="10"/>
        <rFont val="Arial"/>
        <family val="2"/>
      </rPr>
      <t>requests information about the number of dwellings owned by your local authority that received different types of renovation work to improve energy efficiency and generate renewable energy during last year (column ‘a’)  and the dwellings planned to be improved the following year (column ‘b’). These works are considered to improve the levels of comfort, reduce energy use and CO</t>
    </r>
    <r>
      <rPr>
        <vertAlign val="subscript"/>
        <sz val="10"/>
        <rFont val="Arial"/>
        <family val="2"/>
      </rPr>
      <t>2</t>
    </r>
    <r>
      <rPr>
        <sz val="10"/>
        <rFont val="Arial"/>
        <family val="2"/>
      </rPr>
      <t xml:space="preserve"> emissions, and lower fuel bills.</t>
    </r>
  </si>
  <si>
    <t xml:space="preserve">Where works are to common parts, public and private open areas, or in the case of blocks of flats, to the structure, roofs or other shared elements, report the total number of dwellings among which the costs of works is to be apportioned. In the case of dwellings that have been sold, count only a proportion of the dwellings to reflect the council’s remaining net financial responsibility, if any. </t>
  </si>
  <si>
    <t>An individual dwelling may be counted under more than one category of works. For example, a dwelling which has a new efficient boiler and new loft insulation should be recorded under both questions.</t>
  </si>
  <si>
    <t>Renewable technologies are defined as being powered by abundant, free sources of energy such as the sun, the wind or even plant and animal matter, as opposed to generating energy from non renewable sources like fossil fuels.</t>
  </si>
  <si>
    <t>Include here also low carbon technologies such as heat pumps which are not completely renewable because they still require input of electrical energy but at much smaller scale than conventional technologies.</t>
  </si>
  <si>
    <t>Some of the main options for these technologies are:</t>
  </si>
  <si>
    <t>*Heat generating technologies – wood fuelled heating systems, solar water heating and heat pumps.</t>
  </si>
  <si>
    <t>*Electricity generating technologies – wind turbines, solar electricity (photovoltaics), hydroelectricity and micro-combined heat and power.</t>
  </si>
  <si>
    <t>photovoltaic panels</t>
  </si>
  <si>
    <t>solar thermal</t>
  </si>
  <si>
    <t>heatpumps (air, ground or water)</t>
  </si>
  <si>
    <t>biomass boilers</t>
  </si>
  <si>
    <t>wind turbines</t>
  </si>
  <si>
    <t>other</t>
  </si>
  <si>
    <t>Items f3a, f4a and f4b – these questions have been removed.</t>
  </si>
  <si>
    <t xml:space="preserve">Housing Health and Safety Rating System </t>
  </si>
  <si>
    <r>
      <t>The Housing Health and Safety Rating System (HHSRS) is a risk assessment tool used to assess potential risks to the health and safety of occupants in all residential properties in England and Wales. It came into effect on 6</t>
    </r>
    <r>
      <rPr>
        <vertAlign val="superscript"/>
        <sz val="10"/>
        <rFont val="Arial"/>
        <family val="2"/>
      </rPr>
      <t>th</t>
    </r>
    <r>
      <rPr>
        <sz val="10"/>
        <rFont val="Arial"/>
        <family val="2"/>
      </rPr>
      <t xml:space="preserve"> April 2006.</t>
    </r>
  </si>
  <si>
    <t>https://www.gov.uk/government/uploads/system/uploads/attachment_data/file/9425/150940.pdf</t>
  </si>
  <si>
    <t>The HHSRS looks at the likelihood of an incident arising from the condition of the property and the likely harmful outcome. For example, how likely is a fire to break out, what will happen if one does?</t>
  </si>
  <si>
    <t>Where there are hazards, the assessment could show the presence of serious (category 1) hazards and other less serious (category 2) hazards.</t>
  </si>
  <si>
    <t>Please only record in this section those dwellings with category 1 hazards. Please note that this is equivalent to not meeting the ‘Decent Home’ standard used previously in the HSSA. However, there is not a current ‘Decent Homes’ programme for the private sector so the emphasis of the questions is on the HHSRS.</t>
  </si>
  <si>
    <t>All associated costs should be reported in £000s.</t>
  </si>
  <si>
    <t>Where Category 1 hazards are identified, the Housing Act 2004 puts authorities under a general duty to take appropriate action, including the enforcement action to remove them. Each local authority can define the principles that will follow when making regulatory decisions and, in particular, as to the most appropriate action following the identification of Category 1 hazards.</t>
  </si>
  <si>
    <t>For further information see the ‘HHSRS Enforcement guidance’ below:</t>
  </si>
  <si>
    <t>https://www.gov.uk/government/publications/housing-health-and-safety-rating-system-enforcement-guidance-housing-conditions</t>
  </si>
  <si>
    <t>Houses in Multiple Occupation</t>
  </si>
  <si>
    <t>This section should be completed by all local authorities, whether they own stock or not, as it refers to all dwellings within your local authority area.</t>
  </si>
  <si>
    <t>https://www.gov.uk/government/publications/licensing-of-houses-in-multiple-occupation-in-england-a-guide-for-landlords-and-managers</t>
  </si>
  <si>
    <t>Licensing of houses in multiple occupation aims at improving the physical condition and management of various types of properties in the private rented sector. Mandatory licensing seeks to ensure that ‘high risk’ houses in multiple occupation are in a good condition and well managed. The Housing Act 2004 introduced these measures.</t>
  </si>
  <si>
    <r>
      <t xml:space="preserve">When providing estimates in </t>
    </r>
    <r>
      <rPr>
        <b/>
        <sz val="10"/>
        <rFont val="Arial"/>
        <family val="2"/>
      </rPr>
      <t xml:space="preserve">items f8a </t>
    </r>
    <r>
      <rPr>
        <sz val="10"/>
        <rFont val="Arial"/>
        <family val="2"/>
      </rPr>
      <t>and</t>
    </r>
    <r>
      <rPr>
        <b/>
        <sz val="10"/>
        <rFont val="Arial"/>
        <family val="2"/>
      </rPr>
      <t xml:space="preserve"> f9a</t>
    </r>
    <r>
      <rPr>
        <sz val="10"/>
        <rFont val="Arial"/>
        <family val="2"/>
      </rPr>
      <t>, it is for the local authority to determine how to make a best estimate using local sources of information such as sample surveys and administrative data.</t>
    </r>
  </si>
  <si>
    <r>
      <t>The number of licensable houses in multiple occupation is a proportion of the total that are considered at high risk. Mandatory licensing of houses in multiple occupation came into force on 6</t>
    </r>
    <r>
      <rPr>
        <vertAlign val="superscript"/>
        <sz val="10"/>
        <rFont val="Arial"/>
        <family val="2"/>
      </rPr>
      <t>th</t>
    </r>
    <r>
      <rPr>
        <sz val="10"/>
        <rFont val="Arial"/>
        <family val="2"/>
      </rPr>
      <t xml:space="preserve"> April 2006, aimed at improving properties that meet particular criteria. A mandatory licensable dwelling is defined as a property of three or more storeys housing five or more persons forming two or more households. [Section 55(2)(a) of the Housing Act 2004 and Statutory Instrument 371/2006]. Local authorities are under a statutory duty to licence such properties. In each authority, the number of properties that fall into this category will vary.</t>
    </r>
  </si>
  <si>
    <t>The Housing Act 2004 states that a HHSRS inspection is required on a licensed property within 5 years of the application date. If a ‘Category 1’ hazard is found the local authority has a statutory duty to take the most appropriate action. For further information on Category 1 hazards, please refer to guidance provided above.</t>
  </si>
  <si>
    <t>Please note that the Private Sector Renewal programme funded centrally by the Department has been discontinued. This section now captures local authority activities under their private sector housing renewal policies, using the powers set out in the Regulatory Reform (Housing Assistance) Order 2002.  It is now up to the local authorities to allocate budgets to meet their local needs.</t>
  </si>
  <si>
    <r>
      <rPr>
        <b/>
        <sz val="10"/>
        <color indexed="10"/>
        <rFont val="Arial"/>
        <family val="2"/>
      </rPr>
      <t>Question 12</t>
    </r>
    <r>
      <rPr>
        <b/>
        <sz val="10"/>
        <rFont val="Arial"/>
        <family val="2"/>
      </rPr>
      <t xml:space="preserve"> </t>
    </r>
    <r>
      <rPr>
        <sz val="10"/>
        <rFont val="Arial"/>
        <family val="2"/>
      </rPr>
      <t xml:space="preserve">requests information on loans, grants and other assistance from your local authority to the </t>
    </r>
    <r>
      <rPr>
        <u/>
        <sz val="10"/>
        <rFont val="Arial"/>
        <family val="2"/>
      </rPr>
      <t>private sector</t>
    </r>
    <r>
      <rPr>
        <sz val="10"/>
        <rFont val="Arial"/>
        <family val="2"/>
      </rPr>
      <t xml:space="preserve"> during the reporting year, and the number of dwellings improved. It should be answered by all local authorities, whether they own stock or not.  If you have provided assistance to dwellings outside your local authority area, please include this here as well and make a note of those in the notes box.</t>
    </r>
  </si>
  <si>
    <t>Figures should be given in cash terms and on cash basis.</t>
  </si>
  <si>
    <t>In general, money given out counts as a grant rather than as ‘other assistance’ if there is a clear end-point to the project for which the money was given. ‘Other assistance’ is usually an on-going project.</t>
  </si>
  <si>
    <r>
      <t xml:space="preserve">The </t>
    </r>
    <r>
      <rPr>
        <b/>
        <sz val="10"/>
        <rFont val="Arial"/>
        <family val="2"/>
      </rPr>
      <t>number of dwellings</t>
    </r>
    <r>
      <rPr>
        <sz val="10"/>
        <rFont val="Arial"/>
        <family val="2"/>
      </rPr>
      <t xml:space="preserve"> improved should only include those where the grant/loan has been completed (i.e. all instalment payments have been made). In contrast, expenditure figures should refer to when payments were made.  For expenditure on grants and/or loans figures, all payments made in the year, including any instalment payments, should be included. The following examples clarify the requirements:</t>
    </r>
  </si>
  <si>
    <t>i. A grant/loan of £1,000 is phased in two years, the first instalment is £700 in year 1, and the last instalment is in year 2. We should have the number of grants (dwellings improved) in year 1 as zero and year 2 as one. Expenditure is £700 in year 1 and £300 in year 2.</t>
  </si>
  <si>
    <t>ii. A grant/loan with one single payment of £500 with works that start in year 1 and is completed in year 1. Though due to delays in approving or paying for the works, the payment is not made until year 2, then again number of grants (dwellings improved) in year 1 is zero and year 2 is one but the expenditure figure would be zero in year 1 and £500 in year 2.</t>
  </si>
  <si>
    <t>Questions 13 to 23 refer to the delivery of the Decent Homes programme for dwellings owned by your local authority. This data was previously collected through the BPSA. We have pre-filled the cells in this section with a zero for those local authorities that do not own any stock.  The Decent Homes standard applies to and should be reported on social housing except leasehold and shared ownership properties. Guidance on the definition of a decent home, which will help you quantify the level of non-decent and potentially non-decent housing in your stock, was issued in June 2006, and is available at the following address:</t>
  </si>
  <si>
    <t>https://www.gov.uk/government/uploads/system/uploads/attachment_data/file/7812/138355.pdf</t>
  </si>
  <si>
    <t>Separate guidance explaining how you can quantify the level of non-decent and potentially non-decent housing as part of a stock survey carried out in line with the guidance issued in August 2000:</t>
  </si>
  <si>
    <t>http://webarchive.nationalarchives.gov.uk/20120919132719/http://www.communities.gov.uk/documents/housing/pdf/156837.pdf</t>
  </si>
  <si>
    <r>
      <t>When responding to these questions, please note that from 6</t>
    </r>
    <r>
      <rPr>
        <vertAlign val="superscript"/>
        <sz val="10"/>
        <rFont val="Arial"/>
        <family val="2"/>
      </rPr>
      <t>th</t>
    </r>
    <r>
      <rPr>
        <sz val="10"/>
        <rFont val="Arial"/>
        <family val="2"/>
      </rPr>
      <t xml:space="preserve"> April 2006, the Housing Health &amp; Safety Rating System replaced the fitness standard as an element of the Decent Homes Standard. Decent Homes calculations should be based on this system rather than the Fitness standard:</t>
    </r>
  </si>
  <si>
    <t>Please only record figures using the HHSRS standard – do not provide figures using the previous unfitness standard. If you do not know these figures using the HHSRS definition, please provide an explanation in the notes box, including an approximate date for when you will be using this system. Local authorities are encouraged to carry out stock condition surveys on a regular basis.</t>
  </si>
  <si>
    <t>Change in the number of non-decents (and associated expenditure) during the reporting year.</t>
  </si>
  <si>
    <t xml:space="preserve">Please note that where an individual tenant does not want work carried out on their home to bring it up to the Decent Homes standard, then the home can remain below the standard until the property is vacated, at which point the necessary work can be undertaken. Whilst the home is occupied it should not be counted as non-decent for reporting purposes.  However, where works are required to maintain the structural integrity of the dwelling or prevent other components within the dwelling from deteriorating, or where a category 1 hazard must receive early attention, if these dwellings had been counted as non-decent dwellings in the previous year’s return (under cell f13e of LAHS) they should be again counted in cell f13e this year. If the dwellings have been found to need such works during the reporting year they should also be counted under item f13e below as they became non-decent during the year. </t>
  </si>
  <si>
    <t>A partial transfer is where a local authority transfers some (not all) of its housing stock to a housing association. Please only record here dwellings that had been recorded as non-decent dwellings in the previous year return (under item f13e in LAHS) and have been transferred to another social landlord. Right to Buy sales are as defined in Section B.</t>
  </si>
  <si>
    <r>
      <t>*The number of non-decent dwellings as of 1</t>
    </r>
    <r>
      <rPr>
        <vertAlign val="superscript"/>
        <sz val="10"/>
        <rFont val="Arial"/>
        <family val="2"/>
      </rPr>
      <t>st</t>
    </r>
    <r>
      <rPr>
        <sz val="10"/>
        <rFont val="Arial"/>
        <family val="2"/>
      </rPr>
      <t xml:space="preserve"> of April of the previous year (that is, as reported in f13d in the previous reporting year)</t>
    </r>
  </si>
  <si>
    <t>*Plus the number of dwellings becoming non-decent during the reporting year (and reported in cell f13c in this return) less those where a tenancy refusal has also occurred during the reporting year</t>
  </si>
  <si>
    <t>*Less the number of non-decent dwellings made decent (and reported in cell f13a in this return) and the reduction in non-decent dwellings due to tenant refusals, demolitions, partial transfers or other sales including Right to Buy (and recorded in cells f13da to f13dc in this return)</t>
  </si>
  <si>
    <r>
      <t>If you have been unable to provide all the information on the flows of dwellings into and out of non-decency or do not have an estimate of the number of non-decent at 1</t>
    </r>
    <r>
      <rPr>
        <vertAlign val="superscript"/>
        <sz val="10"/>
        <rFont val="Arial"/>
        <family val="2"/>
      </rPr>
      <t>st</t>
    </r>
    <r>
      <rPr>
        <sz val="10"/>
        <rFont val="Arial"/>
        <family val="2"/>
      </rPr>
      <t xml:space="preserve"> April for the previous year, please provide an estimate of total non-decent stock as of 1</t>
    </r>
    <r>
      <rPr>
        <vertAlign val="superscript"/>
        <sz val="10"/>
        <rFont val="Arial"/>
        <family val="2"/>
      </rPr>
      <t>st</t>
    </r>
    <r>
      <rPr>
        <sz val="10"/>
        <rFont val="Arial"/>
        <family val="2"/>
      </rPr>
      <t xml:space="preserve"> April this year. Non-decent dwellings which are scheduled for demolition should not be included in the non-decent count.</t>
    </r>
  </si>
  <si>
    <t>The cumulative total is estimated by:</t>
  </si>
  <si>
    <r>
      <t>*The number of refusals up to 31</t>
    </r>
    <r>
      <rPr>
        <vertAlign val="superscript"/>
        <sz val="10"/>
        <rFont val="Arial"/>
        <family val="2"/>
      </rPr>
      <t>st</t>
    </r>
    <r>
      <rPr>
        <sz val="10"/>
        <rFont val="Arial"/>
        <family val="2"/>
      </rPr>
      <t xml:space="preserve"> March last year (since the time you started to keep a record of refusals), as recorded in this question in the last return</t>
    </r>
  </si>
  <si>
    <t>*Plus the number of refusals during this reporting year</t>
  </si>
  <si>
    <t>*Less the number of refusals ended i.e. where a tenant agrees to works or moves out and works are done</t>
  </si>
  <si>
    <r>
      <rPr>
        <b/>
        <sz val="10"/>
        <color indexed="10"/>
        <rFont val="Arial"/>
        <family val="2"/>
      </rPr>
      <t>Question 16</t>
    </r>
    <r>
      <rPr>
        <sz val="10"/>
        <rFont val="Arial"/>
        <family val="2"/>
      </rPr>
      <t xml:space="preserve"> provides a picture of why your stock fails to meet the Decent Homes standard.  It asks for the number of dwellings that fail to meet each of the four criteria of the Decent Homes standard (column ‘a’) and the associated cost (column ‘b’). All associated costs should be reported in £000s. The average cost in column ‘c’ is calculated for you by dividing the total cost in ‘b’ by the number of dwellings in ‘a’.</t>
    </r>
  </si>
  <si>
    <r>
      <rPr>
        <b/>
        <sz val="10"/>
        <color indexed="10"/>
        <rFont val="Arial"/>
        <family val="2"/>
      </rPr>
      <t>Item f16a</t>
    </r>
    <r>
      <rPr>
        <b/>
        <sz val="10"/>
        <rFont val="Arial"/>
        <family val="2"/>
      </rPr>
      <t xml:space="preserve"> -</t>
    </r>
    <r>
      <rPr>
        <sz val="10"/>
        <rFont val="Arial"/>
        <family val="2"/>
      </rPr>
      <t xml:space="preserve"> Presents the number of your local authority dwellings that do not meet the Decent Homes standard and it is pre-filled from the number you reported in item f13e. This number may be equal to or smaller than the sum of the dwellings that fail the Decent Homes standard for each criterion because one dwelling may fail more than one of those criteria.</t>
    </r>
  </si>
  <si>
    <r>
      <rPr>
        <b/>
        <sz val="10"/>
        <color indexed="10"/>
        <rFont val="Arial"/>
        <family val="2"/>
      </rPr>
      <t>Item f16b</t>
    </r>
    <r>
      <rPr>
        <b/>
        <sz val="10"/>
        <rFont val="Arial"/>
        <family val="2"/>
      </rPr>
      <t xml:space="preserve"> -</t>
    </r>
    <r>
      <rPr>
        <sz val="10"/>
        <rFont val="Arial"/>
        <family val="2"/>
      </rPr>
      <t xml:space="preserve"> Is the cost associated with the total number of decent homes dwellings and is pre-filled from the cost you reported in item f14e.</t>
    </r>
  </si>
  <si>
    <r>
      <rPr>
        <b/>
        <sz val="10"/>
        <color indexed="10"/>
        <rFont val="Arial"/>
        <family val="2"/>
      </rPr>
      <t xml:space="preserve">Items f16aa </t>
    </r>
    <r>
      <rPr>
        <sz val="10"/>
        <color indexed="10"/>
        <rFont val="Arial"/>
        <family val="2"/>
      </rPr>
      <t>to</t>
    </r>
    <r>
      <rPr>
        <b/>
        <sz val="10"/>
        <color indexed="10"/>
        <rFont val="Arial"/>
        <family val="2"/>
      </rPr>
      <t xml:space="preserve"> f16ac</t>
    </r>
    <r>
      <rPr>
        <b/>
        <sz val="10"/>
        <rFont val="Arial"/>
        <family val="2"/>
      </rPr>
      <t xml:space="preserve"> -</t>
    </r>
    <r>
      <rPr>
        <sz val="10"/>
        <rFont val="Arial"/>
        <family val="2"/>
      </rPr>
      <t xml:space="preserve"> Are pre-filled from items f5a and f5aa as they report the number of non-decent dwellings that fail the minimum standard criterion by having Category 1 hazards and the associated costs of meeting this standard. The average cost in f16ac is calculated for you by dividing the total cost in f16ab by the number of dwellings in f16aa.</t>
    </r>
  </si>
  <si>
    <r>
      <rPr>
        <b/>
        <sz val="10"/>
        <color indexed="10"/>
        <rFont val="Arial"/>
        <family val="2"/>
      </rPr>
      <t>Item f17a</t>
    </r>
    <r>
      <rPr>
        <sz val="10"/>
        <rFont val="Arial"/>
        <family val="2"/>
      </rPr>
      <t xml:space="preserve"> Please report here the percentage of your local authority dwellings that are non-decent. This should be calculated by using the number of non-decent homes as of 1st April at the end of the reporting year, reported in item f13e, and the total number of your local authority dwellings reported in item a2ib, by the formula f13e/a2ib*100.</t>
    </r>
  </si>
  <si>
    <t>Capital Expenditure on local authority owned stock during reporting year</t>
  </si>
  <si>
    <r>
      <t xml:space="preserve">This section should only be completed by those authorities that own stock as it refers to housing capital expenditure which is applicable to the HRA. For the rest of local authorities, the cells have been pre-filled with a zero.  </t>
    </r>
    <r>
      <rPr>
        <sz val="10"/>
        <color indexed="8"/>
        <rFont val="Arial"/>
        <family val="2"/>
      </rPr>
      <t>However, if you have transferred your stock in year and have activity or expenditure to report please over-write the zeros as appropriate</t>
    </r>
  </si>
  <si>
    <t>Data on all housing capital expenditure is reported separately by local authorities through their capital returns made to Local Government Finance Statistics.</t>
  </si>
  <si>
    <t>All costs should be reported on an accruals basis, i.e. when the work is carried out rather than when the bill is paid. For example, if a contract is carried out over two years the number of dwellings and costs of the work should be apportioned across the two financial years in proportion to the work carried out in each year.</t>
  </si>
  <si>
    <t>Where your authority shares responsibility for capital works, count only the proportion of the cost for which your authority will have a net financial responsibility (i.e. after the costs borne by owners or out of indemnity insurance is deducted from capital payments). Quote the number of dwellings implied by the proportion above (i.e. 50% of expenditure implies 50% of dwellings), rounding to the nearest whole number where necessary.</t>
  </si>
  <si>
    <r>
      <t xml:space="preserve">Costs should include consultant’s fees, contractor's preliminaries, contingencies and other related costs. Also include costs for equivalent building and professional services provided in-house. Do not include your authority’s management and administration costs.  Present all expenditure figures in </t>
    </r>
    <r>
      <rPr>
        <b/>
        <sz val="10"/>
        <color indexed="8"/>
        <rFont val="Arial"/>
        <family val="2"/>
      </rPr>
      <t xml:space="preserve">£000’s </t>
    </r>
    <r>
      <rPr>
        <sz val="10"/>
        <color indexed="8"/>
        <rFont val="Arial"/>
        <family val="2"/>
      </rPr>
      <t>and rounded to the nearest £1000 unless stated otherwise in the form. Quote total expenditure and not costs per dwelling. Where there are no dwellings requiring investment, there should be no associated costs and vice versa.</t>
    </r>
  </si>
  <si>
    <r>
      <rPr>
        <b/>
        <sz val="10"/>
        <color indexed="10"/>
        <rFont val="Arial"/>
        <family val="2"/>
      </rPr>
      <t>Question 25</t>
    </r>
    <r>
      <rPr>
        <sz val="10"/>
        <rFont val="Arial"/>
        <family val="2"/>
      </rPr>
      <t xml:space="preserve"> requests the number of HRA dwellings that received any capital works during the reporting year, and the associated costs of doing the work. Please bear in mind that you should count those dwellings under shared ownership or Private Finance Initiative here.</t>
    </r>
  </si>
  <si>
    <t xml:space="preserve">This section collects information about key management issues related to your local authority stock. For those authorities that do not own stock, we have pre-filled the cells with a zero. However, if you have transferred your stock in year and have activity to report please over-write the zeros as appropriate.  </t>
  </si>
  <si>
    <t>Management of local authority stock</t>
  </si>
  <si>
    <r>
      <rPr>
        <b/>
        <sz val="10"/>
        <color indexed="10"/>
        <rFont val="Arial"/>
        <family val="2"/>
      </rPr>
      <t>Item g1a</t>
    </r>
    <r>
      <rPr>
        <sz val="10"/>
        <rFont val="Arial"/>
        <family val="2"/>
      </rPr>
      <t xml:space="preserve"> – Record here the average re-let time in days to two decimal places. This is defined as the time in calendar days from when the tenancy is terminated up to and including the date when the new tenancy agreement starts (that is, the period for which the property is considered to be ‘void’). Where a notice has been served, the tenancy will not count as terminated until the notice period has ended and the local authority has possession of the property. Please </t>
    </r>
    <r>
      <rPr>
        <b/>
        <sz val="10"/>
        <rFont val="Arial"/>
        <family val="2"/>
      </rPr>
      <t>exclude</t>
    </r>
    <r>
      <rPr>
        <sz val="10"/>
        <rFont val="Arial"/>
        <family val="2"/>
      </rPr>
      <t xml:space="preserve"> properties:</t>
    </r>
  </si>
  <si>
    <t>*Let through mutual exchanges</t>
  </si>
  <si>
    <t>*Undergoing ‘major works’</t>
  </si>
  <si>
    <t xml:space="preserve">*Which the council intends to sell or demolish </t>
  </si>
  <si>
    <t>A void should be classed as a ‘major works’ void only if an existing tenant would have had to be decanted in order for the works to take place. The void period should start from the date that the works are completed.</t>
  </si>
  <si>
    <t>These items (g2aa to g2ad) are mutually exclusive and together add up to the total number of evictions recorded in g2a.</t>
  </si>
  <si>
    <t>This section gathers information on rents and rent management of the stock owned by your local authority within your HRA, whether it is located within your local authority area or in another local authority area. For local authorities that do not own HRA stock as at 1st April at the end of the reporting year we have pre-filled relevant cells with zero on Interform. However, if you have transferred your stock in year and have activity or expenditure to report please over-write the zeros as appropriate.</t>
  </si>
  <si>
    <t>This sub-section collects important data series on rent levels that need to continue for either administrative or statistical purposes.</t>
  </si>
  <si>
    <t xml:space="preserve">Please report rents to two decimal places.  Column ‘a’ should relate to lettings at social rent levels whilst column ‘b’ should be used to capture that at affordable rent levels. </t>
  </si>
  <si>
    <t>Please include:</t>
  </si>
  <si>
    <t xml:space="preserve">*Sheltered housing </t>
  </si>
  <si>
    <t>*Void properties and the rent which would be payable on them.</t>
  </si>
  <si>
    <t xml:space="preserve">*Hostels and houses in multiple occupation. </t>
  </si>
  <si>
    <t>But exclude:</t>
  </si>
  <si>
    <t>*Leased properties</t>
  </si>
  <si>
    <t>*Service charges</t>
  </si>
  <si>
    <t>*Charges for heating/water rates, etc</t>
  </si>
  <si>
    <t>*Charges/ premiums for sheltered/warden facilities.</t>
  </si>
  <si>
    <t xml:space="preserve">This section covers information on rent arrears. All arrears of both social and affordable rented properties should be included. </t>
  </si>
  <si>
    <r>
      <t xml:space="preserve">For your calculation of rent arrears please </t>
    </r>
    <r>
      <rPr>
        <b/>
        <sz val="10"/>
        <rFont val="Arial"/>
        <family val="2"/>
      </rPr>
      <t>exclude</t>
    </r>
    <r>
      <rPr>
        <sz val="10"/>
        <rFont val="Arial"/>
        <family val="2"/>
      </rPr>
      <t>:</t>
    </r>
  </si>
  <si>
    <t xml:space="preserve">*Arrears relating to former tenants, </t>
  </si>
  <si>
    <t>*Council tax, water rates, heating/service charges,</t>
  </si>
  <si>
    <t xml:space="preserve">*Housing benefit overpayments, </t>
  </si>
  <si>
    <t xml:space="preserve">*Arrears of DWP ’arrears direct‘ payments, </t>
  </si>
  <si>
    <t xml:space="preserve">*Cash in transit and inter-account transfers, </t>
  </si>
  <si>
    <t xml:space="preserve">*Rent not yet collectable as a result of local collection arrangements. </t>
  </si>
  <si>
    <r>
      <rPr>
        <b/>
        <sz val="10"/>
        <color indexed="10"/>
        <rFont val="Arial"/>
        <family val="2"/>
      </rPr>
      <t>Item h8a</t>
    </r>
    <r>
      <rPr>
        <sz val="10"/>
        <rFont val="Arial"/>
        <family val="2"/>
      </rPr>
      <t xml:space="preserve"> – Record here the rent arrears that were written off your HRA during the reporting year </t>
    </r>
    <r>
      <rPr>
        <b/>
        <sz val="10"/>
        <rFont val="Arial"/>
        <family val="2"/>
      </rPr>
      <t>in pounds, not £000s</t>
    </r>
    <r>
      <rPr>
        <sz val="10"/>
        <rFont val="Arial"/>
        <family val="2"/>
      </rPr>
      <t>. You should report this as a positive value without any decimals.</t>
    </r>
  </si>
  <si>
    <r>
      <rPr>
        <b/>
        <sz val="10"/>
        <color indexed="10"/>
        <rFont val="Arial"/>
        <family val="2"/>
      </rPr>
      <t>Item h9a</t>
    </r>
    <r>
      <rPr>
        <sz val="10"/>
        <rFont val="Arial"/>
        <family val="2"/>
      </rPr>
      <t xml:space="preserve"> - Please report here the total value of rent roll (including rent rebates)</t>
    </r>
    <r>
      <rPr>
        <b/>
        <sz val="10"/>
        <rFont val="Arial"/>
        <family val="2"/>
      </rPr>
      <t xml:space="preserve"> in pounds, not £000s</t>
    </r>
    <r>
      <rPr>
        <sz val="10"/>
        <rFont val="Arial"/>
        <family val="2"/>
      </rPr>
      <t xml:space="preserve">, to two decimal places. The entry should show the income accruing during the reporting year from dwellings within the HRA, </t>
    </r>
    <r>
      <rPr>
        <b/>
        <sz val="10"/>
        <rFont val="Arial"/>
        <family val="2"/>
      </rPr>
      <t>including</t>
    </r>
    <r>
      <rPr>
        <sz val="10"/>
        <rFont val="Arial"/>
        <family val="2"/>
      </rPr>
      <t>-</t>
    </r>
  </si>
  <si>
    <t xml:space="preserve">Rent rebates, </t>
  </si>
  <si>
    <t xml:space="preserve">Temporary rent reductions and refunds, </t>
  </si>
  <si>
    <t xml:space="preserve">Rent arrears arising during the year, </t>
  </si>
  <si>
    <t>Rent income from unoccupied dwellings, based on the amount the authority would have reasonably charged had the premises been occupied.</t>
  </si>
  <si>
    <r>
      <t xml:space="preserve">But </t>
    </r>
    <r>
      <rPr>
        <b/>
        <sz val="10"/>
        <rFont val="Arial"/>
        <family val="2"/>
      </rPr>
      <t>excluding</t>
    </r>
    <r>
      <rPr>
        <sz val="10"/>
        <rFont val="Arial"/>
        <family val="2"/>
      </rPr>
      <t xml:space="preserve"> council tax, water rates, heating and service charges. </t>
    </r>
  </si>
  <si>
    <t>The total value of rent roll reported here, after deducting rent reductions or refunds and rent losses (reported in h10a and h11a, respectively) is equal to the total collectable rent calculated for item h12a.</t>
  </si>
  <si>
    <r>
      <rPr>
        <b/>
        <sz val="10"/>
        <color indexed="10"/>
        <rFont val="Arial"/>
        <family val="2"/>
      </rPr>
      <t>Item h10a</t>
    </r>
    <r>
      <rPr>
        <sz val="10"/>
        <rFont val="Arial"/>
        <family val="2"/>
      </rPr>
      <t xml:space="preserve"> – Report here any temporary rent reductions and other refunds made during the reporting year within your HRA to take account of special circumstances (e.g. works in progress or other temporary loss of amenity)</t>
    </r>
    <r>
      <rPr>
        <b/>
        <sz val="10"/>
        <rFont val="Arial"/>
        <family val="2"/>
      </rPr>
      <t xml:space="preserve"> in pounds not £000s</t>
    </r>
    <r>
      <rPr>
        <sz val="10"/>
        <rFont val="Arial"/>
        <family val="2"/>
      </rPr>
      <t>. Please report this to two decimal places. These reductions and refunds should be included in the total value of rent roll reported in item h9a.</t>
    </r>
  </si>
  <si>
    <r>
      <rPr>
        <b/>
        <sz val="10"/>
        <color indexed="10"/>
        <rFont val="Arial"/>
        <family val="2"/>
      </rPr>
      <t>Item h11a</t>
    </r>
    <r>
      <rPr>
        <sz val="10"/>
        <rFont val="Arial"/>
        <family val="2"/>
      </rPr>
      <t xml:space="preserve"> – Please record here the rent loss on void (unoccupied) dwellings within your HRA during the reporting year </t>
    </r>
    <r>
      <rPr>
        <b/>
        <sz val="10"/>
        <rFont val="Arial"/>
        <family val="2"/>
      </rPr>
      <t>in pounds not £000s</t>
    </r>
    <r>
      <rPr>
        <sz val="10"/>
        <rFont val="Arial"/>
        <family val="2"/>
      </rPr>
      <t>. Enter as a positive value to two decimal places. The loss of rent income should be based on the amount the authority would have reasonably charged had the premises been occupied, excluding water, heating and service charges.</t>
    </r>
  </si>
  <si>
    <r>
      <rPr>
        <b/>
        <sz val="10"/>
        <color indexed="10"/>
        <rFont val="Arial"/>
        <family val="2"/>
      </rPr>
      <t>Item h12a</t>
    </r>
    <r>
      <rPr>
        <sz val="10"/>
        <rFont val="Arial"/>
        <family val="2"/>
      </rPr>
      <t xml:space="preserve"> – This cell is calculated by Interform. It shows the rent income to your HRA (i.e. the total collectable rent). This is calculated for you by deducting your reported values for rent reductions or refunds and rent losses from the total value of rent roll</t>
    </r>
    <r>
      <rPr>
        <i/>
        <sz val="10"/>
        <rFont val="Arial"/>
        <family val="2"/>
      </rPr>
      <t xml:space="preserve"> (h9a-h10a-h11a)</t>
    </r>
    <r>
      <rPr>
        <sz val="10"/>
        <rFont val="Arial"/>
        <family val="2"/>
      </rPr>
      <t>, without decimal places.</t>
    </r>
  </si>
  <si>
    <r>
      <rPr>
        <b/>
        <sz val="10"/>
        <color indexed="10"/>
        <rFont val="Arial"/>
        <family val="2"/>
      </rPr>
      <t>Item h13a</t>
    </r>
    <r>
      <rPr>
        <sz val="10"/>
        <rFont val="Arial"/>
        <family val="2"/>
      </rPr>
      <t xml:space="preserve"> – This cell is calculated by Interform. It is the total cumulative arrears as a percentage of rent roll </t>
    </r>
    <r>
      <rPr>
        <i/>
        <sz val="10"/>
        <rFont val="Arial"/>
        <family val="2"/>
      </rPr>
      <t>(((h5a+h6a) / h9a) x 100)</t>
    </r>
    <r>
      <rPr>
        <sz val="10"/>
        <rFont val="Arial"/>
        <family val="2"/>
      </rPr>
      <t>, to one decimal place.</t>
    </r>
  </si>
  <si>
    <t xml:space="preserve">This section should be completed by all local authorities, whether you own stock or not. It refers to dwellings within your geographical authority area. This means that any dwellings provided in your area by other local authorities should be included, but those provided by your authority outside your area should not. </t>
  </si>
  <si>
    <t>Information provided in this section contributes to Department’s national statistics on gross supply of affordable housing, which present data on all additional affordable housing supplied each year and can be found here:</t>
  </si>
  <si>
    <t>https://www.gov.uk/government/organisations/department-for-communities-and-local-government/series/affordable-housing-supply</t>
  </si>
  <si>
    <t xml:space="preserve">These statistics are used to calculate the grant allocations for the New Homes Bonus enhancement. </t>
  </si>
  <si>
    <r>
      <t xml:space="preserve">Most questions in this section </t>
    </r>
    <r>
      <rPr>
        <b/>
        <sz val="10"/>
        <rFont val="Arial"/>
        <family val="2"/>
      </rPr>
      <t>do not</t>
    </r>
    <r>
      <rPr>
        <sz val="10"/>
        <rFont val="Arial"/>
        <family val="2"/>
      </rPr>
      <t xml:space="preserve"> ask you to provide details on all additional affordable housing delivered in your area. The affordable housing supply statistics are compiled from a number of data sources, including the Homes and Communities Agency (HCA) and the Greater London Authority (GLA). </t>
    </r>
    <r>
      <rPr>
        <b/>
        <sz val="10"/>
        <rFont val="Arial"/>
        <family val="2"/>
      </rPr>
      <t>For questions 3, 4, 5, 7, 8, 9 and 17 only affordable homes completed in the current reporting year and not recorded by the HCA or GLA should be included</t>
    </r>
    <r>
      <rPr>
        <sz val="10"/>
        <rFont val="Arial"/>
        <family val="2"/>
      </rPr>
      <t xml:space="preserve">, as specified on the form. This is to avoid overlap with data collected by the HCA and GLA and minimise duplication of reporting. </t>
    </r>
    <r>
      <rPr>
        <b/>
        <sz val="10"/>
        <rFont val="Arial"/>
        <family val="2"/>
      </rPr>
      <t xml:space="preserve">Please note that even if they are not funded by the HCA/GLA some affordable homes may be recorded by them. </t>
    </r>
  </si>
  <si>
    <t>The HCA publish six monthly official statistics on housing provided by their programmes. These can be seen at:</t>
  </si>
  <si>
    <t>https://www.gov.uk/government/collections/housing-statistics</t>
  </si>
  <si>
    <t xml:space="preserve">Data for the current reporting year will be published by the HCA in May/June and will include a local authority breakdown. </t>
  </si>
  <si>
    <t xml:space="preserve">Data for the current reporting year will be published by the GLA in May/June. </t>
  </si>
  <si>
    <t>Further information on the affordable housing reported to the HCA by Private Registered Providers (housing associations) or private developers in your area can be obtained by contacting your HCA local office. See:</t>
  </si>
  <si>
    <t>https://www.gov.uk/government/organisations/homes-and-communities-agency/about/access-and-opening</t>
  </si>
  <si>
    <t>Definitions</t>
  </si>
  <si>
    <t xml:space="preserve">The following definitions of affordable housing apply throughout this section: </t>
  </si>
  <si>
    <t>Affordable housing – All affordable housing reported here should be in line with the National Planning Policy Framework (NPPF):</t>
  </si>
  <si>
    <t>https://www.gov.uk/government/publications/national-planning-policy-framework--2</t>
  </si>
  <si>
    <t>This replaced Planning Policy Statement 3: Housing from April 2012) as additional housing units (or bed spaces) provided to specified eligible households whose needs are not met by the market. Please note that the Help to Buy scheme is not an affordable housing product.</t>
  </si>
  <si>
    <t>Affordable Rent (see above)</t>
  </si>
  <si>
    <t>Social Rent (see above)</t>
  </si>
  <si>
    <r>
      <rPr>
        <b/>
        <sz val="10"/>
        <rFont val="Arial"/>
        <family val="2"/>
      </rPr>
      <t>Intermediate affordable housing</t>
    </r>
    <r>
      <rPr>
        <sz val="10"/>
        <rFont val="Arial"/>
        <family val="2"/>
      </rPr>
      <t xml:space="preserve"> – This comprises housing at rent above social rent but below market rents (intermediate rent) and housing at prices below market price such those offered through shared equity/ownership products (affordable home ownership). </t>
    </r>
  </si>
  <si>
    <r>
      <rPr>
        <b/>
        <sz val="10"/>
        <rFont val="Arial"/>
        <family val="2"/>
      </rPr>
      <t>Completion</t>
    </r>
    <r>
      <rPr>
        <sz val="10"/>
        <rFont val="Arial"/>
        <family val="2"/>
      </rPr>
      <t xml:space="preserve"> - A ‘completion’ is defined as taking place when the property is built or purchased and transferred to the housing provider. This will generally take place when a Practical Completion certificate is issued or when the completion of the sale takes place. </t>
    </r>
  </si>
  <si>
    <t xml:space="preserve">Practical Completion takes place when the works described in the contract documents are sufficiently finished and free of defects that the employer (usually the registered provider) is willing to accept the properties as operational i.e. able to be used. It is not a clear-cut definition, but is a judgement made on a scheme by scheme basis.  A Certificate of Practical Completion may be issued when all the dwellings are handed over to the registered provider, but some external works are incomplete, such as landscaping or boundary walls.  </t>
  </si>
  <si>
    <t xml:space="preserve">Homes should be included in a given financial year where Practical Completion (or completion of the sale) and transfer to the housing provider has taken place by 31st March. If the property is only let, or available for letting, in the following year it should still be recorded in the year that it was completed and transferred to the registered provider. This definition of completion is consistent with the grant conditions applied by the HCA and GLA. </t>
  </si>
  <si>
    <r>
      <rPr>
        <b/>
        <sz val="10"/>
        <rFont val="Arial"/>
        <family val="2"/>
      </rPr>
      <t>Acquisitions (non-new build)</t>
    </r>
    <r>
      <rPr>
        <sz val="10"/>
        <rFont val="Arial"/>
        <family val="2"/>
      </rPr>
      <t xml:space="preserve"> – Additions to affordable housing supply can also take place without building a new property. This can include the purchase of private sector stock which is then provided as affordable housing. It may also include empty properties brought back into use. These will normally be long term empty properties where rehabilitation works are required and which would not otherwise come back into use without intervention.  Acquisitions of existing social stock should not be counted unless there are substantive works carried out which leads to an addition in affordable supply.  Similarly, conversion of existing affordable properties where there is substantive rehabilitation works carried out which result in a gain in self contained affordable units can be counted but repairs, refurbishment or extension of existing properties should not be counted as these will not lead to an addition in affordable supply.  All figures should be reported on a gross basis; that is the number of additional affordable units provided; negative figures should not be recorded.</t>
    </r>
  </si>
  <si>
    <r>
      <rPr>
        <b/>
        <sz val="10"/>
        <rFont val="Arial"/>
        <family val="2"/>
      </rPr>
      <t>Rural Exception Sites</t>
    </r>
    <r>
      <rPr>
        <sz val="10"/>
        <rFont val="Arial"/>
        <family val="2"/>
      </rPr>
      <t xml:space="preserve"> - The principles of provision of affordable housing on Rural Exception Sites are set out in the NPPF.  </t>
    </r>
  </si>
  <si>
    <r>
      <rPr>
        <b/>
        <sz val="10"/>
        <rFont val="Arial"/>
        <family val="2"/>
      </rPr>
      <t>Developer contributions through planning obligations</t>
    </r>
    <r>
      <rPr>
        <sz val="10"/>
        <rFont val="Arial"/>
        <family val="2"/>
      </rPr>
      <t xml:space="preserve"> - Planning obligations, usually secured under Section 106 (s106) of the Town and Country Planning Act 1990, are legal agreements between local planning authorities and persons with an interest in a piece of land (or ’developers‘), and are intended to make acceptable development which would otherwise be unacceptable in planning terms. Obligations can also be secured through unilateral undertakings by developers.  Planning obligations can be provided by developers ’in kind‘ (where the developer builds or provides directly the matters necessary to fulfil the obligation), by means of a financial payment, or in some cases a combination of both.</t>
    </r>
  </si>
  <si>
    <t xml:space="preserve">Different types of developer contribution through planning obligations for affordable housing include where the developer agrees to contribute land for affordable housing, where developers agree to sell built units (and their land) to a registered provider at a price that allows for the provision of affordable housing, and where the contribution is by way of a commuted payment. </t>
  </si>
  <si>
    <t>Under the Town and Country Planning (General Development Procedure) (Amendment) (England) Order 2002 (SI 2002 no. 828), local planning authorities are required to place information about all planning obligations, including those which secure affordable housing contributions on their statutory planning register.</t>
  </si>
  <si>
    <r>
      <rPr>
        <b/>
        <sz val="10"/>
        <rFont val="Arial"/>
        <family val="2"/>
      </rPr>
      <t>HCA/GLA</t>
    </r>
    <r>
      <rPr>
        <sz val="10"/>
        <rFont val="Arial"/>
        <family val="2"/>
      </rPr>
      <t xml:space="preserve"> – Most questions in Section I ask for only those affordable housing units </t>
    </r>
    <r>
      <rPr>
        <b/>
        <sz val="10"/>
        <rFont val="Arial"/>
        <family val="2"/>
      </rPr>
      <t>not</t>
    </r>
    <r>
      <rPr>
        <sz val="10"/>
        <rFont val="Arial"/>
        <family val="2"/>
      </rPr>
      <t xml:space="preserve"> reported to the HCA or GLA to be included.  Delivery under the HCA’s Affordable Housing Programme, and its predecessor the National Affordable Housing Programme, is monitored through the HCA’s Investment Management System (IMS). From April 2012, the Mayor of London has had strategic oversight of housing, regeneration and economic development in London and the functions of the HCA have been taken over by the GLA for this administrative area. Delivery under the GLA’s Affordable Housing Programme is also monitored through the IMS.</t>
    </r>
  </si>
  <si>
    <t xml:space="preserve">Providers are required to report on the IMS the starts and completions of affordable housing which are in receipt of grant funding through the range of products funded by the HCA or GLA. This includes both new build development and acquisitions/conversions. It is also expected that providers who enter into a framework contract with the HCA or GLA for the delivery of new supply report to them all affordable homes delivered without grant. This will allow consistency of data and monitoring of delivery of such homes. See:  </t>
  </si>
  <si>
    <t>https://www.gov.uk/government/collections/affordable-homes-programme-2015-to-2018-guidance-and-allocations</t>
  </si>
  <si>
    <t>Partner Private Registered Providers (and all members of the partnership) are also required to record all units delivered via Recycled Capital Grant Fund (RCGF) or Disposals Proceed Fund (DPF), whether part of a s106 planning obligation or not.  Some affordable housing is also delivered through the HCA’s Property and Regeneration Programme and monitored on the HCA’s Project Control System. Other programmes funded by the HCA, which should not be included in Section I, include Private Finance Initiative, London Wide Initiative and First Time Buyers' Initiative schemes. More information about these schemes can be found in the ‘Definitions’ section of the Affordable Housing Supply statistical release:</t>
  </si>
  <si>
    <t xml:space="preserve">Additional supply should be reported according to who owns the property once it is completed: </t>
  </si>
  <si>
    <t>Local authority dwellings should include:</t>
  </si>
  <si>
    <t xml:space="preserve">*Those owned and offered for social / affordable housing by the local authority or their ALMOs (exclude acquisitions of existing social stock), </t>
  </si>
  <si>
    <t xml:space="preserve">*Private sector stock leased to local authorities for 21 years or more, which meets the criteria for affordable housing, </t>
  </si>
  <si>
    <t>*Dwellings owned and offered for sale as affordable home ownership e.g. local authority shared ownership schemes, which meet the criteria.</t>
  </si>
  <si>
    <t>Private Registered Provider dwellings include:</t>
  </si>
  <si>
    <t xml:space="preserve">*Those owned by Private Registered Providers (including housing associations), whether they are built/acquired by the Private Registered Providers with local authority financial support or their own financial arrangements, </t>
  </si>
  <si>
    <t>*Homes built/acquired by other bodies and sold to these Private Registered Providers,</t>
  </si>
  <si>
    <t xml:space="preserve">*Private sector stock leased to these Private Registered Providers for 21 years or more for social or affordable rent, which meets the criteria for affordable housing, </t>
  </si>
  <si>
    <t>*Dwellings owned and offered for sale as affordable home ownership e.g. HomeBuy schemes, which meet the criteria set out in the NPPF.</t>
  </si>
  <si>
    <t xml:space="preserve">Private Registered Providers are those who are subject to voluntary registration with the Tenant Services Authority under the Housing and Regeneration Act 2008.  Local authorities are subject to the compulsory registration provisions in Section 114A of the Act. The voluntary registration provisions in the Act apply to any other organisation wishing to be a registered provider of social housing. Any organisation which was already registered with the Tenant Services Authority (including those registered with the Housing Corporation) on 1st April 2010 (‘registered social landlords‘) automatically moved to the new register. The Tenant Services Authority is now part of the Homes and Communities Agency from April 2012. Successful applicants for voluntary registration, as well as those organisations which moved across from the previous register, are known as ’Private Registered Providers‘ of social housing.  Therefore, Private Registered Providers include registered housing associations. </t>
  </si>
  <si>
    <t>Non-registered providers are those who are not registered with the social housing regulator and could include:</t>
  </si>
  <si>
    <t>*Unregistered housing associations,</t>
  </si>
  <si>
    <t xml:space="preserve">*Private sector developers, </t>
  </si>
  <si>
    <t xml:space="preserve">*Community led groups (i.e. not a housing association, local authority or ALMO). These groups may manage or arrange for others to manage the home. </t>
  </si>
  <si>
    <t>Providers which are not registered with the social housing regulator cannot receive grant from the HCA or GLA to fund social housing. Therefore we do not specify ‘without grant funding’ or ‘not reported to the HCA or GLA’ as all provision by them would be without grant.  Non-registered providers cannot provide properties at affordable rent.</t>
  </si>
  <si>
    <t>Private sector stock leased to local authorities or other registered providers for social or affordable rent leased for a term of between 3 and 21 years should be recorded as non-registered provider, provided it meets the criteria for affordable housing as set out in NPPF.</t>
  </si>
  <si>
    <t>Provision of New Build Affordable Housing</t>
  </si>
  <si>
    <t>Questions 1 to 5 record affordable units that have been built and completed during the reporting year. Include units that were funded with recycled Right to Buy receipts.</t>
  </si>
  <si>
    <r>
      <rPr>
        <b/>
        <sz val="10"/>
        <rFont val="Arial"/>
        <family val="2"/>
      </rPr>
      <t>(a) without developer contributions</t>
    </r>
    <r>
      <rPr>
        <sz val="10"/>
        <rFont val="Arial"/>
        <family val="2"/>
      </rPr>
      <t xml:space="preserve"> – Any dwelling built without an associated developer contribution as required through planning obligations.</t>
    </r>
  </si>
  <si>
    <r>
      <t>All dwellings should either be included in ‘with developer contributions’ or in ‘without developer contributions’ and they are mutually exclusive.</t>
    </r>
    <r>
      <rPr>
        <i/>
        <sz val="10"/>
        <rFont val="Arial"/>
        <family val="2"/>
      </rPr>
      <t xml:space="preserve"> If any dwellings are not funded by the HCA/GLA or by developer contributions (ie those in the ‘without developer contributions’ column), please record how the dwellings are funded in the notes box.</t>
    </r>
  </si>
  <si>
    <t xml:space="preserve">Provision of additional affordable housing other than new build (acquisitions) </t>
  </si>
  <si>
    <t>This sub-section collects information on additional affordable units delivered during the reporting year that are not new build. ‘Other than new build’ includes acquisitions, empty homes brought back into use, and conversions, where these result in additional supply.</t>
  </si>
  <si>
    <t>The ‘Other than New Build’ sub-section is smaller than the sub-section for ‘new build’. It does not include information through planning obligations as that only applies to new build.</t>
  </si>
  <si>
    <t>Questions 7 to 9 request information on the same ownership and relevant products as for ‘New Build’, although here, to ease presentation, the products are presented across columns and the same relevant ownership categories are presented in rows. Include units that were funded with recycled Right to Buy receipts but only include units not reported to the HCA or GLA. For dwellings reported here, please record how they are funded in the notes box.</t>
  </si>
  <si>
    <t>The presumption is for developer contributions to affordable housing through planning obligations (s106 agreements) to be provided in-kind and on-site (as collected in questions i3 to i5 and i10). Exceptionally, a local planning authority may agree that it is preferable for a developer to make a financial or other contribution towards the provision of affordable housing on another site in the authority’s area.</t>
  </si>
  <si>
    <t xml:space="preserve">Questions 12 to 14 ask for the amount of financial contributions held at the start of the year, the amount of financial contributions received during the year, and the amount of financial contributions spent, in order to get a complete picture of the flows of these developer contributions. All financial amounts should be in cash terms and on cash accounting basis. </t>
  </si>
  <si>
    <t>Cash Incentive Scheme grants cover grants are made under Section 129 of the Housing Act 1988. Currently there is no central funding from Government for the Cash Incentive Scheme, so local authorities must fund schemes from their own capital resources. It is up to each local authority to decide whether to run a Cash Incentive Scheme - they do not need the Secretary of State's consent.</t>
  </si>
  <si>
    <t>The objectives of the grant are to release local authority accommodation for letting to those in housing need and to encourage owner occupation where it is sustainable. It works by landlords paying a grant to a tenant to assist them to buy a property in the private sector. Local authorities can target the scheme to free up accommodation in areas of the borough where there is a shortage of social housing; or to release types of property for which there is a high demand, e.g. family sized accommodation. Please only include in this section the grants that are for the purchase of private sector properties by social tenants (i.e. freeing up social housing dwellings).</t>
  </si>
  <si>
    <t xml:space="preserve">These data are used in the measurement of affordable housing supply and in the calculation of the New Homes Bonus enhancement. Amounts should be in cash terms and on cash basis. More information on cash incentive grants is available here: </t>
  </si>
  <si>
    <t xml:space="preserve">http://webarchive.nationalarchives.gov.uk/+/http://www.communities.gov.uk/housing/buyingselling/ownershipschemes/cashincentivescheme/ </t>
  </si>
  <si>
    <t xml:space="preserve">As part of the increased caps on Right to Buy discounts from April 2012, the Government has an aim that the receipts from every additional home sold under the Right to Buy scheme are used to fund its replacement, on a one for one basis (nationally), with a new home for affordable rent. Local authorities that have signed up to an agreement with Government that they will limit the use of the net Right to Buy receipts to 30% of the cost of the replacement homes will be able to retain the receipts for replacement housing.  More information is available at: </t>
  </si>
  <si>
    <t xml:space="preserve">https://www.gov.uk/government/publications/reinvigorating-right-to-buy-factsheet-for-local-authorities--2 </t>
  </si>
  <si>
    <t>Completion definition</t>
  </si>
  <si>
    <t>Section B: Disposals</t>
  </si>
  <si>
    <t>https://www.gov.uk/government/publications/housing-health-and-safety-rating-system-guidance-for-landlords-and-property-related-professionals</t>
  </si>
  <si>
    <t>1. Number of dwellings located in your local authority area (using the Census definition , i.e. it includes dwellings outside the HRA)</t>
  </si>
  <si>
    <t>(cc5a does not need to equal the sum of a-e below as households can be in more than one group)</t>
  </si>
  <si>
    <t>a. People who are homeless within the meaning given in Part VII of the Act (other than in b below), regardless of whether there is a statutory duty to house them</t>
  </si>
  <si>
    <t xml:space="preserve">6. If your scheme gives additional preference to those in reasonable preference groups with urgent housing </t>
  </si>
  <si>
    <t>7. Do you participate in a choice-based lettings scheme (i.e. a system allowing housing applicants to choose</t>
  </si>
  <si>
    <r>
      <t xml:space="preserve">This section collects information on vacant dwellings in your local authority area that are owned by any local authority or other public sector entities. This section should be completed by all Local Authorities.
</t>
    </r>
    <r>
      <rPr>
        <sz val="10"/>
        <color indexed="8"/>
        <rFont val="Arial"/>
        <family val="2"/>
      </rPr>
      <t xml:space="preserve"> (Data on private sector and housing association vacants are collated from other sources)</t>
    </r>
  </si>
  <si>
    <t>a. 0 - 6 weeks</t>
  </si>
  <si>
    <t>b. Between 6 weeks and 6 months</t>
  </si>
  <si>
    <t>c. Over 6 months</t>
  </si>
  <si>
    <t xml:space="preserve">    to have Category 1 hazards (according to the HHSRS)?</t>
  </si>
  <si>
    <t>f2bab</t>
  </si>
  <si>
    <t>25. Number of HRA dwellings that received capital works and associated expenditure</t>
  </si>
  <si>
    <t>2. Average weekly rent per dwelling on an actual basis (2 decimal places)</t>
  </si>
  <si>
    <t>3.Average weekly rent per dwelling on a standardised 52 week basis (2 decimal places)</t>
  </si>
  <si>
    <t>a. Bedsits (2 decimal places)</t>
  </si>
  <si>
    <t>b. One bedroom (2 decimal places)</t>
  </si>
  <si>
    <t>c. Two bedrooms (2 decimal places)</t>
  </si>
  <si>
    <t>d. Three bedrooms (2 decimal places)</t>
  </si>
  <si>
    <t>e. Four bedrooms (2 decimal places)</t>
  </si>
  <si>
    <t>f. Five bedrooms (2 decimal places)</t>
  </si>
  <si>
    <t>g. Six or more bedrooms (2 decimal places)</t>
  </si>
  <si>
    <t>h. All dwellings (2 decimal places)</t>
  </si>
  <si>
    <r>
      <t xml:space="preserve">5. Current tenants' cumulative arrears of rent at the end of the last full collection period within the current reporting year excluding arrears of council tax, water rates and heating/service charges (2 Decimal Places, in </t>
    </r>
    <r>
      <rPr>
        <b/>
        <sz val="12"/>
        <rFont val="Arial"/>
        <family val="2"/>
      </rPr>
      <t>£s</t>
    </r>
    <r>
      <rPr>
        <sz val="12"/>
        <rFont val="Arial"/>
        <family val="2"/>
      </rPr>
      <t>)</t>
    </r>
  </si>
  <si>
    <r>
      <t xml:space="preserve">6. Former tenants' cumulative arrears of rent at the end of the last full collection period within the current reporting year excluding arrears of council tax, water rates and heating/service charges (2 Decimal Places, in </t>
    </r>
    <r>
      <rPr>
        <b/>
        <sz val="12"/>
        <rFont val="Arial"/>
        <family val="2"/>
      </rPr>
      <t>£s</t>
    </r>
    <r>
      <rPr>
        <sz val="12"/>
        <rFont val="Arial"/>
        <family val="2"/>
      </rPr>
      <t>)</t>
    </r>
  </si>
  <si>
    <r>
      <t xml:space="preserve">8. Rent arrears written off the HRA in current reporting year (enter as positive) (0 Decimal Places, in </t>
    </r>
    <r>
      <rPr>
        <b/>
        <sz val="12"/>
        <rFont val="Arial"/>
        <family val="2"/>
      </rPr>
      <t>£s</t>
    </r>
    <r>
      <rPr>
        <sz val="12"/>
        <rFont val="Arial"/>
        <family val="2"/>
      </rPr>
      <t>)</t>
    </r>
  </si>
  <si>
    <r>
      <t xml:space="preserve">9. Total value of rent roll (including rent rebates) (2 Decimal Places, in </t>
    </r>
    <r>
      <rPr>
        <b/>
        <sz val="12"/>
        <rFont val="Arial"/>
        <family val="2"/>
      </rPr>
      <t>£s</t>
    </r>
    <r>
      <rPr>
        <sz val="12"/>
        <rFont val="Arial"/>
        <family val="2"/>
      </rPr>
      <t>)</t>
    </r>
  </si>
  <si>
    <r>
      <t xml:space="preserve">10. Rent reductions and refunds (enter as positive) (2 Decimal Places, in </t>
    </r>
    <r>
      <rPr>
        <b/>
        <sz val="12"/>
        <rFont val="Arial"/>
        <family val="2"/>
      </rPr>
      <t>£s</t>
    </r>
    <r>
      <rPr>
        <sz val="12"/>
        <rFont val="Arial"/>
        <family val="2"/>
      </rPr>
      <t>)</t>
    </r>
  </si>
  <si>
    <r>
      <t xml:space="preserve">11. Rent loss on void dwellings (enter as positive) (2 Decimal Places, in </t>
    </r>
    <r>
      <rPr>
        <b/>
        <sz val="12"/>
        <rFont val="Arial"/>
        <family val="2"/>
      </rPr>
      <t>£s</t>
    </r>
    <r>
      <rPr>
        <sz val="12"/>
        <rFont val="Arial"/>
        <family val="2"/>
      </rPr>
      <t>)</t>
    </r>
  </si>
  <si>
    <r>
      <t xml:space="preserve">12. Rent income to HRA (ie total rent collectable) (0 Decimal Places, in </t>
    </r>
    <r>
      <rPr>
        <b/>
        <sz val="12"/>
        <rFont val="Arial"/>
        <family val="2"/>
      </rPr>
      <t>£s</t>
    </r>
    <r>
      <rPr>
        <sz val="12"/>
        <rFont val="Arial"/>
        <family val="2"/>
      </rPr>
      <t>)</t>
    </r>
  </si>
  <si>
    <t>13. Total cumulative arrears as a percentage of rent roll (%) (1 Decimal Places)</t>
  </si>
  <si>
    <t>14. Rent collection rate expressed as a percentage (%) (1 Decimal Places)</t>
  </si>
  <si>
    <r>
      <t xml:space="preserve">     of which</t>
    </r>
    <r>
      <rPr>
        <sz val="12"/>
        <rFont val="Arial"/>
        <family val="2"/>
      </rPr>
      <t>, dwellings previously let at Social Rent</t>
    </r>
  </si>
  <si>
    <r>
      <rPr>
        <b/>
        <sz val="10"/>
        <color indexed="10"/>
        <rFont val="Arial"/>
        <family val="2"/>
      </rPr>
      <t>Item cc5aa</t>
    </r>
    <r>
      <rPr>
        <b/>
        <sz val="10"/>
        <rFont val="Arial"/>
        <family val="2"/>
      </rPr>
      <t xml:space="preserve"> -</t>
    </r>
    <r>
      <rPr>
        <sz val="10"/>
        <color indexed="8"/>
        <rFont val="Arial"/>
        <family val="2"/>
      </rPr>
      <t xml:space="preserve"> Record here the number of households in waiting lists that fall into the reasonable preference group of ‘people who are homeless within the meaning of Part 7 of the Housing Act (regardless of whether or not they are owed a statutory homelessness duty)’, other than those that meet the criteria set out for item c5ab below. This is a subset of the total of households in a waiting list that are in any reasonable preference group recorded in cc5a.</t>
    </r>
  </si>
  <si>
    <t>This is a subset of the total of households on a waiting list that are in a reasonable preference group recorded in cc5a.</t>
  </si>
  <si>
    <r>
      <rPr>
        <b/>
        <sz val="10"/>
        <color indexed="10"/>
        <rFont val="Arial"/>
        <family val="2"/>
      </rPr>
      <t>Item cc5ac</t>
    </r>
    <r>
      <rPr>
        <b/>
        <sz val="10"/>
        <rFont val="Arial"/>
        <family val="2"/>
      </rPr>
      <t xml:space="preserve"> -</t>
    </r>
    <r>
      <rPr>
        <sz val="10"/>
        <color indexed="8"/>
        <rFont val="Arial"/>
        <family val="2"/>
      </rPr>
      <t xml:space="preserve"> Record here the number of households in waiting lists that fall into the reasonable preference group of ‘people occupying unsanitary or overcrowded housing, or otherwise living in unsatisfactory housing conditions’. This is a subset of the total of households on a waiting list that are in a reasonable preference group recorded in cc5a.</t>
    </r>
  </si>
  <si>
    <r>
      <rPr>
        <b/>
        <sz val="10"/>
        <color indexed="10"/>
        <rFont val="Arial"/>
        <family val="2"/>
      </rPr>
      <t>Item cc5ad</t>
    </r>
    <r>
      <rPr>
        <b/>
        <sz val="10"/>
        <rFont val="Arial"/>
        <family val="2"/>
      </rPr>
      <t xml:space="preserve"> -</t>
    </r>
    <r>
      <rPr>
        <sz val="10"/>
        <color indexed="8"/>
        <rFont val="Arial"/>
        <family val="2"/>
      </rPr>
      <t xml:space="preserve"> Record here the number of households in waiting lists that fall into the reasonable preference group of ‘people who need to move on medical or welfare grounds, including grounds relating to a disability’. This is a subset of the total of households on a waiting list that are in a reasonable preference group recorded in cc5a.</t>
    </r>
  </si>
  <si>
    <r>
      <rPr>
        <b/>
        <sz val="10"/>
        <color indexed="10"/>
        <rFont val="Arial"/>
        <family val="2"/>
      </rPr>
      <t>Item cc5ae</t>
    </r>
    <r>
      <rPr>
        <b/>
        <sz val="10"/>
        <rFont val="Arial"/>
        <family val="2"/>
      </rPr>
      <t xml:space="preserve"> -</t>
    </r>
    <r>
      <rPr>
        <sz val="10"/>
        <color indexed="8"/>
        <rFont val="Arial"/>
        <family val="2"/>
      </rPr>
      <t xml:space="preserve"> Record here the number of households in waiting lists that fall into the reasonable preference group of ‘people who need to move to a particular locality in the district of the housing authority, where failure to meet that need would cause hardship (to themselves or to others)’. This is a subset of the total of households on a waiting list that are in a reasonable preference group recorded in cc5a.</t>
    </r>
  </si>
  <si>
    <r>
      <rPr>
        <b/>
        <sz val="10"/>
        <color indexed="10"/>
        <rFont val="Arial"/>
        <family val="2"/>
      </rPr>
      <t>Item cc6a</t>
    </r>
    <r>
      <rPr>
        <b/>
        <sz val="10"/>
        <rFont val="Arial"/>
        <family val="2"/>
      </rPr>
      <t xml:space="preserve"> </t>
    </r>
    <r>
      <rPr>
        <sz val="10"/>
        <color indexed="8"/>
        <rFont val="Arial"/>
        <family val="2"/>
      </rPr>
      <t>– This records the number of households in waiting lists in ‘reasonable preference’ groups (and recorded in cc5a) who are also given ‘additional preference’.</t>
    </r>
  </si>
  <si>
    <t>i16a</t>
  </si>
  <si>
    <r>
      <t>16. Total expenditure (</t>
    </r>
    <r>
      <rPr>
        <b/>
        <sz val="12"/>
        <rFont val="Arial"/>
        <family val="2"/>
      </rPr>
      <t>£000s</t>
    </r>
    <r>
      <rPr>
        <sz val="12"/>
        <rFont val="Arial"/>
        <family val="2"/>
      </rPr>
      <t>)</t>
    </r>
  </si>
  <si>
    <t>i15a</t>
  </si>
  <si>
    <t>15. Total number of grants</t>
  </si>
  <si>
    <t>units</t>
  </si>
  <si>
    <t>(Only grants for the purchase of private sector properties by social tenants should be included.)</t>
  </si>
  <si>
    <t>i5db</t>
  </si>
  <si>
    <t>i5da</t>
  </si>
  <si>
    <t>i5cb</t>
  </si>
  <si>
    <t>i5ca</t>
  </si>
  <si>
    <t>i5bb</t>
  </si>
  <si>
    <t>i5ba</t>
  </si>
  <si>
    <t>14.Financial contributions from planning obligations (s106) spent during current financial year</t>
  </si>
  <si>
    <t>i14a</t>
  </si>
  <si>
    <t>i5ab</t>
  </si>
  <si>
    <t>i5aa</t>
  </si>
  <si>
    <t>a.Social Rent</t>
  </si>
  <si>
    <t>13.Financial contributions from planning obligations (s106) received during current financial year</t>
  </si>
  <si>
    <t>i13a</t>
  </si>
  <si>
    <t>please record how the dwellings are funded in the notes box.</t>
  </si>
  <si>
    <t>If any dwellings are not funded by the HCA/GLA or by developer contributions</t>
  </si>
  <si>
    <t>12.Financial contributions from planning obligations (s106) held at the start of the financial year</t>
  </si>
  <si>
    <t>i12a</t>
  </si>
  <si>
    <t>Units completed with developer contributions through planning obligations</t>
  </si>
  <si>
    <t>Units completed without developer contributions</t>
  </si>
  <si>
    <t>5. Owned by non-registered providers</t>
  </si>
  <si>
    <r>
      <t xml:space="preserve">Value of contributions </t>
    </r>
    <r>
      <rPr>
        <b/>
        <sz val="10"/>
        <rFont val="Arial"/>
        <family val="2"/>
      </rPr>
      <t>£ thousands</t>
    </r>
  </si>
  <si>
    <t>11. Amount of discounted or free land received during last year (hectares)</t>
  </si>
  <si>
    <t>i11a</t>
  </si>
  <si>
    <t>i4db</t>
  </si>
  <si>
    <t>i4da</t>
  </si>
  <si>
    <t>hectares</t>
  </si>
  <si>
    <t>i4cb</t>
  </si>
  <si>
    <t>i4ca</t>
  </si>
  <si>
    <t>i10f</t>
  </si>
  <si>
    <t>i4bb</t>
  </si>
  <si>
    <t>i4ba</t>
  </si>
  <si>
    <t>i10e</t>
  </si>
  <si>
    <t>i4ab</t>
  </si>
  <si>
    <t>i4aa</t>
  </si>
  <si>
    <t>i10d</t>
  </si>
  <si>
    <t>(note Affordable Rent delivery is not asked for as this must be reported to HCA or GLA by PRPs)</t>
  </si>
  <si>
    <t>4. Owned by Private Registered Providers (including HAs) not reported to HCA or GLA</t>
  </si>
  <si>
    <t>i10c</t>
  </si>
  <si>
    <t>c. For Intermediate Rent</t>
  </si>
  <si>
    <t>i10b</t>
  </si>
  <si>
    <t>b. For Affordable Rent</t>
  </si>
  <si>
    <t>i3eb</t>
  </si>
  <si>
    <t>i3ea</t>
  </si>
  <si>
    <t>i10a</t>
  </si>
  <si>
    <t>a. For Social Rent</t>
  </si>
  <si>
    <t>i3db</t>
  </si>
  <si>
    <t>i3da</t>
  </si>
  <si>
    <t>10. Affordable units granted final planning permission during the year</t>
  </si>
  <si>
    <t>Units with developer contributions</t>
  </si>
  <si>
    <t>i3cb</t>
  </si>
  <si>
    <t>i3ca</t>
  </si>
  <si>
    <t>c.Intermediate Rent</t>
  </si>
  <si>
    <t>i3bb</t>
  </si>
  <si>
    <t>i3ba</t>
  </si>
  <si>
    <t>b.Affordable Rent</t>
  </si>
  <si>
    <t>i3ab</t>
  </si>
  <si>
    <t>i3aa</t>
  </si>
  <si>
    <t>i9e</t>
  </si>
  <si>
    <t>i9d</t>
  </si>
  <si>
    <t>i9b</t>
  </si>
  <si>
    <t>i9a</t>
  </si>
  <si>
    <t xml:space="preserve">9. Owned by Non-registered provider </t>
  </si>
  <si>
    <t>i8e</t>
  </si>
  <si>
    <t>i8d</t>
  </si>
  <si>
    <t>i8b</t>
  </si>
  <si>
    <t>i8a</t>
  </si>
  <si>
    <t>8.Owned by Private Registered Providers (not reported to HCA or GLA)</t>
  </si>
  <si>
    <t xml:space="preserve">      Excludes any provision with HCA or GLA grant.</t>
  </si>
  <si>
    <t>i7e</t>
  </si>
  <si>
    <t>i7d</t>
  </si>
  <si>
    <t>i7c</t>
  </si>
  <si>
    <t>i7a</t>
  </si>
  <si>
    <t>7.Owned by Local Authority (not reported to HCA or GLA)</t>
  </si>
  <si>
    <t>3. Owned by Local Authority, not reported to HCA or GLA</t>
  </si>
  <si>
    <t xml:space="preserve">      Include where the local authority contracts the provision to PRPs/other developers. </t>
  </si>
  <si>
    <t xml:space="preserve">If any dwellings are not funded by the HCA/GLA or by developer contributions please record how the dwellings are funded in the notes box. </t>
  </si>
  <si>
    <r>
      <t xml:space="preserve">In Questions 3, 4 and 5 only report new build affordable housing that has </t>
    </r>
    <r>
      <rPr>
        <u/>
        <sz val="12"/>
        <color indexed="8"/>
        <rFont val="Arial"/>
        <family val="2"/>
      </rPr>
      <t>not</t>
    </r>
    <r>
      <rPr>
        <sz val="12"/>
        <color indexed="8"/>
        <rFont val="Arial"/>
        <family val="2"/>
      </rPr>
      <t xml:space="preserve"> been reported to the HCA or the GLA through their grant administration systems.</t>
    </r>
  </si>
  <si>
    <t>i17dd</t>
  </si>
  <si>
    <t>i17dc</t>
  </si>
  <si>
    <t>i17db</t>
  </si>
  <si>
    <t>i17da</t>
  </si>
  <si>
    <t xml:space="preserve">Units Affordable Rent 
(c) </t>
  </si>
  <si>
    <t>Units Intermediate Rent
(b)</t>
  </si>
  <si>
    <t>Units
Social Rent
(a)</t>
  </si>
  <si>
    <t>(SI No 501)</t>
  </si>
  <si>
    <t>i17cb</t>
  </si>
  <si>
    <t>i17ca</t>
  </si>
  <si>
    <t>c. 3+ bedrooms</t>
  </si>
  <si>
    <r>
      <t xml:space="preserve">In Questions 7, 8, 9 only report affordable homes acquired that have </t>
    </r>
    <r>
      <rPr>
        <b/>
        <u/>
        <sz val="10"/>
        <rFont val="Arial"/>
        <family val="2"/>
      </rPr>
      <t>not</t>
    </r>
    <r>
      <rPr>
        <sz val="10"/>
        <rFont val="Arial"/>
        <family val="2"/>
      </rPr>
      <t xml:space="preserve"> </t>
    </r>
    <r>
      <rPr>
        <b/>
        <sz val="10"/>
        <rFont val="Arial"/>
        <family val="2"/>
      </rPr>
      <t>been reported to the HCA</t>
    </r>
    <r>
      <rPr>
        <sz val="10"/>
        <rFont val="Arial"/>
        <family val="2"/>
      </rPr>
      <t xml:space="preserve"> or GLA through their grant administration systems.</t>
    </r>
  </si>
  <si>
    <t>i2a</t>
  </si>
  <si>
    <t>2. On Rural Exception Sites</t>
  </si>
  <si>
    <t>General market</t>
  </si>
  <si>
    <t>Other ex-local authority</t>
  </si>
  <si>
    <t>Buy Back</t>
  </si>
  <si>
    <t>i17bb</t>
  </si>
  <si>
    <t>i17ba</t>
  </si>
  <si>
    <t>b. 2 bedrooms</t>
  </si>
  <si>
    <t xml:space="preserve"> of which</t>
  </si>
  <si>
    <t>i17ab</t>
  </si>
  <si>
    <t>i17aa</t>
  </si>
  <si>
    <t>a. 1 bedroom</t>
  </si>
  <si>
    <t>6. In populations of less than 3,000 people (all non-new build affordable housing, regardless of funding source)</t>
  </si>
  <si>
    <t>i1a</t>
  </si>
  <si>
    <t>1. In populations of less than 3,000 people</t>
  </si>
  <si>
    <t>Acquisitions</t>
  </si>
  <si>
    <t>New Build</t>
  </si>
  <si>
    <t>i6a</t>
  </si>
  <si>
    <t>Units completed</t>
  </si>
  <si>
    <t>For Questions 1 and 2 please report all new build additional affordable housing, regardless of funding source.</t>
  </si>
  <si>
    <t>Units</t>
  </si>
  <si>
    <t>Please see guidance for more detailed definitions</t>
  </si>
  <si>
    <t>Units sold under the Help to buy scheme are not considered Affordable Housing</t>
  </si>
  <si>
    <t>Provision of additional affordable housing other than new build (acquisitions)</t>
  </si>
  <si>
    <t>Provision of New Build Additional Affordable Housing</t>
  </si>
  <si>
    <t>Section I  - Affordable Housing Supply</t>
  </si>
  <si>
    <t>Question 3 has been removed</t>
  </si>
  <si>
    <t>Question 1b has been removed</t>
  </si>
  <si>
    <t>LA expenditure on grants £thousands</t>
  </si>
  <si>
    <t>i10g</t>
  </si>
  <si>
    <t xml:space="preserve">Note that any private sector property demolished by a local authority will be purchased by that authority first. Dwellings should be included in this section if they were last owned by the private sector. </t>
  </si>
  <si>
    <t xml:space="preserve">All the questions in this section refer to data as of 1st April of the current year (i.e. the day after the end of the financial year that other questions refer to).  Data on the total number of dwellings in each area is based on the Census data and net additions from the Housing Flows Reconciliation return and are published by the Department in Live Table 100. </t>
  </si>
  <si>
    <t xml:space="preserve">      recycled RTB receipts</t>
  </si>
  <si>
    <t xml:space="preserve">17. Number of affordable homes completed with local authority  </t>
  </si>
  <si>
    <r>
      <rPr>
        <b/>
        <sz val="10"/>
        <color indexed="10"/>
        <rFont val="Arial"/>
        <family val="2"/>
      </rPr>
      <t>Item cc3a</t>
    </r>
    <r>
      <rPr>
        <sz val="10"/>
        <rFont val="Arial"/>
        <family val="2"/>
      </rPr>
      <t xml:space="preserve"> – This question asks whether your waiting list criteria currently include a residency test requiring applicants to have lived in the district for a number of years before they can go on the list. Please answer ‘yes’ ('Y') or 'no' ('N').
If your authority has both a residency test and a local connection test, please only answer 'yes' ('Y') to cc3a and answer 'no' ('N') to cc3b.</t>
    </r>
  </si>
  <si>
    <r>
      <rPr>
        <b/>
        <sz val="10"/>
        <color indexed="10"/>
        <rFont val="Arial"/>
        <family val="2"/>
      </rPr>
      <t>Item a2ia , a2iaa and a2iab</t>
    </r>
    <r>
      <rPr>
        <b/>
        <sz val="10"/>
        <rFont val="Arial"/>
        <family val="2"/>
      </rPr>
      <t xml:space="preserve"> Total</t>
    </r>
    <r>
      <rPr>
        <sz val="10"/>
        <rFont val="Arial"/>
        <family val="2"/>
      </rPr>
      <t xml:space="preserve"> – These are automatically calculated as the sum of cells a2a to a2h (for item a2ia), a2aa-a2ha (for item a2iaa) and a2ab-a2hb (for item a2iab). </t>
    </r>
  </si>
  <si>
    <r>
      <t>Items b2fa, b2fb and b2fc</t>
    </r>
    <r>
      <rPr>
        <sz val="10"/>
        <rFont val="Arial"/>
        <family val="2"/>
      </rPr>
      <t xml:space="preserve"> - The number, selling price, in £000s, and discounts, in £000s, (see above) of total sales (the sum of each column) are automatically calculated by summing rows b2a to b2e. </t>
    </r>
  </si>
  <si>
    <t>Please note that the question numbers are prefixed with "cc" rather than the expected "c" because having "c" causes IT issues with Interform.</t>
  </si>
  <si>
    <r>
      <rPr>
        <b/>
        <sz val="10"/>
        <color indexed="10"/>
        <rFont val="Arial"/>
        <family val="2"/>
      </rPr>
      <t>Item cc3aa</t>
    </r>
    <r>
      <rPr>
        <sz val="10"/>
        <rFont val="Arial"/>
        <family val="2"/>
      </rPr>
      <t xml:space="preserve"> – This question asks how many years residence are required under your residency test. If you answered ‘Y’ to question cc3a, please record the number of years of  residence that is required before an applicant is accepted onto the waiting list. If your residency test requires less than 1 year of residency before accepting a household on the waiting list, then please report this as 1 year.  If you answered ‘N' to question cc3a, please leave it blank.</t>
    </r>
  </si>
  <si>
    <r>
      <rPr>
        <b/>
        <sz val="10"/>
        <color indexed="10"/>
        <rFont val="Arial"/>
        <family val="2"/>
      </rPr>
      <t>Item d4a</t>
    </r>
    <r>
      <rPr>
        <sz val="10"/>
        <rFont val="Arial"/>
        <family val="2"/>
      </rPr>
      <t xml:space="preserve"> - This is the total number of dwellings let to existing social tenants. This is automatically calculated for you by summing items d1a to d3a. </t>
    </r>
  </si>
  <si>
    <r>
      <rPr>
        <b/>
        <sz val="10"/>
        <color indexed="10"/>
        <rFont val="Arial"/>
        <family val="2"/>
      </rPr>
      <t>Item d9a</t>
    </r>
    <r>
      <rPr>
        <sz val="10"/>
        <rFont val="Arial"/>
        <family val="2"/>
      </rPr>
      <t xml:space="preserve"> - This is the total number of dwellings owned by your local authority that were let through mutual exchange, including those dwellings located outside your local authority area. This value is automatically calculated for you by summing d9aa and d9ab below which report on the location of these dwellings and are mutually exclusive.</t>
    </r>
  </si>
  <si>
    <t>Vacant dwellings are also split into rows by how long the dwelling has been vacant. Row ‘a’ is for 0-6 weeks, row ‘b’ for between 6 weeks and 6 months and row ‘c’ covers those that have been long-term vacant (over 6 months). Rows ‘a’ to ‘c’ are mutually exclusive and cover all vacants owned by your local authority. The totals have been automatically calcuated for you. If you don’t know how long the dwellings have been vacant for then please provide an estimate your return.</t>
  </si>
  <si>
    <r>
      <t>The overall total can be greater or smaller than the total of vacants within your local authority area in e1a. This is because some of your local authority dwellings (reported in e2dc) may be located outside your geographic area, but some of</t>
    </r>
    <r>
      <rPr>
        <sz val="10"/>
        <color indexed="10"/>
        <rFont val="Arial"/>
        <family val="2"/>
      </rPr>
      <t xml:space="preserve"> </t>
    </r>
    <r>
      <rPr>
        <sz val="10"/>
        <rFont val="Arial"/>
        <family val="2"/>
      </rPr>
      <t>the dwellings within your local authority area (and recorded in e1a) may be owned by another local authority.</t>
    </r>
  </si>
  <si>
    <r>
      <t>For local authorities that do not own HRA stock as at 1</t>
    </r>
    <r>
      <rPr>
        <vertAlign val="superscript"/>
        <sz val="10"/>
        <color indexed="8"/>
        <rFont val="Arial"/>
        <family val="2"/>
      </rPr>
      <t>st</t>
    </r>
    <r>
      <rPr>
        <sz val="10"/>
        <color indexed="8"/>
        <rFont val="Arial"/>
        <family val="2"/>
      </rPr>
      <t xml:space="preserve"> April at the end of the reporting year we have pre-filled relevant cells with zero. However, if you have transferred your stock during the reporting year and have activity or expenditure to report please overwrite the zeros as appropriate.</t>
    </r>
  </si>
  <si>
    <t>The questions in this section relate to Houses in Multiple Occupation. A house in multiple occupation is defined as an entire house, flat or converted building which is let to three or more persons who form two or more households, who share facilities such as a kitchen, bathroom and toilet [Sections 254-260 of the Housing Act 2004]. A full definition of houses in multiple occupation can be found on the Department for Communities and Local Government website, at the following address:</t>
  </si>
  <si>
    <r>
      <rPr>
        <b/>
        <sz val="10"/>
        <color indexed="10"/>
        <rFont val="Arial"/>
        <family val="2"/>
      </rPr>
      <t>Item h3a and h3ab</t>
    </r>
    <r>
      <rPr>
        <sz val="10"/>
        <rFont val="Arial"/>
        <family val="2"/>
      </rPr>
      <t xml:space="preserve"> – This gives the average weekly rent per dwelling on a standardised 52 week basis. This amount is automatically calculated based </t>
    </r>
    <r>
      <rPr>
        <b/>
        <sz val="10"/>
        <rFont val="Arial"/>
        <family val="2"/>
      </rPr>
      <t>on Interform</t>
    </r>
    <r>
      <rPr>
        <sz val="10"/>
        <rFont val="Arial"/>
        <family val="2"/>
      </rPr>
      <t>. Where the rent year is not 52 weeks, the entry will be averaged over a 52 week year. The calculation uses from the ‘actual’ average weekly rent reported in items h2aa and h2ab, by averaging it through the 52 week standard year (in essence, adjusting it for the number of ‘rent free’ weeks). h3aa is average social rent and h3ab is average affordable rent.</t>
    </r>
  </si>
  <si>
    <t>If your residency test requires less than 1 year of residency before accepting a</t>
  </si>
  <si>
    <t xml:space="preserve"> household on the waiting list then please report this as 1 year</t>
  </si>
  <si>
    <t xml:space="preserve">i . If yes, how many years of residency are required under your residency test? </t>
  </si>
  <si>
    <t>(only answer Y to one of these questions; if you have both, then answer Y to residency test and N to the local connections test)</t>
  </si>
  <si>
    <t>The GLA publish six monthly statistics on housing provided by their programmes, including a local authority breakdown. These can be seen at:</t>
  </si>
  <si>
    <t>Queries relating to affordable housing funded through the GLA should be referred to the relevant GLA Lead Area Manager for your borough, accessed via the GLA main switchboard.</t>
  </si>
  <si>
    <t>The Housing team in your authority will be sent an email with the details of the HCA/GLA recorded affordable housing schemes that completed within your locality within 2015/16. If you are unable to obtain this list from your Housing team and are outside the GLA then please contact HCA.programmes@hca.gsi.gov.uk at the HCA asking for the "Local Authority Completions Extract for 2015/16. If you are within the GLA, please contact the GLA switchboard and ask to speak to Lead Area Manager for your borough if you are having problems locating the list of new units.</t>
  </si>
  <si>
    <r>
      <t xml:space="preserve">If you are aware of additional units that are not listed on the HCA/GLA extract, or if you have any concerns regarding the validity of the data, please initially contact the provider before approaching the HCA office and ask whether the units have been reported to the HCA/GLA in order to determine whether they will be included in the report for the following year. There may be a timing issue with units completed late in the reporting year and it is important that they are not double counted.  </t>
    </r>
    <r>
      <rPr>
        <b/>
        <sz val="10"/>
        <rFont val="Arial"/>
        <family val="2"/>
      </rPr>
      <t>Do not include these units on this form.</t>
    </r>
    <r>
      <rPr>
        <sz val="10"/>
        <rFont val="Arial"/>
        <family val="2"/>
      </rPr>
      <t xml:space="preserve"> </t>
    </r>
  </si>
  <si>
    <t>h1b</t>
  </si>
  <si>
    <t>h2b</t>
  </si>
  <si>
    <t>h3b</t>
  </si>
  <si>
    <t>https://www.london.gov.uk/what-we-do/housing-and-land/increasing-housing-supply/affordable-housing-statistics</t>
  </si>
  <si>
    <t xml:space="preserve">Councils are allowed to fund up to 50 per cent of the cost of re-purchasing a former council home, up to a maximum of 6.5 per cent of any additional net receipts (i.e. receipts available to support one-for-one replacement). </t>
  </si>
  <si>
    <t>Buy-back of ex-council dwellings</t>
  </si>
  <si>
    <t xml:space="preserve"> Under the enhanced Right to Buy scheme Local authorities have powers to buy back homes that they have sold under the Right to Buy or other schemes. However, there is no obligation upon them to do so. The Government believes that local authorities are best placed to judge who is in greatest need and how they should use their resources to help them. Local authorities are free to decide whom to help and on what terms – for example, what price to offer and whether to offer the owner a tenancy in the property that it has bought or in another property. The Government supports the scheme by providing some financial assistance for local authority buyback costs.</t>
  </si>
  <si>
    <r>
      <t>Please report the number of affordable homes that have been completed (link below) in the reporting year and were funded with your recycled Right to Buy receipts. This should include those units where the local authority has contracted the provision to Private Registered Providers or other developers. It should exclude any units delivered in your area through receipts recycled through the HCA or the GLA. The homes reported here should also be included in questions 3, 4, 5, 7, 8 or 9 as appropriate. Include all buy-backs where the authority intends to rent the dwelling out at social or affordable rent. If the authority intends to demolish the dwelling or sell it on, then it should be excluded. For acquisitions, indicate whether they were buy-back properties (definition below)</t>
    </r>
    <r>
      <rPr>
        <sz val="10"/>
        <color indexed="10"/>
        <rFont val="Arial"/>
        <family val="2"/>
      </rPr>
      <t>,</t>
    </r>
    <r>
      <rPr>
        <sz val="10"/>
        <rFont val="Arial"/>
        <family val="2"/>
      </rPr>
      <t xml:space="preserve"> other ex-local authority properties or purchased on the general market</t>
    </r>
    <r>
      <rPr>
        <sz val="10"/>
        <color indexed="10"/>
        <rFont val="Arial"/>
        <family val="2"/>
      </rPr>
      <t>.</t>
    </r>
  </si>
  <si>
    <t>a. Of which, how many are members of the Armed Forces community?</t>
  </si>
  <si>
    <t>cc6aa</t>
  </si>
  <si>
    <t>2017-18</t>
  </si>
  <si>
    <t xml:space="preserve">Questions 18, 19, 20, 21, 22, 23 have been removed </t>
  </si>
  <si>
    <t>f6a</t>
  </si>
  <si>
    <t xml:space="preserve">f.Total Number of units </t>
  </si>
  <si>
    <t>e.Shared Ownership</t>
  </si>
  <si>
    <t>d.Affordable Home Ownership (excluding Shared Ownership)</t>
  </si>
  <si>
    <t>i3fa</t>
  </si>
  <si>
    <t>i3fb</t>
  </si>
  <si>
    <t>i4ea</t>
  </si>
  <si>
    <t>i4eb</t>
  </si>
  <si>
    <t>i4fa</t>
  </si>
  <si>
    <t>i4fb</t>
  </si>
  <si>
    <t>i5ea</t>
  </si>
  <si>
    <t>i5eb</t>
  </si>
  <si>
    <t>i5fa</t>
  </si>
  <si>
    <t>i5fb</t>
  </si>
  <si>
    <t>i7b</t>
  </si>
  <si>
    <t>Units Affordable Ownership (exc SO) (d)</t>
  </si>
  <si>
    <r>
      <t xml:space="preserve">Total number of units
</t>
    </r>
    <r>
      <rPr>
        <sz val="10"/>
        <rFont val="Arial"/>
        <family val="2"/>
      </rPr>
      <t>(f)</t>
    </r>
  </si>
  <si>
    <t>i7f</t>
  </si>
  <si>
    <t>i8c</t>
  </si>
  <si>
    <t>i8f</t>
  </si>
  <si>
    <t>i9c</t>
  </si>
  <si>
    <t>i9f</t>
  </si>
  <si>
    <t>Shared Ownership
(e)</t>
  </si>
  <si>
    <t>Section J - Provision of New Build Affordable Housing STARTS</t>
  </si>
  <si>
    <t>Provision of New Build Additional Affordable Housing STARTS</t>
  </si>
  <si>
    <r>
      <t xml:space="preserve">In Questions 1, 2 and 3 only report new build affordable housing that has </t>
    </r>
    <r>
      <rPr>
        <u/>
        <sz val="12"/>
        <color indexed="8"/>
        <rFont val="Arial"/>
        <family val="2"/>
      </rPr>
      <t>not</t>
    </r>
    <r>
      <rPr>
        <sz val="12"/>
        <color indexed="8"/>
        <rFont val="Arial"/>
        <family val="2"/>
      </rPr>
      <t xml:space="preserve"> been reported to the HCA or the GLA through their grant administration systems.</t>
    </r>
  </si>
  <si>
    <t>1. Owned by Local Authority, not reported to HCA or GLA</t>
  </si>
  <si>
    <t>f.Starter Homes</t>
  </si>
  <si>
    <t>g.Unknown tenure</t>
  </si>
  <si>
    <t xml:space="preserve">h.Total Number of units </t>
  </si>
  <si>
    <t>j1aa</t>
  </si>
  <si>
    <t>j1ab</t>
  </si>
  <si>
    <t>j1ba</t>
  </si>
  <si>
    <t>j1bb</t>
  </si>
  <si>
    <t>j1ca</t>
  </si>
  <si>
    <t>j1cb</t>
  </si>
  <si>
    <t>j1da</t>
  </si>
  <si>
    <t>j1db</t>
  </si>
  <si>
    <t>j1ea</t>
  </si>
  <si>
    <t>j1eb</t>
  </si>
  <si>
    <t>j1fa</t>
  </si>
  <si>
    <t>j1fb</t>
  </si>
  <si>
    <t>j1ga</t>
  </si>
  <si>
    <t>j1gb</t>
  </si>
  <si>
    <t>j1ha</t>
  </si>
  <si>
    <t>j1hb</t>
  </si>
  <si>
    <t>j2aa</t>
  </si>
  <si>
    <t>j2ab</t>
  </si>
  <si>
    <t>j2ba</t>
  </si>
  <si>
    <t>j2bb</t>
  </si>
  <si>
    <t>j2ca</t>
  </si>
  <si>
    <t>j2cb</t>
  </si>
  <si>
    <t>j2da</t>
  </si>
  <si>
    <t>j2db</t>
  </si>
  <si>
    <t>j2ea</t>
  </si>
  <si>
    <t>j2eb</t>
  </si>
  <si>
    <t>j2fa</t>
  </si>
  <si>
    <t>j2fb</t>
  </si>
  <si>
    <t>j2ga</t>
  </si>
  <si>
    <t>j2gb</t>
  </si>
  <si>
    <t>j2ha</t>
  </si>
  <si>
    <t>j2hb</t>
  </si>
  <si>
    <t>2. Owned by Private Registered Providers (including HAs) not reported to HCA or GLA</t>
  </si>
  <si>
    <t>3. Owned by non-registered providers</t>
  </si>
  <si>
    <t>j3aa</t>
  </si>
  <si>
    <t>j3ab</t>
  </si>
  <si>
    <t>j3ba</t>
  </si>
  <si>
    <t>j3bb</t>
  </si>
  <si>
    <t>j3ca</t>
  </si>
  <si>
    <t>j3cb</t>
  </si>
  <si>
    <t>j3da</t>
  </si>
  <si>
    <t>j3db</t>
  </si>
  <si>
    <t>j3ea</t>
  </si>
  <si>
    <t>j3eb</t>
  </si>
  <si>
    <t>j3fa</t>
  </si>
  <si>
    <t>j3fb</t>
  </si>
  <si>
    <t>j3ga</t>
  </si>
  <si>
    <t>j3gb</t>
  </si>
  <si>
    <t>j3ha</t>
  </si>
  <si>
    <t>j3hb</t>
  </si>
  <si>
    <t>Questions f18, f19, f20, f21, f22, f23 have been removed from the return</t>
  </si>
  <si>
    <r>
      <rPr>
        <b/>
        <sz val="10"/>
        <color indexed="10"/>
        <rFont val="Arial"/>
        <family val="2"/>
      </rPr>
      <t>Item cc6aa</t>
    </r>
    <r>
      <rPr>
        <b/>
        <sz val="10"/>
        <rFont val="Arial"/>
        <family val="2"/>
      </rPr>
      <t xml:space="preserve"> </t>
    </r>
    <r>
      <rPr>
        <sz val="10"/>
        <color indexed="8"/>
        <rFont val="Arial"/>
        <family val="2"/>
      </rPr>
      <t>– This records the number of households in waiting lists who have been given  ‘additional preference’ who are members of the Armed Forces community, as specified in question cc6a above</t>
    </r>
  </si>
  <si>
    <r>
      <rPr>
        <b/>
        <sz val="10"/>
        <color indexed="10"/>
        <rFont val="Arial"/>
        <family val="2"/>
      </rPr>
      <t>Questions 3 to 5</t>
    </r>
    <r>
      <rPr>
        <sz val="10"/>
        <rFont val="Arial"/>
        <family val="2"/>
      </rPr>
      <t xml:space="preserve"> should only include those dwellings not reported to the HCA or the GLA.  These questions break down the requested data on new affordable dwellings by relevant ownership categories: local authority owned (Q3), private registered providers (Q4) and non-registered providers (Q5). </t>
    </r>
  </si>
  <si>
    <t>Question 26 has been moved to question 6, as it belongs in the HHSRS section</t>
  </si>
  <si>
    <t>A loan is defined as any form of assistance which requires repayment at some point in the loan period. This excludes grants with a conditional repayment clause which may or may not be activated. Where schemes are operated as part of a partnership the local authority should provide the best estimate of the number of dwellings improved and associated expenditure of grants and loans. Include loans which are provided by the local authority but made through a third party. In this case, also include the annual payment by the local authority to the third party agency to fund the giving of the loans which is providing financial assistance for private sector renewal in its area. This includes works done through the powers you have under the Regulatory Reform (Housing Assistance) Order 2002. This may include discrectionary Disabled Facilities Grant (DFG) and similar payments.</t>
  </si>
  <si>
    <t>*Temporary accommodation</t>
  </si>
  <si>
    <r>
      <rPr>
        <b/>
        <sz val="10"/>
        <color indexed="10"/>
        <rFont val="Arial"/>
        <family val="2"/>
      </rPr>
      <t>Item cc5a</t>
    </r>
    <r>
      <rPr>
        <b/>
        <sz val="10"/>
        <rFont val="Arial"/>
        <family val="2"/>
      </rPr>
      <t xml:space="preserve"> -</t>
    </r>
    <r>
      <rPr>
        <sz val="10"/>
        <rFont val="Arial"/>
        <family val="2"/>
      </rPr>
      <t xml:space="preserve"> This records the subset of households in waiting lists, recorded in item cc1a, that fall within one or more of the </t>
    </r>
    <r>
      <rPr>
        <b/>
        <sz val="10"/>
        <rFont val="Arial"/>
        <family val="2"/>
      </rPr>
      <t>statutory reasonable preference categories</t>
    </r>
    <r>
      <rPr>
        <sz val="10"/>
        <rFont val="Arial"/>
        <family val="2"/>
      </rPr>
      <t xml:space="preserve"> as </t>
    </r>
    <r>
      <rPr>
        <sz val="10"/>
        <color indexed="8"/>
        <rFont val="Arial"/>
        <family val="2"/>
      </rPr>
      <t xml:space="preserve">set out in section 166A of the Housing Act 1996 </t>
    </r>
    <r>
      <rPr>
        <sz val="10"/>
        <rFont val="Arial"/>
        <family val="2"/>
      </rPr>
      <t>(inserted by section 147 of the Localism Act 2011). Loc</t>
    </r>
    <r>
      <rPr>
        <sz val="10"/>
        <color indexed="8"/>
        <rFont val="Arial"/>
        <family val="2"/>
      </rPr>
      <t>al authority allocations schemes must be framed to give reasonable preference to applicants who fall within the categories set out in s.166A(3), over those who do not.</t>
    </r>
  </si>
  <si>
    <r>
      <t>Each of the items from c5aa to c5ae below refers to one of the statutory ‘reasonable preference’ groups. The figure in c5a will not necessarily add up to the sum of the items c5aa to c5ae as a household may be in more than one preference group.  However cc5a cannot be larger that the sum of the sub-categories c5aa to c5ae.
H</t>
    </r>
    <r>
      <rPr>
        <sz val="10"/>
        <rFont val="Arial"/>
        <family val="2"/>
      </rPr>
      <t>ouseholds which are seeking a transfer within a local authority’s own stock should be excluded.</t>
    </r>
  </si>
  <si>
    <t>For shared ownership units, please count each shared ownership unit as 1 unit (i.e. don't only count the fraction of the property that is being rented or sold)</t>
  </si>
  <si>
    <r>
      <rPr>
        <b/>
        <sz val="10"/>
        <rFont val="Arial"/>
        <family val="2"/>
      </rPr>
      <t>(b) with developer contributions</t>
    </r>
    <r>
      <rPr>
        <sz val="10"/>
        <rFont val="Arial"/>
        <family val="2"/>
      </rPr>
      <t xml:space="preserve"> - Include here all the dwellings delivered with developer contributions under planning obligations (s106 agreements).  This will include those units supported by S106 developer contributions and other funding sources, such as local authority support, apart from HCA/GLA grant funding.  Do not include units reported via the HCA/GLA.</t>
    </r>
  </si>
  <si>
    <r>
      <rPr>
        <b/>
        <sz val="10"/>
        <color indexed="10"/>
        <rFont val="Arial"/>
        <family val="2"/>
      </rPr>
      <t>Items b2aa, b2ab and b2ac</t>
    </r>
    <r>
      <rPr>
        <sz val="10"/>
        <rFont val="Arial"/>
        <family val="2"/>
      </rPr>
      <t xml:space="preserve"> - The the total number, selling price, in £000s, and discounts, in £000s, (see above) of Right to Buy sales are automatically calculated by summing rows b2aa to b2ac.</t>
    </r>
  </si>
  <si>
    <r>
      <t xml:space="preserve">The estimates of vacant dwellings in </t>
    </r>
    <r>
      <rPr>
        <b/>
        <sz val="10"/>
        <color indexed="8"/>
        <rFont val="Arial"/>
        <family val="2"/>
      </rPr>
      <t>Question 2</t>
    </r>
    <r>
      <rPr>
        <sz val="10"/>
        <color indexed="8"/>
        <rFont val="Arial"/>
        <family val="2"/>
      </rPr>
      <t xml:space="preserve"> only cover dwellings owned by your local authority and therefore should only be completed by local authorities that own stock. For those authorities that do not own stock, we have pre-filled those cells with a zero or ‘no_stock’ where appropriate.
If the precise breakdown is not known then please use approximate proportions. </t>
    </r>
  </si>
  <si>
    <t xml:space="preserve">This section should be completed by all local authorities, whether you own stock or not. It refers to dwellings within your geographical authority area. This means that any dwellings started in your area by other local authorities should be included, but those provided by your authority outside your area should not. </t>
  </si>
  <si>
    <t>Section J: Provision of New Build Affordable Housing STARTS</t>
  </si>
  <si>
    <t>Information provided in this section contributes to Department’s national statistics on gross supply of affordable housing, which present data on all additional affordable housing supplied and started each year and can be found here:</t>
  </si>
  <si>
    <r>
      <t xml:space="preserve">Most questions in this section </t>
    </r>
    <r>
      <rPr>
        <b/>
        <sz val="10"/>
        <rFont val="Arial"/>
        <family val="2"/>
      </rPr>
      <t>do not</t>
    </r>
    <r>
      <rPr>
        <sz val="10"/>
        <rFont val="Arial"/>
        <family val="2"/>
      </rPr>
      <t xml:space="preserve"> ask you to provide details on all additional affordable housing started in your area. The affordable housing supply statistics are compiled from a number of data sources, including the Homes and Communities Agency (HCA) and the Greater London Authority (GLA). </t>
    </r>
    <r>
      <rPr>
        <b/>
        <sz val="10"/>
        <rFont val="Arial"/>
        <family val="2"/>
      </rPr>
      <t>Only affordable homes started in the current reporting year and not recorded by the HCA or GLA should be included</t>
    </r>
    <r>
      <rPr>
        <sz val="10"/>
        <rFont val="Arial"/>
        <family val="2"/>
      </rPr>
      <t xml:space="preserve">, as specified on the form. This is to avoid overlap with data collected by the HCA and GLA and minimise duplication of reporting. </t>
    </r>
    <r>
      <rPr>
        <b/>
        <sz val="10"/>
        <rFont val="Arial"/>
        <family val="2"/>
      </rPr>
      <t xml:space="preserve">Please note that even if they are not funded by the HCA/GLA some affordable homes may be recorded by them. </t>
    </r>
  </si>
  <si>
    <r>
      <rPr>
        <b/>
        <sz val="10"/>
        <color indexed="10"/>
        <rFont val="Arial"/>
        <family val="2"/>
      </rPr>
      <t>Item j1</t>
    </r>
    <r>
      <rPr>
        <sz val="10"/>
        <rFont val="Arial"/>
        <family val="2"/>
      </rPr>
      <t xml:space="preserve"> records data on affordable starts owned by your local authority</t>
    </r>
  </si>
  <si>
    <r>
      <rPr>
        <b/>
        <sz val="10"/>
        <color indexed="10"/>
        <rFont val="Arial"/>
        <family val="2"/>
      </rPr>
      <t>Item j2</t>
    </r>
    <r>
      <rPr>
        <sz val="10"/>
        <rFont val="Arial"/>
        <family val="2"/>
      </rPr>
      <t xml:space="preserve"> records data on affordable starts owned by Private Registered Providers</t>
    </r>
  </si>
  <si>
    <t>Tenure types are explained in Section I</t>
  </si>
  <si>
    <t>If the tenure type is not known, please record the start in the "unknown tenure" category</t>
  </si>
  <si>
    <t>Definition of a start:</t>
  </si>
  <si>
    <r>
      <t xml:space="preserve">Housing </t>
    </r>
    <r>
      <rPr>
        <b/>
        <sz val="10"/>
        <color indexed="10"/>
        <rFont val="Arial"/>
        <family val="2"/>
      </rPr>
      <t>starts on site</t>
    </r>
    <r>
      <rPr>
        <sz val="10"/>
        <rFont val="Arial"/>
        <family val="2"/>
      </rPr>
      <t xml:space="preserve"> are reported when the provider/developer and builder have entered into the house building contract, the building contractor has taken possession of the site and the start on site works have commenced.</t>
    </r>
  </si>
  <si>
    <t>(a) excavation for strip or trench foundations or for pad footings;</t>
  </si>
  <si>
    <t>(b) digging out and preparation of ground for raft foundations;</t>
  </si>
  <si>
    <t>(c) vibrofloatation, piling, boring for piles or pile driving; or</t>
  </si>
  <si>
    <t>(d) drainage work specific to the buildings forming part of the Firm Scheme;</t>
  </si>
  <si>
    <t>A physical inspection is not required to record the specific start of each unit in the phase of a development. When work has started on the development, then all units in that phase can be counted as "starts"</t>
  </si>
  <si>
    <r>
      <rPr>
        <b/>
        <sz val="10"/>
        <color indexed="10"/>
        <rFont val="Arial"/>
        <family val="2"/>
      </rPr>
      <t>Start on Site works means</t>
    </r>
    <r>
      <rPr>
        <sz val="10"/>
        <rFont val="Arial"/>
        <family val="2"/>
      </rPr>
      <t>:</t>
    </r>
  </si>
  <si>
    <t>Section J: Provision of New Build Affordable Housing Starts</t>
  </si>
  <si>
    <r>
      <rPr>
        <b/>
        <sz val="10"/>
        <rFont val="Arial"/>
        <family val="2"/>
      </rPr>
      <t>Intermediate rent</t>
    </r>
    <r>
      <rPr>
        <sz val="10"/>
        <rFont val="Arial"/>
        <family val="2"/>
      </rPr>
      <t xml:space="preserve"> - Intermediate rents are rents above those of social rent but below market price or rents which meets the NPPF criteria. It does not include affordable rent. If Rent to Buy schemes have been completed and let on intermediate rent terms these should be reported under affordable home ownership schemes and should only be reported once, i.e. at the point of completion for the intermediate rent phase, they should not be included again at the point they are sold as either shared ownership or full ownership. The initial intermediate rent phase, up to 5 years, is only temporary as at any time tenants can choose to move to shared ownership terms.</t>
    </r>
  </si>
  <si>
    <r>
      <rPr>
        <b/>
        <sz val="10"/>
        <rFont val="Arial"/>
        <family val="2"/>
      </rPr>
      <t>Affordable home ownership</t>
    </r>
    <r>
      <rPr>
        <sz val="10"/>
        <rFont val="Arial"/>
        <family val="2"/>
      </rPr>
      <t xml:space="preserve"> (also referred to as Low Cost Home Ownership) - Affordable home ownership is usually on the basis of shared equity, Shared Ownership units should now be captured seperatley. Provision is often supported by government subsidy through a range of products such as HomeBuy and FirstBuy (see link below). Affordable home ownership options have a role to play in helping first time buyers who may be excluded from purchasing a home by affordability or deposit constraints. Discounted or low cost homes should not be counted as affordable home ownership unless the requirements of NPPF are met.  The NewBuy scheme, whereby the government provides additional security for the mortgage of a new build property, is not an affordable home ownership product.  Similarly, the Help to Buy scheme, which replaced FirstBuy from April 2013 and provides an equity loan that can be used towards the cost of buying a new build home, is not an affordable housing product. Affordable home ownership dwellings should be reported according to the type of social housing provider that jointly owns the property with the occupier.</t>
    </r>
  </si>
  <si>
    <r>
      <t>Shared Ownership -</t>
    </r>
    <r>
      <rPr>
        <sz val="10"/>
        <rFont val="Arial"/>
        <family val="2"/>
      </rPr>
      <t xml:space="preserve"> Shared ownership are where a share of a dwelling is sold (between 25% and 75%) and the purchaser pays rent on the remaining share. There are some eligibility criteria for these units further information is available online</t>
    </r>
    <r>
      <rPr>
        <b/>
        <sz val="10"/>
        <color indexed="40"/>
        <rFont val="Arial"/>
        <family val="2"/>
      </rPr>
      <t xml:space="preserve"> </t>
    </r>
    <r>
      <rPr>
        <b/>
        <sz val="10"/>
        <rFont val="Arial"/>
        <family val="2"/>
      </rPr>
      <t xml:space="preserve">
</t>
    </r>
  </si>
  <si>
    <t>https://www.gov.uk/affordable-home-ownership-schemes/shared-ownership-scheme</t>
  </si>
  <si>
    <r>
      <t xml:space="preserve">Data covering stock owned by your local authority within your HRA are collected here. </t>
    </r>
    <r>
      <rPr>
        <b/>
        <sz val="10"/>
        <rFont val="Arial"/>
        <family val="2"/>
      </rPr>
      <t>Cells a2aa-a2iaa are used to calculate local authority formula and limit rents.</t>
    </r>
  </si>
  <si>
    <t>Questions 1,2,3 have been removed</t>
  </si>
  <si>
    <t>Question 13 has been removed</t>
  </si>
  <si>
    <t>Questions 25aaa - 25akb have been removed</t>
  </si>
  <si>
    <t>Question 7 has been removed</t>
  </si>
  <si>
    <t xml:space="preserve">of which are  Flats </t>
  </si>
  <si>
    <t>f. For Starter Homes</t>
  </si>
  <si>
    <t>g. For unknown affordable tenure</t>
  </si>
  <si>
    <t xml:space="preserve">h. Total number of units </t>
  </si>
  <si>
    <t>e. For Shared Ownership</t>
  </si>
  <si>
    <t xml:space="preserve">Rent to Buy products should be included in intermediate rent.   </t>
  </si>
  <si>
    <t xml:space="preserve">Units that have been started and completed in the year will be counted both in section I and J. </t>
  </si>
  <si>
    <t>Units started without developer contributions</t>
  </si>
  <si>
    <t>Units started with developer contributions through planning obligations</t>
  </si>
  <si>
    <t>Units starteed without developer contributions</t>
  </si>
  <si>
    <r>
      <rPr>
        <b/>
        <sz val="10"/>
        <color indexed="10"/>
        <rFont val="Arial"/>
        <family val="2"/>
      </rPr>
      <t>Item cc1a</t>
    </r>
    <r>
      <rPr>
        <b/>
        <sz val="10"/>
        <color indexed="8"/>
        <rFont val="Arial"/>
        <family val="2"/>
      </rPr>
      <t xml:space="preserve"> – </t>
    </r>
    <r>
      <rPr>
        <sz val="10"/>
        <color indexed="8"/>
        <rFont val="Arial"/>
        <family val="2"/>
      </rPr>
      <t>This item records the total number of households on the waiting list as of 1st of April of the reporting year (1</t>
    </r>
    <r>
      <rPr>
        <vertAlign val="superscript"/>
        <sz val="10"/>
        <color indexed="8"/>
        <rFont val="Arial"/>
        <family val="2"/>
      </rPr>
      <t>st</t>
    </r>
    <r>
      <rPr>
        <sz val="10"/>
        <color indexed="8"/>
        <rFont val="Arial"/>
        <family val="2"/>
      </rPr>
      <t xml:space="preserve"> April 2018). The total is automatically calculated as the sum of items cc1aa to cc1ae below.  </t>
    </r>
    <r>
      <rPr>
        <sz val="10"/>
        <rFont val="Arial"/>
        <family val="2"/>
      </rPr>
      <t xml:space="preserve">All local authorities must complete the questions below about the number of households who are registered on their waiting list. All households on the waiting list should be included except for existing tenants of your authority seeking a transfer within your own local authority stock. </t>
    </r>
  </si>
  <si>
    <r>
      <t xml:space="preserve">The estimates of vacant dwellings in </t>
    </r>
    <r>
      <rPr>
        <b/>
        <sz val="10"/>
        <color indexed="8"/>
        <rFont val="Arial"/>
        <family val="2"/>
      </rPr>
      <t>Question 1</t>
    </r>
    <r>
      <rPr>
        <sz val="10"/>
        <color indexed="8"/>
        <rFont val="Arial"/>
        <family val="2"/>
      </rPr>
      <t xml:space="preserve"> should be completed by all local authorities, regardless of whether they own stock or not, as it refers to stock owned by any local authority or by ‘other public sector’ body (see guidance notes for definition of ‘other public sector’ in Section A). Information should be provided as at 1</t>
    </r>
    <r>
      <rPr>
        <vertAlign val="superscript"/>
        <sz val="10"/>
        <color indexed="8"/>
        <rFont val="Arial"/>
        <family val="2"/>
      </rPr>
      <t>st</t>
    </r>
    <r>
      <rPr>
        <sz val="10"/>
        <color indexed="8"/>
        <rFont val="Arial"/>
        <family val="2"/>
      </rPr>
      <t xml:space="preserve"> April of the reporting year (1</t>
    </r>
    <r>
      <rPr>
        <vertAlign val="superscript"/>
        <sz val="10"/>
        <color indexed="8"/>
        <rFont val="Arial"/>
        <family val="2"/>
      </rPr>
      <t>st</t>
    </r>
    <r>
      <rPr>
        <sz val="10"/>
        <color indexed="8"/>
        <rFont val="Arial"/>
        <family val="2"/>
      </rPr>
      <t xml:space="preserve"> April 2018). Data on total vacant stock and those owned by Private Registered Providers are not collected here as they are collated from other sources and published in the Department’s Live Tables</t>
    </r>
    <r>
      <rPr>
        <vertAlign val="superscript"/>
        <sz val="10"/>
        <color indexed="8"/>
        <rFont val="Arial"/>
        <family val="2"/>
      </rPr>
      <t>1</t>
    </r>
    <r>
      <rPr>
        <sz val="10"/>
        <color indexed="8"/>
        <rFont val="Arial"/>
        <family val="2"/>
      </rPr>
      <t>.</t>
    </r>
  </si>
  <si>
    <r>
      <t>The definition used for ‘</t>
    </r>
    <r>
      <rPr>
        <b/>
        <sz val="10"/>
        <color indexed="8"/>
        <rFont val="Arial"/>
        <family val="2"/>
      </rPr>
      <t>vacant</t>
    </r>
    <r>
      <rPr>
        <sz val="10"/>
        <color indexed="8"/>
        <rFont val="Arial"/>
        <family val="2"/>
      </rPr>
      <t xml:space="preserve">’ should be consistent with the one used to complete the Council Tax Base form. A dwelling should be determined using the Census definition, </t>
    </r>
    <r>
      <rPr>
        <b/>
        <sz val="10"/>
        <color indexed="8"/>
        <rFont val="Arial"/>
        <family val="2"/>
      </rPr>
      <t>the same definition as used for Question 1 in Section A</t>
    </r>
    <r>
      <rPr>
        <sz val="10"/>
        <color indexed="8"/>
        <rFont val="Arial"/>
        <family val="2"/>
      </rPr>
      <t>. Information should be provided as at 1</t>
    </r>
    <r>
      <rPr>
        <vertAlign val="superscript"/>
        <sz val="10"/>
        <color indexed="8"/>
        <rFont val="Arial"/>
        <family val="2"/>
      </rPr>
      <t>st</t>
    </r>
    <r>
      <rPr>
        <sz val="10"/>
        <color indexed="8"/>
        <rFont val="Arial"/>
        <family val="2"/>
      </rPr>
      <t xml:space="preserve"> April 2018 (the end of the reporting year).</t>
    </r>
  </si>
  <si>
    <t>Rent should be reported for the current reporting period (2017-18) but should be reported as affordable rent or social rent according to the tenancy in place as at 1st April 2018. Where the property is vacant at this time, the allocation of the property to social or affordable rent should be determined by:</t>
  </si>
  <si>
    <t>2. Number of Dwellings owned by your Local Authority as at 1 April 2018</t>
  </si>
  <si>
    <t>Dwelling Stock In your Local Authority Area as at 1st April 2018</t>
  </si>
  <si>
    <t>Report all sales/transfers where the financial transaction occurred in the period 1 April 2017 to 31 March 2018. Enter zero if no sales have taken place.</t>
  </si>
  <si>
    <t>As at 1st April 2018</t>
  </si>
  <si>
    <t>1. Total households on the housing waiting list at 1st April 2018</t>
  </si>
  <si>
    <t>Return for the period 1st April 2017 to 31st March 2018</t>
  </si>
  <si>
    <t>1. Number of vacant dwellings in your local authority area at 1 April 2018</t>
  </si>
  <si>
    <t>2. Vacant dwellings owned by your Local Authority at 1 April 2018</t>
  </si>
  <si>
    <t>at 1st April 2018</t>
  </si>
  <si>
    <t>2. Number of dwellings owned by your Local Authority that received the following capital works over 2017-18 and those planned for 2018-19:</t>
  </si>
  <si>
    <t>which were made free from those hazards as a direct result of action by your Local Authority during 2017-18?</t>
  </si>
  <si>
    <t>12. Information on loans, grants and other assistance for 2017-18</t>
  </si>
  <si>
    <t>2018-19</t>
  </si>
  <si>
    <t>Cost to make all dwellings decent at 1st April 2018 
£ thousands</t>
  </si>
  <si>
    <t>Cumulative tenant refusals as at 1 April 2018</t>
  </si>
  <si>
    <t>16. Non-decent dwellings at 1 April 2018</t>
  </si>
  <si>
    <t>Number of non-decent 1st of April 2018 (exclude dwellings where tenants refused work)</t>
  </si>
  <si>
    <t>2. Number of evictions during 2017-18 (include all types of evictions)</t>
  </si>
  <si>
    <t>This section should be completed by all Local Authorities. Please report units completed during financial year 2017-18</t>
  </si>
  <si>
    <t>This section should be completed by all Local Authorities. Please report units STARTED during financial year 2017-18</t>
  </si>
  <si>
    <t>Recovery of illegally sublet properties</t>
  </si>
  <si>
    <t>This section should be completed by all Local Authorities that own stock. If you do not own any stock, please answer "0" where appropriate.</t>
  </si>
  <si>
    <t>3. Number of properties recovered that had been illegally sub-let by the tenant.</t>
  </si>
  <si>
    <t>5. Total number of households on the housing waiting list in a statutory reasonable preference category at 1st April 2017 (defined in Section 166A of Housing Act 1996)</t>
  </si>
  <si>
    <r>
      <t>Question 2 covers sales under the Right to Buy scheme, the Social HomeBuy scheme and other sales of local authority social housing stock. Stock transfers, including Large Scale Voluntary Transfers (LSVTs), to Private Registered Providers are also included. Include leasehold disposals where the authority does not hold the freehol</t>
    </r>
    <r>
      <rPr>
        <sz val="10"/>
        <color theme="1"/>
        <rFont val="Arial"/>
        <family val="2"/>
      </rPr>
      <t xml:space="preserve">d.   Count each shared ownership sale only once at the time of disposal of the initial share and treat the sale as the whole unit (e.g. 1).  Subsequent staircasing should not be included. </t>
    </r>
    <r>
      <rPr>
        <b/>
        <sz val="10"/>
        <color rgb="FFFF0000"/>
        <rFont val="Arial"/>
        <family val="2"/>
      </rPr>
      <t xml:space="preserve">  </t>
    </r>
  </si>
  <si>
    <r>
      <rPr>
        <b/>
        <sz val="10"/>
        <color indexed="10"/>
        <rFont val="Arial"/>
        <family val="2"/>
      </rPr>
      <t>Item cc4a</t>
    </r>
    <r>
      <rPr>
        <sz val="10"/>
        <rFont val="Arial"/>
        <family val="2"/>
      </rPr>
      <t xml:space="preserve"> – This q</t>
    </r>
    <r>
      <rPr>
        <sz val="10"/>
        <color theme="1"/>
        <rFont val="Arial"/>
        <family val="2"/>
      </rPr>
      <t>uestion asks whether your waiting list criteria disqualify any households with rent arrears.  This is not restricted to policies with a blanket ban on all levels of rent arrears.  Please answer ‘yes’ ('Y') or 'no' ('N').</t>
    </r>
  </si>
  <si>
    <t>Dwellings let to new tenants to social housing who have moved into your own stock</t>
  </si>
  <si>
    <t>Mutual exchanges within and to your authority's own stock</t>
  </si>
  <si>
    <r>
      <t>Item f26a</t>
    </r>
    <r>
      <rPr>
        <b/>
        <sz val="10"/>
        <rFont val="Arial"/>
        <family val="2"/>
      </rPr>
      <t xml:space="preserve"> </t>
    </r>
    <r>
      <rPr>
        <sz val="10"/>
        <rFont val="Arial"/>
        <family val="2"/>
      </rPr>
      <t xml:space="preserve">– has been moved to question 6. </t>
    </r>
  </si>
  <si>
    <t>Planning for Affordable Housing units with developer contributions</t>
  </si>
  <si>
    <t>Sum of Discounts allowed (£ thousands cash)</t>
  </si>
  <si>
    <t>Sum of Selling price (net of discounts) (£ thousands cash)</t>
  </si>
  <si>
    <t>Total Number of Dwellngs</t>
  </si>
  <si>
    <r>
      <t>Items b2ea and b2eb -</t>
    </r>
    <r>
      <rPr>
        <b/>
        <sz val="10"/>
        <rFont val="Arial"/>
        <family val="2"/>
      </rPr>
      <t xml:space="preserve"> </t>
    </r>
    <r>
      <rPr>
        <sz val="10"/>
        <rFont val="Arial"/>
        <family val="2"/>
      </rPr>
      <t>The total number and selling price of</t>
    </r>
    <r>
      <rPr>
        <b/>
        <sz val="10"/>
        <rFont val="Arial"/>
        <family val="2"/>
      </rPr>
      <t xml:space="preserve"> Transfers to PRPs</t>
    </r>
    <r>
      <rPr>
        <b/>
        <sz val="10"/>
        <color indexed="10"/>
        <rFont val="Arial"/>
        <family val="2"/>
      </rPr>
      <t xml:space="preserve">. </t>
    </r>
    <r>
      <rPr>
        <sz val="10"/>
        <rFont val="Arial"/>
        <family val="2"/>
      </rPr>
      <t>Number of transfers to Private Registered Providers. Include LSVTs completed in the reporting year. The figure reported here should be the same as or greater than the LSVTs registered with the Homes and Communities Agency. The selling price should be in £000s and should be gross of any levy to HM Treasury but net of any associated expenses</t>
    </r>
  </si>
  <si>
    <t>4. Do your waiting list criteria disqualify any households with rent arrears? (Y or N)</t>
  </si>
  <si>
    <t>Items d1a to d3a - these questions have been removed</t>
  </si>
  <si>
    <t>Items d5a to d7a – these questions have been removed.</t>
  </si>
  <si>
    <t>Item d13a - this question has been removed</t>
  </si>
  <si>
    <t>Questions 5, 6, 7 have been removed</t>
  </si>
  <si>
    <t>Items f25aaa to f25akb - these questions have been removed</t>
  </si>
  <si>
    <t>g3a</t>
  </si>
  <si>
    <t xml:space="preserve">Recovery of illegally sublet properties </t>
  </si>
  <si>
    <r>
      <rPr>
        <b/>
        <sz val="10"/>
        <color rgb="FFFF0000"/>
        <rFont val="Arial"/>
        <family val="2"/>
      </rPr>
      <t xml:space="preserve">Item g3a </t>
    </r>
    <r>
      <rPr>
        <b/>
        <sz val="10"/>
        <rFont val="Arial"/>
        <family val="2"/>
      </rPr>
      <t xml:space="preserve">- </t>
    </r>
    <r>
      <rPr>
        <sz val="10"/>
        <rFont val="Arial"/>
        <family val="2"/>
      </rPr>
      <t xml:space="preserve">Record here the number of dwellings recovered that had been illegally sub-let by the tenant.  </t>
    </r>
  </si>
  <si>
    <t>Item h7a – has been removed</t>
  </si>
  <si>
    <t xml:space="preserve">d. For Affordable Home Ownership (excluding Shared Ownership) </t>
  </si>
  <si>
    <r>
      <t>The data are broken down here by product as in the ‘New Build’ sub-section with the added 'Starter Homes' and ‘unknown affordable tenure’ categorys. Categories</t>
    </r>
    <r>
      <rPr>
        <sz val="10"/>
        <color rgb="FFFF0000"/>
        <rFont val="Arial"/>
        <family val="2"/>
      </rPr>
      <t xml:space="preserve"> </t>
    </r>
    <r>
      <rPr>
        <sz val="10"/>
        <rFont val="Arial"/>
        <family val="2"/>
      </rPr>
      <t>’a’ to ’f</t>
    </r>
    <r>
      <rPr>
        <sz val="10"/>
        <color rgb="FFFF0000"/>
        <rFont val="Arial"/>
        <family val="2"/>
      </rPr>
      <t>’</t>
    </r>
    <r>
      <rPr>
        <sz val="10"/>
        <rFont val="Arial"/>
        <family val="2"/>
      </rPr>
      <t xml:space="preserve"> are mutually exclusive and should include all dwellings that have been granted final planning permission.</t>
    </r>
  </si>
  <si>
    <t xml:space="preserve">Units counted in question 17 may also be counted in other parts of this section.  This question is not used in the calculation of </t>
  </si>
  <si>
    <t>affordable housing supply.</t>
  </si>
  <si>
    <t xml:space="preserve">Units counted in question 17 may also be counted in other parts of this section.  This question is not used in the calculation of affordable housing supply. </t>
  </si>
  <si>
    <t>i17e</t>
  </si>
  <si>
    <t>i10h</t>
  </si>
  <si>
    <r>
      <t xml:space="preserve">3. Total value of stock at 1st January 1999 prices (in millions of pounds, to 3 decimal places). </t>
    </r>
    <r>
      <rPr>
        <sz val="12"/>
        <color rgb="FFFF0000"/>
        <rFont val="Arial"/>
        <family val="2"/>
      </rPr>
      <t>This question is used to calculate your limit rent.</t>
    </r>
  </si>
  <si>
    <t xml:space="preserve">a. Please see type(s) using codes below (multiple types are coded by summing type codes)
(The DELTA form will calculate this automatically so please record the type and not the code on the system)  
</t>
  </si>
  <si>
    <r>
      <rPr>
        <b/>
        <sz val="10"/>
        <color indexed="10"/>
        <rFont val="Arial"/>
        <family val="2"/>
      </rPr>
      <t>Item j3</t>
    </r>
    <r>
      <rPr>
        <sz val="10"/>
        <rFont val="Arial"/>
        <family val="2"/>
      </rPr>
      <t xml:space="preserve"> records data on affordable starts owned by Non-Registered Providers</t>
    </r>
  </si>
  <si>
    <t>4. Save this new book.</t>
  </si>
  <si>
    <t>5. Log in to DELTA and go to your collection requests.</t>
  </si>
  <si>
    <t>6. On the LAHS collection request for this year, click 'more' on the far right of the screen, and select 'upload data'.</t>
  </si>
  <si>
    <t>7. Select the file you have just saved.</t>
  </si>
  <si>
    <t>8. It is likely that some validations will flag on your submission. Allow the import by clicking 'keep' invalid uploads</t>
  </si>
  <si>
    <t xml:space="preserve">9. You can then review and edit the form with the validations by clicking 'edit form' in the data store. </t>
  </si>
  <si>
    <t>Option 1: Manual Entry onto DELTA platform</t>
  </si>
  <si>
    <t>Option 2: Bulk Upload using this spreadsheet</t>
  </si>
  <si>
    <t>3. Validations will flag as you go through the form. You can save the form and exit DELTA, and return to edit these via the data store if necessary before submitting</t>
  </si>
  <si>
    <t>i17de</t>
  </si>
  <si>
    <r>
      <t xml:space="preserve"> Sign off: data you have supplied to DCLG</t>
    </r>
    <r>
      <rPr>
        <i/>
        <sz val="10"/>
        <color theme="0"/>
        <rFont val="Arial"/>
        <family val="2"/>
      </rPr>
      <t xml:space="preserve"> (sign off will be provided for each section on web version)</t>
    </r>
  </si>
  <si>
    <t>To complete you return, there are 2 possible methods, detailed below.</t>
  </si>
  <si>
    <t>f2daai</t>
  </si>
  <si>
    <t>f2dabi</t>
  </si>
  <si>
    <t>f2daaii</t>
  </si>
  <si>
    <t>f2dabii</t>
  </si>
  <si>
    <t>f2daaiii</t>
  </si>
  <si>
    <t>f2dabiii</t>
  </si>
  <si>
    <t>f2daaiv</t>
  </si>
  <si>
    <t>f2dabiv</t>
  </si>
  <si>
    <t>f2daav</t>
  </si>
  <si>
    <t>f2dabv</t>
  </si>
  <si>
    <t>f2dabvi</t>
  </si>
  <si>
    <t>sectionasignoff</t>
  </si>
  <si>
    <t>sectionbsignoff</t>
  </si>
  <si>
    <t>sectioncsignoff</t>
  </si>
  <si>
    <t>sectiondsignoff</t>
  </si>
  <si>
    <t>sectionesignoff</t>
  </si>
  <si>
    <t>sectionfsignoff</t>
  </si>
  <si>
    <t>sectiongsignoff</t>
  </si>
  <si>
    <t>sectionhsignoff</t>
  </si>
  <si>
    <t>sectionisignoff</t>
  </si>
  <si>
    <t>sectionjsignoff</t>
  </si>
  <si>
    <t>J</t>
  </si>
  <si>
    <t>Uses of the data</t>
  </si>
  <si>
    <t>Submitting the data</t>
  </si>
  <si>
    <t>Any general queries on completing the form should be directed to the Data Collection Team according to the region in which your local authority is located:</t>
  </si>
  <si>
    <t>London, West Midlands, South West:</t>
  </si>
  <si>
    <t>Catherine Bernard, 0303 444 2267</t>
  </si>
  <si>
    <t>North West, Yorks &amp; Humber:</t>
  </si>
  <si>
    <t>Mustapha Elnaghi, 0303 444 4776</t>
  </si>
  <si>
    <t>East of England, North East:</t>
  </si>
  <si>
    <t>East Midlands, South East:</t>
  </si>
  <si>
    <t>Lee Delaney, 0303 444 4725</t>
  </si>
  <si>
    <t>Jo Knight, 0303 444 1889</t>
  </si>
  <si>
    <t>housingdata@communities.gsi.gov.uk</t>
  </si>
  <si>
    <t xml:space="preserve">The group mailbox is monitored by all data collection team members and can be contacted at: </t>
  </si>
  <si>
    <r>
      <t xml:space="preserve">Data will be submitted via the Ministry of Housing, Communities and Local Government's DELTA system.  The current reporting year relates to </t>
    </r>
    <r>
      <rPr>
        <b/>
        <sz val="12"/>
        <rFont val="Arial"/>
        <family val="2"/>
      </rPr>
      <t>2017-18</t>
    </r>
    <r>
      <rPr>
        <sz val="12"/>
        <rFont val="Arial"/>
        <family val="2"/>
      </rPr>
      <t xml:space="preserve"> and questions pertain to either delivery throughout the financial year or the position as at </t>
    </r>
    <r>
      <rPr>
        <b/>
        <sz val="12"/>
        <rFont val="Arial"/>
        <family val="2"/>
      </rPr>
      <t>1st April 2018</t>
    </r>
    <r>
      <rPr>
        <sz val="12"/>
        <rFont val="Arial"/>
        <family val="2"/>
      </rPr>
      <t>.</t>
    </r>
  </si>
  <si>
    <t>The purpose of this return is to collect statistical data for the evidence base to inform and monitor government strategies, policies and business objectives; responding to parliamentary questions; policy development on housing issues; evaluating the quality and value for money of public services and public bodies; benchmarking and performance monitoring by local authorities.  Some of these data are used for local authority business like the New Homes Bonus and Limit Rent. They are also used in other statistical products (e.g. DCLG official statistics on supply of affordable housing) and by other Government Departments.</t>
  </si>
  <si>
    <t>Key</t>
  </si>
  <si>
    <r>
      <rPr>
        <sz val="12"/>
        <color rgb="FF000000"/>
        <rFont val="Arial"/>
        <family val="2"/>
      </rPr>
      <t>The deadline for submitting the form is</t>
    </r>
    <r>
      <rPr>
        <b/>
        <sz val="12"/>
        <color rgb="FF000000"/>
        <rFont val="Arial"/>
        <family val="2"/>
      </rPr>
      <t xml:space="preserve"> </t>
    </r>
    <r>
      <rPr>
        <b/>
        <sz val="14"/>
        <color rgb="FF000000"/>
        <rFont val="Arial"/>
        <family val="2"/>
      </rPr>
      <t>20th July 2018</t>
    </r>
  </si>
  <si>
    <t>Local Authority Housing Statistics (LAHS)</t>
  </si>
  <si>
    <t>Local Authority Housing Statistics (LAHS) Guidance</t>
  </si>
  <si>
    <t>Local Authority Housing Statistics (LAHS) Bulk Upload Guidance</t>
  </si>
  <si>
    <t>2. Log in to DELTA and enter the data into the form manually.</t>
  </si>
  <si>
    <t>Solar thermal</t>
  </si>
  <si>
    <t xml:space="preserve">Photovoltaic panels </t>
  </si>
  <si>
    <t>Heatpumps  (air, ground or water)</t>
  </si>
  <si>
    <t>Biomass Boilers</t>
  </si>
  <si>
    <t>Wind turbines</t>
  </si>
  <si>
    <t>Other</t>
  </si>
  <si>
    <t>Yes</t>
  </si>
  <si>
    <t>No</t>
  </si>
  <si>
    <t>In this question a dwelling is defined in line with the 2001 and 2011 Census. This is the same as the definition used for the Housing Flows Reconciliation return. It is defined as a self-contained unit of accommodation. Self-containment is where all the rooms (including kitchen, bathroom and toilet) in a household’s accommodation are behind a door which only that household can use. Non-self contained household spaces at the same address should be counted together as a single dwelling. Therefore a dwelling can consist of one self-contained household space or two or more non-self-contained household spaces at the same address. Note that hostels with more than one bed-space which are not managed (‘managed’ means full-time or part-time supervision of accommodation), should be counted as one self contained dwelling (i.e. the owner pays a single Council Tax).</t>
  </si>
  <si>
    <r>
      <t xml:space="preserve">This represents the total stock of local authority dwellings </t>
    </r>
    <r>
      <rPr>
        <i/>
        <sz val="10"/>
        <rFont val="Arial"/>
        <family val="2"/>
      </rPr>
      <t>within your authority's geographical area</t>
    </r>
    <r>
      <rPr>
        <sz val="10"/>
        <rFont val="Arial"/>
        <family val="2"/>
      </rPr>
      <t xml:space="preserve">, following the Census definition (i.e. it includes dwellings outside the HRA). It should include all council houses inside your administrative area including those owned by other local authorities, and those owned by your authority for non-housing purposes (so including dwellings that could house people without conversion work even if the dwelling is being used for another use such as a store for equipment) and by Housing Action Trusts. It is not expected that local authorities own any non-permanent dwellings but include these if there are any. Include dwellings that are vacant even if they are scheduled for demolition at a future date.  This is a mandatory field. </t>
    </r>
  </si>
  <si>
    <t xml:space="preserve">‘Other’ public sector dwellings should follow the Census definition of a dwelling (i.e. it includes dwellings outside the HRA) and include dwellings owned by any public sector body other than lower-tier local authorities (district councils, unitary authorities, metropolitan district councils and London boroughs) or Private Registered Providers (housing associations). Please include dwellings owned by government departments (e.g. Ministry of Defence) and other public sector agencies (e.g. the NHS, the Forestry Commission, the Prison Service or county councils). Include dwellings that are vacant even if they are scheduled for demolitionfor a date after 1st April.  This is a mandatory field. </t>
  </si>
  <si>
    <r>
      <rPr>
        <b/>
        <sz val="10"/>
        <rFont val="Arial"/>
        <family val="2"/>
      </rPr>
      <t>Leaseholders/Shared Ownership</t>
    </r>
    <r>
      <rPr>
        <sz val="10"/>
        <rFont val="Arial"/>
        <family val="2"/>
      </rPr>
      <t xml:space="preserve"> Any dwelling disposed of on shared ownership terms should be counted as the part of the dwelling still owned by the local authorities, i.e. exclude that share of the equity in the dwelling acquired by the tenant.  Where your authority shares responsibility for the property, count the number of dwellings as that implied by the proportion of the cost for which your authority has a net financial responsibility (i.e. 50% of expenditure implies 50% of dwellings).</t>
    </r>
  </si>
  <si>
    <r>
      <rPr>
        <b/>
        <sz val="10"/>
        <rFont val="Arial"/>
        <family val="2"/>
      </rPr>
      <t>Social rent</t>
    </r>
    <r>
      <rPr>
        <sz val="10"/>
        <rFont val="Arial"/>
        <family val="2"/>
      </rPr>
      <t xml:space="preserve"> - Social rented housing is housing owned and managed by local authorities and other registered providers, for which target rents are determined through the national rent regime. It may also include rented housing owned or managed by other persons and provided under equivalent rental arrangements to the above, as agreed with the local authority or with the Homes and Communities Agency or Greater London Authority as a condition of grant. Fields related to social rent are mandatory fields. </t>
    </r>
  </si>
  <si>
    <r>
      <rPr>
        <b/>
        <sz val="10"/>
        <color indexed="10"/>
        <rFont val="Arial"/>
        <family val="2"/>
      </rPr>
      <t>Item a2ib</t>
    </r>
    <r>
      <rPr>
        <b/>
        <sz val="10"/>
        <rFont val="Arial"/>
        <family val="2"/>
      </rPr>
      <t xml:space="preserve"> Total (excluding Private Finance Initiative and Shared Ownership)</t>
    </r>
    <r>
      <rPr>
        <sz val="10"/>
        <rFont val="Arial"/>
        <family val="2"/>
      </rPr>
      <t xml:space="preserve"> – It should include all dwellings owned by your authority including those outside your own boundaries. Private Finance Initiative and shared ownership dwellings should be excluded so the reported data has to be less than or equal to that reported in item a2ia. This is a mandatory field. </t>
    </r>
  </si>
  <si>
    <r>
      <rPr>
        <b/>
        <sz val="10"/>
        <color indexed="10"/>
        <rFont val="Arial"/>
        <family val="2"/>
      </rPr>
      <t>Item a3aa</t>
    </r>
    <r>
      <rPr>
        <sz val="10"/>
        <rFont val="Arial"/>
        <family val="2"/>
      </rPr>
      <t xml:space="preserve">: </t>
    </r>
    <r>
      <rPr>
        <b/>
        <sz val="10"/>
        <rFont val="Arial"/>
        <family val="2"/>
      </rPr>
      <t>Total value of Social Rent stock at January 1999 prices reported in £millions</t>
    </r>
    <r>
      <rPr>
        <sz val="10"/>
        <rFont val="Arial"/>
        <family val="2"/>
      </rPr>
      <t xml:space="preserve"> – The value of stock at January 1999 prices reported in £millions of social rent dwellings. This is a subset of question a3a.  It should not include affordable rent dwellings.  The stock used to calculate total value for this item should be the stock entered in cells a2aa to a2iaa.  A3a needs to be completed, if unknown please input #.  </t>
    </r>
    <r>
      <rPr>
        <i/>
        <sz val="10"/>
        <rFont val="Arial"/>
        <family val="2"/>
      </rPr>
      <t xml:space="preserve">Cell a3aa is used to calculate local authority formula and limit rents. This is a mandatory field. </t>
    </r>
  </si>
  <si>
    <r>
      <rPr>
        <b/>
        <sz val="10"/>
        <color indexed="10"/>
        <rFont val="Arial"/>
        <family val="2"/>
      </rPr>
      <t>Item a4a</t>
    </r>
    <r>
      <rPr>
        <b/>
        <sz val="10"/>
        <rFont val="Arial"/>
        <family val="2"/>
      </rPr>
      <t xml:space="preserve"> Number of demolitions</t>
    </r>
    <r>
      <rPr>
        <sz val="10"/>
        <rFont val="Arial"/>
        <family val="2"/>
      </rPr>
      <t xml:space="preserve"> – Include only whole dwellings that were demolished. Any partial demolition work should not be included here.  Do not include "bed-in-shed" demolitions.  Needs to be completed, if unknown please input #.</t>
    </r>
  </si>
  <si>
    <r>
      <rPr>
        <b/>
        <sz val="10"/>
        <color indexed="10"/>
        <rFont val="Arial"/>
        <family val="2"/>
      </rPr>
      <t>Item a4ba</t>
    </r>
    <r>
      <rPr>
        <b/>
        <sz val="10"/>
        <rFont val="Arial"/>
        <family val="2"/>
      </rPr>
      <t xml:space="preserve"> Number of conversions resulting in an increase in dwellings</t>
    </r>
    <r>
      <rPr>
        <sz val="10"/>
        <rFont val="Arial"/>
        <family val="2"/>
      </rPr>
      <t xml:space="preserve"> – Include only work which resulted in an increase in the number of dwellings; for example, converting a large house into flats.  Record here the net change resulting from the conversion (i.e. after gains and losses), which should be positive. Adaptations for the elderly and disabled people should not be considered as conversions.  Needs to be completed, if unknown please input #.</t>
    </r>
  </si>
  <si>
    <r>
      <rPr>
        <b/>
        <sz val="10"/>
        <color indexed="10"/>
        <rFont val="Arial"/>
        <family val="2"/>
      </rPr>
      <t>Item a4bb</t>
    </r>
    <r>
      <rPr>
        <b/>
        <sz val="10"/>
        <rFont val="Arial"/>
        <family val="2"/>
      </rPr>
      <t xml:space="preserve"> Number of conversions resulting in a decrease in dwellings</t>
    </r>
    <r>
      <rPr>
        <sz val="10"/>
        <rFont val="Arial"/>
        <family val="2"/>
      </rPr>
      <t xml:space="preserve"> – Include only work which resulted in a decrease in the number of dwellings; for example, combining two smaller flats into a single larger flat.  Record here the net change resulting from the conversion (i.e. after gains and losses), which should be negative.  Adaptations for the elderly and disabled people should not be considered as conversions. Needs to be completed, if unknown please input #.</t>
    </r>
  </si>
  <si>
    <r>
      <rPr>
        <b/>
        <sz val="10"/>
        <color indexed="10"/>
        <rFont val="Arial"/>
        <family val="2"/>
      </rPr>
      <t>Item a4c</t>
    </r>
    <r>
      <rPr>
        <b/>
        <sz val="10"/>
        <rFont val="Arial"/>
        <family val="2"/>
      </rPr>
      <t xml:space="preserve"> Number of new builds</t>
    </r>
    <r>
      <rPr>
        <sz val="10"/>
        <rFont val="Arial"/>
        <family val="2"/>
      </rPr>
      <t xml:space="preserve"> – Include all additions to local authority owned stock through new building, whether this is for general purposes or special needs (supported housing) use. These used to be recorded separately in the BPSA but now should be added together here, recording all local authority new build during last year.  Needs to be completed, if unknown please input #.</t>
    </r>
  </si>
  <si>
    <r>
      <rPr>
        <b/>
        <sz val="10"/>
        <color indexed="10"/>
        <rFont val="Arial"/>
        <family val="2"/>
      </rPr>
      <t>Item a4d</t>
    </r>
    <r>
      <rPr>
        <b/>
        <sz val="10"/>
        <rFont val="Arial"/>
        <family val="2"/>
      </rPr>
      <t xml:space="preserve"> Number of acquisitions</t>
    </r>
    <r>
      <rPr>
        <sz val="10"/>
        <rFont val="Arial"/>
        <family val="2"/>
      </rPr>
      <t xml:space="preserve"> – Record in this cell all acquisitions into local authority ownership from other tenures during the year. Dwellings acquired through change of use should also be included. Include all local authority acquisitions for general purposes and for special needs use. These used to be recorded separately in the BPSA but should be recorded together here.  Needs to be completed, if unknown please input #.</t>
    </r>
  </si>
  <si>
    <r>
      <rPr>
        <b/>
        <sz val="10"/>
        <color indexed="10"/>
        <rFont val="Arial"/>
        <family val="2"/>
      </rPr>
      <t>Item a5a</t>
    </r>
    <r>
      <rPr>
        <b/>
        <sz val="10"/>
        <rFont val="Arial"/>
        <family val="2"/>
      </rPr>
      <t xml:space="preserve"> Total number of private sector dwellings demolished by your authority</t>
    </r>
    <r>
      <rPr>
        <sz val="10"/>
        <rFont val="Arial"/>
        <family val="2"/>
      </rPr>
      <t xml:space="preserve">, or by a third party paid for by your authority. This question should cover all demolitions of private sector dwellings demolished by your authority. Include private sector dwellings demolished under slum clearance powers, and all dwellings demolished for commercial or other development, including road schemes. Information should be available in the records of your council’s Housing or Planning Departments and your Council Tax Office.  This is a mandatory field. </t>
    </r>
  </si>
  <si>
    <r>
      <rPr>
        <b/>
        <sz val="10"/>
        <color indexed="10"/>
        <rFont val="Arial"/>
        <family val="2"/>
      </rPr>
      <t>Item b1a</t>
    </r>
    <r>
      <rPr>
        <b/>
        <sz val="10"/>
        <rFont val="Arial"/>
        <family val="2"/>
      </rPr>
      <t>: Total number of Right to Buy applications</t>
    </r>
    <r>
      <rPr>
        <sz val="10"/>
        <rFont val="Arial"/>
        <family val="2"/>
      </rPr>
      <t xml:space="preserve"> received on form RTB1 during the financial year, under Part V of the Housing Act 1985. Please include here any claims which were subsequently withdrawn, or where sales are subsequently to be processed under voluntary consents.  This is a mandatory field. </t>
    </r>
  </si>
  <si>
    <r>
      <rPr>
        <b/>
        <sz val="10"/>
        <color indexed="10"/>
        <rFont val="Arial"/>
        <family val="2"/>
      </rPr>
      <t>Items b2ba, b2bb and b2bc</t>
    </r>
    <r>
      <rPr>
        <sz val="10"/>
        <rFont val="Arial"/>
        <family val="2"/>
      </rPr>
      <t xml:space="preserve"> - The total number, selling price, in £000s, and discounts, in £000s, (see above) of Social Homebuy sales. Needs to be completed, if unknown please input #.</t>
    </r>
  </si>
  <si>
    <r>
      <t xml:space="preserve">Items b2faa, b2fab and b2fac - </t>
    </r>
    <r>
      <rPr>
        <sz val="10"/>
        <rFont val="Arial"/>
        <family val="2"/>
      </rPr>
      <t xml:space="preserve">The number, selling price, in £000s, and discounts, in £000s, (see above) of sales and transfers of </t>
    </r>
    <r>
      <rPr>
        <b/>
        <sz val="10"/>
        <rFont val="Arial"/>
        <family val="2"/>
      </rPr>
      <t>flats</t>
    </r>
    <r>
      <rPr>
        <sz val="10"/>
        <rFont val="Arial"/>
        <family val="2"/>
      </rPr>
      <t>. This is a subset of the total sales and transfers in b2fa, b2fb and b2fc. Needs to be completed, if unknown please input #.</t>
    </r>
  </si>
  <si>
    <r>
      <t xml:space="preserve">Items b2faaa, b2faab and b2faac - </t>
    </r>
    <r>
      <rPr>
        <sz val="10"/>
        <rFont val="Arial"/>
        <family val="2"/>
      </rPr>
      <t xml:space="preserve">The number, selling price, in £000s, and discounts, in £000s, (see above) of sales and transfers of </t>
    </r>
    <r>
      <rPr>
        <b/>
        <sz val="10"/>
        <rFont val="Arial"/>
        <family val="2"/>
      </rPr>
      <t>flats sold under Right to Buy</t>
    </r>
    <r>
      <rPr>
        <sz val="10"/>
        <rFont val="Arial"/>
        <family val="2"/>
      </rPr>
      <t>. This is a subset of the total sales and transfers in b2fa, b2fb and b2fc and the Right to Buy sales in b2aa, b2ab and b2ac. Needs to be completed, if unknown please input #.</t>
    </r>
  </si>
  <si>
    <r>
      <t xml:space="preserve">Items b2faba, b2fabb and b2fabc - </t>
    </r>
    <r>
      <rPr>
        <sz val="10"/>
        <rFont val="Arial"/>
        <family val="2"/>
      </rPr>
      <t xml:space="preserve">The number, selling price, in £000s, and discounts, in £000s, (see above) of sales and transfers of flats sold under </t>
    </r>
    <r>
      <rPr>
        <b/>
        <sz val="10"/>
        <rFont val="Arial"/>
        <family val="2"/>
      </rPr>
      <t>Social Homebuy</t>
    </r>
    <r>
      <rPr>
        <sz val="10"/>
        <rFont val="Arial"/>
        <family val="2"/>
      </rPr>
      <t>. This is a subset of the total sales and transfers in b2fa, b2fb and b2fc and the Social Homebuy sales in b2ba, b2bb and b2bc. Needs to be completed, if unknown please input #.</t>
    </r>
  </si>
  <si>
    <r>
      <rPr>
        <b/>
        <sz val="10"/>
        <color indexed="10"/>
        <rFont val="Arial"/>
        <family val="2"/>
      </rPr>
      <t>Item cc1aa</t>
    </r>
    <r>
      <rPr>
        <b/>
        <sz val="10"/>
        <rFont val="Arial"/>
        <family val="2"/>
      </rPr>
      <t xml:space="preserve"> -</t>
    </r>
    <r>
      <rPr>
        <sz val="10"/>
        <rFont val="Arial"/>
        <family val="2"/>
      </rPr>
      <t xml:space="preserve"> Record here the number of households on your waiting list that require 1 bedroom. Include studio flats in this figure. Needs to be completed, if unknown please input #.</t>
    </r>
  </si>
  <si>
    <r>
      <rPr>
        <b/>
        <sz val="10"/>
        <color indexed="10"/>
        <rFont val="Arial"/>
        <family val="2"/>
      </rPr>
      <t>Item cc1ab</t>
    </r>
    <r>
      <rPr>
        <b/>
        <sz val="10"/>
        <rFont val="Arial"/>
        <family val="2"/>
      </rPr>
      <t xml:space="preserve"> - </t>
    </r>
    <r>
      <rPr>
        <sz val="10"/>
        <rFont val="Arial"/>
        <family val="2"/>
      </rPr>
      <t>Record here the number of households on your waiting list that require 2 bedrooms.  Needs to be completed, if unknown please input #.</t>
    </r>
  </si>
  <si>
    <r>
      <rPr>
        <b/>
        <sz val="10"/>
        <color indexed="10"/>
        <rFont val="Arial"/>
        <family val="2"/>
      </rPr>
      <t>Item cc1ac</t>
    </r>
    <r>
      <rPr>
        <b/>
        <sz val="10"/>
        <rFont val="Arial"/>
        <family val="2"/>
      </rPr>
      <t xml:space="preserve"> - </t>
    </r>
    <r>
      <rPr>
        <sz val="10"/>
        <rFont val="Arial"/>
        <family val="2"/>
      </rPr>
      <t>Record here the number of households on your waiting list that require 3 bedrooms.  Needs to be completed, if unknown please input #.</t>
    </r>
  </si>
  <si>
    <r>
      <rPr>
        <b/>
        <sz val="10"/>
        <color indexed="10"/>
        <rFont val="Arial"/>
        <family val="2"/>
      </rPr>
      <t>Item cc1ad</t>
    </r>
    <r>
      <rPr>
        <b/>
        <sz val="10"/>
        <rFont val="Arial"/>
        <family val="2"/>
      </rPr>
      <t xml:space="preserve"> -</t>
    </r>
    <r>
      <rPr>
        <sz val="10"/>
        <rFont val="Arial"/>
        <family val="2"/>
      </rPr>
      <t xml:space="preserve"> Record here the number of households on your waiting list that require more than 3 bedrooms (i.e. 4 or more bedrooms).  Needs to be completed, if unknown please input #.</t>
    </r>
  </si>
  <si>
    <r>
      <rPr>
        <b/>
        <sz val="10"/>
        <color indexed="10"/>
        <rFont val="Arial"/>
        <family val="2"/>
      </rPr>
      <t>Item cc1ae</t>
    </r>
    <r>
      <rPr>
        <b/>
        <sz val="10"/>
        <color indexed="8"/>
        <rFont val="Arial"/>
        <family val="2"/>
      </rPr>
      <t xml:space="preserve"> - </t>
    </r>
    <r>
      <rPr>
        <sz val="10"/>
        <color indexed="8"/>
        <rFont val="Arial"/>
        <family val="2"/>
      </rPr>
      <t>Record here the number of households on your waiting list that require an unspecified number of bedrooms or those on the register more than once. This should include those households that have said they require two or three bedrooms, for example, but they should only be recorded here (and not in the two or three bedroom categories above). If a household has submitted more than one application for different numbers of bedrooms, it should also only be recorded in this option once and in none of the above. If more than one application has been submitted for the same number of bedrooms then the household should be recorded in the relevant option for the required number of bedrooms only once and not here.  Needs to be completed, if unknown please input #.</t>
    </r>
  </si>
  <si>
    <r>
      <rPr>
        <b/>
        <sz val="10"/>
        <color indexed="10"/>
        <rFont val="Arial"/>
        <family val="2"/>
      </rPr>
      <t>Item d4aa</t>
    </r>
    <r>
      <rPr>
        <sz val="10"/>
        <rFont val="Arial"/>
        <family val="2"/>
      </rPr>
      <t xml:space="preserve"> - Record here the subset of those dwellings let to existing social tenants (and recorded in d4a) who were previously resident outside your local authority area. Needs to be completed, if unknown please input #.</t>
    </r>
  </si>
  <si>
    <r>
      <rPr>
        <b/>
        <sz val="10"/>
        <color indexed="10"/>
        <rFont val="Arial"/>
        <family val="2"/>
      </rPr>
      <t>Item d4ab</t>
    </r>
    <r>
      <rPr>
        <sz val="10"/>
        <rFont val="Arial"/>
        <family val="2"/>
      </rPr>
      <t xml:space="preserve"> – Record here the subset of those dwellings let to existing social tenants (and recorded in d4a) who have received a flexible (fixed term) tenancy.  Needs to be completed, if unknown please input #. </t>
    </r>
  </si>
  <si>
    <r>
      <rPr>
        <b/>
        <sz val="10"/>
        <color indexed="10"/>
        <rFont val="Arial"/>
        <family val="2"/>
      </rPr>
      <t>Item d4ac</t>
    </r>
    <r>
      <rPr>
        <sz val="10"/>
        <rFont val="Arial"/>
        <family val="2"/>
      </rPr>
      <t xml:space="preserve"> – Record here the total number of dwellings let at affordable rent. This is a subset of the total number of dwellings let as reported in d4a.  Needs to be completed, if unknown please input #.</t>
    </r>
  </si>
  <si>
    <r>
      <rPr>
        <b/>
        <sz val="10"/>
        <color indexed="10"/>
        <rFont val="Arial"/>
        <family val="2"/>
      </rPr>
      <t>Item d4ad</t>
    </r>
    <r>
      <rPr>
        <sz val="10"/>
        <rFont val="Arial"/>
        <family val="2"/>
      </rPr>
      <t xml:space="preserve"> – Record here the number of dwellings being let at affordable rent that were previously let at social rent levels. This is a subset of that which is reported in d4ac. Needs to be completed, if unknown please input #.</t>
    </r>
  </si>
  <si>
    <r>
      <rPr>
        <b/>
        <sz val="10"/>
        <color indexed="10"/>
        <rFont val="Arial"/>
        <family val="2"/>
      </rPr>
      <t>Item d9aa</t>
    </r>
    <r>
      <rPr>
        <sz val="10"/>
        <rFont val="Arial"/>
        <family val="2"/>
      </rPr>
      <t xml:space="preserve"> - This records the number of dwellings owned by your local authority let through mutual exchanges where the tenant has moved within your local authority geographical area. If the mutual exchange has taken place within your own stock, both dwellings should be accounted for here.  This is a subset of the total number of dwellings let through mutual exchange recorded in item d9a. Needs to be completed, if unknown please input #.</t>
    </r>
  </si>
  <si>
    <r>
      <rPr>
        <b/>
        <sz val="10"/>
        <color indexed="10"/>
        <rFont val="Arial"/>
        <family val="2"/>
      </rPr>
      <t>Item d9ab</t>
    </r>
    <r>
      <rPr>
        <sz val="10"/>
        <rFont val="Arial"/>
        <family val="2"/>
      </rPr>
      <t xml:space="preserve"> - This records the number of dwellings let through mutual exchanges where the tenant moved to a dwelling inside your local authority area from a dwelling outside. If your local authority owns both dwellings involved in the mutual exchange, they should still be recorded as two dwellings, otherwise just as one. This is a subset of the total number of dwellings let through mutual exchange recorded in item d9a. Needs to be completed, if unknown please input #.</t>
    </r>
  </si>
  <si>
    <r>
      <rPr>
        <b/>
        <sz val="10"/>
        <color indexed="10"/>
        <rFont val="Arial"/>
        <family val="2"/>
      </rPr>
      <t>Item d11a</t>
    </r>
    <r>
      <rPr>
        <sz val="10"/>
        <rFont val="Arial"/>
        <family val="2"/>
      </rPr>
      <t xml:space="preserve"> - Private Registered Provider dwellings let to households in response to a nomination from your authority.  This should include all successful nominations to tenancies in dwellings owned by Private Registered Providers.  This is a mandatory field. </t>
    </r>
  </si>
  <si>
    <r>
      <rPr>
        <b/>
        <sz val="10"/>
        <color indexed="10"/>
        <rFont val="Arial"/>
        <family val="2"/>
      </rPr>
      <t>Item d12a</t>
    </r>
    <r>
      <rPr>
        <sz val="10"/>
        <rFont val="Arial"/>
        <family val="2"/>
      </rPr>
      <t xml:space="preserve"> - Other social landlord dwellings let to households in response to a nomination from your authority. This should include all successful nominations to tenancies in dwellings owned by other social landlords (not Private Registered Providers). This includes any nominations to another local authority.  This is a mandatory field. </t>
    </r>
  </si>
  <si>
    <r>
      <rPr>
        <b/>
        <sz val="10"/>
        <color indexed="10"/>
        <rFont val="Arial"/>
        <family val="2"/>
      </rPr>
      <t>Item e1a</t>
    </r>
    <r>
      <rPr>
        <b/>
        <sz val="10"/>
        <color indexed="8"/>
        <rFont val="Arial"/>
        <family val="2"/>
      </rPr>
      <t xml:space="preserve"> </t>
    </r>
    <r>
      <rPr>
        <sz val="10"/>
        <color indexed="8"/>
        <rFont val="Arial"/>
        <family val="2"/>
      </rPr>
      <t xml:space="preserve">- Record here the total number of vacant dwellings owned by any local authority (either your own or another local authority) within your district area. Include dwellings that are vacant even if they are scheduled for demolition at a future date. </t>
    </r>
    <r>
      <rPr>
        <b/>
        <sz val="10"/>
        <color indexed="8"/>
        <rFont val="Arial"/>
        <family val="2"/>
      </rPr>
      <t xml:space="preserve">This uses the same definition of ’a dwelling‘ as in question a1a.  </t>
    </r>
    <r>
      <rPr>
        <sz val="10"/>
        <color indexed="8"/>
        <rFont val="Arial"/>
        <family val="2"/>
      </rPr>
      <t xml:space="preserve">This is a mandatory field. </t>
    </r>
  </si>
  <si>
    <r>
      <rPr>
        <b/>
        <sz val="10"/>
        <color indexed="10"/>
        <rFont val="Arial"/>
        <family val="2"/>
      </rPr>
      <t>Items e2aa to e2dc</t>
    </r>
    <r>
      <rPr>
        <sz val="10"/>
        <color indexed="8"/>
        <rFont val="Arial"/>
        <family val="2"/>
      </rPr>
      <t xml:space="preserve"> These detail the number of vacant dwellings in your local authority stock at 1</t>
    </r>
    <r>
      <rPr>
        <vertAlign val="superscript"/>
        <sz val="10"/>
        <color indexed="8"/>
        <rFont val="Arial"/>
        <family val="2"/>
      </rPr>
      <t>st</t>
    </r>
    <r>
      <rPr>
        <sz val="10"/>
        <color indexed="8"/>
        <rFont val="Arial"/>
        <family val="2"/>
      </rPr>
      <t xml:space="preserve"> April at the end of the reporting period, whether they are located within your local authority area or not. Vacant dwellings should be reported as either ‘available for letting’ (column ‘a’) or ‘not available for letting’ (column ‘b’).  These categories are mutually exclusive and </t>
    </r>
    <r>
      <rPr>
        <sz val="10"/>
        <rFont val="Arial"/>
        <family val="2"/>
      </rPr>
      <t>cover all vacants owned by your local authority. Column ‘c’ sums all dwellings recorded under columns ‘a’ and ‘b’. If you don’t know whether the vacants are ‘available’ or ‘not available for letting’, please complete column ‘c’.  Needs to be completed, if unknown please input #.</t>
    </r>
  </si>
  <si>
    <r>
      <rPr>
        <b/>
        <sz val="10"/>
        <color indexed="10"/>
        <rFont val="Arial"/>
        <family val="2"/>
      </rPr>
      <t>Items f2aa and f2ab</t>
    </r>
    <r>
      <rPr>
        <b/>
        <sz val="10"/>
        <rFont val="Arial"/>
        <family val="2"/>
      </rPr>
      <t xml:space="preserve"> -</t>
    </r>
    <r>
      <rPr>
        <sz val="10"/>
        <rFont val="Arial"/>
        <family val="2"/>
      </rPr>
      <t xml:space="preserve"> Report all buildings owned by your local authority where windows have been replaced/are planned to be replaced, either with single glazing or double glazing windows.  Needs to be completed, if unknown please input #.</t>
    </r>
  </si>
  <si>
    <r>
      <rPr>
        <b/>
        <sz val="10"/>
        <color indexed="10"/>
        <rFont val="Arial"/>
        <family val="2"/>
      </rPr>
      <t>Items f2aaa and f2aab</t>
    </r>
    <r>
      <rPr>
        <b/>
        <sz val="10"/>
        <rFont val="Arial"/>
        <family val="2"/>
      </rPr>
      <t xml:space="preserve"> - </t>
    </r>
    <r>
      <rPr>
        <sz val="10"/>
        <rFont val="Arial"/>
        <family val="2"/>
      </rPr>
      <t>Record here the subset of buildings recorded in items f2aa and f2ab where the windows have been replaced/are planned to be replaced with windows that do not meet the current building regulations standard [e.g. not double glazed].  Needs to be completed, if unknown please input #.</t>
    </r>
  </si>
  <si>
    <r>
      <rPr>
        <b/>
        <sz val="10"/>
        <color indexed="10"/>
        <rFont val="Arial"/>
        <family val="2"/>
      </rPr>
      <t>Items f2ba and f2bb</t>
    </r>
    <r>
      <rPr>
        <b/>
        <sz val="10"/>
        <rFont val="Arial"/>
        <family val="2"/>
      </rPr>
      <t xml:space="preserve">- </t>
    </r>
    <r>
      <rPr>
        <sz val="10"/>
        <rFont val="Arial"/>
        <family val="2"/>
      </rPr>
      <t>Report all buildings owned by your local authority where boilers have been replaced/are planned to be replaced, regardless of the energy efficiency rating of the boiler.  Needs to be completed, if unknown please input #.</t>
    </r>
  </si>
  <si>
    <r>
      <rPr>
        <b/>
        <sz val="10"/>
        <color indexed="10"/>
        <rFont val="Arial"/>
        <family val="2"/>
      </rPr>
      <t>Items f2baa and f2bab</t>
    </r>
    <r>
      <rPr>
        <b/>
        <sz val="10"/>
        <rFont val="Arial"/>
        <family val="2"/>
      </rPr>
      <t xml:space="preserve"> - </t>
    </r>
    <r>
      <rPr>
        <sz val="10"/>
        <rFont val="Arial"/>
        <family val="2"/>
      </rPr>
      <t>Record here the subset of buildings in items f2ba and f2bb where boilers have been replaced/are planned to be replaced with boilers that are not energy efficient (i.e.not A-rated or ≥ 90% efficient). Boilers are rated according to their efficiency in converting fuel to heat as a percentage. This rating is called SEDBUK - Seasonal Efficiency of Domestic Boilers in the UK. There are two SEDBUK rating systems, SEDBUK 2005 and the newly updated SEDBUK 2009. SEDBUK 2005 uses an A to G rating, A-rated boilers being more than 90% efficient. Since October 2010 SEDBUK 2009 no longer uses the A-G rating but only displays the percentage efficiency. Only A-rated boilers - rated at 90% or better - carry the Energy Saving Trust Recommended logo.  Needs to be completed, if unknown please input #.</t>
    </r>
  </si>
  <si>
    <r>
      <rPr>
        <b/>
        <sz val="10"/>
        <color indexed="10"/>
        <rFont val="Arial"/>
        <family val="2"/>
      </rPr>
      <t>Items f2ca and f2cb</t>
    </r>
    <r>
      <rPr>
        <b/>
        <sz val="10"/>
        <rFont val="Arial"/>
        <family val="2"/>
      </rPr>
      <t xml:space="preserve"> - </t>
    </r>
    <r>
      <rPr>
        <sz val="10"/>
        <rFont val="Arial"/>
        <family val="2"/>
      </rPr>
      <t>Report here all dwellings owned by your local authority where there has been installation of insulation.  Needs to be completed, if unknown please input #.</t>
    </r>
  </si>
  <si>
    <r>
      <rPr>
        <b/>
        <sz val="10"/>
        <color indexed="10"/>
        <rFont val="Arial"/>
        <family val="2"/>
      </rPr>
      <t>Items f2caa and f2cab</t>
    </r>
    <r>
      <rPr>
        <sz val="10"/>
        <rFont val="Arial"/>
        <family val="2"/>
      </rPr>
      <t xml:space="preserve"> – Include here the subset of buildings where there has been installation of insulation (and recorded in items f2ca and f2cb) via solid wall insulation. Solid walls have no cavity so there is no barrier to reduce heat flow through the walls. They can be insulated with internal insulation (from the inside) or external insulation (from the outside).  Solid wall insulation may also be used for cavity walls that cannot be treated with cavity wall insulation (e.g. due to risk of damp penetration). Needs to be completed, if unknown please input #.</t>
    </r>
  </si>
  <si>
    <r>
      <rPr>
        <b/>
        <sz val="10"/>
        <color indexed="10"/>
        <rFont val="Arial"/>
        <family val="2"/>
      </rPr>
      <t>Items f2cba and f2cbb</t>
    </r>
    <r>
      <rPr>
        <sz val="10"/>
        <rFont val="Arial"/>
        <family val="2"/>
      </rPr>
      <t xml:space="preserve"> – Include here the subset of buildings where there has been installation of insulation (and recorded in items f2ca and f2cb) via insulation of cavity walls. Cavity walls are made of two layers with a small gap or ‘cavity’ between them. This cavity acts as a barrier to reduce heat flow through the wall. Insulation of cavity walls fills the gap between the inner and outer layers of external walls with an insulating material, reducing heat loss.  Needs to be completed, if unknown please input #.</t>
    </r>
  </si>
  <si>
    <r>
      <rPr>
        <b/>
        <sz val="10"/>
        <color indexed="10"/>
        <rFont val="Arial"/>
        <family val="2"/>
      </rPr>
      <t>Items f2cca and f2ccb</t>
    </r>
    <r>
      <rPr>
        <sz val="10"/>
        <rFont val="Arial"/>
        <family val="2"/>
      </rPr>
      <t xml:space="preserve"> – Include here the subset of buildings where there has been installation of insulation (and recorded in items f2ca and f2cb) via</t>
    </r>
    <r>
      <rPr>
        <b/>
        <sz val="10"/>
        <rFont val="Arial"/>
        <family val="2"/>
      </rPr>
      <t xml:space="preserve"> </t>
    </r>
    <r>
      <rPr>
        <sz val="10"/>
        <rFont val="Arial"/>
        <family val="2"/>
      </rPr>
      <t>loft or roof insulation. Loft or roof insulation laid in the loft space or between roof rafters to a depth of at least 270 mm (recommended depth for mineral wool insulation) significantly reduces heat loss through the roof. The insulation makes it much more difficult for heat to pass through the roof by providing a layer of material which has lots of air pockets that trap heat. The loft space must have adequate ventilation to prevent dampness. Needs to be completed, if unknown please input #.</t>
    </r>
  </si>
  <si>
    <r>
      <rPr>
        <b/>
        <sz val="10"/>
        <color indexed="10"/>
        <rFont val="Arial"/>
        <family val="2"/>
      </rPr>
      <t>Items f2cda and f2cdb</t>
    </r>
    <r>
      <rPr>
        <sz val="10"/>
        <rFont val="Arial"/>
        <family val="2"/>
      </rPr>
      <t xml:space="preserve"> – Include here the subset of buildings where there has been installation of insulation (and recorded in items f2ca and f2cb) via</t>
    </r>
    <r>
      <rPr>
        <b/>
        <sz val="10"/>
        <rFont val="Arial"/>
        <family val="2"/>
      </rPr>
      <t xml:space="preserve"> </t>
    </r>
    <r>
      <rPr>
        <sz val="10"/>
        <rFont val="Arial"/>
        <family val="2"/>
      </rPr>
      <t>floor insulation.  For example, timber floors on the ground floor can be insulated by lifting the floorboards and laying mineral wool insulation supported by netting between the joists</t>
    </r>
    <r>
      <rPr>
        <sz val="10"/>
        <color indexed="63"/>
        <rFont val="Arial"/>
        <family val="2"/>
      </rPr>
      <t>. Needs to be completed, if unknown please input #.</t>
    </r>
  </si>
  <si>
    <r>
      <rPr>
        <b/>
        <sz val="10"/>
        <color indexed="10"/>
        <rFont val="Arial"/>
        <family val="2"/>
      </rPr>
      <t>Items f2da and f2db</t>
    </r>
    <r>
      <rPr>
        <sz val="10"/>
        <rFont val="Arial"/>
        <family val="2"/>
      </rPr>
      <t xml:space="preserve"> – Include here the number of dwellings owned by your local authority where there has been/it is planned to have installation of renewable technologies.  F2db needs to be completed, if unknown please input #.</t>
    </r>
  </si>
  <si>
    <r>
      <rPr>
        <b/>
        <sz val="10"/>
        <color indexed="10"/>
        <rFont val="Arial"/>
        <family val="2"/>
      </rPr>
      <t>Question 5</t>
    </r>
    <r>
      <rPr>
        <sz val="10"/>
        <rFont val="Arial"/>
        <family val="2"/>
      </rPr>
      <t xml:space="preserve"> should be completed for stock owned by your local authority.  For those authorities that do not own stock, we have pre-filled the cells with a zero. It refers to the condition of the stock as of 1</t>
    </r>
    <r>
      <rPr>
        <vertAlign val="superscript"/>
        <sz val="10"/>
        <rFont val="Arial"/>
        <family val="2"/>
      </rPr>
      <t>st</t>
    </r>
    <r>
      <rPr>
        <sz val="10"/>
        <rFont val="Arial"/>
        <family val="2"/>
      </rPr>
      <t xml:space="preserve"> April at the end of the reporting year (1</t>
    </r>
    <r>
      <rPr>
        <vertAlign val="superscript"/>
        <sz val="10"/>
        <rFont val="Arial"/>
        <family val="2"/>
      </rPr>
      <t>st</t>
    </r>
    <r>
      <rPr>
        <sz val="10"/>
        <rFont val="Arial"/>
        <family val="2"/>
      </rPr>
      <t xml:space="preserve"> April 2018). It should therefore exclude those dwellings that were made free from those hazards during the year. </t>
    </r>
  </si>
  <si>
    <r>
      <rPr>
        <b/>
        <sz val="10"/>
        <color indexed="10"/>
        <rFont val="Arial"/>
        <family val="2"/>
      </rPr>
      <t>Item f5a</t>
    </r>
    <r>
      <rPr>
        <b/>
        <sz val="10"/>
        <rFont val="Arial"/>
        <family val="2"/>
      </rPr>
      <t xml:space="preserve"> -</t>
    </r>
    <r>
      <rPr>
        <sz val="10"/>
        <rFont val="Arial"/>
        <family val="2"/>
      </rPr>
      <t xml:space="preserve"> Record here all dwellings with Category 1 hazards </t>
    </r>
    <r>
      <rPr>
        <u/>
        <sz val="10"/>
        <rFont val="Arial"/>
        <family val="2"/>
      </rPr>
      <t>owned by your local authority</t>
    </r>
    <r>
      <rPr>
        <sz val="10"/>
        <rFont val="Arial"/>
        <family val="2"/>
      </rPr>
      <t xml:space="preserve"> (i.e. inside and outside your local authority area).  Needs to be completed, if unknown please input #.</t>
    </r>
  </si>
  <si>
    <r>
      <rPr>
        <b/>
        <sz val="10"/>
        <color indexed="10"/>
        <rFont val="Arial"/>
        <family val="2"/>
      </rPr>
      <t>Item f5aa</t>
    </r>
    <r>
      <rPr>
        <sz val="10"/>
        <rFont val="Arial"/>
        <family val="2"/>
      </rPr>
      <t xml:space="preserve"> - This asks for the estimated cost of removing the Category 1 hazards from all dwellings recorded in item f5a. Please record cost in £000s.  Needs to be completed, if unknown please input #.</t>
    </r>
  </si>
  <si>
    <r>
      <rPr>
        <b/>
        <sz val="10"/>
        <color indexed="10"/>
        <rFont val="Arial"/>
        <family val="2"/>
      </rPr>
      <t>Item f5ab</t>
    </r>
    <r>
      <rPr>
        <sz val="10"/>
        <rFont val="Arial"/>
        <family val="2"/>
      </rPr>
      <t xml:space="preserve"> - Record here the subset of dwellings in item f5a which are within your local authority area.  The number should be equal to or smaller than the number recorded in f5a.  This is a mandatory field. </t>
    </r>
  </si>
  <si>
    <r>
      <rPr>
        <b/>
        <sz val="10"/>
        <color rgb="FFFF0000"/>
        <rFont val="Arial"/>
        <family val="2"/>
      </rPr>
      <t>Item f6a</t>
    </r>
    <r>
      <rPr>
        <b/>
        <sz val="10"/>
        <rFont val="Arial"/>
        <family val="2"/>
      </rPr>
      <t xml:space="preserve"> - </t>
    </r>
    <r>
      <rPr>
        <sz val="10"/>
        <color theme="1"/>
        <rFont val="Arial"/>
        <family val="2"/>
      </rPr>
      <t>Please record the total number of dwellings in the Private Rented Sector that, following an inspection during the reporting year (1 April 2017 – 31 March 2018), have been found to have Category 1 hazards (HHSRS). Note that properties that have been reported to the local authority but have not yet been inspected should not be included.  Needs to be completed, if unknown please input #.</t>
    </r>
  </si>
  <si>
    <r>
      <rPr>
        <b/>
        <sz val="10"/>
        <color indexed="10"/>
        <rFont val="Arial"/>
        <family val="2"/>
      </rPr>
      <t>Item f7a</t>
    </r>
    <r>
      <rPr>
        <b/>
        <sz val="10"/>
        <rFont val="Arial"/>
        <family val="2"/>
      </rPr>
      <t xml:space="preserve"> -</t>
    </r>
    <r>
      <rPr>
        <sz val="10"/>
        <rFont val="Arial"/>
        <family val="2"/>
      </rPr>
      <t xml:space="preserve"> Here should be recorded the number of </t>
    </r>
    <r>
      <rPr>
        <u/>
        <sz val="10"/>
        <rFont val="Arial"/>
        <family val="2"/>
      </rPr>
      <t>private sector</t>
    </r>
    <r>
      <rPr>
        <sz val="10"/>
        <rFont val="Arial"/>
        <family val="2"/>
      </rPr>
      <t xml:space="preserve"> dwellings made free from Category 1 hazards during the reporting year as a direct result of the actions of your local authority.   Needs to be completed, if unknown please input #.</t>
    </r>
  </si>
  <si>
    <r>
      <rPr>
        <b/>
        <sz val="10"/>
        <color indexed="10"/>
        <rFont val="Arial"/>
        <family val="2"/>
      </rPr>
      <t>Item f8a</t>
    </r>
    <r>
      <rPr>
        <b/>
        <sz val="10"/>
        <rFont val="Arial"/>
        <family val="2"/>
      </rPr>
      <t xml:space="preserve"> - </t>
    </r>
    <r>
      <rPr>
        <sz val="10"/>
        <rFont val="Arial"/>
        <family val="2"/>
      </rPr>
      <t>This should record an estimate of all houses in multiple occupation as of 1</t>
    </r>
    <r>
      <rPr>
        <vertAlign val="superscript"/>
        <sz val="10"/>
        <rFont val="Arial"/>
        <family val="2"/>
      </rPr>
      <t>st</t>
    </r>
    <r>
      <rPr>
        <sz val="10"/>
        <rFont val="Arial"/>
        <family val="2"/>
      </rPr>
      <t xml:space="preserve"> April at the end of the reporting year (1</t>
    </r>
    <r>
      <rPr>
        <vertAlign val="superscript"/>
        <sz val="10"/>
        <rFont val="Arial"/>
        <family val="2"/>
      </rPr>
      <t>st</t>
    </r>
    <r>
      <rPr>
        <sz val="10"/>
        <rFont val="Arial"/>
        <family val="2"/>
      </rPr>
      <t xml:space="preserve"> April 2018).  This is a mandatory field. </t>
    </r>
  </si>
  <si>
    <r>
      <rPr>
        <b/>
        <sz val="10"/>
        <color indexed="10"/>
        <rFont val="Arial"/>
        <family val="2"/>
      </rPr>
      <t>Item f9a</t>
    </r>
    <r>
      <rPr>
        <b/>
        <sz val="10"/>
        <rFont val="Arial"/>
        <family val="2"/>
      </rPr>
      <t xml:space="preserve"> - </t>
    </r>
    <r>
      <rPr>
        <sz val="10"/>
        <rFont val="Arial"/>
        <family val="2"/>
      </rPr>
      <t>Record here an estimate of the subset of houses in multiple occupation recorded in item f8a that fall into the mandatory licensable category. Please include in your estimate the number that have received a licence during the reporting year.  Needs to be completed, if unknown please input #.</t>
    </r>
  </si>
  <si>
    <r>
      <rPr>
        <b/>
        <sz val="10"/>
        <color indexed="10"/>
        <rFont val="Arial"/>
        <family val="2"/>
      </rPr>
      <t>Item f10a</t>
    </r>
    <r>
      <rPr>
        <b/>
        <sz val="10"/>
        <rFont val="Arial"/>
        <family val="2"/>
      </rPr>
      <t xml:space="preserve"> - </t>
    </r>
    <r>
      <rPr>
        <sz val="10"/>
        <rFont val="Arial"/>
        <family val="2"/>
      </rPr>
      <t>Local authorities are at different stages in the mandatory licensing process. Only record here the number of dwellings that have been issued with mandatory licences as of 1</t>
    </r>
    <r>
      <rPr>
        <vertAlign val="superscript"/>
        <sz val="10"/>
        <rFont val="Arial"/>
        <family val="2"/>
      </rPr>
      <t>st</t>
    </r>
    <r>
      <rPr>
        <sz val="10"/>
        <rFont val="Arial"/>
        <family val="2"/>
      </rPr>
      <t xml:space="preserve"> April 2018. This is a subset of those dwellings estimated to be licensable recorded in Item f9a.  Needs to be completed, if unknown please input #.</t>
    </r>
  </si>
  <si>
    <r>
      <rPr>
        <b/>
        <sz val="10"/>
        <color indexed="10"/>
        <rFont val="Arial"/>
        <family val="2"/>
      </rPr>
      <t>Item f11a</t>
    </r>
    <r>
      <rPr>
        <b/>
        <sz val="10"/>
        <rFont val="Arial"/>
        <family val="2"/>
      </rPr>
      <t xml:space="preserve"> -</t>
    </r>
    <r>
      <rPr>
        <sz val="10"/>
        <rFont val="Arial"/>
        <family val="2"/>
      </rPr>
      <t xml:space="preserve"> Record here the subset of dwellings identified as being mandatory licensable (and included in your estimate in f9a) which have been found to have Category 1 hazards (following the HHSRS) under inspection as of 1st April at the end of the reporting year.  Needs to be completed, if unknown please input #.</t>
    </r>
  </si>
  <si>
    <r>
      <rPr>
        <b/>
        <sz val="10"/>
        <color indexed="10"/>
        <rFont val="Arial"/>
        <family val="2"/>
      </rPr>
      <t>Items f12a and f12b</t>
    </r>
    <r>
      <rPr>
        <b/>
        <sz val="10"/>
        <rFont val="Arial"/>
        <family val="2"/>
      </rPr>
      <t xml:space="preserve"> -</t>
    </r>
    <r>
      <rPr>
        <sz val="10"/>
        <rFont val="Arial"/>
        <family val="2"/>
      </rPr>
      <t xml:space="preserve"> Record for owner-occupiers (item f12a) and for privately rented (item f12b), the number of total dwellings improved (column ‘a’), the local authority expenditure on grants (column ‘b’) and local authority expenditure on loans and other assistance (column ‘c’) to improve such dwellings. The expenditure items should be recorded in £000s.  Needs to be completed, if unknown please input #.</t>
    </r>
  </si>
  <si>
    <r>
      <rPr>
        <b/>
        <sz val="10"/>
        <color indexed="10"/>
        <rFont val="Arial"/>
        <family val="2"/>
      </rPr>
      <t>Item f12ca</t>
    </r>
    <r>
      <rPr>
        <b/>
        <sz val="10"/>
        <rFont val="Arial"/>
        <family val="2"/>
      </rPr>
      <t xml:space="preserve"> - </t>
    </r>
    <r>
      <rPr>
        <sz val="10"/>
        <rFont val="Arial"/>
        <family val="2"/>
      </rPr>
      <t>This is the total number of dwellings improved through assistance by your local authority funding. It is automatically calculated for you as the sum of the improved owner-occupier dwellings and those privately rented recorded in items f12aa and f12ba.  Needs to be completed, if unknown please input #.</t>
    </r>
  </si>
  <si>
    <r>
      <rPr>
        <b/>
        <sz val="10"/>
        <color indexed="10"/>
        <rFont val="Arial"/>
        <family val="2"/>
      </rPr>
      <t>Question 13</t>
    </r>
    <r>
      <rPr>
        <sz val="10"/>
        <rFont val="Arial"/>
        <family val="2"/>
      </rPr>
      <t xml:space="preserve"> collects information on changes affecting the number of non-decent dwellings during the reporting year.  Needs to be completed, if unknown please input #.</t>
    </r>
  </si>
  <si>
    <r>
      <rPr>
        <b/>
        <sz val="10"/>
        <color indexed="10"/>
        <rFont val="Arial"/>
        <family val="2"/>
      </rPr>
      <t>Item f13a</t>
    </r>
    <r>
      <rPr>
        <b/>
        <sz val="10"/>
        <rFont val="Arial"/>
        <family val="2"/>
      </rPr>
      <t xml:space="preserve"> -</t>
    </r>
    <r>
      <rPr>
        <sz val="10"/>
        <rFont val="Arial"/>
        <family val="2"/>
      </rPr>
      <t xml:space="preserve"> Records the number of dwellings made decent during the reporting year. It should always be positive. It would be extremely unusual for the number of your own dwellings made decent through the year to be greater than total stock reported last year in (a2ib). If this is the case please explain this in the Notes Box.  Needs to be completed, if unknown please input #.</t>
    </r>
  </si>
  <si>
    <r>
      <rPr>
        <b/>
        <sz val="10"/>
        <color indexed="10"/>
        <rFont val="Arial"/>
        <family val="2"/>
      </rPr>
      <t>Item f13b</t>
    </r>
    <r>
      <rPr>
        <b/>
        <sz val="10"/>
        <rFont val="Arial"/>
        <family val="2"/>
      </rPr>
      <t xml:space="preserve"> -</t>
    </r>
    <r>
      <rPr>
        <sz val="10"/>
        <rFont val="Arial"/>
        <family val="2"/>
      </rPr>
      <t xml:space="preserve"> Records the number of dwellings that received work to prevent them becoming non-decent during the reporting year. It should always be positive. The information about the number of dwellings receiving work to prevent them becoming non-decent is included as this reflects the importance of not only reducing the non-decent stock within your stock but also the need to prevent decent dwellings from deteriorating into non-decency. It would be extremely unusual for the number of your own dwellings that received work to prevent them becoming non-decent during the year to be greater than total stock reported last year in (a2ib). If this is the case please explain this in the Notes Box.  Needs to be completed, if unknown please input #.</t>
    </r>
  </si>
  <si>
    <r>
      <rPr>
        <b/>
        <sz val="10"/>
        <color indexed="10"/>
        <rFont val="Arial"/>
        <family val="2"/>
      </rPr>
      <t>Item f13c</t>
    </r>
    <r>
      <rPr>
        <b/>
        <sz val="10"/>
        <rFont val="Arial"/>
        <family val="2"/>
      </rPr>
      <t xml:space="preserve"> -</t>
    </r>
    <r>
      <rPr>
        <sz val="10"/>
        <rFont val="Arial"/>
        <family val="2"/>
      </rPr>
      <t xml:space="preserve"> Records the number of dwellings that became non-decent during the reporting year. It should always be positive. This should include dwellings where the tenant has refused work to bring them up to the decent homes standard. It would be extremely unusual for the number of your own dwellings that became non-decent during the year to be greater than total stock reported last year in (a2ib). If this is the case please explain this in the Notes Box.  Needs to be completed, if unknown please input #.</t>
    </r>
  </si>
  <si>
    <r>
      <rPr>
        <b/>
        <sz val="10"/>
        <color indexed="10"/>
        <rFont val="Arial"/>
        <family val="2"/>
      </rPr>
      <t>Item f13d</t>
    </r>
    <r>
      <rPr>
        <b/>
        <sz val="10"/>
        <rFont val="Arial"/>
        <family val="2"/>
      </rPr>
      <t xml:space="preserve"> –</t>
    </r>
    <r>
      <rPr>
        <sz val="10"/>
        <rFont val="Arial"/>
        <family val="2"/>
      </rPr>
      <t xml:space="preserve"> This records the reduction in the number of non-decent dwellings due to tenant refusals, demolitions and partial transfers or other sales including Right to Buy, recorded separately under items f13da to f13dc.  Needs to be completed, if unknown please input #.</t>
    </r>
  </si>
  <si>
    <r>
      <rPr>
        <b/>
        <sz val="10"/>
        <color indexed="10"/>
        <rFont val="Arial"/>
        <family val="2"/>
      </rPr>
      <t>Items f13da to f13dc</t>
    </r>
    <r>
      <rPr>
        <sz val="10"/>
        <rFont val="Arial"/>
        <family val="2"/>
      </rPr>
      <t xml:space="preserve"> – These record the reduction in the number of non-decent dwellings due to tenant refusals (f13da), demolitions (f13db) and partial transfers or other sales including Right to Buy (f13dc). In all cases, only count dwellings that were included in the total number of non-decent dwellings at the end of the last reporting period.  Needs to be completed, if unknown please input #.</t>
    </r>
  </si>
  <si>
    <r>
      <t xml:space="preserve">For </t>
    </r>
    <r>
      <rPr>
        <b/>
        <sz val="10"/>
        <color indexed="10"/>
        <rFont val="Arial"/>
        <family val="2"/>
      </rPr>
      <t>item f13db</t>
    </r>
    <r>
      <rPr>
        <sz val="10"/>
        <rFont val="Arial"/>
        <family val="2"/>
      </rPr>
      <t>, please note that only demolitions of non-decent dwellings that were included in the total count of non-decent dwellings at the end of the last reporting period should be reported here. As dwellings scheduled to be demolished are excluded from the total number of non-decent dwellings in f13e only those dwellings demolished which had not been scheduled as of 1st April at the end of the reporting year should be included here.  Needs to be completed, if unknown please input #.</t>
    </r>
  </si>
  <si>
    <r>
      <rPr>
        <b/>
        <sz val="10"/>
        <color indexed="10"/>
        <rFont val="Arial"/>
        <family val="2"/>
      </rPr>
      <t>Item f13e</t>
    </r>
    <r>
      <rPr>
        <b/>
        <sz val="10"/>
        <rFont val="Arial"/>
        <family val="2"/>
      </rPr>
      <t xml:space="preserve"> </t>
    </r>
    <r>
      <rPr>
        <sz val="10"/>
        <rFont val="Arial"/>
        <family val="2"/>
      </rPr>
      <t>- This records the number of non-decent dwellings as of 1st April at the end of the reporting year. It should always be positive.  Needs to be completed, if unknown please input #. It should reflect:</t>
    </r>
  </si>
  <si>
    <r>
      <rPr>
        <b/>
        <sz val="10"/>
        <color indexed="10"/>
        <rFont val="Arial"/>
        <family val="2"/>
      </rPr>
      <t>Question 14</t>
    </r>
    <r>
      <rPr>
        <sz val="10"/>
        <rFont val="Arial"/>
        <family val="2"/>
      </rPr>
      <t xml:space="preserve"> collects the associated expenditure (cost) to make the dwellings recorded in question 13 decent or to prevent them becoming non-decent. It should also be positive. The information should be recorded in thousands (£000s). </t>
    </r>
  </si>
  <si>
    <r>
      <rPr>
        <b/>
        <sz val="10"/>
        <color indexed="10"/>
        <rFont val="Arial"/>
        <family val="2"/>
      </rPr>
      <t>Item f14a</t>
    </r>
    <r>
      <rPr>
        <b/>
        <sz val="10"/>
        <rFont val="Arial"/>
        <family val="2"/>
      </rPr>
      <t xml:space="preserve"> -</t>
    </r>
    <r>
      <rPr>
        <sz val="10"/>
        <rFont val="Arial"/>
        <family val="2"/>
      </rPr>
      <t xml:space="preserve"> Records the money spent in making the number of dwellings decent recorded in f13a.  Needs to be completed, if unknown please input #.</t>
    </r>
  </si>
  <si>
    <r>
      <rPr>
        <b/>
        <sz val="10"/>
        <color indexed="10"/>
        <rFont val="Arial"/>
        <family val="2"/>
      </rPr>
      <t>Item f14b</t>
    </r>
    <r>
      <rPr>
        <b/>
        <sz val="10"/>
        <rFont val="Arial"/>
        <family val="2"/>
      </rPr>
      <t xml:space="preserve"> -</t>
    </r>
    <r>
      <rPr>
        <sz val="10"/>
        <rFont val="Arial"/>
        <family val="2"/>
      </rPr>
      <t xml:space="preserve"> Records the money spent in preventing the number of dwellings becoming non-decent recorded in f13b.  Needs to be completed, if unknown please input #.</t>
    </r>
  </si>
  <si>
    <r>
      <rPr>
        <b/>
        <sz val="10"/>
        <color indexed="10"/>
        <rFont val="Arial"/>
        <family val="2"/>
      </rPr>
      <t>Item f14c</t>
    </r>
    <r>
      <rPr>
        <b/>
        <sz val="10"/>
        <rFont val="Arial"/>
        <family val="2"/>
      </rPr>
      <t xml:space="preserve"> -</t>
    </r>
    <r>
      <rPr>
        <sz val="10"/>
        <rFont val="Arial"/>
        <family val="2"/>
      </rPr>
      <t xml:space="preserve"> Records the associated cost of making the dwellings recorded as becoming non-decent recorded in item f13c decent.  Needs to be completed, if unknown please input #.</t>
    </r>
  </si>
  <si>
    <r>
      <rPr>
        <b/>
        <sz val="10"/>
        <color indexed="10"/>
        <rFont val="Arial"/>
        <family val="2"/>
      </rPr>
      <t>Item f14e</t>
    </r>
    <r>
      <rPr>
        <b/>
        <sz val="10"/>
        <rFont val="Arial"/>
        <family val="2"/>
      </rPr>
      <t xml:space="preserve"> -</t>
    </r>
    <r>
      <rPr>
        <sz val="10"/>
        <rFont val="Arial"/>
        <family val="2"/>
      </rPr>
      <t xml:space="preserve"> Records the cost to make decent all the stock of non-decent dwellings as of 1</t>
    </r>
    <r>
      <rPr>
        <vertAlign val="superscript"/>
        <sz val="10"/>
        <rFont val="Arial"/>
        <family val="2"/>
      </rPr>
      <t>st</t>
    </r>
    <r>
      <rPr>
        <sz val="10"/>
        <rFont val="Arial"/>
        <family val="2"/>
      </rPr>
      <t xml:space="preserve"> of April this year, recorded in item f13e.  Needs to be completed, if unknown please input #.</t>
    </r>
  </si>
  <si>
    <r>
      <rPr>
        <b/>
        <sz val="10"/>
        <color indexed="10"/>
        <rFont val="Arial"/>
        <family val="2"/>
      </rPr>
      <t>Question 15</t>
    </r>
    <r>
      <rPr>
        <sz val="10"/>
        <rFont val="Arial"/>
        <family val="2"/>
      </rPr>
      <t xml:space="preserve"> records the overall extent of tenants refusing work as of 1st April at the end of the reporting year, i.e. the cumulative total to date. It provides an estimate of all tenant refusals across the whole stock (regardless of condition).  </t>
    </r>
  </si>
  <si>
    <r>
      <rPr>
        <b/>
        <sz val="10"/>
        <color indexed="10"/>
        <rFont val="Arial"/>
        <family val="2"/>
      </rPr>
      <t>Item f15a</t>
    </r>
    <r>
      <rPr>
        <b/>
        <sz val="10"/>
        <rFont val="Arial"/>
        <family val="2"/>
      </rPr>
      <t xml:space="preserve"> </t>
    </r>
    <r>
      <rPr>
        <sz val="10"/>
        <rFont val="Arial"/>
        <family val="2"/>
      </rPr>
      <t>– Please record here the cumulative total of dwellings where the tenant has refused work and they are technically ‘non-decent’. This total would include the reduction in the number of non-decent dwellings due to tenant refusal reported for this year in item f13da.  Needs to be completed, if unknown please input #.</t>
    </r>
  </si>
  <si>
    <r>
      <rPr>
        <b/>
        <sz val="10"/>
        <color indexed="10"/>
        <rFont val="Arial"/>
        <family val="2"/>
      </rPr>
      <t>Item f15b</t>
    </r>
    <r>
      <rPr>
        <b/>
        <sz val="10"/>
        <rFont val="Arial"/>
        <family val="2"/>
      </rPr>
      <t>-</t>
    </r>
    <r>
      <rPr>
        <sz val="10"/>
        <rFont val="Arial"/>
        <family val="2"/>
      </rPr>
      <t xml:space="preserve"> Please record here the cumulative total of dwellings as of 1</t>
    </r>
    <r>
      <rPr>
        <vertAlign val="superscript"/>
        <sz val="10"/>
        <rFont val="Arial"/>
        <family val="2"/>
      </rPr>
      <t>st</t>
    </r>
    <r>
      <rPr>
        <sz val="10"/>
        <rFont val="Arial"/>
        <family val="2"/>
      </rPr>
      <t xml:space="preserve"> April this year where the tenant has refused works but the dwellings are considered decent.  Needs to be completed, if unknown please input #.</t>
    </r>
  </si>
  <si>
    <r>
      <rPr>
        <b/>
        <sz val="10"/>
        <color indexed="10"/>
        <rFont val="Arial"/>
        <family val="2"/>
      </rPr>
      <t xml:space="preserve">Items f16ba </t>
    </r>
    <r>
      <rPr>
        <sz val="10"/>
        <color indexed="10"/>
        <rFont val="Arial"/>
        <family val="2"/>
      </rPr>
      <t>to</t>
    </r>
    <r>
      <rPr>
        <b/>
        <sz val="10"/>
        <color indexed="10"/>
        <rFont val="Arial"/>
        <family val="2"/>
      </rPr>
      <t xml:space="preserve"> f16bc</t>
    </r>
    <r>
      <rPr>
        <sz val="10"/>
        <rFont val="Arial"/>
        <family val="2"/>
      </rPr>
      <t xml:space="preserve"> – Report here the number of non-decent dwellings that fail the criterion of being in a reasonable state of repair, and the associated cost of meeting this standard. The average cost in f16bc is calculated for you by dividing the total cost in f16bb by the number of dwellings in f16ba.  Needs to be completed, if unknown please input #.</t>
    </r>
  </si>
  <si>
    <r>
      <rPr>
        <b/>
        <sz val="10"/>
        <color indexed="10"/>
        <rFont val="Arial"/>
        <family val="2"/>
      </rPr>
      <t xml:space="preserve">Items f16ca </t>
    </r>
    <r>
      <rPr>
        <sz val="10"/>
        <color indexed="10"/>
        <rFont val="Arial"/>
        <family val="2"/>
      </rPr>
      <t>to</t>
    </r>
    <r>
      <rPr>
        <b/>
        <sz val="10"/>
        <color indexed="10"/>
        <rFont val="Arial"/>
        <family val="2"/>
      </rPr>
      <t xml:space="preserve"> f16cc</t>
    </r>
    <r>
      <rPr>
        <sz val="10"/>
        <rFont val="Arial"/>
        <family val="2"/>
      </rPr>
      <t xml:space="preserve"> – Report here the number of non-decent dwellings that fail the criterion of having reasonably modern amenities and services, and the associated cost of meeting this standard. The average cost in f16cc is calculated for you by dividing the total cost in f16cb by the number of dwellings in f16ca.  Needs to be completed, if unknown please input #.</t>
    </r>
  </si>
  <si>
    <r>
      <rPr>
        <b/>
        <sz val="10"/>
        <color indexed="10"/>
        <rFont val="Arial"/>
        <family val="2"/>
      </rPr>
      <t xml:space="preserve">Items f16da </t>
    </r>
    <r>
      <rPr>
        <sz val="10"/>
        <color indexed="10"/>
        <rFont val="Arial"/>
        <family val="2"/>
      </rPr>
      <t>to</t>
    </r>
    <r>
      <rPr>
        <b/>
        <sz val="10"/>
        <color indexed="10"/>
        <rFont val="Arial"/>
        <family val="2"/>
      </rPr>
      <t xml:space="preserve"> f16dc</t>
    </r>
    <r>
      <rPr>
        <sz val="10"/>
        <rFont val="Arial"/>
        <family val="2"/>
      </rPr>
      <t xml:space="preserve"> – Report here the number of non-decent dwellings that fail the criterion of having a reasonable degree of thermal comfort, and the associated cost of meeting this standard. The average cost in f16dc is calculated for you by dividing the total cost in f16db by the number of dwellings in f16da.  Needs to be completed, if unknown please input #.</t>
    </r>
  </si>
  <si>
    <r>
      <rPr>
        <b/>
        <sz val="10"/>
        <color indexed="10"/>
        <rFont val="Arial"/>
        <family val="2"/>
      </rPr>
      <t>Item f24a</t>
    </r>
    <r>
      <rPr>
        <b/>
        <sz val="10"/>
        <rFont val="Arial"/>
        <family val="2"/>
      </rPr>
      <t xml:space="preserve"> -</t>
    </r>
    <r>
      <rPr>
        <sz val="10"/>
        <rFont val="Arial"/>
        <family val="2"/>
      </rPr>
      <t xml:space="preserve"> Please record here the total capital expenditure (in £000s) on your local authority stock within the HRA during the reporting year. As well as expenditure on capital works recorded in question 25 below, also include other capital expenditure such as on software and computer systems.  Do not include new developments and land purchases.  This is a mandatory field. </t>
    </r>
  </si>
  <si>
    <r>
      <rPr>
        <b/>
        <sz val="10"/>
        <color indexed="10"/>
        <rFont val="Arial"/>
        <family val="2"/>
      </rPr>
      <t>Item f25aa and f25ab</t>
    </r>
    <r>
      <rPr>
        <sz val="10"/>
        <rFont val="Arial"/>
        <family val="2"/>
      </rPr>
      <t xml:space="preserve"> – Please record here the number of HRA dwellings that received any capital renovation works such as installation, replacement or major repairs and the associated cost in £000s. The figures in f25aa and f25ab should equal to the sum of capital from rows ‘a’ to ‘k’ below. This is because the total number of capital works (regardless whether the same dwelling is counted more than once) are entered in f25aa and f25ab as opposed to f25fa and f25fb where dwellings receiving more than one capital work should only be counted once.  F25ab needs to be completed, if unknown please input #.</t>
    </r>
  </si>
  <si>
    <r>
      <rPr>
        <b/>
        <sz val="10"/>
        <color indexed="10"/>
        <rFont val="Arial"/>
        <family val="2"/>
      </rPr>
      <t>Items f25ba and f25bb</t>
    </r>
    <r>
      <rPr>
        <sz val="10"/>
        <rFont val="Arial"/>
        <family val="2"/>
      </rPr>
      <t xml:space="preserve"> – Item f25ba is pre-filled here from what you entered in item a4a to report the dwellings that have been demolished. It is shown for completeness.  Please record in item f25bb the expenditure in £000s associated with these demolitions. F25bb needs to be completed, if unknown please input #.</t>
    </r>
  </si>
  <si>
    <r>
      <rPr>
        <b/>
        <sz val="10"/>
        <color indexed="10"/>
        <rFont val="Arial"/>
        <family val="2"/>
      </rPr>
      <t>Items f25ca and f25cb</t>
    </r>
    <r>
      <rPr>
        <sz val="10"/>
        <rFont val="Arial"/>
        <family val="2"/>
      </rPr>
      <t xml:space="preserve"> – Item f25ca is pre-filled here from what you entered in items a4ba and a4bb to report the dwellings that have been converted. It is shown for completeness.  Please record in item f25cb the expenditure in £000s associated with these conversions. F25cb needs to be completed, if unknown please input #.</t>
    </r>
  </si>
  <si>
    <r>
      <rPr>
        <b/>
        <sz val="10"/>
        <color indexed="10"/>
        <rFont val="Arial"/>
        <family val="2"/>
      </rPr>
      <t>Items f25da and f25db</t>
    </r>
    <r>
      <rPr>
        <sz val="10"/>
        <rFont val="Arial"/>
        <family val="2"/>
      </rPr>
      <t xml:space="preserve"> –Item f25da is pre-filled here from what you entered in item a4c to report the new build dwellings. It is shown for completeness.  Please record in item f25db the expenditure in £000s associated with these new builds.  F25db needs to be completed, if unknown please input #.</t>
    </r>
  </si>
  <si>
    <r>
      <rPr>
        <b/>
        <sz val="10"/>
        <color indexed="10"/>
        <rFont val="Arial"/>
        <family val="2"/>
      </rPr>
      <t>Items f25ea and f25eb</t>
    </r>
    <r>
      <rPr>
        <sz val="10"/>
        <rFont val="Arial"/>
        <family val="2"/>
      </rPr>
      <t xml:space="preserve"> –Item f25ea is pre-filled here from what you entered in item a4d to report the new acquisitions. It is shown for completeness.  Please record in item f25eb the expenditure in £000s associated with these new acquisitions.  F25eb needs to be completed, if unknown please input #.</t>
    </r>
  </si>
  <si>
    <r>
      <rPr>
        <b/>
        <sz val="10"/>
        <color indexed="10"/>
        <rFont val="Arial"/>
        <family val="2"/>
      </rPr>
      <t>Item f25fa and f25fb</t>
    </r>
    <r>
      <rPr>
        <sz val="10"/>
        <rFont val="Arial"/>
        <family val="2"/>
      </rPr>
      <t xml:space="preserve"> – Please record here the number of dwellings that received any capital works during the reporting year, and the associated expenditure. The number of dwellings should be less than or equal to the sum of dwellings from rows ‘a’ to ‘e’ above. This is because those dwellings receiving more than one capital work should only be counted once as opposed to f25aa and f25ab where the total number of capital works (regardless whether the same dwelling is counted more than once) are entered. The expenditure associated in f25fb should equal the sum of the expenditures recorded in rows ‘a’ to ‘e’ above.  Needs to be completed, if unknown please input #.</t>
    </r>
  </si>
  <si>
    <r>
      <rPr>
        <b/>
        <sz val="10"/>
        <color indexed="10"/>
        <rFont val="Arial"/>
        <family val="2"/>
      </rPr>
      <t>Item g2a</t>
    </r>
    <r>
      <rPr>
        <sz val="10"/>
        <rFont val="Arial"/>
        <family val="2"/>
      </rPr>
      <t xml:space="preserve"> - Collects data on the number of evictions that your local authority has made during the reporting year under Section 82 of the Housing Act 1985 and Section 127 of the Housing Act 1996. An eviction is defined here as a tenancy brought to an end by the execution of a warrant of possession by court bailiffs. Eviction does not include abandonment, even where a property is abandoned in the period between a warrant of possession and the execution of that warrant. Please include all evictions made during the reporting year, regardless of the year in which the possession order or warrant of possession itself was obtained, the type of tenancy to which it relates, or whether the original possession order was an outright, postponed or suspended possession order. You should exclude evictions that have not been effected during the reporting year, regardless of the date of the possession order or warrant of possession.  This is a mandatory field. </t>
    </r>
  </si>
  <si>
    <r>
      <rPr>
        <b/>
        <sz val="10"/>
        <color indexed="10"/>
        <rFont val="Arial"/>
        <family val="2"/>
      </rPr>
      <t>Item g2aa</t>
    </r>
    <r>
      <rPr>
        <sz val="10"/>
        <rFont val="Arial"/>
        <family val="2"/>
      </rPr>
      <t xml:space="preserve"> - Record here the number of dwellings where there was an eviction by your local authority (and recorded in g2a) because of rent arrears. Please do not include here those dwellings where there has been an eviction because of anti-social behaviour </t>
    </r>
    <r>
      <rPr>
        <b/>
        <sz val="10"/>
        <rFont val="Arial"/>
        <family val="2"/>
      </rPr>
      <t>and</t>
    </r>
    <r>
      <rPr>
        <sz val="10"/>
        <rFont val="Arial"/>
        <family val="2"/>
      </rPr>
      <t xml:space="preserve"> rent arrears as these should be recorded in g2ac. Needs to be completed, if unknown please input #.</t>
    </r>
  </si>
  <si>
    <r>
      <rPr>
        <b/>
        <sz val="10"/>
        <color indexed="10"/>
        <rFont val="Arial"/>
        <family val="2"/>
      </rPr>
      <t>Item g2ab</t>
    </r>
    <r>
      <rPr>
        <sz val="10"/>
        <rFont val="Arial"/>
        <family val="2"/>
      </rPr>
      <t xml:space="preserve"> - Record here the number of dwellings where there was an eviction by your local authority (and recorded in g2a) because of anti-social behaviour. Please do not include here those dwellings where there has been an eviction because of anti-social behaviour </t>
    </r>
    <r>
      <rPr>
        <b/>
        <sz val="10"/>
        <rFont val="Arial"/>
        <family val="2"/>
      </rPr>
      <t>and</t>
    </r>
    <r>
      <rPr>
        <sz val="10"/>
        <rFont val="Arial"/>
        <family val="2"/>
      </rPr>
      <t xml:space="preserve"> rent arrears as these should be recorded in g2ac. Needs to be completed, if unknown please input #.</t>
    </r>
  </si>
  <si>
    <r>
      <rPr>
        <b/>
        <sz val="10"/>
        <color indexed="10"/>
        <rFont val="Arial"/>
        <family val="2"/>
      </rPr>
      <t>Item g2ac</t>
    </r>
    <r>
      <rPr>
        <sz val="10"/>
        <rFont val="Arial"/>
        <family val="2"/>
      </rPr>
      <t xml:space="preserve"> - Record here the number of dwellings where there was an eviction by your local authority (and recorded in g2a) because of both anti-social behaviour and rent arrears (if the only reason is anti-social behaviour or rent arrears please record in g2aa </t>
    </r>
    <r>
      <rPr>
        <b/>
        <sz val="10"/>
        <rFont val="Arial"/>
        <family val="2"/>
      </rPr>
      <t>or</t>
    </r>
    <r>
      <rPr>
        <sz val="10"/>
        <rFont val="Arial"/>
        <family val="2"/>
      </rPr>
      <t xml:space="preserve"> g2ab as appropriate).  Needs to be completed, if unknown please input #.</t>
    </r>
  </si>
  <si>
    <r>
      <rPr>
        <b/>
        <sz val="10"/>
        <color indexed="10"/>
        <rFont val="Arial"/>
        <family val="2"/>
      </rPr>
      <t xml:space="preserve">Item g2ad </t>
    </r>
    <r>
      <rPr>
        <sz val="10"/>
        <rFont val="Arial"/>
        <family val="2"/>
      </rPr>
      <t>- Record here the number of dwellings where there was an eviction by your local authority (and recorded in g2a) because of a reason other than anti-social behaviour or rent arrears.  You may specify the other reason in the notes box if you wish.  Needs to be completed, if unknown please input #.</t>
    </r>
  </si>
  <si>
    <r>
      <rPr>
        <b/>
        <sz val="10"/>
        <color indexed="10"/>
        <rFont val="Arial"/>
        <family val="2"/>
      </rPr>
      <t>Item h1a and h1ab</t>
    </r>
    <r>
      <rPr>
        <sz val="10"/>
        <rFont val="Arial"/>
        <family val="2"/>
      </rPr>
      <t xml:space="preserve"> – Report here the number of weeks of the last reporting year in which the social rent was actually charged (that is, excluding the number of ‘rent free’ weeks). h1aa asks for social rent and h1ab for affordable rent.  Needs to be completed, if unknown please input #.</t>
    </r>
  </si>
  <si>
    <r>
      <rPr>
        <b/>
        <sz val="10"/>
        <color indexed="10"/>
        <rFont val="Arial"/>
        <family val="2"/>
      </rPr>
      <t>Item h2a and h2ab</t>
    </r>
    <r>
      <rPr>
        <sz val="10"/>
        <rFont val="Arial"/>
        <family val="2"/>
      </rPr>
      <t xml:space="preserve"> – Report here the average weekly rent per dwelling on an actual basis. </t>
    </r>
    <r>
      <rPr>
        <b/>
        <sz val="10"/>
        <rFont val="Arial"/>
        <family val="2"/>
      </rPr>
      <t>This average weekly rent should reflect the total number of dwellings as reported in Section A</t>
    </r>
    <r>
      <rPr>
        <sz val="10"/>
        <rFont val="Arial"/>
        <family val="2"/>
      </rPr>
      <t>, including houses in multiple occupation and hostels. Please refer to Section A for guidance on definitions about these categories. Where the rent year is not 52 weeks, the entry should</t>
    </r>
    <r>
      <rPr>
        <b/>
        <sz val="10"/>
        <rFont val="Arial"/>
        <family val="2"/>
      </rPr>
      <t xml:space="preserve"> not</t>
    </r>
    <r>
      <rPr>
        <sz val="10"/>
        <rFont val="Arial"/>
        <family val="2"/>
      </rPr>
      <t xml:space="preserve"> be averaged over a 52 week year but only based on the chargeable rent weeks for each dwelling. h2aa asks for social rent and h2ab for affordable rent.  H2a needs to be completed, if unknown please input #.</t>
    </r>
  </si>
  <si>
    <r>
      <rPr>
        <b/>
        <sz val="10"/>
        <color indexed="10"/>
        <rFont val="Arial"/>
        <family val="2"/>
      </rPr>
      <t>Item h4aa and h4ab</t>
    </r>
    <r>
      <rPr>
        <sz val="10"/>
        <rFont val="Arial"/>
        <family val="2"/>
      </rPr>
      <t xml:space="preserve"> – Report here the average weekly rent of bedsits on a 52 week standardised basis for social rent (h4aa) and affordable rent (h4ab).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</si>
  <si>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h4ba and h4bb</t>
    </r>
    <r>
      <rPr>
        <sz val="10"/>
        <rFont val="Arial"/>
        <family val="2"/>
      </rPr>
      <t xml:space="preserve"> – Report here the average weekly rent of one bedroom dwellings on a 52 week standardised basis for social rent (h4ba) and affordable rent (h4bb).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</si>
  <si>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h4ca and h4cb</t>
    </r>
    <r>
      <rPr>
        <sz val="10"/>
        <rFont val="Arial"/>
        <family val="2"/>
      </rPr>
      <t xml:space="preserve"> – Report here the average weekly rent of two bedroom dwellings on a 52 week standardised basis for social rent (h4ca) and affordable rent (h4cb).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</si>
  <si>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h4da and h4db</t>
    </r>
    <r>
      <rPr>
        <sz val="10"/>
        <rFont val="Arial"/>
        <family val="2"/>
      </rPr>
      <t xml:space="preserve"> – Report here the average weekly rent of three bedroom dwellings on a 52 week standardised basis for social rent (h4da) and affordable rent (h4db).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</si>
  <si>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h4ea and h4eb</t>
    </r>
    <r>
      <rPr>
        <sz val="10"/>
        <rFont val="Arial"/>
        <family val="2"/>
      </rPr>
      <t xml:space="preserve"> – Report here the average weekly rent of four bedroom dwellings on a 52 week standardised basis for social rent (h4ea) and affordable rent (h4eb).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</si>
  <si>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h4fa and h4fb</t>
    </r>
    <r>
      <rPr>
        <sz val="10"/>
        <rFont val="Arial"/>
        <family val="2"/>
      </rPr>
      <t xml:space="preserve"> – Report here the average weekly rent of five bedroom dwellings on a 52 week standardised basis for social rent (h4fa) and affordable rent (h4fb).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</si>
  <si>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h4ga and h4gb</t>
    </r>
    <r>
      <rPr>
        <sz val="10"/>
        <rFont val="Arial"/>
        <family val="2"/>
      </rPr>
      <t xml:space="preserve"> – Report here the average weekly rent of six bedroom dwellings on a 52 week standardised basis for social rent (h4ga) and affordable rent (h4gb). Include sheltered housing and void properties, but exclude leased housing, hostels and Houses in Multiple Occupation (this differs to h3aa and h3ab which includes Houses in Multiple Occupation). Rents should not include service charges, charges for heating/water rates or charges/premiums for sheltered/warden facilities. Needs to be completed, if unknown please input #.</t>
    </r>
  </si>
  <si>
    <r>
      <rPr>
        <b/>
        <sz val="10"/>
        <color indexed="10"/>
        <rFont val="Arial"/>
        <family val="2"/>
      </rPr>
      <t>Item h4ha and h4hb</t>
    </r>
    <r>
      <rPr>
        <sz val="10"/>
        <rFont val="Arial"/>
        <family val="2"/>
      </rPr>
      <t xml:space="preserve"> – Report here the average weekly rent of all dwellings covered by items h4aa to h4ga (or h4ab to h4gb), on a 52 week standardised basis for social rent (h4ha) and affordable rent (h4hb). Please note that this estimate differs to the figure reported in item h3aa and h3ab as it excludes hostels and Houses in Multiple Occupation however we would expect them to be similar. You should calculate this by a weighted average of the weekly rents reported in cells h4aa to h4ga (or h4ab to h4gb) using the stock figures in Section A.  Needs to be completed, if unknown please input #.</t>
    </r>
  </si>
  <si>
    <r>
      <rPr>
        <b/>
        <sz val="10"/>
        <color indexed="10"/>
        <rFont val="Arial"/>
        <family val="2"/>
      </rPr>
      <t>Item h5a</t>
    </r>
    <r>
      <rPr>
        <sz val="10"/>
        <rFont val="Arial"/>
        <family val="2"/>
      </rPr>
      <t xml:space="preserve"> – Report here current tenants' cumulative arrears of rent at the end of the reporting period</t>
    </r>
    <r>
      <rPr>
        <b/>
        <sz val="10"/>
        <rFont val="Arial"/>
        <family val="2"/>
      </rPr>
      <t xml:space="preserve"> in pounds, NOT £000s</t>
    </r>
    <r>
      <rPr>
        <sz val="10"/>
        <rFont val="Arial"/>
        <family val="2"/>
      </rPr>
      <t>. Please provide these data to two decimal places. Rent owed by tenants who have merely moved from one dwelling to another within your local authority stock should be included here and not in item h6a. Pre-payments should not be offset against arrears of rent collectable.  Needs to be completed, if unknown please input #.</t>
    </r>
  </si>
  <si>
    <r>
      <rPr>
        <b/>
        <sz val="10"/>
        <color indexed="10"/>
        <rFont val="Arial"/>
        <family val="2"/>
      </rPr>
      <t>Item h6a</t>
    </r>
    <r>
      <rPr>
        <sz val="10"/>
        <rFont val="Arial"/>
        <family val="2"/>
      </rPr>
      <t xml:space="preserve"> - Report here former tenants' cumulative arrears of rent at the end of the reporting period</t>
    </r>
    <r>
      <rPr>
        <b/>
        <sz val="10"/>
        <rFont val="Arial"/>
        <family val="2"/>
      </rPr>
      <t xml:space="preserve"> in pounds, not £000s</t>
    </r>
    <r>
      <rPr>
        <sz val="10"/>
        <rFont val="Arial"/>
        <family val="2"/>
      </rPr>
      <t>. Former tenants refer to persons who have ceased to be tenants of the authority; those who have merely moved to another dwelling within your local authority stock should be included in item h5a. Please provide these data to two decimal places. You should exclude arrears that have been written off on or before the end of the reporting period. Please refer to guidance for item h5a (above) on what else to exclude in your rent arrears calculation.  This should include HRA tenants only. Needs to be completed, if unknown please input #.</t>
    </r>
  </si>
  <si>
    <r>
      <rPr>
        <b/>
        <sz val="10"/>
        <color indexed="10"/>
        <rFont val="Arial"/>
        <family val="2"/>
      </rPr>
      <t>Item i1a</t>
    </r>
    <r>
      <rPr>
        <sz val="10"/>
        <rFont val="Arial"/>
        <family val="2"/>
      </rPr>
      <t>- Report here the number of additional new build affordable units provided in settlements with populations of 3,000 or less. Dwellings can appear here and in item i2a at the same time, i.e. they are not mutually exclusive.  Needs to be completed, if unknown please input #.</t>
    </r>
  </si>
  <si>
    <r>
      <rPr>
        <b/>
        <sz val="10"/>
        <color indexed="10"/>
        <rFont val="Arial"/>
        <family val="2"/>
      </rPr>
      <t>Item i2a</t>
    </r>
    <r>
      <rPr>
        <sz val="10"/>
        <rFont val="Arial"/>
        <family val="2"/>
      </rPr>
      <t>- Report the total number of new build units provided in respect of Rural Exception Sites here. Dwellings can appear here and in item i1a at the same time, i.e. they are not mutually exclusive.  Dwellings reported here should also be reported in the appropriate question 3 to 5 below where they are not also reported to the HCA or GLA.  Needs to be completed, if unknown please input #.</t>
    </r>
  </si>
  <si>
    <r>
      <rPr>
        <b/>
        <sz val="10"/>
        <color indexed="10"/>
        <rFont val="Arial"/>
        <family val="2"/>
      </rPr>
      <t>Item i6a</t>
    </r>
    <r>
      <rPr>
        <sz val="10"/>
        <rFont val="Arial"/>
        <family val="2"/>
      </rPr>
      <t xml:space="preserve"> - Report here the total number of additional non-new build units provided for affordable housing in settlements with populations of 3,000 or less, regardless of funding source.  Needs to be completed, if unknown please input #.</t>
    </r>
  </si>
  <si>
    <r>
      <rPr>
        <b/>
        <sz val="10"/>
        <color indexed="10"/>
        <rFont val="Arial"/>
        <family val="2"/>
      </rPr>
      <t>Question 10 -</t>
    </r>
    <r>
      <rPr>
        <sz val="10"/>
        <rFont val="Arial"/>
        <family val="2"/>
      </rPr>
      <t xml:space="preserve"> This sub-section refers to final detailed (i.e. not outline) planning permissions granted during the reporting year for affordable dwellings associated with a developer contribution through planning obligations. It is aimed at providing a forward picture of future new build affordable housing provision through planning obligations. The figures here refer to when planning permissions were made and not when, for example, an s106 agreement was signed. If a previous permission has expired and a new detailed permission therefore been granted, the new detailed permission should be included so that the data provides an assessment of the pipeline of permissions for new affordable housing.  Needs to be completed, if unknown please input #.</t>
    </r>
  </si>
  <si>
    <r>
      <rPr>
        <b/>
        <sz val="10"/>
        <color indexed="10"/>
        <rFont val="Arial"/>
        <family val="2"/>
      </rPr>
      <t>Item i11a</t>
    </r>
    <r>
      <rPr>
        <sz val="10"/>
        <rFont val="Arial"/>
        <family val="2"/>
      </rPr>
      <t>- Report here the amount of land (in hectares) that has been received through developer contributions to use towards the provision of affordable housing, regardless of whether the land was received for free or the land was discounted. For example, if 50 hectares of land were received for free and 25 hectares of land were received at a discounted rate, the number recorded would be 75.  Needs to be completed, if unknown please input #.</t>
    </r>
  </si>
  <si>
    <r>
      <rPr>
        <b/>
        <sz val="10"/>
        <color indexed="10"/>
        <rFont val="Arial"/>
        <family val="2"/>
      </rPr>
      <t>Item i12a</t>
    </r>
    <r>
      <rPr>
        <sz val="10"/>
        <rFont val="Arial"/>
        <family val="2"/>
      </rPr>
      <t xml:space="preserve"> – Report here the amount of financial contributions held at the start of the year towards the provision of affordable housing from developers via planning obligations (s106 agreements). It should be calculated by summing the financial contributions received and recorded in last year’s form (in item i13a) and subtracting the contributions spent and recorded in last year’s form (in item i14a) to the contributions held at the start of the year (Item i12a) as recorded in last year’s form. If for any reason these data should show a different value please explain in the notes box why this is the case.  Needs to be completed, if unknown please input #.</t>
    </r>
  </si>
  <si>
    <r>
      <rPr>
        <b/>
        <sz val="10"/>
        <color indexed="10"/>
        <rFont val="Arial"/>
        <family val="2"/>
      </rPr>
      <t>Item i13a</t>
    </r>
    <r>
      <rPr>
        <sz val="10"/>
        <rFont val="Arial"/>
        <family val="2"/>
      </rPr>
      <t xml:space="preserve"> – Record the amount of financial contributions received during the year towards the provision of affordable housing from developers via planning obligations (s106 agreements).  Needs to be completed, if unknown please input #.</t>
    </r>
  </si>
  <si>
    <r>
      <rPr>
        <b/>
        <sz val="10"/>
        <color indexed="10"/>
        <rFont val="Arial"/>
        <family val="2"/>
      </rPr>
      <t>Item i14a</t>
    </r>
    <r>
      <rPr>
        <sz val="10"/>
        <rFont val="Arial"/>
        <family val="2"/>
      </rPr>
      <t xml:space="preserve"> – Record the amount of financial contributions spent during the year on the provision of affordable housing from developers via planning obligations (s106 agreements).  Needs to be completed, if unknown please input #.</t>
    </r>
  </si>
  <si>
    <r>
      <rPr>
        <b/>
        <sz val="10"/>
        <color indexed="10"/>
        <rFont val="Arial"/>
        <family val="2"/>
      </rPr>
      <t>Item i15a</t>
    </r>
    <r>
      <rPr>
        <sz val="10"/>
        <rFont val="Arial"/>
        <family val="2"/>
      </rPr>
      <t xml:space="preserve"> - Record here the number of Cash Incentive Grants (units) on which the final payment has been made during the reporting year.  This is a mandatory field. </t>
    </r>
  </si>
  <si>
    <r>
      <rPr>
        <b/>
        <sz val="10"/>
        <color indexed="10"/>
        <rFont val="Arial"/>
        <family val="2"/>
      </rPr>
      <t>Item i16a</t>
    </r>
    <r>
      <rPr>
        <sz val="10"/>
        <rFont val="Arial"/>
        <family val="2"/>
      </rPr>
      <t xml:space="preserve"> - Record here all financial payments</t>
    </r>
    <r>
      <rPr>
        <b/>
        <sz val="10"/>
        <rFont val="Arial"/>
        <family val="2"/>
      </rPr>
      <t xml:space="preserve"> (in £000s)</t>
    </r>
    <r>
      <rPr>
        <sz val="10"/>
        <rFont val="Arial"/>
        <family val="2"/>
      </rPr>
      <t xml:space="preserve"> made during the reporting year, including all final grant payments for units recorded in item i15a but also any instalment payments for which final payments are yet to be made.  Needs to be completed, if unknown please input #.</t>
    </r>
  </si>
  <si>
    <r>
      <rPr>
        <b/>
        <sz val="10"/>
        <color indexed="10"/>
        <rFont val="Arial"/>
        <family val="2"/>
      </rPr>
      <t xml:space="preserve">Items f2daa </t>
    </r>
    <r>
      <rPr>
        <sz val="10"/>
        <color indexed="10"/>
        <rFont val="Arial"/>
        <family val="2"/>
      </rPr>
      <t>and</t>
    </r>
    <r>
      <rPr>
        <b/>
        <sz val="10"/>
        <color indexed="10"/>
        <rFont val="Arial"/>
        <family val="2"/>
      </rPr>
      <t xml:space="preserve"> f2dab</t>
    </r>
    <r>
      <rPr>
        <sz val="10"/>
        <color indexed="8"/>
        <rFont val="Arial"/>
        <family val="2"/>
      </rPr>
      <t xml:space="preserve"> - Please specify here the renewable technologies that have been installed in your local authority stock. We have provided codes for the installation of the main renewable technologies. Please check which ones apply to you. The cell itself will sum the relevant codes based on your entries (Yes or No) in the relevant cells below.</t>
    </r>
  </si>
  <si>
    <r>
      <rPr>
        <b/>
        <sz val="11"/>
        <color theme="5"/>
        <rFont val="Arial"/>
        <family val="2"/>
      </rPr>
      <t xml:space="preserve">Please note: </t>
    </r>
    <r>
      <rPr>
        <sz val="11"/>
        <rFont val="Arial"/>
        <family val="2"/>
      </rPr>
      <t>Currently, the system only allows one upload per authority. Therefore,</t>
    </r>
    <r>
      <rPr>
        <b/>
        <sz val="11"/>
        <rFont val="Arial"/>
        <family val="2"/>
      </rPr>
      <t xml:space="preserve"> if you are planning on using the bulk upload function please do not open the form (using Edit Data) in DELTA</t>
    </r>
    <r>
      <rPr>
        <sz val="11"/>
        <rFont val="Arial"/>
        <family val="2"/>
      </rPr>
      <t xml:space="preserve">. If you do open the form, please close it without saving, and before DELTA auto-saves your work after ten minutes. </t>
    </r>
  </si>
  <si>
    <r>
      <t xml:space="preserve">3. Right click on this tab and select </t>
    </r>
    <r>
      <rPr>
        <b/>
        <sz val="10"/>
        <rFont val="Arial"/>
        <family val="2"/>
      </rPr>
      <t xml:space="preserve">Move or Copy </t>
    </r>
    <r>
      <rPr>
        <sz val="10"/>
        <rFont val="Arial"/>
        <family val="2"/>
      </rPr>
      <t>and copy this into a new workbook.</t>
    </r>
  </si>
  <si>
    <t>All (£ millions)</t>
  </si>
  <si>
    <t>1. Collate the necessary information to fill out the form (you may use this sheet or any other method to collate the information).</t>
  </si>
  <si>
    <r>
      <t xml:space="preserve">1. Fill out this each tab of the Excel workbook, overwriting the cell labels (eg a1a) with the relevant data (eg 100). </t>
    </r>
    <r>
      <rPr>
        <b/>
        <sz val="10"/>
        <rFont val="Arial"/>
        <family val="2"/>
      </rPr>
      <t>Do not Cut and Paste as this breaks the links.</t>
    </r>
  </si>
  <si>
    <r>
      <t xml:space="preserve">6. Total number of dwellings in the Private Rented Sector that, following an inspection,  have found to have one or more category 1 hazards (HHRS)  </t>
    </r>
    <r>
      <rPr>
        <sz val="12"/>
        <color indexed="10"/>
        <rFont val="Arial"/>
        <family val="2"/>
      </rPr>
      <t xml:space="preserve"> </t>
    </r>
    <r>
      <rPr>
        <b/>
        <sz val="12"/>
        <color theme="5"/>
        <rFont val="Arial"/>
        <family val="2"/>
      </rPr>
      <t>[Note - this question was previously f26 in the 2015/16 return]</t>
    </r>
  </si>
  <si>
    <r>
      <rPr>
        <b/>
        <sz val="10"/>
        <rFont val="Arial"/>
        <family val="2"/>
      </rPr>
      <t>NB -</t>
    </r>
    <r>
      <rPr>
        <sz val="10"/>
        <rFont val="Arial"/>
        <family val="2"/>
      </rPr>
      <t xml:space="preserve"> the form can be saved and returned to via the data store, clicking edit form, so this does not need to occur all at one time, but it is advised that one 1 user edits and saves the form at a time to prevent data being overwritten.</t>
    </r>
  </si>
  <si>
    <t xml:space="preserve">2. This will pull through the data you enter into the upload template, which is the final tab, coloured purple (Bulk upload sheet). </t>
  </si>
  <si>
    <t>Copy all cells in this tab and Paste Special as values into the same sheet (purple bulk upload sheet).</t>
  </si>
  <si>
    <r>
      <rPr>
        <b/>
        <sz val="10"/>
        <color indexed="10"/>
        <rFont val="Arial"/>
        <family val="2"/>
      </rPr>
      <t>Item h14a</t>
    </r>
    <r>
      <rPr>
        <sz val="10"/>
        <rFont val="Arial"/>
        <family val="2"/>
      </rPr>
      <t xml:space="preserve"> –  This cell is calculated by Interform. It calculates for you the rent collection rate, by deducting your reported estimate of rent arrears written off in h8a from the calculated rent income in h12a, expressed as a percentage</t>
    </r>
    <r>
      <rPr>
        <i/>
        <sz val="10"/>
        <rFont val="Arial"/>
        <family val="2"/>
      </rPr>
      <t xml:space="preserve"> ((h12a – h8a) / h12a x 100)</t>
    </r>
    <r>
      <rPr>
        <sz val="10"/>
        <rFont val="Arial"/>
        <family val="2"/>
      </rPr>
      <t>. It is shown to one decimal place.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</si>
</sst>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14" x14ac:knownFonts="1">
    <font>
      <sz val="10"/>
      <name val="Arial"/>
    </font>
    <font>
      <sz val="12"/>
      <color theme="1"/>
      <name val="Arial"/>
      <family val="2"/>
    </font>
    <font>
      <sz val="12"/>
      <color theme="1"/>
      <name val="Arial"/>
      <family val="2"/>
    </font>
    <font>
      <sz val="10"/>
      <name val="Arial"/>
      <family val="2"/>
    </font>
    <font>
      <b/>
      <sz val="10"/>
      <name val="Arial"/>
      <family val="2"/>
    </font>
    <font>
      <b/>
      <sz val="12"/>
      <name val="Arial"/>
      <family val="2"/>
    </font>
    <font>
      <sz val="10"/>
      <name val="Arial"/>
      <family val="2"/>
    </font>
    <font>
      <b/>
      <sz val="12"/>
      <color indexed="8"/>
      <name val="Arial"/>
      <family val="2"/>
    </font>
    <font>
      <b/>
      <sz val="10"/>
      <color indexed="10"/>
      <name val="Arial"/>
      <family val="2"/>
    </font>
    <font>
      <sz val="10"/>
      <color indexed="8"/>
      <name val="Arial"/>
      <family val="2"/>
    </font>
    <font>
      <sz val="10"/>
      <color indexed="10"/>
      <name val="Arial"/>
      <family val="2"/>
    </font>
    <font>
      <sz val="8"/>
      <name val="Arial"/>
      <family val="2"/>
    </font>
    <font>
      <u/>
      <sz val="8"/>
      <color indexed="12"/>
      <name val="Arial"/>
      <family val="2"/>
    </font>
    <font>
      <sz val="10"/>
      <color indexed="8"/>
      <name val="Arial"/>
      <family val="2"/>
    </font>
    <font>
      <b/>
      <sz val="16"/>
      <color indexed="9"/>
      <name val="Arial"/>
      <family val="2"/>
    </font>
    <font>
      <sz val="10"/>
      <name val="Arial"/>
      <family val="2"/>
    </font>
    <font>
      <b/>
      <sz val="16"/>
      <name val="Arial"/>
      <family val="2"/>
    </font>
    <font>
      <b/>
      <sz val="14"/>
      <name val="Arial"/>
      <family val="2"/>
    </font>
    <font>
      <sz val="10"/>
      <name val="Arial"/>
      <family val="2"/>
    </font>
    <font>
      <sz val="12"/>
      <name val="Arial"/>
      <family val="2"/>
    </font>
    <font>
      <sz val="11"/>
      <name val="Arial"/>
      <family val="2"/>
    </font>
    <font>
      <b/>
      <u/>
      <sz val="10"/>
      <name val="Arial"/>
      <family val="2"/>
    </font>
    <font>
      <sz val="10"/>
      <color indexed="12"/>
      <name val="Arial"/>
      <family val="2"/>
    </font>
    <font>
      <sz val="16"/>
      <name val="Arial"/>
      <family val="2"/>
    </font>
    <font>
      <b/>
      <sz val="10"/>
      <color indexed="8"/>
      <name val="Arial"/>
      <family val="2"/>
    </font>
    <font>
      <b/>
      <u/>
      <sz val="14"/>
      <name val="Arial"/>
      <family val="2"/>
    </font>
    <font>
      <b/>
      <sz val="16"/>
      <color indexed="10"/>
      <name val="Arial"/>
      <family val="2"/>
    </font>
    <font>
      <i/>
      <sz val="12"/>
      <name val="Arial"/>
      <family val="2"/>
    </font>
    <font>
      <b/>
      <sz val="12"/>
      <color indexed="10"/>
      <name val="Arial"/>
      <family val="2"/>
    </font>
    <font>
      <sz val="12"/>
      <name val="Arial"/>
      <family val="2"/>
    </font>
    <font>
      <b/>
      <sz val="12"/>
      <name val="Arial"/>
      <family val="2"/>
    </font>
    <font>
      <i/>
      <sz val="12"/>
      <name val="Arial"/>
      <family val="2"/>
    </font>
    <font>
      <sz val="16"/>
      <color indexed="10"/>
      <name val="Arial"/>
      <family val="2"/>
    </font>
    <font>
      <b/>
      <sz val="13"/>
      <color indexed="8"/>
      <name val="Arial"/>
      <family val="2"/>
    </font>
    <font>
      <sz val="10"/>
      <color indexed="12"/>
      <name val="Verdana"/>
      <family val="2"/>
    </font>
    <font>
      <sz val="9"/>
      <name val="Arial"/>
      <family val="2"/>
    </font>
    <font>
      <sz val="12"/>
      <color indexed="12"/>
      <name val="Arial"/>
      <family val="2"/>
    </font>
    <font>
      <b/>
      <u/>
      <sz val="16"/>
      <name val="Arial"/>
      <family val="2"/>
    </font>
    <font>
      <sz val="12"/>
      <color indexed="8"/>
      <name val="Arial"/>
      <family val="2"/>
    </font>
    <font>
      <sz val="12"/>
      <color indexed="10"/>
      <name val="Arial"/>
      <family val="2"/>
    </font>
    <font>
      <strike/>
      <sz val="12"/>
      <name val="Arial"/>
      <family val="2"/>
    </font>
    <font>
      <sz val="12"/>
      <color indexed="8"/>
      <name val="Arial"/>
      <family val="2"/>
    </font>
    <font>
      <b/>
      <sz val="12"/>
      <color indexed="10"/>
      <name val="Arial"/>
      <family val="2"/>
    </font>
    <font>
      <sz val="10"/>
      <color indexed="12"/>
      <name val="Arial"/>
      <family val="2"/>
    </font>
    <font>
      <sz val="11"/>
      <name val="Arial"/>
      <family val="2"/>
    </font>
    <font>
      <u/>
      <sz val="11"/>
      <name val="Arial"/>
      <family val="2"/>
    </font>
    <font>
      <sz val="12"/>
      <color indexed="12"/>
      <name val="Arial"/>
      <family val="2"/>
    </font>
    <font>
      <b/>
      <sz val="20"/>
      <name val="Arial"/>
      <family val="2"/>
    </font>
    <font>
      <i/>
      <sz val="10"/>
      <name val="Arial"/>
      <family val="2"/>
    </font>
    <font>
      <b/>
      <sz val="11"/>
      <name val="Arial"/>
      <family val="2"/>
    </font>
    <font>
      <b/>
      <u/>
      <sz val="12"/>
      <color indexed="10"/>
      <name val="Arial"/>
      <family val="2"/>
    </font>
    <font>
      <strike/>
      <sz val="12"/>
      <name val="Arial"/>
      <family val="2"/>
    </font>
    <font>
      <b/>
      <strike/>
      <sz val="12"/>
      <name val="Arial"/>
      <family val="2"/>
    </font>
    <font>
      <b/>
      <sz val="9"/>
      <name val="Arial"/>
      <family val="2"/>
    </font>
    <font>
      <b/>
      <sz val="12"/>
      <color indexed="12"/>
      <name val="Arial"/>
      <family val="2"/>
    </font>
    <font>
      <b/>
      <sz val="16"/>
      <color indexed="12"/>
      <name val="Arial"/>
      <family val="2"/>
    </font>
    <font>
      <u/>
      <sz val="12"/>
      <name val="Arial"/>
      <family val="2"/>
    </font>
    <font>
      <b/>
      <sz val="18"/>
      <name val="Arial"/>
      <family val="2"/>
    </font>
    <font>
      <u/>
      <sz val="10"/>
      <color indexed="12"/>
      <name val="Arial"/>
      <family val="2"/>
    </font>
    <font>
      <vertAlign val="superscript"/>
      <sz val="10"/>
      <color indexed="8"/>
      <name val="Arial"/>
      <family val="2"/>
    </font>
    <font>
      <vertAlign val="superscript"/>
      <sz val="10"/>
      <name val="Arial"/>
      <family val="2"/>
    </font>
    <font>
      <sz val="10"/>
      <color indexed="8"/>
      <name val="Times New Roman"/>
      <family val="1"/>
    </font>
    <font>
      <u/>
      <sz val="10"/>
      <color indexed="8"/>
      <name val="Arial"/>
      <family val="2"/>
    </font>
    <font>
      <vertAlign val="subscript"/>
      <sz val="10"/>
      <name val="Arial"/>
      <family val="2"/>
    </font>
    <font>
      <sz val="10"/>
      <color indexed="63"/>
      <name val="Arial"/>
      <family val="2"/>
    </font>
    <font>
      <u/>
      <sz val="10"/>
      <name val="Arial"/>
      <family val="2"/>
    </font>
    <font>
      <sz val="8"/>
      <color indexed="12"/>
      <name val="Arial"/>
      <family val="2"/>
    </font>
    <font>
      <sz val="10"/>
      <name val="Arial"/>
      <family val="2"/>
    </font>
    <font>
      <i/>
      <sz val="11"/>
      <name val="Arial"/>
      <family val="2"/>
    </font>
    <font>
      <u/>
      <sz val="12"/>
      <color indexed="8"/>
      <name val="Arial"/>
      <family val="2"/>
    </font>
    <font>
      <sz val="10"/>
      <color indexed="9"/>
      <name val="Arial"/>
      <family val="2"/>
    </font>
    <font>
      <sz val="16"/>
      <color indexed="9"/>
      <name val="Arial"/>
      <family val="2"/>
    </font>
    <font>
      <u/>
      <sz val="11"/>
      <color indexed="12"/>
      <name val="Arial"/>
      <family val="2"/>
    </font>
    <font>
      <b/>
      <i/>
      <sz val="10"/>
      <color indexed="10"/>
      <name val="Arial"/>
      <family val="2"/>
    </font>
    <font>
      <b/>
      <sz val="10"/>
      <color indexed="40"/>
      <name val="Arial"/>
      <family val="2"/>
    </font>
    <font>
      <b/>
      <sz val="12"/>
      <color rgb="FF66FF33"/>
      <name val="Arial"/>
      <family val="2"/>
    </font>
    <font>
      <sz val="12"/>
      <color rgb="FF00B050"/>
      <name val="Arial"/>
      <family val="2"/>
    </font>
    <font>
      <b/>
      <sz val="12"/>
      <color rgb="FF00B050"/>
      <name val="Arial"/>
      <family val="2"/>
    </font>
    <font>
      <sz val="10"/>
      <color rgb="FF00B050"/>
      <name val="Arial"/>
      <family val="2"/>
    </font>
    <font>
      <sz val="12"/>
      <color theme="1"/>
      <name val="Arial"/>
      <family val="2"/>
    </font>
    <font>
      <sz val="10"/>
      <color theme="1"/>
      <name val="Arial"/>
      <family val="2"/>
    </font>
    <font>
      <b/>
      <sz val="11"/>
      <color theme="1"/>
      <name val="Arial"/>
      <family val="2"/>
    </font>
    <font>
      <b/>
      <sz val="12"/>
      <color theme="1"/>
      <name val="Arial"/>
      <family val="2"/>
    </font>
    <font>
      <sz val="11"/>
      <color theme="1"/>
      <name val="Arial"/>
      <family val="2"/>
    </font>
    <font>
      <sz val="12"/>
      <color rgb="FFFF0000"/>
      <name val="Arial"/>
      <family val="2"/>
    </font>
    <font>
      <sz val="11"/>
      <color rgb="FF1F497D"/>
      <name val="Calibri"/>
      <family val="2"/>
    </font>
    <font>
      <sz val="10"/>
      <color rgb="FF000000"/>
      <name val="Symbol"/>
      <family val="1"/>
      <charset val="2"/>
    </font>
    <font>
      <b/>
      <sz val="10"/>
      <color rgb="FF000000"/>
      <name val="Arial"/>
      <family val="2"/>
    </font>
    <font>
      <sz val="11"/>
      <color rgb="FF1F497D"/>
      <name val="Arial"/>
      <family val="2"/>
    </font>
    <font>
      <sz val="10"/>
      <color rgb="FF000000"/>
      <name val="Arial"/>
      <family val="2"/>
    </font>
    <font>
      <b/>
      <sz val="10"/>
      <color rgb="FFFF0000"/>
      <name val="Arial"/>
      <family val="2"/>
    </font>
    <font>
      <sz val="10"/>
      <color rgb="FFFF0000"/>
      <name val="Arial"/>
      <family val="2"/>
    </font>
    <font>
      <u/>
      <sz val="10"/>
      <color rgb="FF0000FF"/>
      <name val="Arial"/>
      <family val="2"/>
    </font>
    <font>
      <b/>
      <sz val="10"/>
      <color theme="1"/>
      <name val="Arial"/>
      <family val="2"/>
    </font>
    <font>
      <sz val="11"/>
      <color rgb="FFFF0000"/>
      <name val="Arial"/>
      <family val="2"/>
    </font>
    <font>
      <b/>
      <sz val="10"/>
      <color rgb="FF00B050"/>
      <name val="Arial"/>
      <family val="2"/>
    </font>
    <font>
      <u/>
      <sz val="12"/>
      <color indexed="12"/>
      <name val="Arial"/>
      <family val="2"/>
    </font>
    <font>
      <sz val="12"/>
      <color theme="0"/>
      <name val="Arial"/>
      <family val="2"/>
    </font>
    <font>
      <sz val="10"/>
      <color theme="0"/>
      <name val="Arial"/>
      <family val="2"/>
    </font>
    <font>
      <b/>
      <sz val="14"/>
      <color theme="0"/>
      <name val="Arial"/>
      <family val="2"/>
    </font>
    <font>
      <i/>
      <sz val="10"/>
      <color theme="0"/>
      <name val="Arial"/>
      <family val="2"/>
    </font>
    <font>
      <b/>
      <sz val="11"/>
      <color theme="5"/>
      <name val="Arial"/>
      <family val="2"/>
    </font>
    <font>
      <b/>
      <sz val="12"/>
      <color rgb="FF000000"/>
      <name val="Arial"/>
      <family val="2"/>
    </font>
    <font>
      <b/>
      <sz val="14"/>
      <color rgb="FF000000"/>
      <name val="Arial"/>
      <family val="2"/>
    </font>
    <font>
      <sz val="12"/>
      <color rgb="FF000000"/>
      <name val="Arial"/>
      <family val="2"/>
    </font>
    <font>
      <u/>
      <sz val="12"/>
      <color theme="4"/>
      <name val="Arial"/>
      <family val="2"/>
    </font>
    <font>
      <b/>
      <sz val="16"/>
      <color rgb="FF000000"/>
      <name val="Arial"/>
      <family val="2"/>
    </font>
    <font>
      <b/>
      <sz val="22"/>
      <name val="Arial"/>
      <family val="2"/>
    </font>
    <font>
      <b/>
      <sz val="14"/>
      <color theme="4"/>
      <name val="Arial"/>
      <family val="2"/>
    </font>
    <font>
      <b/>
      <sz val="10"/>
      <color theme="4"/>
      <name val="Arial"/>
      <family val="2"/>
    </font>
    <font>
      <u/>
      <sz val="10"/>
      <color theme="4"/>
      <name val="Arial"/>
      <family val="2"/>
    </font>
    <font>
      <sz val="10"/>
      <color theme="4"/>
      <name val="Arial"/>
      <family val="2"/>
    </font>
    <font>
      <b/>
      <sz val="12"/>
      <color theme="5"/>
      <name val="Arial"/>
      <family val="2"/>
    </font>
    <font>
      <sz val="12"/>
      <color theme="5"/>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65"/>
        <bgColor indexed="64"/>
      </patternFill>
    </fill>
    <fill>
      <patternFill patternType="solid">
        <fgColor indexed="8"/>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theme="0"/>
      </right>
      <top style="thin">
        <color theme="0"/>
      </top>
      <bottom style="thin">
        <color theme="0"/>
      </bottom>
      <diagonal/>
    </border>
    <border>
      <left style="medium">
        <color indexed="64"/>
      </left>
      <right/>
      <top style="medium">
        <color theme="0"/>
      </top>
      <bottom/>
      <diagonal/>
    </border>
    <border>
      <left/>
      <right/>
      <top style="thin">
        <color theme="0"/>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right/>
      <top/>
      <bottom style="thin">
        <color theme="0"/>
      </bottom>
      <diagonal/>
    </border>
    <border>
      <left/>
      <right style="medium">
        <color indexed="64"/>
      </right>
      <top/>
      <bottom style="thin">
        <color theme="0"/>
      </bottom>
      <diagonal/>
    </border>
    <border>
      <left style="medium">
        <color indexed="64"/>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medium">
        <color indexed="64"/>
      </left>
      <right style="thin">
        <color rgb="FFFFFFFF"/>
      </right>
      <top/>
      <bottom style="thin">
        <color rgb="FFFFFFFF"/>
      </bottom>
      <diagonal/>
    </border>
    <border>
      <left style="thin">
        <color rgb="FFFFFFFF"/>
      </left>
      <right style="thin">
        <color rgb="FFFFFFFF"/>
      </right>
      <top/>
      <bottom style="thin">
        <color rgb="FFFFFFFF"/>
      </bottom>
      <diagonal/>
    </border>
    <border>
      <left style="medium">
        <color indexed="64"/>
      </left>
      <right/>
      <top style="thin">
        <color rgb="FFFFFFFF"/>
      </top>
      <bottom/>
      <diagonal/>
    </border>
    <border>
      <left/>
      <right/>
      <top style="thin">
        <color rgb="FFFFFFFF"/>
      </top>
      <bottom/>
      <diagonal/>
    </border>
    <border>
      <left/>
      <right style="medium">
        <color indexed="64"/>
      </right>
      <top style="thin">
        <color rgb="FFFFFFFF"/>
      </top>
      <bottom/>
      <diagonal/>
    </border>
    <border>
      <left/>
      <right/>
      <top style="medium">
        <color theme="0"/>
      </top>
      <bottom/>
      <diagonal/>
    </border>
    <border>
      <left/>
      <right style="medium">
        <color indexed="64"/>
      </right>
      <top style="medium">
        <color theme="0"/>
      </top>
      <bottom/>
      <diagonal/>
    </border>
    <border>
      <left style="medium">
        <color indexed="64"/>
      </left>
      <right/>
      <top style="medium">
        <color theme="0"/>
      </top>
      <bottom style="medium">
        <color theme="0"/>
      </bottom>
      <diagonal/>
    </border>
    <border>
      <left/>
      <right/>
      <top style="medium">
        <color theme="0"/>
      </top>
      <bottom style="medium">
        <color theme="0"/>
      </bottom>
      <diagonal/>
    </border>
    <border>
      <left/>
      <right style="medium">
        <color indexed="64"/>
      </right>
      <top style="medium">
        <color theme="0"/>
      </top>
      <bottom style="medium">
        <color theme="0"/>
      </bottom>
      <diagonal/>
    </border>
    <border>
      <left style="medium">
        <color indexed="64"/>
      </left>
      <right/>
      <top/>
      <bottom style="medium">
        <color theme="0"/>
      </bottom>
      <diagonal/>
    </border>
    <border>
      <left/>
      <right/>
      <top/>
      <bottom style="medium">
        <color theme="0"/>
      </bottom>
      <diagonal/>
    </border>
    <border>
      <left/>
      <right style="medium">
        <color indexed="64"/>
      </right>
      <top/>
      <bottom style="medium">
        <color theme="0"/>
      </bottom>
      <diagonal/>
    </border>
    <border>
      <left style="medium">
        <color indexed="64"/>
      </left>
      <right/>
      <top/>
      <bottom style="thin">
        <color theme="0"/>
      </bottom>
      <diagonal/>
    </border>
    <border>
      <left style="medium">
        <color indexed="64"/>
      </left>
      <right/>
      <top style="thin">
        <color theme="0"/>
      </top>
      <bottom/>
      <diagonal/>
    </border>
    <border>
      <left/>
      <right style="medium">
        <color indexed="64"/>
      </right>
      <top style="thin">
        <color theme="0"/>
      </top>
      <bottom/>
      <diagonal/>
    </border>
    <border>
      <left style="medium">
        <color indexed="64"/>
      </left>
      <right/>
      <top style="thin">
        <color rgb="FFFFFFFF"/>
      </top>
      <bottom style="thin">
        <color rgb="FFFFFFFF"/>
      </bottom>
      <diagonal/>
    </border>
    <border>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thin">
        <color rgb="FFFFFFFF"/>
      </left>
      <right style="medium">
        <color indexed="64"/>
      </right>
      <top style="medium">
        <color indexed="64"/>
      </top>
      <bottom style="thin">
        <color rgb="FFFFFFFF"/>
      </bottom>
      <diagonal/>
    </border>
    <border>
      <left style="thin">
        <color rgb="FFFFFFFF"/>
      </left>
      <right style="medium">
        <color indexed="64"/>
      </right>
      <top style="thin">
        <color rgb="FFFFFFFF"/>
      </top>
      <bottom/>
      <diagonal/>
    </border>
    <border>
      <left style="medium">
        <color indexed="64"/>
      </left>
      <right style="thin">
        <color rgb="FFFFFFFF"/>
      </right>
      <top/>
      <bottom style="medium">
        <color indexed="64"/>
      </bottom>
      <diagonal/>
    </border>
    <border>
      <left style="thin">
        <color rgb="FFFFFFFF"/>
      </left>
      <right style="thin">
        <color rgb="FFFFFFFF"/>
      </right>
      <top/>
      <bottom style="medium">
        <color indexed="64"/>
      </bottom>
      <diagonal/>
    </border>
    <border>
      <left style="thin">
        <color rgb="FFFFFFFF"/>
      </left>
      <right style="medium">
        <color indexed="64"/>
      </right>
      <top/>
      <bottom style="medium">
        <color indexed="64"/>
      </bottom>
      <diagonal/>
    </border>
    <border>
      <left style="medium">
        <color indexed="64"/>
      </left>
      <right/>
      <top/>
      <bottom style="thin">
        <color rgb="FFFFFFFF"/>
      </bottom>
      <diagonal/>
    </border>
    <border>
      <left/>
      <right/>
      <top/>
      <bottom style="thin">
        <color rgb="FFFFFFFF"/>
      </bottom>
      <diagonal/>
    </border>
    <border>
      <left/>
      <right style="medium">
        <color indexed="64"/>
      </right>
      <top/>
      <bottom style="thin">
        <color rgb="FFFFFFFF"/>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auto="1"/>
      </right>
      <top style="thin">
        <color auto="1"/>
      </top>
      <bottom/>
      <diagonal/>
    </border>
  </borders>
  <cellStyleXfs count="3">
    <xf numFmtId="0" fontId="0" fillId="0" borderId="0"/>
    <xf numFmtId="0" fontId="12" fillId="0" borderId="0" applyNumberFormat="0" applyFill="0" applyBorder="0" applyAlignment="0" applyProtection="0">
      <alignment vertical="top"/>
      <protection locked="0"/>
    </xf>
    <xf numFmtId="0" fontId="3" fillId="0" borderId="0"/>
  </cellStyleXfs>
  <cellXfs count="1214">
    <xf numFmtId="0" fontId="0" fillId="0" borderId="0" xfId="0"/>
    <xf numFmtId="0" fontId="0" fillId="2" borderId="0" xfId="0" applyFill="1"/>
    <xf numFmtId="0" fontId="0" fillId="0" borderId="0" xfId="0" applyFill="1"/>
    <xf numFmtId="0" fontId="0" fillId="0" borderId="0" xfId="0" applyFill="1" applyBorder="1" applyAlignment="1"/>
    <xf numFmtId="0" fontId="6" fillId="2" borderId="0" xfId="0" applyFont="1" applyFill="1"/>
    <xf numFmtId="0" fontId="0" fillId="3" borderId="0" xfId="0" applyFill="1"/>
    <xf numFmtId="0" fontId="5" fillId="2" borderId="0" xfId="0" quotePrefix="1" applyFont="1" applyFill="1" applyAlignment="1">
      <alignment horizontal="left"/>
    </xf>
    <xf numFmtId="0" fontId="6" fillId="0" borderId="0" xfId="0" applyFont="1" applyFill="1" applyBorder="1"/>
    <xf numFmtId="0" fontId="6" fillId="0" borderId="0" xfId="0" applyNumberFormat="1" applyFont="1" applyFill="1" applyBorder="1" applyAlignment="1">
      <alignment horizontal="center" vertical="center"/>
    </xf>
    <xf numFmtId="0" fontId="19" fillId="2" borderId="0" xfId="0" applyFont="1" applyFill="1" applyAlignment="1">
      <alignment horizontal="left"/>
    </xf>
    <xf numFmtId="0" fontId="4" fillId="0" borderId="0" xfId="0" applyFont="1" applyFill="1" applyBorder="1"/>
    <xf numFmtId="3" fontId="6" fillId="0"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22" fillId="2" borderId="0" xfId="0" applyNumberFormat="1" applyFont="1" applyFill="1"/>
    <xf numFmtId="0" fontId="17" fillId="2" borderId="0" xfId="0" quotePrefix="1" applyNumberFormat="1" applyFont="1" applyFill="1" applyBorder="1" applyAlignment="1">
      <alignment horizontal="left"/>
    </xf>
    <xf numFmtId="0" fontId="6" fillId="2" borderId="0" xfId="0" applyNumberFormat="1" applyFont="1" applyFill="1"/>
    <xf numFmtId="0" fontId="4" fillId="2" borderId="0" xfId="0" quotePrefix="1" applyNumberFormat="1" applyFont="1" applyFill="1" applyBorder="1" applyAlignment="1">
      <alignment horizontal="left"/>
    </xf>
    <xf numFmtId="0" fontId="6" fillId="2" borderId="0" xfId="0" applyNumberFormat="1" applyFont="1" applyFill="1" applyAlignment="1"/>
    <xf numFmtId="0" fontId="22" fillId="0" borderId="0" xfId="0" applyNumberFormat="1" applyFont="1" applyFill="1"/>
    <xf numFmtId="0" fontId="4" fillId="2" borderId="0" xfId="0" applyNumberFormat="1" applyFont="1" applyFill="1" applyBorder="1" applyAlignment="1">
      <alignment horizontal="center"/>
    </xf>
    <xf numFmtId="0" fontId="0" fillId="2" borderId="0" xfId="0" applyFill="1" applyAlignment="1">
      <alignment horizontal="left" vertical="center"/>
    </xf>
    <xf numFmtId="0" fontId="22" fillId="0" borderId="0" xfId="0" applyNumberFormat="1" applyFont="1" applyFill="1" applyBorder="1"/>
    <xf numFmtId="0" fontId="0" fillId="0" borderId="0" xfId="0" applyFill="1" applyBorder="1"/>
    <xf numFmtId="0" fontId="5" fillId="2" borderId="0" xfId="0" quotePrefix="1" applyNumberFormat="1" applyFont="1" applyFill="1" applyBorder="1" applyAlignment="1">
      <alignment horizontal="left"/>
    </xf>
    <xf numFmtId="0" fontId="0" fillId="0" borderId="0" xfId="0" applyAlignment="1"/>
    <xf numFmtId="0" fontId="4" fillId="2" borderId="0" xfId="0" applyNumberFormat="1" applyFont="1" applyFill="1" applyBorder="1" applyAlignment="1"/>
    <xf numFmtId="0" fontId="13" fillId="0" borderId="0" xfId="0" applyFont="1" applyFill="1" applyBorder="1"/>
    <xf numFmtId="0" fontId="17" fillId="2" borderId="0" xfId="0" applyFont="1" applyFill="1" applyAlignment="1">
      <alignment horizontal="center"/>
    </xf>
    <xf numFmtId="0" fontId="16" fillId="2" borderId="0" xfId="0" applyFont="1" applyFill="1" applyAlignment="1">
      <alignment horizontal="left" vertical="center"/>
    </xf>
    <xf numFmtId="0" fontId="19" fillId="2" borderId="0" xfId="0" applyFont="1" applyFill="1"/>
    <xf numFmtId="0" fontId="7" fillId="2" borderId="0" xfId="0" quotePrefix="1" applyFont="1" applyFill="1" applyBorder="1" applyAlignment="1">
      <alignment horizontal="left"/>
    </xf>
    <xf numFmtId="0" fontId="19" fillId="2" borderId="0" xfId="0" applyFont="1" applyFill="1" applyBorder="1" applyAlignment="1"/>
    <xf numFmtId="0" fontId="19" fillId="0" borderId="0" xfId="0" applyFont="1" applyFill="1" applyBorder="1" applyAlignment="1"/>
    <xf numFmtId="0" fontId="19" fillId="2" borderId="0" xfId="0" applyFont="1" applyFill="1" applyAlignment="1"/>
    <xf numFmtId="0" fontId="19" fillId="2" borderId="0" xfId="0" quotePrefix="1" applyFont="1" applyFill="1" applyBorder="1" applyAlignment="1">
      <alignment horizontal="left"/>
    </xf>
    <xf numFmtId="0" fontId="19" fillId="2" borderId="0" xfId="0" applyFont="1" applyFill="1" applyBorder="1" applyAlignment="1">
      <alignment horizontal="left"/>
    </xf>
    <xf numFmtId="3" fontId="19" fillId="2" borderId="0" xfId="0" quotePrefix="1" applyNumberFormat="1" applyFont="1" applyFill="1" applyBorder="1" applyAlignment="1">
      <alignment horizontal="center" vertical="center"/>
    </xf>
    <xf numFmtId="0" fontId="5" fillId="2" borderId="0" xfId="0" applyFont="1" applyFill="1"/>
    <xf numFmtId="0" fontId="27" fillId="2" borderId="0" xfId="0" applyFont="1" applyFill="1" applyBorder="1" applyAlignment="1">
      <alignment horizontal="left"/>
    </xf>
    <xf numFmtId="0" fontId="19" fillId="2" borderId="0" xfId="0" applyFont="1" applyFill="1" applyBorder="1" applyAlignment="1">
      <alignment horizontal="center" vertical="center"/>
    </xf>
    <xf numFmtId="3" fontId="28" fillId="2" borderId="0" xfId="0" applyNumberFormat="1" applyFont="1" applyFill="1" applyBorder="1" applyAlignment="1">
      <alignment horizontal="center" vertical="center"/>
    </xf>
    <xf numFmtId="3" fontId="19" fillId="2" borderId="0" xfId="0" applyNumberFormat="1" applyFont="1" applyFill="1" applyBorder="1" applyAlignment="1">
      <alignment horizontal="center" vertical="center"/>
    </xf>
    <xf numFmtId="0" fontId="28" fillId="2" borderId="0" xfId="0" applyFont="1" applyFill="1" applyBorder="1" applyAlignment="1">
      <alignment horizontal="center" vertical="center"/>
    </xf>
    <xf numFmtId="3" fontId="19" fillId="2" borderId="0" xfId="0" applyNumberFormat="1" applyFont="1" applyFill="1" applyBorder="1" applyAlignment="1"/>
    <xf numFmtId="0" fontId="5" fillId="2" borderId="0" xfId="0" applyFont="1" applyFill="1" applyBorder="1" applyAlignment="1"/>
    <xf numFmtId="0" fontId="5" fillId="2" borderId="0" xfId="0" quotePrefix="1"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0" borderId="0" xfId="0" quotePrefix="1" applyFont="1" applyFill="1" applyBorder="1" applyAlignment="1">
      <alignment horizontal="left"/>
    </xf>
    <xf numFmtId="0" fontId="5" fillId="2" borderId="0" xfId="0" applyFont="1" applyFill="1" applyBorder="1" applyAlignment="1">
      <alignment horizontal="left"/>
    </xf>
    <xf numFmtId="0" fontId="13" fillId="0" borderId="0" xfId="0" applyFont="1" applyFill="1" applyAlignment="1"/>
    <xf numFmtId="0" fontId="29" fillId="0" borderId="0" xfId="0" applyFont="1"/>
    <xf numFmtId="0" fontId="0" fillId="4" borderId="0" xfId="0" applyFill="1" applyBorder="1" applyAlignment="1">
      <alignment horizontal="center" vertical="center"/>
    </xf>
    <xf numFmtId="0" fontId="29" fillId="2" borderId="0" xfId="0" applyFont="1" applyFill="1"/>
    <xf numFmtId="0" fontId="0" fillId="0" borderId="0" xfId="0" applyFill="1" applyAlignment="1"/>
    <xf numFmtId="0" fontId="4" fillId="2" borderId="0" xfId="0" applyNumberFormat="1" applyFont="1" applyFill="1" applyAlignment="1"/>
    <xf numFmtId="0" fontId="29" fillId="2" borderId="0" xfId="0" applyNumberFormat="1" applyFont="1" applyFill="1" applyBorder="1" applyAlignment="1">
      <alignment horizontal="center" vertical="center"/>
    </xf>
    <xf numFmtId="0" fontId="29" fillId="2" borderId="0" xfId="0" applyFont="1" applyFill="1" applyAlignment="1">
      <alignment horizontal="left" vertical="center"/>
    </xf>
    <xf numFmtId="0" fontId="29" fillId="2" borderId="0" xfId="0" quotePrefix="1" applyNumberFormat="1" applyFont="1" applyFill="1" applyBorder="1" applyAlignment="1">
      <alignment horizontal="center" vertical="center"/>
    </xf>
    <xf numFmtId="0" fontId="27" fillId="2" borderId="0" xfId="0" quotePrefix="1" applyFont="1" applyFill="1" applyAlignment="1"/>
    <xf numFmtId="0" fontId="19" fillId="2" borderId="0" xfId="0" applyFont="1" applyFill="1" applyBorder="1"/>
    <xf numFmtId="0" fontId="19" fillId="2" borderId="0" xfId="0" quotePrefix="1" applyFont="1" applyFill="1" applyAlignment="1">
      <alignment horizontal="left"/>
    </xf>
    <xf numFmtId="0" fontId="19" fillId="2" borderId="0" xfId="0" applyFont="1" applyFill="1" applyAlignment="1">
      <alignment wrapText="1"/>
    </xf>
    <xf numFmtId="0" fontId="19" fillId="2" borderId="0" xfId="0" quotePrefix="1" applyFont="1" applyFill="1" applyAlignment="1">
      <alignment horizontal="left" indent="4"/>
    </xf>
    <xf numFmtId="0" fontId="19" fillId="2" borderId="0" xfId="0" quotePrefix="1" applyFont="1" applyFill="1" applyBorder="1" applyAlignment="1">
      <alignment horizontal="center" vertical="center" wrapText="1"/>
    </xf>
    <xf numFmtId="0" fontId="29" fillId="2" borderId="0" xfId="0" applyFont="1" applyFill="1" applyAlignment="1">
      <alignment horizontal="left"/>
    </xf>
    <xf numFmtId="0" fontId="29" fillId="2" borderId="0" xfId="0" applyFont="1" applyFill="1" applyAlignment="1"/>
    <xf numFmtId="0" fontId="29" fillId="2" borderId="0" xfId="0" applyFont="1" applyFill="1" applyBorder="1"/>
    <xf numFmtId="3" fontId="30" fillId="2" borderId="0" xfId="0" applyNumberFormat="1" applyFont="1" applyFill="1" applyBorder="1" applyAlignment="1">
      <alignment horizontal="center" vertical="center"/>
    </xf>
    <xf numFmtId="0" fontId="30" fillId="2" borderId="0" xfId="0" applyFont="1" applyFill="1" applyBorder="1" applyAlignment="1">
      <alignment horizontal="center" vertical="center"/>
    </xf>
    <xf numFmtId="0" fontId="30" fillId="2" borderId="0" xfId="0" quotePrefix="1" applyFont="1" applyFill="1" applyBorder="1" applyAlignment="1">
      <alignment horizontal="center" vertical="center"/>
    </xf>
    <xf numFmtId="0" fontId="30" fillId="2" borderId="0" xfId="0" applyFont="1" applyFill="1" applyBorder="1"/>
    <xf numFmtId="0" fontId="31" fillId="2" borderId="0" xfId="0" quotePrefix="1" applyFont="1" applyFill="1" applyAlignment="1">
      <alignment horizontal="left"/>
    </xf>
    <xf numFmtId="0" fontId="31" fillId="2" borderId="0" xfId="0" applyFont="1" applyFill="1" applyAlignment="1">
      <alignment horizontal="left"/>
    </xf>
    <xf numFmtId="3" fontId="30" fillId="2" borderId="0" xfId="0" quotePrefix="1" applyNumberFormat="1" applyFont="1" applyFill="1" applyBorder="1" applyAlignment="1">
      <alignment horizontal="center" vertical="center"/>
    </xf>
    <xf numFmtId="0" fontId="29" fillId="2" borderId="0" xfId="0" quotePrefix="1" applyFont="1" applyFill="1" applyAlignment="1">
      <alignment horizontal="left"/>
    </xf>
    <xf numFmtId="0" fontId="29" fillId="2" borderId="0" xfId="0" quotePrefix="1" applyFont="1" applyFill="1" applyBorder="1" applyAlignment="1">
      <alignment vertical="center"/>
    </xf>
    <xf numFmtId="0" fontId="29" fillId="2" borderId="0" xfId="0" applyFont="1" applyFill="1" applyBorder="1" applyAlignment="1">
      <alignment horizontal="right" vertical="center" wrapText="1"/>
    </xf>
    <xf numFmtId="0" fontId="29" fillId="2" borderId="0" xfId="0" applyFont="1" applyFill="1" applyAlignment="1">
      <alignment horizontal="right" wrapText="1"/>
    </xf>
    <xf numFmtId="0" fontId="29" fillId="2" borderId="0" xfId="0" applyFont="1" applyFill="1" applyBorder="1" applyAlignment="1"/>
    <xf numFmtId="0" fontId="30" fillId="2" borderId="0" xfId="0" applyFont="1" applyFill="1" applyBorder="1" applyAlignment="1"/>
    <xf numFmtId="0" fontId="29" fillId="2" borderId="0" xfId="0" quotePrefix="1" applyFont="1" applyFill="1"/>
    <xf numFmtId="0" fontId="26" fillId="2" borderId="0" xfId="0" applyFont="1" applyFill="1" applyBorder="1" applyAlignment="1">
      <alignment horizontal="center"/>
    </xf>
    <xf numFmtId="0" fontId="32" fillId="2" borderId="0" xfId="0" applyFont="1" applyFill="1" applyAlignment="1">
      <alignment horizontal="center"/>
    </xf>
    <xf numFmtId="0" fontId="10" fillId="2" borderId="0" xfId="0" applyFont="1" applyFill="1" applyAlignment="1"/>
    <xf numFmtId="0" fontId="5" fillId="2" borderId="0" xfId="0" applyNumberFormat="1" applyFont="1" applyFill="1" applyBorder="1" applyAlignment="1"/>
    <xf numFmtId="0" fontId="19" fillId="2" borderId="0" xfId="0" applyNumberFormat="1" applyFont="1" applyFill="1"/>
    <xf numFmtId="0" fontId="19" fillId="2" borderId="0" xfId="0" applyNumberFormat="1" applyFont="1" applyFill="1" applyBorder="1" applyAlignment="1"/>
    <xf numFmtId="0" fontId="19" fillId="2" borderId="0" xfId="0" applyNumberFormat="1" applyFont="1" applyFill="1" applyAlignment="1"/>
    <xf numFmtId="0" fontId="5" fillId="2" borderId="0" xfId="0" applyNumberFormat="1" applyFont="1" applyFill="1" applyBorder="1" applyAlignment="1">
      <alignment horizontal="center"/>
    </xf>
    <xf numFmtId="0" fontId="19" fillId="2" borderId="0" xfId="0" applyNumberFormat="1" applyFont="1" applyFill="1" applyBorder="1" applyAlignment="1">
      <alignment horizontal="center" vertical="center"/>
    </xf>
    <xf numFmtId="0" fontId="19" fillId="2" borderId="0" xfId="0" applyNumberFormat="1" applyFont="1" applyFill="1" applyBorder="1" applyAlignment="1">
      <alignment horizontal="left" vertical="center"/>
    </xf>
    <xf numFmtId="0" fontId="19" fillId="2" borderId="0" xfId="0" applyNumberFormat="1" applyFont="1" applyFill="1" applyBorder="1" applyAlignment="1">
      <alignment horizontal="center"/>
    </xf>
    <xf numFmtId="0" fontId="29" fillId="2" borderId="0" xfId="0" applyFont="1" applyFill="1" applyAlignment="1">
      <alignment wrapText="1"/>
    </xf>
    <xf numFmtId="0" fontId="6" fillId="0" borderId="0" xfId="0" applyFont="1" applyFill="1" applyAlignment="1">
      <alignment wrapText="1"/>
    </xf>
    <xf numFmtId="0" fontId="19" fillId="0" borderId="0" xfId="0" applyFont="1" applyFill="1" applyAlignment="1"/>
    <xf numFmtId="0" fontId="6" fillId="2" borderId="0" xfId="0" applyFont="1" applyFill="1" applyBorder="1" applyAlignment="1"/>
    <xf numFmtId="0"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0" fontId="36" fillId="0" borderId="0" xfId="0" applyNumberFormat="1" applyFont="1" applyFill="1"/>
    <xf numFmtId="0" fontId="19" fillId="2" borderId="0" xfId="0" applyFont="1" applyFill="1" applyAlignment="1">
      <alignment horizontal="left" indent="4"/>
    </xf>
    <xf numFmtId="0" fontId="5" fillId="2" borderId="0" xfId="0" applyFont="1" applyFill="1" applyAlignment="1"/>
    <xf numFmtId="0" fontId="5" fillId="2" borderId="0" xfId="0" applyFont="1" applyFill="1" applyAlignment="1">
      <alignment horizontal="left"/>
    </xf>
    <xf numFmtId="0" fontId="29" fillId="2" borderId="0" xfId="0" applyNumberFormat="1" applyFont="1" applyFill="1" applyBorder="1" applyAlignment="1"/>
    <xf numFmtId="0" fontId="29" fillId="2" borderId="0" xfId="0" applyNumberFormat="1" applyFont="1" applyFill="1" applyAlignment="1"/>
    <xf numFmtId="0" fontId="29" fillId="2" borderId="0" xfId="0" quotePrefix="1" applyNumberFormat="1" applyFont="1" applyFill="1" applyBorder="1" applyAlignment="1">
      <alignment horizontal="left"/>
    </xf>
    <xf numFmtId="0" fontId="46" fillId="2" borderId="0" xfId="0" applyNumberFormat="1" applyFont="1" applyFill="1"/>
    <xf numFmtId="0" fontId="29" fillId="2" borderId="0" xfId="0" quotePrefix="1" applyNumberFormat="1" applyFont="1" applyFill="1" applyBorder="1" applyAlignment="1">
      <alignment horizontal="left" vertical="top"/>
    </xf>
    <xf numFmtId="0" fontId="29" fillId="2" borderId="3" xfId="0" quotePrefix="1" applyNumberFormat="1" applyFont="1" applyFill="1" applyBorder="1" applyAlignment="1">
      <alignment horizontal="left" vertical="top"/>
    </xf>
    <xf numFmtId="0" fontId="29" fillId="2" borderId="0" xfId="0" applyNumberFormat="1" applyFont="1" applyFill="1" applyBorder="1" applyAlignment="1">
      <alignment vertical="center"/>
    </xf>
    <xf numFmtId="0" fontId="29" fillId="2" borderId="0" xfId="0" applyNumberFormat="1" applyFont="1" applyFill="1"/>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6" fillId="2" borderId="0" xfId="0" applyFont="1" applyFill="1" applyBorder="1" applyAlignment="1">
      <alignment horizontal="center"/>
    </xf>
    <xf numFmtId="0" fontId="19" fillId="0" borderId="0" xfId="0" applyFont="1" applyFill="1" applyBorder="1" applyAlignment="1">
      <alignment horizontal="center" vertical="center"/>
    </xf>
    <xf numFmtId="0" fontId="0" fillId="0" borderId="0" xfId="0" applyFill="1" applyBorder="1" applyAlignment="1">
      <alignment horizontal="center" vertical="center"/>
    </xf>
    <xf numFmtId="0" fontId="5" fillId="0" borderId="0" xfId="0" applyFont="1" applyFill="1" applyBorder="1" applyAlignment="1">
      <alignment horizontal="center"/>
    </xf>
    <xf numFmtId="0" fontId="17" fillId="0" borderId="0" xfId="0" quotePrefix="1" applyNumberFormat="1" applyFont="1" applyFill="1" applyBorder="1" applyAlignment="1">
      <alignment horizontal="left"/>
    </xf>
    <xf numFmtId="0" fontId="4" fillId="0" borderId="0" xfId="0" applyNumberFormat="1" applyFont="1" applyFill="1" applyBorder="1" applyAlignment="1">
      <alignment horizontal="center" vertical="center" wrapText="1"/>
    </xf>
    <xf numFmtId="0" fontId="38" fillId="0" borderId="0" xfId="0" applyFont="1" applyFill="1" applyAlignment="1" applyProtection="1">
      <protection hidden="1"/>
    </xf>
    <xf numFmtId="0" fontId="34" fillId="0" borderId="0" xfId="0" applyNumberFormat="1" applyFont="1" applyFill="1"/>
    <xf numFmtId="0" fontId="36" fillId="0" borderId="0" xfId="0" applyNumberFormat="1" applyFont="1" applyFill="1" applyBorder="1"/>
    <xf numFmtId="0" fontId="19" fillId="0" borderId="0" xfId="0" applyNumberFormat="1" applyFont="1" applyFill="1" applyAlignment="1"/>
    <xf numFmtId="0" fontId="6" fillId="0" borderId="0" xfId="0" applyNumberFormat="1" applyFont="1" applyFill="1"/>
    <xf numFmtId="0" fontId="19" fillId="0" borderId="0" xfId="0" applyFont="1" applyFill="1" applyAlignment="1" applyProtection="1">
      <protection hidden="1"/>
    </xf>
    <xf numFmtId="0" fontId="19" fillId="0" borderId="0" xfId="0" applyFont="1" applyFill="1"/>
    <xf numFmtId="0" fontId="6" fillId="0" borderId="0" xfId="0" applyFont="1" applyFill="1" applyBorder="1" applyAlignment="1" applyProtection="1">
      <alignment horizontal="center" wrapText="1"/>
      <protection hidden="1"/>
    </xf>
    <xf numFmtId="0" fontId="5" fillId="0" borderId="0" xfId="0" applyFont="1" applyFill="1" applyAlignment="1">
      <alignment horizontal="center"/>
    </xf>
    <xf numFmtId="0" fontId="3" fillId="0" borderId="0" xfId="0" applyFont="1" applyFill="1" applyAlignment="1"/>
    <xf numFmtId="0" fontId="4" fillId="0" borderId="0" xfId="0" applyFont="1" applyFill="1" applyBorder="1" applyAlignment="1">
      <alignment horizontal="center" vertical="center"/>
    </xf>
    <xf numFmtId="0" fontId="29" fillId="0" borderId="0" xfId="0" applyFont="1" applyFill="1"/>
    <xf numFmtId="3" fontId="4" fillId="0" borderId="0" xfId="0" applyNumberFormat="1" applyFont="1" applyFill="1" applyBorder="1" applyAlignment="1">
      <alignment horizontal="center" vertical="center"/>
    </xf>
    <xf numFmtId="0" fontId="19" fillId="0" borderId="0" xfId="0" applyFont="1" applyFill="1" applyAlignment="1">
      <alignment horizontal="left"/>
    </xf>
    <xf numFmtId="3" fontId="19" fillId="0" borderId="0" xfId="0" applyNumberFormat="1" applyFont="1" applyFill="1" applyBorder="1" applyAlignment="1">
      <alignment horizontal="center" vertical="center"/>
    </xf>
    <xf numFmtId="0" fontId="30" fillId="0" borderId="0" xfId="0" quotePrefix="1" applyNumberFormat="1" applyFont="1" applyFill="1" applyBorder="1" applyAlignment="1">
      <alignment horizontal="center" wrapText="1"/>
    </xf>
    <xf numFmtId="0" fontId="4" fillId="0" borderId="0" xfId="0" quotePrefix="1" applyNumberFormat="1" applyFont="1" applyFill="1" applyBorder="1" applyAlignment="1">
      <alignment horizontal="center" wrapText="1"/>
    </xf>
    <xf numFmtId="0" fontId="29" fillId="0" borderId="0" xfId="0" applyFont="1" applyFill="1" applyAlignment="1"/>
    <xf numFmtId="0" fontId="6" fillId="0" borderId="0" xfId="0" applyNumberFormat="1" applyFont="1" applyFill="1" applyBorder="1" applyAlignment="1"/>
    <xf numFmtId="0" fontId="4" fillId="0" borderId="0" xfId="0" quotePrefix="1" applyNumberFormat="1" applyFont="1" applyFill="1" applyBorder="1" applyAlignment="1">
      <alignment horizontal="center" vertical="center" wrapText="1"/>
    </xf>
    <xf numFmtId="0" fontId="30" fillId="0" borderId="0" xfId="0" applyNumberFormat="1" applyFont="1" applyFill="1" applyBorder="1" applyAlignment="1">
      <alignment horizontal="center"/>
    </xf>
    <xf numFmtId="0" fontId="6" fillId="0" borderId="0" xfId="0" applyNumberFormat="1" applyFont="1" applyFill="1" applyBorder="1" applyAlignment="1">
      <alignment horizontal="center"/>
    </xf>
    <xf numFmtId="0" fontId="19" fillId="0" borderId="0" xfId="0" applyNumberFormat="1" applyFont="1" applyFill="1" applyBorder="1" applyAlignment="1">
      <alignment horizontal="left" vertical="center"/>
    </xf>
    <xf numFmtId="0" fontId="19" fillId="0" borderId="0" xfId="0" applyNumberFormat="1" applyFont="1" applyFill="1" applyAlignment="1">
      <alignment horizontal="left" vertical="center"/>
    </xf>
    <xf numFmtId="0" fontId="5" fillId="0" borderId="0" xfId="0" quotePrefix="1" applyNumberFormat="1" applyFont="1" applyFill="1" applyBorder="1" applyAlignment="1">
      <alignment horizontal="center" vertical="center" wrapText="1"/>
    </xf>
    <xf numFmtId="0" fontId="19" fillId="0" borderId="0" xfId="0" quotePrefix="1" applyNumberFormat="1" applyFont="1" applyFill="1" applyBorder="1" applyAlignment="1">
      <alignment horizontal="left" vertical="center"/>
    </xf>
    <xf numFmtId="0" fontId="19" fillId="0" borderId="0" xfId="0" applyFont="1" applyFill="1" applyAlignment="1">
      <alignment horizontal="left" vertical="center"/>
    </xf>
    <xf numFmtId="0" fontId="19" fillId="0" borderId="0" xfId="0" applyNumberFormat="1" applyFont="1" applyFill="1"/>
    <xf numFmtId="0" fontId="6"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19" fillId="0" borderId="0" xfId="0" applyNumberFormat="1" applyFont="1" applyFill="1" applyBorder="1" applyAlignment="1">
      <alignment horizontal="left"/>
    </xf>
    <xf numFmtId="0" fontId="0" fillId="0" borderId="0" xfId="0" applyFill="1" applyBorder="1" applyAlignment="1">
      <alignment wrapText="1"/>
    </xf>
    <xf numFmtId="0" fontId="19" fillId="0" borderId="0" xfId="0" applyFont="1" applyFill="1" applyBorder="1" applyAlignment="1">
      <alignment horizontal="left" vertical="center"/>
    </xf>
    <xf numFmtId="0" fontId="19" fillId="0" borderId="0" xfId="0" applyNumberFormat="1" applyFont="1" applyFill="1" applyBorder="1"/>
    <xf numFmtId="0" fontId="5" fillId="0" borderId="0" xfId="0" applyNumberFormat="1" applyFont="1" applyFill="1" applyBorder="1" applyAlignment="1">
      <alignment horizontal="left" vertical="center" wrapText="1"/>
    </xf>
    <xf numFmtId="0" fontId="0" fillId="0" borderId="0" xfId="0" applyFill="1" applyBorder="1" applyAlignment="1">
      <alignment vertical="center" wrapText="1"/>
    </xf>
    <xf numFmtId="0" fontId="19" fillId="0" borderId="0" xfId="0" applyFont="1" applyFill="1" applyBorder="1"/>
    <xf numFmtId="0" fontId="14" fillId="0" borderId="0" xfId="0" applyFont="1" applyFill="1" applyBorder="1" applyAlignment="1">
      <alignment horizontal="center"/>
    </xf>
    <xf numFmtId="0" fontId="0" fillId="0" borderId="0" xfId="0" applyFill="1" applyAlignment="1">
      <alignment horizontal="center"/>
    </xf>
    <xf numFmtId="0" fontId="16" fillId="2" borderId="0" xfId="0" applyFont="1" applyFill="1" applyAlignment="1">
      <alignment horizontal="left"/>
    </xf>
    <xf numFmtId="0" fontId="17" fillId="0" borderId="0" xfId="0" applyFont="1" applyFill="1" applyAlignment="1">
      <alignment horizontal="center"/>
    </xf>
    <xf numFmtId="0" fontId="37" fillId="0" borderId="0" xfId="0" applyFont="1" applyFill="1"/>
    <xf numFmtId="0" fontId="19" fillId="0" borderId="0" xfId="0" applyNumberFormat="1" applyFont="1" applyFill="1" applyAlignment="1">
      <alignment wrapText="1"/>
    </xf>
    <xf numFmtId="0" fontId="5" fillId="0" borderId="0" xfId="0" applyFont="1" applyFill="1"/>
    <xf numFmtId="0" fontId="30" fillId="0" borderId="0" xfId="0" applyNumberFormat="1" applyFont="1" applyFill="1" applyBorder="1" applyAlignment="1">
      <alignment horizontal="left" vertical="center"/>
    </xf>
    <xf numFmtId="0" fontId="29" fillId="0" borderId="0" xfId="0" applyFont="1" applyFill="1" applyAlignment="1">
      <alignment horizontal="left" vertical="center"/>
    </xf>
    <xf numFmtId="0" fontId="30" fillId="0" borderId="0" xfId="0" applyNumberFormat="1" applyFont="1" applyFill="1" applyBorder="1" applyAlignment="1">
      <alignment wrapText="1"/>
    </xf>
    <xf numFmtId="0" fontId="19" fillId="0" borderId="0" xfId="0" applyFont="1" applyFill="1" applyBorder="1" applyAlignment="1">
      <alignment horizontal="left"/>
    </xf>
    <xf numFmtId="3" fontId="19" fillId="0" borderId="0" xfId="0" quotePrefix="1" applyNumberFormat="1" applyFont="1" applyFill="1" applyBorder="1" applyAlignment="1">
      <alignment horizontal="center" vertical="center"/>
    </xf>
    <xf numFmtId="0" fontId="27" fillId="0" borderId="0" xfId="0" applyFont="1" applyFill="1" applyBorder="1" applyAlignment="1">
      <alignment horizontal="left"/>
    </xf>
    <xf numFmtId="0" fontId="5" fillId="0" borderId="0" xfId="0" applyFont="1" applyFill="1" applyBorder="1" applyAlignment="1">
      <alignment horizontal="left"/>
    </xf>
    <xf numFmtId="0" fontId="29" fillId="0" borderId="0" xfId="0" applyFont="1" applyFill="1" applyBorder="1"/>
    <xf numFmtId="0" fontId="29" fillId="0" borderId="0" xfId="0" applyNumberFormat="1" applyFont="1" applyFill="1" applyBorder="1" applyAlignment="1">
      <alignment horizontal="left" vertical="center"/>
    </xf>
    <xf numFmtId="0" fontId="29" fillId="0" borderId="0" xfId="0" applyFont="1" applyFill="1" applyBorder="1" applyAlignment="1"/>
    <xf numFmtId="0" fontId="37" fillId="0" borderId="0" xfId="0" applyNumberFormat="1" applyFont="1" applyFill="1" applyBorder="1" applyAlignment="1">
      <alignment horizontal="left"/>
    </xf>
    <xf numFmtId="0" fontId="5" fillId="0" borderId="0" xfId="0" applyNumberFormat="1" applyFont="1" applyFill="1" applyBorder="1" applyAlignment="1">
      <alignment horizontal="left"/>
    </xf>
    <xf numFmtId="0" fontId="5" fillId="0" borderId="0" xfId="0" applyNumberFormat="1" applyFont="1" applyFill="1" applyBorder="1" applyAlignment="1">
      <alignment horizontal="center" vertical="center"/>
    </xf>
    <xf numFmtId="0" fontId="19" fillId="0" borderId="0" xfId="0" applyNumberFormat="1" applyFont="1" applyFill="1" applyBorder="1" applyAlignment="1"/>
    <xf numFmtId="0" fontId="36" fillId="0" borderId="0" xfId="0" applyNumberFormat="1" applyFont="1" applyFill="1" applyBorder="1" applyAlignment="1"/>
    <xf numFmtId="0" fontId="0" fillId="0" borderId="0" xfId="0" applyFill="1" applyBorder="1" applyAlignment="1">
      <alignment horizontal="center" vertical="center" wrapText="1"/>
    </xf>
    <xf numFmtId="0" fontId="37" fillId="0" borderId="0" xfId="0" applyFont="1" applyFill="1" applyAlignment="1">
      <alignment horizontal="left"/>
    </xf>
    <xf numFmtId="0" fontId="37" fillId="0" borderId="0" xfId="0" quotePrefix="1" applyFont="1" applyFill="1" applyAlignment="1">
      <alignment horizontal="left"/>
    </xf>
    <xf numFmtId="0" fontId="17" fillId="0" borderId="0" xfId="0" quotePrefix="1" applyFont="1" applyFill="1" applyAlignment="1">
      <alignment horizontal="left"/>
    </xf>
    <xf numFmtId="0" fontId="18" fillId="0" borderId="0" xfId="0" applyFont="1" applyFill="1" applyAlignment="1"/>
    <xf numFmtId="0" fontId="15" fillId="0" borderId="0" xfId="0" applyFont="1" applyFill="1" applyBorder="1" applyAlignment="1"/>
    <xf numFmtId="0" fontId="15" fillId="0" borderId="0" xfId="0" applyFont="1" applyFill="1" applyAlignment="1"/>
    <xf numFmtId="14"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19"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xf>
    <xf numFmtId="0" fontId="6" fillId="0" borderId="0" xfId="0" applyFont="1" applyFill="1"/>
    <xf numFmtId="0" fontId="6" fillId="0" borderId="0" xfId="0" applyFont="1" applyFill="1" applyAlignment="1">
      <alignment horizontal="center"/>
    </xf>
    <xf numFmtId="0" fontId="6" fillId="0" borderId="0" xfId="0" quotePrefix="1" applyFont="1" applyFill="1" applyAlignment="1">
      <alignment horizontal="center"/>
    </xf>
    <xf numFmtId="0" fontId="5" fillId="0" borderId="0" xfId="0" quotePrefix="1" applyNumberFormat="1" applyFont="1" applyFill="1" applyBorder="1" applyAlignment="1">
      <alignment horizontal="left" vertical="center"/>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5" fillId="0" borderId="0" xfId="0" applyNumberFormat="1" applyFont="1" applyFill="1" applyBorder="1" applyAlignment="1">
      <alignment horizontal="center"/>
    </xf>
    <xf numFmtId="0" fontId="36" fillId="0" borderId="0" xfId="0" applyNumberFormat="1" applyFont="1" applyFill="1" applyAlignment="1"/>
    <xf numFmtId="0" fontId="19" fillId="0" borderId="0" xfId="0" applyFont="1" applyFill="1" applyBorder="1" applyAlignment="1">
      <alignment vertical="center"/>
    </xf>
    <xf numFmtId="0" fontId="19" fillId="0" borderId="0" xfId="0" applyNumberFormat="1" applyFont="1" applyFill="1" applyBorder="1" applyAlignment="1">
      <alignment vertical="center"/>
    </xf>
    <xf numFmtId="0" fontId="19" fillId="0" borderId="0" xfId="0" applyNumberFormat="1" applyFont="1" applyFill="1" applyAlignment="1">
      <alignment vertical="center"/>
    </xf>
    <xf numFmtId="0" fontId="37" fillId="0" borderId="0" xfId="0" quotePrefix="1" applyNumberFormat="1" applyFont="1" applyFill="1" applyBorder="1" applyAlignment="1">
      <alignment horizontal="left"/>
    </xf>
    <xf numFmtId="0" fontId="29" fillId="0" borderId="0" xfId="0" applyFont="1" applyFill="1" applyAlignment="1">
      <alignment wrapText="1"/>
    </xf>
    <xf numFmtId="0" fontId="4" fillId="0" borderId="0" xfId="0" applyNumberFormat="1" applyFont="1" applyFill="1" applyBorder="1" applyAlignment="1">
      <alignment horizontal="center" vertical="center"/>
    </xf>
    <xf numFmtId="0" fontId="19" fillId="0" borderId="0" xfId="0" applyNumberFormat="1" applyFont="1" applyFill="1" applyAlignment="1">
      <alignment horizontal="center" wrapText="1"/>
    </xf>
    <xf numFmtId="0" fontId="19" fillId="0" borderId="0" xfId="0" applyNumberFormat="1" applyFont="1" applyFill="1" applyBorder="1" applyAlignment="1">
      <alignment wrapText="1"/>
    </xf>
    <xf numFmtId="0" fontId="19" fillId="0" borderId="0" xfId="0" quotePrefix="1" applyNumberFormat="1" applyFont="1" applyFill="1" applyBorder="1" applyAlignment="1">
      <alignment horizontal="center" wrapText="1"/>
    </xf>
    <xf numFmtId="0" fontId="19" fillId="0" borderId="0" xfId="0" applyNumberFormat="1" applyFont="1" applyFill="1" applyBorder="1" applyAlignment="1">
      <alignment horizontal="center" wrapText="1"/>
    </xf>
    <xf numFmtId="0" fontId="49" fillId="0" borderId="0" xfId="0" applyFont="1" applyFill="1" applyBorder="1" applyAlignment="1">
      <alignment horizontal="center"/>
    </xf>
    <xf numFmtId="0" fontId="6" fillId="0" borderId="0" xfId="0" applyNumberFormat="1" applyFont="1" applyFill="1" applyAlignment="1">
      <alignment horizontal="center" wrapText="1"/>
    </xf>
    <xf numFmtId="0" fontId="6" fillId="0" borderId="0" xfId="0" applyNumberFormat="1" applyFont="1" applyFill="1" applyBorder="1" applyAlignment="1">
      <alignment vertical="top"/>
    </xf>
    <xf numFmtId="0" fontId="3" fillId="0" borderId="0" xfId="0" applyFont="1" applyFill="1"/>
    <xf numFmtId="0" fontId="3" fillId="0" borderId="0" xfId="0" applyFont="1" applyFill="1" applyAlignment="1">
      <alignment wrapText="1"/>
    </xf>
    <xf numFmtId="0" fontId="27" fillId="0" borderId="0" xfId="0" quotePrefix="1" applyFont="1" applyFill="1" applyAlignment="1">
      <alignment horizontal="left" indent="1"/>
    </xf>
    <xf numFmtId="0" fontId="6" fillId="0" borderId="0" xfId="0" applyNumberFormat="1" applyFont="1" applyFill="1" applyBorder="1" applyAlignment="1">
      <alignment horizontal="center" wrapText="1"/>
    </xf>
    <xf numFmtId="0" fontId="48" fillId="0" borderId="0" xfId="0" applyFont="1" applyFill="1" applyAlignment="1"/>
    <xf numFmtId="0" fontId="0" fillId="0" borderId="0" xfId="0" applyFill="1" applyBorder="1" applyAlignment="1">
      <alignment horizontal="center" wrapText="1"/>
    </xf>
    <xf numFmtId="0" fontId="10" fillId="0" borderId="0" xfId="0" applyNumberFormat="1" applyFont="1" applyFill="1" applyBorder="1" applyAlignment="1">
      <alignment horizontal="center" vertical="center"/>
    </xf>
    <xf numFmtId="0" fontId="6" fillId="0" borderId="0" xfId="0" applyNumberFormat="1" applyFont="1" applyFill="1" applyAlignment="1">
      <alignment horizontal="center"/>
    </xf>
    <xf numFmtId="0" fontId="3" fillId="0" borderId="0" xfId="0" applyFont="1" applyFill="1" applyBorder="1" applyAlignment="1">
      <alignment wrapText="1"/>
    </xf>
    <xf numFmtId="0" fontId="6" fillId="0" borderId="0" xfId="0" applyFont="1" applyFill="1" applyAlignment="1"/>
    <xf numFmtId="0" fontId="49" fillId="0" borderId="0" xfId="0" applyFont="1" applyFill="1" applyBorder="1"/>
    <xf numFmtId="0" fontId="22" fillId="0" borderId="0" xfId="0" applyNumberFormat="1" applyFont="1" applyFill="1" applyAlignment="1">
      <alignment vertical="center"/>
    </xf>
    <xf numFmtId="0" fontId="6" fillId="0" borderId="0" xfId="0" applyNumberFormat="1" applyFont="1" applyFill="1" applyBorder="1" applyAlignment="1">
      <alignment vertical="center"/>
    </xf>
    <xf numFmtId="0" fontId="5" fillId="0" borderId="0" xfId="0" applyNumberFormat="1" applyFont="1" applyFill="1" applyAlignment="1">
      <alignment horizontal="left" vertical="top" wrapText="1"/>
    </xf>
    <xf numFmtId="0" fontId="19" fillId="0" borderId="0" xfId="0" quotePrefix="1" applyNumberFormat="1" applyFont="1" applyFill="1" applyBorder="1" applyAlignment="1">
      <alignment horizontal="left"/>
    </xf>
    <xf numFmtId="0" fontId="19" fillId="0" borderId="0" xfId="0" quotePrefix="1" applyNumberFormat="1" applyFont="1" applyFill="1" applyAlignment="1">
      <alignment horizontal="left"/>
    </xf>
    <xf numFmtId="0" fontId="5" fillId="0" borderId="0" xfId="0" quotePrefix="1" applyNumberFormat="1" applyFont="1" applyFill="1" applyAlignment="1">
      <alignment horizontal="left"/>
    </xf>
    <xf numFmtId="0" fontId="19" fillId="0" borderId="0" xfId="0" applyNumberFormat="1" applyFont="1" applyFill="1" applyAlignment="1">
      <alignment horizontal="left"/>
    </xf>
    <xf numFmtId="0" fontId="44" fillId="0" borderId="0" xfId="0" applyFont="1" applyFill="1" applyAlignment="1">
      <alignment wrapText="1"/>
    </xf>
    <xf numFmtId="0" fontId="4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xf>
    <xf numFmtId="0" fontId="19" fillId="0" borderId="0" xfId="0" applyFont="1" applyFill="1" applyAlignment="1" applyProtection="1">
      <alignment horizontal="left"/>
      <protection hidden="1"/>
    </xf>
    <xf numFmtId="0" fontId="19" fillId="0" borderId="0" xfId="0" applyFont="1" applyFill="1" applyAlignment="1">
      <alignment horizontal="center"/>
    </xf>
    <xf numFmtId="0" fontId="39" fillId="0" borderId="0" xfId="0" applyFont="1" applyFill="1" applyAlignment="1">
      <alignment horizontal="center"/>
    </xf>
    <xf numFmtId="3" fontId="24" fillId="0" borderId="0" xfId="0" quotePrefix="1" applyNumberFormat="1" applyFont="1" applyFill="1" applyBorder="1" applyAlignment="1">
      <alignment horizontal="center" vertical="center" wrapText="1"/>
    </xf>
    <xf numFmtId="0" fontId="9" fillId="0" borderId="0" xfId="0" applyFont="1" applyFill="1" applyBorder="1" applyAlignment="1"/>
    <xf numFmtId="3" fontId="4" fillId="0" borderId="0" xfId="0" quotePrefix="1" applyNumberFormat="1" applyFont="1" applyFill="1" applyBorder="1" applyAlignment="1">
      <alignment horizontal="center" vertical="center" wrapText="1"/>
    </xf>
    <xf numFmtId="0" fontId="10" fillId="0" borderId="0" xfId="0" applyFont="1" applyFill="1" applyAlignment="1"/>
    <xf numFmtId="0" fontId="38" fillId="0" borderId="0" xfId="0" applyFont="1" applyFill="1" applyBorder="1" applyAlignment="1" applyProtection="1">
      <alignment horizontal="left" vertical="center"/>
      <protection hidden="1"/>
    </xf>
    <xf numFmtId="0" fontId="33" fillId="0" borderId="0" xfId="0" applyFont="1" applyFill="1" applyAlignment="1"/>
    <xf numFmtId="0" fontId="13" fillId="0" borderId="0" xfId="0" applyFont="1" applyFill="1" applyAlignment="1">
      <alignment horizontal="center"/>
    </xf>
    <xf numFmtId="0" fontId="41" fillId="0" borderId="0" xfId="0" applyFont="1" applyFill="1" applyAlignment="1"/>
    <xf numFmtId="0" fontId="38" fillId="0" borderId="0" xfId="0" applyFont="1" applyFill="1" applyProtection="1">
      <protection hidden="1"/>
    </xf>
    <xf numFmtId="0" fontId="34" fillId="0" borderId="0" xfId="0" applyNumberFormat="1" applyFont="1" applyFill="1" applyBorder="1"/>
    <xf numFmtId="3" fontId="42" fillId="0" borderId="0" xfId="0" applyNumberFormat="1" applyFont="1" applyFill="1" applyBorder="1" applyAlignment="1">
      <alignment horizontal="center" vertical="center" wrapText="1"/>
    </xf>
    <xf numFmtId="0" fontId="38" fillId="0" borderId="0" xfId="0" applyFont="1" applyFill="1" applyAlignment="1"/>
    <xf numFmtId="0" fontId="41" fillId="0" borderId="0" xfId="0" applyFont="1" applyFill="1" applyBorder="1" applyAlignment="1"/>
    <xf numFmtId="0" fontId="37" fillId="0" borderId="0" xfId="0" applyFont="1" applyFill="1" applyAlignment="1">
      <alignment vertical="center"/>
    </xf>
    <xf numFmtId="0" fontId="19" fillId="0" borderId="0" xfId="0" applyFont="1" applyFill="1" applyAlignment="1">
      <alignment vertical="center"/>
    </xf>
    <xf numFmtId="0" fontId="38" fillId="0" borderId="0" xfId="0" applyFont="1" applyFill="1" applyAlignment="1">
      <alignment vertical="center"/>
    </xf>
    <xf numFmtId="0" fontId="38" fillId="0" borderId="0" xfId="0" applyFont="1" applyFill="1" applyBorder="1"/>
    <xf numFmtId="0" fontId="38" fillId="0" borderId="0" xfId="0" applyFont="1" applyFill="1"/>
    <xf numFmtId="0" fontId="19" fillId="0" borderId="0" xfId="0" applyFont="1" applyFill="1" applyBorder="1" applyAlignment="1">
      <alignment horizontal="center"/>
    </xf>
    <xf numFmtId="0" fontId="38" fillId="0" borderId="0" xfId="0" applyFont="1" applyFill="1" applyBorder="1" applyAlignment="1">
      <alignment horizontal="center"/>
    </xf>
    <xf numFmtId="0" fontId="4" fillId="0" borderId="0" xfId="0" applyNumberFormat="1" applyFont="1" applyFill="1" applyBorder="1" applyAlignment="1">
      <alignment horizontal="center"/>
    </xf>
    <xf numFmtId="0" fontId="17" fillId="0" borderId="0" xfId="0" applyFont="1" applyFill="1" applyBorder="1"/>
    <xf numFmtId="0" fontId="10" fillId="2" borderId="0" xfId="0" applyFont="1" applyFill="1"/>
    <xf numFmtId="0" fontId="10" fillId="0" borderId="0" xfId="0" applyFont="1" applyFill="1"/>
    <xf numFmtId="0" fontId="50" fillId="2" borderId="0" xfId="0" applyFont="1" applyFill="1" applyBorder="1" applyAlignment="1">
      <alignment horizontal="left"/>
    </xf>
    <xf numFmtId="0" fontId="51" fillId="2" borderId="0" xfId="0" applyFont="1" applyFill="1" applyBorder="1" applyAlignment="1">
      <alignment horizontal="left"/>
    </xf>
    <xf numFmtId="0" fontId="51" fillId="2" borderId="0" xfId="0" applyFont="1" applyFill="1" applyAlignment="1">
      <alignment horizontal="left"/>
    </xf>
    <xf numFmtId="0" fontId="51" fillId="2" borderId="0" xfId="0" applyFont="1" applyFill="1" applyBorder="1"/>
    <xf numFmtId="0" fontId="51" fillId="2" borderId="0" xfId="0" applyFont="1" applyFill="1"/>
    <xf numFmtId="0" fontId="52" fillId="2" borderId="0" xfId="0" applyFont="1" applyFill="1" applyBorder="1"/>
    <xf numFmtId="0" fontId="0" fillId="0" borderId="0" xfId="0" applyBorder="1" applyAlignment="1">
      <alignment wrapText="1"/>
    </xf>
    <xf numFmtId="0" fontId="29" fillId="0" borderId="0" xfId="0" applyNumberFormat="1" applyFont="1" applyFill="1" applyBorder="1" applyAlignment="1">
      <alignment horizontal="center" vertical="center"/>
    </xf>
    <xf numFmtId="0" fontId="29" fillId="0" borderId="0" xfId="0" quotePrefix="1" applyNumberFormat="1" applyFont="1" applyFill="1" applyBorder="1" applyAlignment="1">
      <alignment horizontal="center" vertical="center"/>
    </xf>
    <xf numFmtId="0" fontId="10" fillId="0" borderId="0" xfId="0" applyFont="1" applyFill="1" applyBorder="1" applyAlignment="1">
      <alignment horizontal="center" vertical="center" wrapText="1"/>
    </xf>
    <xf numFmtId="0" fontId="43" fillId="0" borderId="0" xfId="0" applyNumberFormat="1" applyFont="1" applyFill="1" applyBorder="1"/>
    <xf numFmtId="3" fontId="5" fillId="0" borderId="5" xfId="0" applyNumberFormat="1" applyFont="1" applyFill="1" applyBorder="1" applyAlignment="1">
      <alignment horizontal="center" vertical="center"/>
    </xf>
    <xf numFmtId="0" fontId="27" fillId="2" borderId="0" xfId="0" quotePrefix="1" applyFont="1" applyFill="1" applyAlignment="1">
      <alignment horizontal="left"/>
    </xf>
    <xf numFmtId="0" fontId="19" fillId="0" borderId="0" xfId="0" applyFont="1"/>
    <xf numFmtId="0" fontId="19" fillId="2" borderId="7" xfId="0" applyFont="1" applyFill="1" applyBorder="1" applyAlignment="1">
      <alignment horizontal="center" vertical="center"/>
    </xf>
    <xf numFmtId="0" fontId="19" fillId="2" borderId="8" xfId="0" applyFont="1" applyFill="1" applyBorder="1" applyAlignment="1">
      <alignment horizontal="center" vertical="center"/>
    </xf>
    <xf numFmtId="0" fontId="5" fillId="2" borderId="0" xfId="0" applyFont="1" applyFill="1" applyBorder="1"/>
    <xf numFmtId="3" fontId="5" fillId="2" borderId="0" xfId="0" applyNumberFormat="1" applyFont="1" applyFill="1" applyBorder="1" applyAlignment="1">
      <alignment horizontal="center" vertical="center"/>
    </xf>
    <xf numFmtId="3" fontId="5" fillId="2" borderId="0" xfId="0" quotePrefix="1" applyNumberFormat="1" applyFont="1" applyFill="1" applyBorder="1" applyAlignment="1">
      <alignment horizontal="center" vertical="center"/>
    </xf>
    <xf numFmtId="3" fontId="5" fillId="2" borderId="8" xfId="0" quotePrefix="1" applyNumberFormat="1" applyFont="1" applyFill="1" applyBorder="1" applyAlignment="1">
      <alignment horizontal="center" vertical="center"/>
    </xf>
    <xf numFmtId="0" fontId="30" fillId="2" borderId="0" xfId="0" quotePrefix="1" applyFont="1" applyFill="1" applyBorder="1" applyAlignment="1">
      <alignment vertical="center"/>
    </xf>
    <xf numFmtId="0" fontId="5" fillId="2" borderId="0" xfId="0" quotePrefix="1" applyFont="1" applyFill="1" applyBorder="1" applyAlignment="1">
      <alignment horizontal="center" vertical="center"/>
    </xf>
    <xf numFmtId="0" fontId="36" fillId="0" borderId="0" xfId="1" applyNumberFormat="1" applyFont="1" applyFill="1" applyBorder="1" applyAlignment="1" applyProtection="1">
      <alignment horizontal="left" vertical="center"/>
    </xf>
    <xf numFmtId="0" fontId="55" fillId="0" borderId="0" xfId="1" applyFont="1" applyFill="1" applyAlignment="1" applyProtection="1"/>
    <xf numFmtId="0" fontId="5" fillId="0" borderId="0" xfId="0" applyNumberFormat="1" applyFont="1" applyFill="1" applyBorder="1" applyAlignment="1">
      <alignment wrapText="1"/>
    </xf>
    <xf numFmtId="0" fontId="19" fillId="0" borderId="11" xfId="0" applyFont="1" applyFill="1" applyBorder="1"/>
    <xf numFmtId="0" fontId="55" fillId="0" borderId="0" xfId="1" applyNumberFormat="1" applyFont="1" applyFill="1" applyAlignment="1" applyProtection="1"/>
    <xf numFmtId="0" fontId="5" fillId="2" borderId="0" xfId="0" applyFont="1" applyFill="1" applyBorder="1" applyAlignment="1">
      <alignment horizontal="left" wrapText="1"/>
    </xf>
    <xf numFmtId="0" fontId="75" fillId="2" borderId="0" xfId="0" applyFont="1" applyFill="1" applyAlignment="1">
      <alignment horizontal="left"/>
    </xf>
    <xf numFmtId="0" fontId="29" fillId="2" borderId="0" xfId="0" applyFont="1" applyFill="1" applyBorder="1" applyAlignment="1">
      <alignment horizontal="center" vertical="center"/>
    </xf>
    <xf numFmtId="0" fontId="29" fillId="2" borderId="0" xfId="0" quotePrefix="1" applyFont="1" applyFill="1" applyBorder="1" applyAlignment="1">
      <alignment horizontal="center" vertical="center"/>
    </xf>
    <xf numFmtId="0" fontId="76" fillId="0" borderId="0" xfId="0" applyNumberFormat="1" applyFont="1" applyFill="1"/>
    <xf numFmtId="0" fontId="76" fillId="0" borderId="0" xfId="0" applyNumberFormat="1" applyFont="1" applyFill="1" applyBorder="1" applyAlignment="1">
      <alignment horizontal="center" vertical="center"/>
    </xf>
    <xf numFmtId="0" fontId="76" fillId="0" borderId="0" xfId="0" applyNumberFormat="1" applyFont="1" applyFill="1" applyBorder="1" applyAlignment="1"/>
    <xf numFmtId="0" fontId="76" fillId="2" borderId="0" xfId="0" applyFont="1" applyFill="1" applyAlignment="1">
      <alignment horizontal="left"/>
    </xf>
    <xf numFmtId="0" fontId="76" fillId="2" borderId="0" xfId="0" applyFont="1" applyFill="1" applyBorder="1"/>
    <xf numFmtId="0" fontId="76" fillId="2" borderId="0" xfId="0" applyFont="1" applyFill="1"/>
    <xf numFmtId="0" fontId="77" fillId="2" borderId="0" xfId="0" applyFont="1" applyFill="1" applyBorder="1" applyAlignment="1">
      <alignment horizontal="center" vertical="center"/>
    </xf>
    <xf numFmtId="0" fontId="77" fillId="2" borderId="0" xfId="0" applyFont="1" applyFill="1" applyBorder="1"/>
    <xf numFmtId="0" fontId="76" fillId="0" borderId="0" xfId="0" quotePrefix="1" applyNumberFormat="1" applyFont="1" applyFill="1"/>
    <xf numFmtId="0" fontId="78" fillId="0" borderId="0" xfId="0" applyFont="1" applyFill="1"/>
    <xf numFmtId="3" fontId="77" fillId="2" borderId="0" xfId="0" quotePrefix="1" applyNumberFormat="1" applyFont="1" applyFill="1" applyBorder="1" applyAlignment="1">
      <alignment horizontal="center" vertical="center"/>
    </xf>
    <xf numFmtId="0" fontId="76" fillId="0" borderId="0" xfId="0" applyFont="1"/>
    <xf numFmtId="0" fontId="76" fillId="0" borderId="0" xfId="0" applyFont="1" applyFill="1" applyAlignment="1">
      <alignment vertical="center"/>
    </xf>
    <xf numFmtId="0" fontId="54" fillId="2" borderId="0" xfId="1" applyFont="1" applyFill="1" applyAlignment="1" applyProtection="1">
      <alignment horizontal="left"/>
    </xf>
    <xf numFmtId="0" fontId="19" fillId="0" borderId="0" xfId="0" applyFont="1" applyFill="1" applyAlignment="1">
      <alignment horizontal="center" wrapText="1"/>
    </xf>
    <xf numFmtId="0" fontId="0" fillId="6" borderId="0" xfId="0" applyFill="1"/>
    <xf numFmtId="0" fontId="16" fillId="2" borderId="0" xfId="0" applyNumberFormat="1" applyFont="1" applyFill="1" applyBorder="1" applyAlignment="1">
      <alignment horizontal="left"/>
    </xf>
    <xf numFmtId="0" fontId="16" fillId="0" borderId="0" xfId="0" applyNumberFormat="1" applyFont="1" applyFill="1" applyBorder="1" applyAlignment="1">
      <alignment horizontal="left"/>
    </xf>
    <xf numFmtId="0" fontId="5" fillId="0" borderId="0" xfId="0" applyNumberFormat="1" applyFont="1" applyFill="1" applyBorder="1" applyAlignment="1">
      <alignment horizontal="center" wrapText="1"/>
    </xf>
    <xf numFmtId="0" fontId="30" fillId="0" borderId="0" xfId="0" applyNumberFormat="1" applyFont="1" applyFill="1" applyBorder="1" applyAlignment="1">
      <alignment horizontal="center" wrapText="1"/>
    </xf>
    <xf numFmtId="3" fontId="5" fillId="0" borderId="5" xfId="0" applyNumberFormat="1" applyFont="1" applyFill="1" applyBorder="1" applyAlignment="1">
      <alignment horizontal="center" vertical="center" wrapText="1"/>
    </xf>
    <xf numFmtId="0" fontId="27" fillId="0" borderId="0" xfId="0" applyNumberFormat="1" applyFont="1" applyFill="1" applyBorder="1" applyAlignment="1">
      <alignment horizontal="left"/>
    </xf>
    <xf numFmtId="0" fontId="19" fillId="2" borderId="0" xfId="0" applyNumberFormat="1" applyFont="1" applyFill="1" applyBorder="1" applyAlignment="1">
      <alignment horizontal="left" vertical="top"/>
    </xf>
    <xf numFmtId="0" fontId="19" fillId="2" borderId="0" xfId="0" applyFont="1" applyFill="1" applyAlignment="1">
      <alignment horizontal="left" vertical="center"/>
    </xf>
    <xf numFmtId="0" fontId="5" fillId="0" borderId="0" xfId="0" applyFont="1"/>
    <xf numFmtId="0" fontId="36" fillId="0" borderId="0" xfId="1" applyNumberFormat="1" applyFont="1" applyFill="1" applyAlignment="1" applyProtection="1">
      <alignment vertical="center" wrapText="1"/>
    </xf>
    <xf numFmtId="0" fontId="6" fillId="6" borderId="0" xfId="0" applyFont="1" applyFill="1"/>
    <xf numFmtId="0" fontId="0" fillId="6" borderId="12" xfId="0" applyFill="1" applyBorder="1"/>
    <xf numFmtId="0" fontId="0" fillId="6" borderId="0" xfId="0" applyFill="1" applyBorder="1"/>
    <xf numFmtId="0" fontId="0" fillId="6" borderId="13" xfId="0" applyFill="1" applyBorder="1"/>
    <xf numFmtId="0" fontId="6" fillId="6" borderId="12" xfId="0" applyFont="1" applyFill="1" applyBorder="1"/>
    <xf numFmtId="0" fontId="0" fillId="6" borderId="14" xfId="0" applyFill="1" applyBorder="1"/>
    <xf numFmtId="0" fontId="79" fillId="0" borderId="0" xfId="0" applyNumberFormat="1" applyFont="1" applyFill="1"/>
    <xf numFmtId="0" fontId="79" fillId="0" borderId="0" xfId="0" applyNumberFormat="1" applyFont="1" applyFill="1" applyBorder="1" applyAlignment="1">
      <alignment horizontal="center" vertical="center"/>
    </xf>
    <xf numFmtId="0" fontId="80" fillId="0" borderId="0" xfId="0" applyFont="1" applyFill="1" applyBorder="1"/>
    <xf numFmtId="0" fontId="79" fillId="0" borderId="0" xfId="0" applyNumberFormat="1" applyFont="1" applyFill="1" applyBorder="1"/>
    <xf numFmtId="0" fontId="79" fillId="0" borderId="0" xfId="0" applyNumberFormat="1" applyFont="1" applyFill="1" applyBorder="1" applyAlignment="1"/>
    <xf numFmtId="0" fontId="79" fillId="0" borderId="0" xfId="0" applyNumberFormat="1" applyFont="1" applyFill="1" applyBorder="1" applyAlignment="1">
      <alignment horizontal="left" vertical="center"/>
    </xf>
    <xf numFmtId="0" fontId="79" fillId="2" borderId="0" xfId="0" quotePrefix="1" applyFont="1" applyFill="1" applyAlignment="1">
      <alignment horizontal="left"/>
    </xf>
    <xf numFmtId="0" fontId="6" fillId="0" borderId="0" xfId="0" applyFont="1"/>
    <xf numFmtId="0" fontId="4" fillId="2" borderId="0" xfId="0" applyFont="1" applyFill="1"/>
    <xf numFmtId="0" fontId="37" fillId="2" borderId="0" xfId="0" applyFont="1" applyFill="1" applyAlignment="1"/>
    <xf numFmtId="0" fontId="6" fillId="2" borderId="0" xfId="0" applyFont="1" applyFill="1" applyAlignment="1"/>
    <xf numFmtId="0" fontId="81" fillId="0" borderId="5" xfId="0" applyFont="1" applyFill="1" applyBorder="1" applyAlignment="1">
      <alignment horizontal="center" vertical="center"/>
    </xf>
    <xf numFmtId="0" fontId="79" fillId="0" borderId="0" xfId="0" applyFont="1" applyFill="1" applyBorder="1" applyAlignment="1">
      <alignment horizontal="left"/>
    </xf>
    <xf numFmtId="0" fontId="82" fillId="0" borderId="0" xfId="0" applyNumberFormat="1" applyFont="1" applyFill="1" applyBorder="1" applyAlignment="1">
      <alignment horizontal="center"/>
    </xf>
    <xf numFmtId="0" fontId="19" fillId="2" borderId="0" xfId="0" applyFont="1" applyFill="1" applyAlignment="1">
      <alignment horizontal="center" vertical="center"/>
    </xf>
    <xf numFmtId="0" fontId="27" fillId="2" borderId="0" xfId="0" applyFont="1" applyFill="1" applyAlignment="1">
      <alignment horizontal="left"/>
    </xf>
    <xf numFmtId="0" fontId="5" fillId="0" borderId="0" xfId="0" applyFont="1" applyFill="1" applyBorder="1" applyAlignment="1">
      <alignment vertical="center"/>
    </xf>
    <xf numFmtId="0" fontId="4" fillId="0" borderId="0" xfId="0" applyFont="1" applyFill="1" applyBorder="1" applyAlignment="1">
      <alignment horizontal="center" wrapText="1"/>
    </xf>
    <xf numFmtId="0" fontId="6" fillId="0" borderId="0" xfId="0" applyFont="1" applyFill="1" applyBorder="1" applyAlignment="1">
      <alignment horizontal="center" wrapText="1"/>
    </xf>
    <xf numFmtId="0" fontId="36" fillId="0" borderId="0" xfId="1" applyNumberFormat="1" applyFont="1" applyFill="1" applyBorder="1" applyAlignment="1" applyProtection="1">
      <alignment vertical="center" wrapText="1"/>
    </xf>
    <xf numFmtId="0" fontId="5" fillId="0" borderId="0" xfId="0" applyFont="1" applyFill="1" applyBorder="1" applyAlignment="1">
      <alignment vertical="top" wrapText="1"/>
    </xf>
    <xf numFmtId="0" fontId="5" fillId="0" borderId="0" xfId="0" applyFont="1" applyFill="1" applyAlignment="1">
      <alignment vertical="top" wrapText="1"/>
    </xf>
    <xf numFmtId="164" fontId="4" fillId="0" borderId="0" xfId="0" quotePrefix="1" applyNumberFormat="1" applyFont="1" applyFill="1" applyAlignment="1">
      <alignment horizontal="center"/>
    </xf>
    <xf numFmtId="0" fontId="19" fillId="0" borderId="0" xfId="0" applyFont="1" applyFill="1" applyBorder="1" applyAlignment="1">
      <alignment vertical="top"/>
    </xf>
    <xf numFmtId="0" fontId="6" fillId="0" borderId="0" xfId="0" applyFont="1" applyFill="1" applyBorder="1" applyAlignment="1">
      <alignment horizontal="center" vertical="center" wrapText="1"/>
    </xf>
    <xf numFmtId="0" fontId="54" fillId="0" borderId="0" xfId="1" applyFont="1" applyFill="1" applyAlignment="1" applyProtection="1"/>
    <xf numFmtId="0" fontId="11" fillId="0" borderId="0" xfId="0" applyFont="1" applyBorder="1" applyAlignment="1">
      <alignment vertical="top" wrapText="1"/>
    </xf>
    <xf numFmtId="0" fontId="6" fillId="0" borderId="0" xfId="0" applyFont="1" applyBorder="1" applyAlignment="1">
      <alignment vertical="top" wrapText="1"/>
    </xf>
    <xf numFmtId="0" fontId="17" fillId="0" borderId="0" xfId="0" applyFont="1" applyFill="1" applyAlignment="1">
      <alignment horizontal="justify"/>
    </xf>
    <xf numFmtId="0" fontId="19" fillId="0" borderId="0" xfId="0" applyFont="1" applyFill="1" applyBorder="1" applyAlignment="1">
      <alignment vertical="top" wrapText="1"/>
    </xf>
    <xf numFmtId="0" fontId="5" fillId="0" borderId="0" xfId="0" applyFont="1" applyFill="1" applyBorder="1" applyAlignment="1"/>
    <xf numFmtId="0" fontId="25" fillId="0" borderId="0" xfId="0" applyFont="1" applyFill="1"/>
    <xf numFmtId="0" fontId="6" fillId="0" borderId="0" xfId="0" applyFont="1" applyFill="1" applyBorder="1" applyAlignment="1"/>
    <xf numFmtId="0" fontId="39" fillId="0" borderId="0" xfId="0" applyFont="1" applyBorder="1"/>
    <xf numFmtId="0" fontId="68" fillId="0" borderId="0" xfId="0" applyFont="1" applyFill="1"/>
    <xf numFmtId="0" fontId="68" fillId="0" borderId="0" xfId="0" applyFont="1"/>
    <xf numFmtId="0" fontId="19" fillId="2" borderId="1" xfId="0" applyFont="1" applyFill="1" applyBorder="1" applyAlignment="1">
      <alignment horizontal="center"/>
    </xf>
    <xf numFmtId="0" fontId="6" fillId="0" borderId="0" xfId="1" applyFont="1" applyFill="1" applyBorder="1" applyAlignment="1" applyProtection="1"/>
    <xf numFmtId="0" fontId="67" fillId="0" borderId="0" xfId="0" applyFont="1" applyFill="1" applyBorder="1" applyAlignment="1">
      <alignment vertical="top" wrapText="1"/>
    </xf>
    <xf numFmtId="0" fontId="67" fillId="0" borderId="0" xfId="0" applyFont="1" applyFill="1" applyBorder="1"/>
    <xf numFmtId="0" fontId="19" fillId="2" borderId="0" xfId="0" applyFont="1" applyFill="1" applyBorder="1" applyAlignment="1">
      <alignment horizontal="center"/>
    </xf>
    <xf numFmtId="0" fontId="67" fillId="0" borderId="0" xfId="0" applyFont="1" applyFill="1" applyBorder="1" applyAlignment="1"/>
    <xf numFmtId="0" fontId="19" fillId="0" borderId="0" xfId="0" applyFont="1" applyAlignment="1">
      <alignment horizontal="center"/>
    </xf>
    <xf numFmtId="0" fontId="20" fillId="0" borderId="0" xfId="0" applyFont="1"/>
    <xf numFmtId="0" fontId="39" fillId="0" borderId="0" xfId="0" applyFont="1" applyFill="1" applyBorder="1" applyAlignment="1">
      <alignment horizontal="center" vertical="center"/>
    </xf>
    <xf numFmtId="0" fontId="67" fillId="0" borderId="0" xfId="0" applyFont="1" applyFill="1"/>
    <xf numFmtId="0" fontId="0" fillId="0" borderId="0" xfId="0" applyBorder="1"/>
    <xf numFmtId="0" fontId="81" fillId="0" borderId="5" xfId="0" applyFont="1" applyFill="1" applyBorder="1" applyAlignment="1">
      <alignment horizontal="center" wrapText="1"/>
    </xf>
    <xf numFmtId="0" fontId="19" fillId="0" borderId="0" xfId="1" applyFont="1" applyFill="1" applyAlignment="1" applyProtection="1">
      <alignment horizontal="center"/>
    </xf>
    <xf numFmtId="0" fontId="19" fillId="2" borderId="15" xfId="0" applyFont="1" applyFill="1" applyBorder="1" applyAlignment="1">
      <alignment horizontal="center"/>
    </xf>
    <xf numFmtId="0" fontId="19" fillId="2" borderId="11" xfId="0" applyFont="1" applyFill="1" applyBorder="1" applyAlignment="1">
      <alignment horizontal="center" vertical="top"/>
    </xf>
    <xf numFmtId="0" fontId="19" fillId="2" borderId="2" xfId="0" applyFont="1" applyFill="1" applyBorder="1" applyAlignment="1">
      <alignment horizontal="center" vertical="top"/>
    </xf>
    <xf numFmtId="0" fontId="20" fillId="2" borderId="0" xfId="0" applyFont="1" applyFill="1"/>
    <xf numFmtId="0" fontId="49" fillId="2" borderId="0" xfId="0" applyFont="1" applyFill="1"/>
    <xf numFmtId="0" fontId="49" fillId="0" borderId="0" xfId="0" applyFont="1"/>
    <xf numFmtId="0" fontId="0" fillId="6" borderId="0" xfId="0" applyFill="1" applyBorder="1" applyAlignment="1">
      <alignment vertical="center"/>
    </xf>
    <xf numFmtId="0" fontId="0" fillId="6" borderId="13" xfId="0" applyFill="1" applyBorder="1" applyAlignment="1">
      <alignment vertical="center"/>
    </xf>
    <xf numFmtId="0" fontId="0" fillId="7" borderId="0" xfId="0" applyFill="1" applyAlignment="1">
      <alignment vertical="center"/>
    </xf>
    <xf numFmtId="0" fontId="6" fillId="7" borderId="0" xfId="0" applyFont="1" applyFill="1" applyAlignment="1">
      <alignment vertical="center"/>
    </xf>
    <xf numFmtId="0" fontId="0" fillId="6" borderId="0" xfId="0" applyFill="1" applyAlignment="1">
      <alignment vertical="center"/>
    </xf>
    <xf numFmtId="0" fontId="85" fillId="6" borderId="0" xfId="0" applyFont="1" applyFill="1" applyAlignment="1">
      <alignment vertical="center"/>
    </xf>
    <xf numFmtId="0" fontId="0" fillId="6" borderId="0" xfId="0" applyFill="1" applyBorder="1" applyAlignment="1">
      <alignment wrapText="1"/>
    </xf>
    <xf numFmtId="0" fontId="19" fillId="0" borderId="0" xfId="0" applyNumberFormat="1" applyFont="1" applyFill="1" applyBorder="1" applyAlignment="1">
      <alignment horizontal="left" vertical="top" wrapText="1"/>
    </xf>
    <xf numFmtId="0" fontId="4" fillId="0" borderId="0" xfId="0" applyFont="1" applyFill="1" applyBorder="1" applyAlignment="1">
      <alignment horizontal="center" vertical="center" wrapText="1"/>
    </xf>
    <xf numFmtId="0" fontId="6" fillId="0" borderId="0" xfId="0" applyFont="1" applyFill="1" applyAlignment="1">
      <alignment horizontal="left" wrapText="1"/>
    </xf>
    <xf numFmtId="0" fontId="0" fillId="0" borderId="0" xfId="0" applyBorder="1" applyAlignment="1">
      <alignment vertical="center"/>
    </xf>
    <xf numFmtId="0" fontId="6" fillId="6" borderId="0" xfId="0" applyFont="1" applyFill="1" applyAlignment="1">
      <alignment vertical="center"/>
    </xf>
    <xf numFmtId="0" fontId="57" fillId="6" borderId="16" xfId="0" applyFont="1" applyFill="1" applyBorder="1" applyAlignment="1">
      <alignment vertical="center"/>
    </xf>
    <xf numFmtId="0" fontId="0" fillId="6" borderId="17" xfId="0" applyFill="1" applyBorder="1" applyAlignment="1">
      <alignment vertical="center"/>
    </xf>
    <xf numFmtId="0" fontId="0" fillId="6" borderId="18" xfId="0" applyFill="1" applyBorder="1" applyAlignment="1">
      <alignment vertical="center"/>
    </xf>
    <xf numFmtId="0" fontId="0" fillId="6" borderId="12" xfId="0" applyFill="1" applyBorder="1" applyAlignment="1">
      <alignment vertical="center"/>
    </xf>
    <xf numFmtId="0" fontId="4" fillId="6" borderId="12" xfId="0" applyFont="1" applyFill="1" applyBorder="1" applyAlignment="1">
      <alignment vertical="center"/>
    </xf>
    <xf numFmtId="0" fontId="4" fillId="7" borderId="0" xfId="0" applyFont="1" applyFill="1" applyBorder="1" applyAlignment="1">
      <alignment vertical="center" wrapText="1"/>
    </xf>
    <xf numFmtId="0" fontId="4" fillId="6" borderId="0" xfId="0" applyFont="1" applyFill="1" applyBorder="1" applyAlignment="1">
      <alignment vertical="center" wrapText="1"/>
    </xf>
    <xf numFmtId="0" fontId="88" fillId="6" borderId="0" xfId="0" applyFont="1" applyFill="1" applyAlignment="1">
      <alignment vertical="center"/>
    </xf>
    <xf numFmtId="0" fontId="20" fillId="7" borderId="0" xfId="0" applyFont="1" applyFill="1" applyAlignment="1">
      <alignment vertical="center"/>
    </xf>
    <xf numFmtId="0" fontId="0" fillId="6" borderId="0" xfId="0" applyFill="1" applyAlignment="1"/>
    <xf numFmtId="0" fontId="6" fillId="0" borderId="0" xfId="0" applyFont="1" applyAlignment="1">
      <alignment vertical="center" wrapText="1"/>
    </xf>
    <xf numFmtId="0" fontId="37" fillId="6" borderId="0" xfId="0" applyFont="1" applyFill="1"/>
    <xf numFmtId="0" fontId="37" fillId="6" borderId="0" xfId="0" applyFont="1" applyFill="1" applyAlignment="1">
      <alignment horizontal="left"/>
    </xf>
    <xf numFmtId="0" fontId="3" fillId="6" borderId="0" xfId="0" applyFont="1" applyFill="1"/>
    <xf numFmtId="0" fontId="6" fillId="6" borderId="0" xfId="0" applyFont="1" applyFill="1" applyBorder="1"/>
    <xf numFmtId="0" fontId="82" fillId="6" borderId="0" xfId="0" applyFont="1" applyFill="1" applyAlignment="1">
      <alignment horizontal="left"/>
    </xf>
    <xf numFmtId="0" fontId="19" fillId="6" borderId="0" xfId="0" applyFont="1" applyFill="1" applyAlignment="1">
      <alignment horizontal="center"/>
    </xf>
    <xf numFmtId="0" fontId="27" fillId="6" borderId="0" xfId="0" quotePrefix="1" applyFont="1" applyFill="1" applyAlignment="1"/>
    <xf numFmtId="0" fontId="19" fillId="6" borderId="0" xfId="0" applyFont="1" applyFill="1" applyBorder="1" applyAlignment="1">
      <alignment horizontal="center" vertical="center" wrapText="1"/>
    </xf>
    <xf numFmtId="0" fontId="19" fillId="6" borderId="0" xfId="0" applyFont="1" applyFill="1"/>
    <xf numFmtId="0" fontId="4" fillId="6" borderId="0" xfId="0" applyFont="1" applyFill="1"/>
    <xf numFmtId="0" fontId="79" fillId="6" borderId="0" xfId="0" applyFont="1" applyFill="1"/>
    <xf numFmtId="0" fontId="29" fillId="6" borderId="0" xfId="0" applyFont="1" applyFill="1" applyBorder="1"/>
    <xf numFmtId="0" fontId="29" fillId="6" borderId="0" xfId="0" applyFont="1" applyFill="1"/>
    <xf numFmtId="0" fontId="19" fillId="6" borderId="0" xfId="0" applyNumberFormat="1" applyFont="1" applyFill="1"/>
    <xf numFmtId="0" fontId="36" fillId="6" borderId="0" xfId="0" applyNumberFormat="1" applyFont="1" applyFill="1"/>
    <xf numFmtId="0" fontId="19" fillId="6" borderId="0" xfId="0" applyNumberFormat="1" applyFont="1" applyFill="1" applyBorder="1"/>
    <xf numFmtId="0" fontId="19" fillId="6" borderId="0" xfId="0" applyNumberFormat="1" applyFont="1" applyFill="1" applyBorder="1" applyAlignment="1"/>
    <xf numFmtId="0" fontId="5" fillId="6" borderId="0" xfId="0" applyNumberFormat="1" applyFont="1" applyFill="1" applyBorder="1" applyAlignment="1">
      <alignment horizontal="left"/>
    </xf>
    <xf numFmtId="0" fontId="5" fillId="6" borderId="0" xfId="0" applyNumberFormat="1" applyFont="1" applyFill="1" applyBorder="1" applyAlignment="1">
      <alignment horizontal="center"/>
    </xf>
    <xf numFmtId="0" fontId="19" fillId="6" borderId="0" xfId="0" applyNumberFormat="1" applyFont="1" applyFill="1" applyBorder="1" applyAlignment="1">
      <alignment horizontal="left"/>
    </xf>
    <xf numFmtId="0" fontId="82" fillId="6" borderId="0" xfId="0" applyNumberFormat="1" applyFont="1" applyFill="1" applyBorder="1" applyAlignment="1">
      <alignment horizontal="left"/>
    </xf>
    <xf numFmtId="0" fontId="81" fillId="6" borderId="0" xfId="0" applyFont="1" applyFill="1" applyAlignment="1">
      <alignment horizontal="center"/>
    </xf>
    <xf numFmtId="0" fontId="81" fillId="6" borderId="5" xfId="0" applyFont="1" applyFill="1" applyBorder="1" applyAlignment="1">
      <alignment horizontal="center" vertical="center"/>
    </xf>
    <xf numFmtId="0" fontId="81" fillId="6" borderId="0" xfId="0" applyFont="1" applyFill="1" applyAlignment="1">
      <alignment horizontal="center" wrapText="1"/>
    </xf>
    <xf numFmtId="0" fontId="36" fillId="6" borderId="0" xfId="1" applyFont="1" applyFill="1" applyBorder="1" applyAlignment="1" applyProtection="1">
      <alignment horizontal="center" vertical="center"/>
    </xf>
    <xf numFmtId="0" fontId="19" fillId="6" borderId="0" xfId="0" applyFont="1" applyFill="1" applyAlignment="1">
      <alignment wrapText="1"/>
    </xf>
    <xf numFmtId="0" fontId="19" fillId="6" borderId="0" xfId="0" applyFont="1" applyFill="1" applyBorder="1" applyAlignment="1">
      <alignment wrapText="1"/>
    </xf>
    <xf numFmtId="0" fontId="5" fillId="6" borderId="0" xfId="0" applyNumberFormat="1" applyFont="1" applyFill="1" applyAlignment="1">
      <alignment horizontal="left"/>
    </xf>
    <xf numFmtId="0" fontId="19" fillId="6" borderId="0" xfId="0" applyNumberFormat="1" applyFont="1" applyFill="1" applyAlignment="1">
      <alignment wrapText="1"/>
    </xf>
    <xf numFmtId="0" fontId="0" fillId="6" borderId="0" xfId="0" applyFill="1" applyBorder="1" applyAlignment="1">
      <alignment horizontal="center"/>
    </xf>
    <xf numFmtId="0" fontId="0" fillId="6" borderId="0" xfId="0" applyFill="1" applyBorder="1" applyAlignment="1">
      <alignment horizontal="center" wrapText="1"/>
    </xf>
    <xf numFmtId="0" fontId="6" fillId="6" borderId="0" xfId="0" applyNumberFormat="1" applyFont="1" applyFill="1" applyAlignment="1">
      <alignment horizontal="left"/>
    </xf>
    <xf numFmtId="0" fontId="10" fillId="6" borderId="0" xfId="0" applyNumberFormat="1" applyFont="1" applyFill="1" applyBorder="1" applyAlignment="1">
      <alignment horizontal="center" vertical="center"/>
    </xf>
    <xf numFmtId="0" fontId="19" fillId="6" borderId="0" xfId="0" applyNumberFormat="1" applyFont="1" applyFill="1" applyAlignment="1">
      <alignment horizontal="left" vertical="center"/>
    </xf>
    <xf numFmtId="0" fontId="19" fillId="6" borderId="0" xfId="0" quotePrefix="1" applyNumberFormat="1" applyFont="1" applyFill="1" applyAlignment="1">
      <alignment horizontal="left" vertical="center" wrapText="1"/>
    </xf>
    <xf numFmtId="0" fontId="19" fillId="6" borderId="0" xfId="0" quotePrefix="1" applyNumberFormat="1" applyFont="1" applyFill="1" applyAlignment="1">
      <alignment horizontal="justify" vertical="center" wrapText="1"/>
    </xf>
    <xf numFmtId="0" fontId="22" fillId="6" borderId="0" xfId="0" applyNumberFormat="1" applyFont="1" applyFill="1"/>
    <xf numFmtId="0" fontId="5" fillId="6" borderId="0" xfId="0" applyNumberFormat="1" applyFont="1" applyFill="1" applyAlignment="1">
      <alignment horizontal="center"/>
    </xf>
    <xf numFmtId="0" fontId="19" fillId="6" borderId="0" xfId="0" quotePrefix="1" applyNumberFormat="1" applyFont="1" applyFill="1" applyBorder="1" applyAlignment="1">
      <alignment vertical="center"/>
    </xf>
    <xf numFmtId="0" fontId="6" fillId="6" borderId="0" xfId="0" quotePrefix="1" applyNumberFormat="1" applyFont="1" applyFill="1" applyBorder="1" applyAlignment="1">
      <alignment vertical="center"/>
    </xf>
    <xf numFmtId="0" fontId="19" fillId="6" borderId="0" xfId="0" quotePrefix="1" applyNumberFormat="1" applyFont="1" applyFill="1" applyBorder="1" applyAlignment="1">
      <alignment horizontal="left" vertical="top"/>
    </xf>
    <xf numFmtId="0" fontId="4" fillId="6" borderId="0" xfId="0" applyNumberFormat="1" applyFont="1" applyFill="1" applyAlignment="1">
      <alignment horizontal="left"/>
    </xf>
    <xf numFmtId="0" fontId="6" fillId="6" borderId="0" xfId="0" applyNumberFormat="1" applyFont="1" applyFill="1" applyAlignment="1">
      <alignment horizontal="left" vertical="center"/>
    </xf>
    <xf numFmtId="0" fontId="6" fillId="6" borderId="0" xfId="0" applyNumberFormat="1" applyFont="1" applyFill="1"/>
    <xf numFmtId="0" fontId="19" fillId="6" borderId="0" xfId="0" applyNumberFormat="1" applyFont="1" applyFill="1" applyAlignment="1">
      <alignment horizontal="left" vertical="top"/>
    </xf>
    <xf numFmtId="0" fontId="10" fillId="6" borderId="0" xfId="0" applyNumberFormat="1" applyFont="1" applyFill="1" applyBorder="1"/>
    <xf numFmtId="0" fontId="5" fillId="6" borderId="0" xfId="0" applyNumberFormat="1" applyFont="1" applyFill="1" applyAlignment="1">
      <alignment horizontal="left" vertical="top" wrapText="1"/>
    </xf>
    <xf numFmtId="0" fontId="5" fillId="6" borderId="0" xfId="0" applyFont="1" applyFill="1" applyAlignment="1">
      <alignment vertical="center"/>
    </xf>
    <xf numFmtId="0" fontId="19" fillId="6" borderId="0" xfId="0" applyFont="1" applyFill="1" applyAlignment="1">
      <alignment vertical="center"/>
    </xf>
    <xf numFmtId="0" fontId="38" fillId="6" borderId="0" xfId="0" applyFont="1" applyFill="1" applyAlignment="1">
      <alignment vertical="center"/>
    </xf>
    <xf numFmtId="0" fontId="19" fillId="6" borderId="0" xfId="0" applyFont="1" applyFill="1" applyBorder="1"/>
    <xf numFmtId="0" fontId="38" fillId="6" borderId="0" xfId="0" applyFont="1" applyFill="1" applyBorder="1"/>
    <xf numFmtId="0" fontId="19" fillId="6" borderId="0" xfId="0" applyFont="1" applyFill="1" applyBorder="1" applyAlignment="1">
      <alignment horizontal="center"/>
    </xf>
    <xf numFmtId="0" fontId="38" fillId="6" borderId="0" xfId="0" applyFont="1" applyFill="1" applyBorder="1" applyAlignment="1">
      <alignment horizontal="center"/>
    </xf>
    <xf numFmtId="0" fontId="17" fillId="6" borderId="0" xfId="0" applyFont="1" applyFill="1"/>
    <xf numFmtId="0" fontId="84" fillId="6" borderId="0" xfId="0" applyFont="1" applyFill="1"/>
    <xf numFmtId="0" fontId="20" fillId="6" borderId="0" xfId="0" applyFont="1" applyFill="1"/>
    <xf numFmtId="0" fontId="0" fillId="6" borderId="0" xfId="0" applyFill="1" applyAlignment="1">
      <alignment horizontal="center"/>
    </xf>
    <xf numFmtId="0" fontId="6" fillId="6" borderId="0" xfId="0" applyFont="1" applyFill="1" applyAlignment="1"/>
    <xf numFmtId="0" fontId="84" fillId="6" borderId="0" xfId="0" applyFont="1" applyFill="1" applyBorder="1" applyAlignment="1">
      <alignment vertical="top"/>
    </xf>
    <xf numFmtId="0" fontId="19" fillId="6" borderId="0" xfId="0" applyFont="1" applyFill="1" applyBorder="1" applyAlignment="1">
      <alignment vertical="top"/>
    </xf>
    <xf numFmtId="0" fontId="5" fillId="6" borderId="0" xfId="0" applyFont="1" applyFill="1" applyBorder="1" applyAlignment="1">
      <alignment vertical="top"/>
    </xf>
    <xf numFmtId="0" fontId="19" fillId="6" borderId="0" xfId="0" applyFont="1" applyFill="1" applyBorder="1" applyAlignment="1"/>
    <xf numFmtId="0" fontId="19" fillId="6" borderId="0" xfId="0" applyFont="1" applyFill="1" applyBorder="1" applyAlignment="1">
      <alignment vertical="center"/>
    </xf>
    <xf numFmtId="0" fontId="5" fillId="6" borderId="0" xfId="0" applyFont="1" applyFill="1" applyBorder="1" applyAlignment="1"/>
    <xf numFmtId="0" fontId="36" fillId="6" borderId="0" xfId="1" applyFont="1" applyFill="1" applyBorder="1" applyAlignment="1" applyProtection="1"/>
    <xf numFmtId="0" fontId="39" fillId="6" borderId="0" xfId="0" applyFont="1" applyFill="1" applyBorder="1" applyAlignment="1">
      <alignment vertical="top"/>
    </xf>
    <xf numFmtId="0" fontId="17" fillId="6" borderId="12" xfId="0" applyFont="1" applyFill="1" applyBorder="1"/>
    <xf numFmtId="0" fontId="6" fillId="6" borderId="13" xfId="0" applyFont="1" applyFill="1" applyBorder="1"/>
    <xf numFmtId="0" fontId="6" fillId="6" borderId="0" xfId="0" applyFont="1" applyFill="1" applyBorder="1" applyAlignment="1"/>
    <xf numFmtId="0" fontId="84" fillId="6" borderId="12" xfId="0" applyFont="1" applyFill="1" applyBorder="1" applyAlignment="1">
      <alignment vertical="top"/>
    </xf>
    <xf numFmtId="0" fontId="19" fillId="6" borderId="12" xfId="0" applyFont="1" applyFill="1" applyBorder="1" applyAlignment="1">
      <alignment vertical="top"/>
    </xf>
    <xf numFmtId="0" fontId="5" fillId="6" borderId="12" xfId="0" applyFont="1" applyFill="1" applyBorder="1" applyAlignment="1">
      <alignment vertical="top"/>
    </xf>
    <xf numFmtId="0" fontId="19" fillId="6" borderId="12" xfId="0" applyFont="1" applyFill="1" applyBorder="1" applyAlignment="1"/>
    <xf numFmtId="0" fontId="0" fillId="6" borderId="0" xfId="0" applyFill="1" applyBorder="1" applyAlignment="1"/>
    <xf numFmtId="0" fontId="5" fillId="6" borderId="12" xfId="0" applyFont="1" applyFill="1" applyBorder="1" applyAlignment="1"/>
    <xf numFmtId="0" fontId="36" fillId="6" borderId="12" xfId="1" applyFont="1" applyFill="1" applyBorder="1" applyAlignment="1" applyProtection="1"/>
    <xf numFmtId="0" fontId="39" fillId="6" borderId="12" xfId="0" applyFont="1" applyFill="1" applyBorder="1" applyAlignment="1">
      <alignment vertical="top"/>
    </xf>
    <xf numFmtId="0" fontId="6" fillId="6" borderId="20" xfId="0" applyFont="1" applyFill="1" applyBorder="1"/>
    <xf numFmtId="0" fontId="0" fillId="0" borderId="29" xfId="0" applyBorder="1"/>
    <xf numFmtId="0" fontId="0" fillId="0" borderId="29" xfId="0" applyFill="1" applyBorder="1"/>
    <xf numFmtId="0" fontId="0" fillId="0" borderId="29" xfId="0" applyBorder="1" applyAlignment="1"/>
    <xf numFmtId="0" fontId="0" fillId="0" borderId="29" xfId="0" applyBorder="1" applyAlignment="1">
      <alignment horizontal="center"/>
    </xf>
    <xf numFmtId="0" fontId="29" fillId="0" borderId="29" xfId="0" applyFont="1" applyBorder="1"/>
    <xf numFmtId="3" fontId="29" fillId="2" borderId="0" xfId="0" applyNumberFormat="1" applyFont="1" applyFill="1" applyBorder="1" applyAlignment="1">
      <alignment horizontal="center" vertical="center"/>
    </xf>
    <xf numFmtId="0" fontId="5" fillId="2" borderId="0" xfId="1" quotePrefix="1" applyFont="1" applyFill="1" applyAlignment="1" applyProtection="1">
      <alignment horizontal="left"/>
    </xf>
    <xf numFmtId="0" fontId="29" fillId="2" borderId="0" xfId="0" applyFont="1" applyFill="1" applyBorder="1" applyAlignment="1">
      <alignment horizontal="center" vertical="center" wrapText="1"/>
    </xf>
    <xf numFmtId="0" fontId="3" fillId="2" borderId="0" xfId="0" applyFont="1" applyFill="1"/>
    <xf numFmtId="0" fontId="95" fillId="2" borderId="0" xfId="0" applyFont="1" applyFill="1"/>
    <xf numFmtId="0" fontId="19" fillId="0" borderId="0" xfId="0" applyNumberFormat="1" applyFont="1" applyFill="1" applyBorder="1" applyAlignment="1">
      <alignment horizontal="center" vertical="center"/>
    </xf>
    <xf numFmtId="3" fontId="19"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0" fillId="0" borderId="0" xfId="0" applyBorder="1" applyAlignment="1">
      <alignment horizontal="center" vertical="center"/>
    </xf>
    <xf numFmtId="0" fontId="54" fillId="0" borderId="0" xfId="1" applyFont="1" applyFill="1" applyAlignment="1" applyProtection="1">
      <alignment horizontal="left"/>
    </xf>
    <xf numFmtId="0" fontId="79" fillId="6" borderId="0" xfId="1" applyFont="1" applyFill="1" applyBorder="1" applyAlignment="1" applyProtection="1">
      <alignment vertical="center" wrapText="1"/>
    </xf>
    <xf numFmtId="0" fontId="79" fillId="6" borderId="12" xfId="1" applyFont="1" applyFill="1" applyBorder="1" applyAlignment="1" applyProtection="1">
      <alignment vertical="center" wrapText="1"/>
    </xf>
    <xf numFmtId="0" fontId="76" fillId="0" borderId="0" xfId="1" applyFont="1" applyFill="1" applyAlignment="1" applyProtection="1">
      <alignment horizontal="left"/>
    </xf>
    <xf numFmtId="0" fontId="2" fillId="6" borderId="0" xfId="0" applyFont="1" applyFill="1"/>
    <xf numFmtId="0" fontId="2" fillId="6" borderId="0" xfId="0" applyNumberFormat="1" applyFont="1" applyFill="1" applyBorder="1" applyAlignment="1">
      <alignment horizontal="left"/>
    </xf>
    <xf numFmtId="0" fontId="2" fillId="0" borderId="0" xfId="0" applyFont="1" applyFill="1" applyAlignment="1"/>
    <xf numFmtId="0" fontId="5" fillId="6" borderId="0" xfId="0" applyFont="1" applyFill="1" applyBorder="1" applyAlignment="1">
      <alignment horizontal="center" vertical="center" wrapText="1"/>
    </xf>
    <xf numFmtId="0" fontId="54" fillId="0" borderId="0" xfId="1" applyNumberFormat="1" applyFont="1" applyFill="1" applyBorder="1" applyAlignment="1" applyProtection="1">
      <alignment horizontal="center" vertical="center"/>
    </xf>
    <xf numFmtId="0" fontId="55" fillId="0" borderId="0" xfId="1" applyFont="1" applyFill="1" applyAlignment="1" applyProtection="1"/>
    <xf numFmtId="0" fontId="37" fillId="2" borderId="0" xfId="0" applyNumberFormat="1" applyFont="1" applyFill="1"/>
    <xf numFmtId="0" fontId="19" fillId="0" borderId="0" xfId="1" applyFont="1" applyFill="1" applyBorder="1" applyAlignment="1" applyProtection="1">
      <alignment horizontal="left"/>
    </xf>
    <xf numFmtId="0" fontId="19" fillId="9" borderId="1" xfId="0" applyFont="1" applyFill="1" applyBorder="1" applyAlignment="1">
      <alignment horizontal="center"/>
    </xf>
    <xf numFmtId="0" fontId="5" fillId="0" borderId="5" xfId="0" applyFont="1" applyFill="1" applyBorder="1"/>
    <xf numFmtId="0" fontId="5" fillId="0" borderId="0" xfId="0" applyFont="1" applyFill="1" applyBorder="1" applyAlignment="1">
      <alignment horizontal="center" vertical="center" wrapText="1"/>
    </xf>
    <xf numFmtId="0" fontId="5" fillId="0" borderId="0" xfId="0" applyFont="1" applyBorder="1"/>
    <xf numFmtId="0" fontId="5" fillId="0" borderId="0" xfId="1" applyFont="1" applyFill="1" applyBorder="1" applyAlignment="1" applyProtection="1">
      <alignment horizontal="center" vertical="center" wrapText="1"/>
    </xf>
    <xf numFmtId="0" fontId="5" fillId="0" borderId="0" xfId="0" applyFont="1" applyFill="1" applyBorder="1"/>
    <xf numFmtId="0" fontId="5" fillId="6" borderId="0" xfId="0" applyFont="1" applyFill="1"/>
    <xf numFmtId="0" fontId="5" fillId="0" borderId="0" xfId="0" applyFont="1" applyFill="1" applyAlignment="1"/>
    <xf numFmtId="3" fontId="5" fillId="2" borderId="5" xfId="0" quotePrefix="1" applyNumberFormat="1" applyFont="1" applyFill="1" applyBorder="1" applyAlignment="1">
      <alignment horizontal="center" vertical="center"/>
    </xf>
    <xf numFmtId="3" fontId="77" fillId="2" borderId="0" xfId="1" quotePrefix="1" applyNumberFormat="1" applyFont="1" applyFill="1" applyBorder="1" applyAlignment="1" applyProtection="1">
      <alignment horizontal="center" vertical="center"/>
    </xf>
    <xf numFmtId="0" fontId="5" fillId="0" borderId="7" xfId="0" applyFont="1" applyFill="1" applyBorder="1"/>
    <xf numFmtId="0" fontId="5" fillId="0" borderId="7" xfId="0" applyFont="1" applyFill="1" applyBorder="1" applyAlignment="1">
      <alignment horizontal="center" vertical="center"/>
    </xf>
    <xf numFmtId="0" fontId="12" fillId="0" borderId="0" xfId="1" applyFill="1" applyAlignment="1" applyProtection="1"/>
    <xf numFmtId="0" fontId="54" fillId="6" borderId="0" xfId="1" applyFont="1" applyFill="1" applyBorder="1" applyAlignment="1" applyProtection="1">
      <alignment horizontal="center" vertical="center"/>
    </xf>
    <xf numFmtId="0" fontId="7" fillId="0" borderId="0" xfId="0" applyFont="1" applyFill="1" applyBorder="1" applyAlignment="1">
      <alignment horizontal="center"/>
    </xf>
    <xf numFmtId="0" fontId="36" fillId="2" borderId="0" xfId="1" applyFont="1" applyFill="1" applyAlignment="1" applyProtection="1">
      <alignment horizontal="center" wrapText="1"/>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0" xfId="0" quotePrefix="1" applyNumberFormat="1" applyFont="1" applyFill="1" applyBorder="1" applyAlignment="1">
      <alignment horizontal="center" vertical="center"/>
    </xf>
    <xf numFmtId="0" fontId="54" fillId="0" borderId="0" xfId="0" applyNumberFormat="1" applyFont="1" applyFill="1"/>
    <xf numFmtId="0" fontId="54" fillId="0" borderId="0" xfId="0" applyNumberFormat="1" applyFont="1" applyFill="1" applyAlignment="1">
      <alignment wrapText="1"/>
    </xf>
    <xf numFmtId="0" fontId="5" fillId="0" borderId="11" xfId="0" applyFont="1" applyFill="1" applyBorder="1" applyAlignment="1">
      <alignment horizontal="center" vertical="center"/>
    </xf>
    <xf numFmtId="0" fontId="54" fillId="0" borderId="1" xfId="1" applyFont="1" applyFill="1" applyBorder="1" applyAlignment="1" applyProtection="1">
      <alignment horizontal="center" vertical="center"/>
    </xf>
    <xf numFmtId="0" fontId="0" fillId="3" borderId="0" xfId="0" applyFill="1" applyAlignment="1">
      <alignment vertical="center"/>
    </xf>
    <xf numFmtId="0" fontId="98" fillId="10" borderId="0" xfId="0" applyFont="1" applyFill="1" applyAlignment="1" applyProtection="1">
      <alignment vertical="center"/>
      <protection locked="0"/>
    </xf>
    <xf numFmtId="0" fontId="98" fillId="10" borderId="0" xfId="0" applyFont="1" applyFill="1" applyAlignment="1">
      <alignment vertical="center"/>
    </xf>
    <xf numFmtId="0" fontId="97" fillId="10" borderId="0" xfId="0" applyFont="1" applyFill="1" applyBorder="1" applyAlignment="1">
      <alignment vertical="center"/>
    </xf>
    <xf numFmtId="0" fontId="99" fillId="10" borderId="0" xfId="0" applyFont="1" applyFill="1" applyAlignment="1">
      <alignment horizontal="left" vertical="center"/>
    </xf>
    <xf numFmtId="0" fontId="19" fillId="6" borderId="0" xfId="0" applyFont="1" applyFill="1" applyBorder="1" applyAlignment="1"/>
    <xf numFmtId="0" fontId="0" fillId="0" borderId="0" xfId="0" applyAlignment="1"/>
    <xf numFmtId="0" fontId="0" fillId="6" borderId="0" xfId="0" applyFill="1" applyAlignment="1"/>
    <xf numFmtId="0" fontId="6" fillId="6" borderId="0" xfId="0" applyFont="1" applyFill="1" applyBorder="1" applyAlignment="1">
      <alignment horizontal="left"/>
    </xf>
    <xf numFmtId="0" fontId="19" fillId="0" borderId="0" xfId="0" applyNumberFormat="1" applyFont="1" applyFill="1" applyBorder="1" applyAlignment="1">
      <alignment horizontal="center" vertical="center"/>
    </xf>
    <xf numFmtId="0" fontId="23" fillId="5" borderId="0" xfId="0" applyFont="1" applyFill="1" applyAlignment="1">
      <alignment horizontal="center" vertical="center"/>
    </xf>
    <xf numFmtId="0" fontId="0" fillId="0" borderId="0" xfId="0" applyFill="1" applyAlignment="1">
      <alignment wrapText="1"/>
    </xf>
    <xf numFmtId="0" fontId="6" fillId="0" borderId="0"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9" fillId="0" borderId="0" xfId="0" applyFont="1" applyFill="1" applyAlignment="1">
      <alignment wrapText="1"/>
    </xf>
    <xf numFmtId="3" fontId="19" fillId="0" borderId="0" xfId="0" applyNumberFormat="1" applyFont="1" applyFill="1" applyBorder="1" applyAlignment="1">
      <alignment horizontal="center" vertical="center"/>
    </xf>
    <xf numFmtId="0" fontId="19" fillId="0" borderId="0" xfId="0" applyFont="1" applyFill="1" applyBorder="1" applyAlignment="1">
      <alignment horizontal="left" vertical="center"/>
    </xf>
    <xf numFmtId="0" fontId="4" fillId="6" borderId="2" xfId="0" applyFont="1" applyFill="1" applyBorder="1" applyAlignment="1">
      <alignment horizontal="center" vertical="center" wrapText="1"/>
    </xf>
    <xf numFmtId="0" fontId="47" fillId="6" borderId="0" xfId="0" applyFont="1" applyFill="1" applyBorder="1" applyAlignment="1">
      <alignment horizontal="center"/>
    </xf>
    <xf numFmtId="0" fontId="47" fillId="6" borderId="29" xfId="0" applyFont="1" applyFill="1" applyBorder="1" applyAlignment="1">
      <alignment horizontal="center"/>
    </xf>
    <xf numFmtId="0" fontId="0" fillId="6" borderId="29" xfId="0" applyFill="1" applyBorder="1"/>
    <xf numFmtId="0" fontId="103" fillId="6" borderId="0" xfId="0" applyFont="1" applyFill="1" applyAlignment="1">
      <alignment horizontal="left" vertical="center"/>
    </xf>
    <xf numFmtId="0" fontId="0" fillId="6" borderId="27" xfId="0" applyFill="1" applyBorder="1"/>
    <xf numFmtId="0" fontId="0" fillId="6" borderId="69" xfId="0" applyFill="1" applyBorder="1"/>
    <xf numFmtId="0" fontId="0" fillId="6" borderId="27" xfId="0" applyFill="1" applyBorder="1" applyAlignment="1"/>
    <xf numFmtId="0" fontId="0" fillId="6" borderId="69" xfId="0" applyFill="1" applyBorder="1" applyAlignment="1"/>
    <xf numFmtId="0" fontId="0" fillId="6" borderId="31" xfId="0" applyFill="1" applyBorder="1" applyAlignment="1"/>
    <xf numFmtId="0" fontId="0" fillId="6" borderId="73" xfId="0" applyFill="1" applyBorder="1" applyAlignment="1"/>
    <xf numFmtId="0" fontId="102" fillId="6" borderId="0" xfId="0" applyFont="1" applyFill="1" applyAlignment="1">
      <alignment horizontal="left" vertical="center" readingOrder="1"/>
    </xf>
    <xf numFmtId="0" fontId="87" fillId="6" borderId="0" xfId="0" applyFont="1" applyFill="1" applyAlignment="1">
      <alignment horizontal="left" vertical="center" readingOrder="1"/>
    </xf>
    <xf numFmtId="0" fontId="19" fillId="6" borderId="29" xfId="0" applyFont="1" applyFill="1" applyBorder="1"/>
    <xf numFmtId="0" fontId="19" fillId="6" borderId="29" xfId="0" applyFont="1" applyFill="1" applyBorder="1" applyAlignment="1"/>
    <xf numFmtId="0" fontId="5" fillId="6" borderId="29" xfId="0" applyFont="1" applyFill="1" applyBorder="1"/>
    <xf numFmtId="0" fontId="19" fillId="6" borderId="68" xfId="0" applyFont="1" applyFill="1" applyBorder="1" applyAlignment="1"/>
    <xf numFmtId="0" fontId="19" fillId="6" borderId="27" xfId="0" applyFont="1" applyFill="1" applyBorder="1" applyAlignment="1"/>
    <xf numFmtId="0" fontId="106" fillId="6" borderId="0" xfId="0" applyFont="1" applyFill="1" applyAlignment="1">
      <alignment horizontal="left" vertical="center"/>
    </xf>
    <xf numFmtId="0" fontId="0" fillId="6" borderId="76" xfId="0" applyFill="1" applyBorder="1"/>
    <xf numFmtId="0" fontId="0" fillId="6" borderId="28" xfId="0" applyFill="1" applyBorder="1"/>
    <xf numFmtId="0" fontId="0" fillId="6" borderId="77" xfId="0" applyFill="1" applyBorder="1"/>
    <xf numFmtId="0" fontId="108" fillId="6" borderId="0" xfId="0" applyFont="1" applyFill="1" applyAlignment="1">
      <alignment vertical="center"/>
    </xf>
    <xf numFmtId="0" fontId="109" fillId="6" borderId="0" xfId="0" applyFont="1" applyFill="1" applyAlignment="1">
      <alignment vertical="center"/>
    </xf>
    <xf numFmtId="0" fontId="108" fillId="6" borderId="0" xfId="1" applyFont="1" applyFill="1" applyAlignment="1" applyProtection="1">
      <alignment vertical="center"/>
    </xf>
    <xf numFmtId="0" fontId="47" fillId="6" borderId="0" xfId="0" applyFont="1" applyFill="1" applyAlignment="1">
      <alignment vertical="center"/>
    </xf>
    <xf numFmtId="0" fontId="3" fillId="6" borderId="0" xfId="0" applyFont="1" applyFill="1" applyAlignment="1">
      <alignment vertical="center"/>
    </xf>
    <xf numFmtId="4" fontId="0" fillId="6" borderId="0" xfId="0" applyNumberFormat="1" applyFill="1" applyBorder="1" applyAlignment="1"/>
    <xf numFmtId="4" fontId="17" fillId="6" borderId="0" xfId="0" applyNumberFormat="1" applyFont="1" applyFill="1" applyBorder="1" applyAlignment="1">
      <alignment horizontal="center"/>
    </xf>
    <xf numFmtId="4" fontId="3" fillId="6" borderId="0" xfId="0" applyNumberFormat="1" applyFont="1" applyFill="1" applyBorder="1" applyAlignment="1">
      <alignment horizontal="left" vertical="center"/>
    </xf>
    <xf numFmtId="4" fontId="0" fillId="6" borderId="0" xfId="0" applyNumberFormat="1" applyFill="1" applyBorder="1" applyAlignment="1">
      <alignment horizontal="left" vertical="center"/>
    </xf>
    <xf numFmtId="4" fontId="3" fillId="6" borderId="0" xfId="0" applyNumberFormat="1" applyFont="1" applyFill="1" applyBorder="1" applyAlignment="1"/>
    <xf numFmtId="4" fontId="17" fillId="6" borderId="0" xfId="0" applyNumberFormat="1" applyFont="1" applyFill="1" applyBorder="1" applyAlignment="1">
      <alignment horizontal="left"/>
    </xf>
    <xf numFmtId="4" fontId="3" fillId="6" borderId="0" xfId="0" applyNumberFormat="1" applyFont="1" applyFill="1" applyBorder="1" applyAlignment="1">
      <alignment horizontal="left"/>
    </xf>
    <xf numFmtId="4" fontId="0" fillId="6" borderId="0" xfId="0" applyNumberFormat="1" applyFill="1" applyBorder="1"/>
    <xf numFmtId="0" fontId="0" fillId="6" borderId="0" xfId="0" applyFill="1" applyAlignment="1">
      <alignment wrapText="1"/>
    </xf>
    <xf numFmtId="0" fontId="13" fillId="6" borderId="0" xfId="0" applyFont="1" applyFill="1"/>
    <xf numFmtId="0" fontId="4" fillId="6" borderId="0" xfId="0" applyFont="1" applyFill="1" applyAlignment="1">
      <alignment horizontal="center" vertical="center" wrapText="1"/>
    </xf>
    <xf numFmtId="0" fontId="6" fillId="6" borderId="1" xfId="0" applyFont="1" applyFill="1" applyBorder="1" applyAlignment="1">
      <alignment horizontal="center" vertical="justify"/>
    </xf>
    <xf numFmtId="0" fontId="6" fillId="6" borderId="4" xfId="0" applyFont="1" applyFill="1" applyBorder="1" applyAlignment="1">
      <alignment horizontal="left"/>
    </xf>
    <xf numFmtId="0" fontId="6" fillId="6" borderId="5" xfId="0" applyFont="1" applyFill="1" applyBorder="1" applyAlignment="1">
      <alignment horizontal="left" vertical="justify"/>
    </xf>
    <xf numFmtId="0" fontId="6" fillId="6" borderId="6" xfId="0" applyFont="1" applyFill="1" applyBorder="1" applyAlignment="1">
      <alignment horizontal="left" vertical="justify"/>
    </xf>
    <xf numFmtId="0" fontId="0" fillId="6" borderId="6" xfId="0" applyFill="1" applyBorder="1"/>
    <xf numFmtId="0" fontId="0" fillId="6" borderId="5" xfId="0" applyFill="1" applyBorder="1"/>
    <xf numFmtId="0" fontId="5" fillId="6" borderId="6" xfId="0" applyFont="1" applyFill="1" applyBorder="1" applyAlignment="1">
      <alignment horizontal="center" vertical="center" wrapText="1"/>
    </xf>
    <xf numFmtId="0" fontId="6" fillId="6" borderId="2" xfId="0" applyFont="1" applyFill="1" applyBorder="1" applyAlignment="1">
      <alignment horizontal="center" vertical="justify"/>
    </xf>
    <xf numFmtId="0" fontId="6" fillId="6" borderId="0" xfId="0" applyFont="1" applyFill="1" applyBorder="1" applyAlignment="1">
      <alignment horizontal="left" vertical="justify"/>
    </xf>
    <xf numFmtId="0" fontId="6" fillId="6" borderId="0" xfId="0" applyFont="1" applyFill="1" applyBorder="1" applyAlignment="1">
      <alignment horizontal="center" vertical="justify"/>
    </xf>
    <xf numFmtId="0" fontId="5" fillId="6" borderId="0" xfId="0" quotePrefix="1" applyFont="1" applyFill="1" applyBorder="1" applyAlignment="1">
      <alignment horizontal="left"/>
    </xf>
    <xf numFmtId="3" fontId="6" fillId="6" borderId="0" xfId="0" applyNumberFormat="1" applyFont="1" applyFill="1" applyBorder="1" applyAlignment="1">
      <alignment horizontal="center" vertical="center"/>
    </xf>
    <xf numFmtId="0" fontId="21" fillId="6" borderId="0" xfId="0" applyFont="1" applyFill="1" applyBorder="1" applyAlignment="1">
      <alignment vertical="top" wrapText="1"/>
    </xf>
    <xf numFmtId="0" fontId="6" fillId="6" borderId="9" xfId="0" applyFont="1" applyFill="1" applyBorder="1"/>
    <xf numFmtId="0" fontId="3" fillId="6" borderId="9" xfId="0" applyFont="1" applyFill="1" applyBorder="1"/>
    <xf numFmtId="0" fontId="20" fillId="0" borderId="0" xfId="0" applyFont="1" applyFill="1" applyBorder="1" applyAlignment="1">
      <alignment horizontal="right" vertical="center"/>
    </xf>
    <xf numFmtId="0" fontId="97" fillId="6" borderId="0" xfId="0" applyFont="1" applyFill="1" applyBorder="1"/>
    <xf numFmtId="0" fontId="0" fillId="0" borderId="1" xfId="0" applyBorder="1" applyAlignment="1">
      <alignment horizontal="center" vertical="center"/>
    </xf>
    <xf numFmtId="0" fontId="4" fillId="6" borderId="15" xfId="0" applyFont="1" applyFill="1" applyBorder="1" applyAlignment="1">
      <alignment horizontal="center" vertical="center" wrapText="1"/>
    </xf>
    <xf numFmtId="0" fontId="27" fillId="0" borderId="0" xfId="0" applyFont="1" applyFill="1" applyBorder="1" applyAlignment="1">
      <alignment horizontal="center"/>
    </xf>
    <xf numFmtId="0" fontId="29" fillId="0" borderId="8" xfId="0" applyFont="1" applyFill="1" applyBorder="1"/>
    <xf numFmtId="0" fontId="0" fillId="6" borderId="0" xfId="0" applyFill="1" applyAlignment="1"/>
    <xf numFmtId="0" fontId="58" fillId="0" borderId="0" xfId="1" applyFont="1" applyAlignment="1" applyProtection="1">
      <alignment vertical="center"/>
    </xf>
    <xf numFmtId="0" fontId="3" fillId="0" borderId="0" xfId="2" applyAlignment="1">
      <alignment vertical="center"/>
    </xf>
    <xf numFmtId="0" fontId="3" fillId="6" borderId="0" xfId="2" applyFill="1" applyBorder="1" applyAlignment="1">
      <alignment vertical="center"/>
    </xf>
    <xf numFmtId="0" fontId="3" fillId="6" borderId="13" xfId="2" applyFill="1" applyBorder="1" applyAlignment="1">
      <alignment vertical="center"/>
    </xf>
    <xf numFmtId="0" fontId="3" fillId="6" borderId="0" xfId="2" applyFill="1" applyAlignment="1">
      <alignment vertical="center"/>
    </xf>
    <xf numFmtId="0" fontId="58" fillId="6" borderId="12" xfId="1" applyFont="1" applyFill="1" applyBorder="1" applyAlignment="1" applyProtection="1">
      <alignment horizontal="left" vertical="center"/>
    </xf>
    <xf numFmtId="0" fontId="58" fillId="6" borderId="0" xfId="1" applyFont="1" applyFill="1" applyBorder="1" applyAlignment="1" applyProtection="1">
      <alignment horizontal="left" vertical="center"/>
    </xf>
    <xf numFmtId="0" fontId="58" fillId="6" borderId="13" xfId="1" applyFont="1" applyFill="1" applyBorder="1" applyAlignment="1" applyProtection="1">
      <alignment horizontal="left" vertical="center"/>
    </xf>
    <xf numFmtId="0" fontId="3" fillId="6" borderId="12" xfId="2" applyFont="1" applyFill="1" applyBorder="1" applyAlignment="1">
      <alignment horizontal="left" vertical="center" wrapText="1"/>
    </xf>
    <xf numFmtId="0" fontId="3" fillId="6" borderId="0" xfId="2" applyFill="1" applyBorder="1" applyAlignment="1">
      <alignment horizontal="left" vertical="center" wrapText="1"/>
    </xf>
    <xf numFmtId="0" fontId="3" fillId="6" borderId="13" xfId="2" applyFill="1" applyBorder="1" applyAlignment="1">
      <alignment horizontal="left" vertical="center" wrapText="1"/>
    </xf>
    <xf numFmtId="0" fontId="3" fillId="6" borderId="12" xfId="2" applyFill="1" applyBorder="1" applyAlignment="1">
      <alignment horizontal="left" vertical="center"/>
    </xf>
    <xf numFmtId="0" fontId="3" fillId="6" borderId="0" xfId="2" applyFill="1" applyBorder="1" applyAlignment="1">
      <alignment horizontal="left" vertical="center"/>
    </xf>
    <xf numFmtId="0" fontId="3" fillId="6" borderId="13" xfId="2" applyFill="1" applyBorder="1" applyAlignment="1">
      <alignment horizontal="left" vertical="center"/>
    </xf>
    <xf numFmtId="0" fontId="3" fillId="6" borderId="0" xfId="2" applyFont="1" applyFill="1" applyBorder="1" applyAlignment="1">
      <alignment horizontal="left" vertical="center" wrapText="1"/>
    </xf>
    <xf numFmtId="0" fontId="3" fillId="6" borderId="13" xfId="2" applyFont="1" applyFill="1" applyBorder="1" applyAlignment="1">
      <alignment horizontal="left" vertical="center" wrapText="1"/>
    </xf>
    <xf numFmtId="0" fontId="86" fillId="0" borderId="25" xfId="2" applyFont="1" applyBorder="1" applyAlignment="1">
      <alignment horizontal="left" vertical="center" wrapText="1"/>
    </xf>
    <xf numFmtId="0" fontId="57" fillId="6" borderId="16" xfId="2" applyFont="1" applyFill="1" applyBorder="1" applyAlignment="1">
      <alignment vertical="center"/>
    </xf>
    <xf numFmtId="0" fontId="3" fillId="6" borderId="17" xfId="2" applyFill="1" applyBorder="1" applyAlignment="1">
      <alignment vertical="center"/>
    </xf>
    <xf numFmtId="0" fontId="3" fillId="6" borderId="18" xfId="2" applyFill="1" applyBorder="1" applyAlignment="1">
      <alignment vertical="center"/>
    </xf>
    <xf numFmtId="0" fontId="3" fillId="6" borderId="12" xfId="2" applyFill="1" applyBorder="1" applyAlignment="1">
      <alignment vertical="center"/>
    </xf>
    <xf numFmtId="0" fontId="58" fillId="6" borderId="12" xfId="1" applyFont="1" applyFill="1" applyBorder="1" applyAlignment="1" applyProtection="1">
      <alignment vertical="center"/>
    </xf>
    <xf numFmtId="0" fontId="4" fillId="6" borderId="12" xfId="2" applyFont="1" applyFill="1" applyBorder="1" applyAlignment="1">
      <alignment vertical="center"/>
    </xf>
    <xf numFmtId="0" fontId="3" fillId="6" borderId="12" xfId="2" applyFont="1" applyFill="1" applyBorder="1" applyAlignment="1">
      <alignment vertical="center"/>
    </xf>
    <xf numFmtId="0" fontId="3" fillId="6" borderId="14" xfId="2" applyFill="1" applyBorder="1" applyAlignment="1">
      <alignment vertical="center"/>
    </xf>
    <xf numFmtId="0" fontId="3" fillId="6" borderId="19" xfId="2" applyFill="1" applyBorder="1" applyAlignment="1">
      <alignment vertical="center"/>
    </xf>
    <xf numFmtId="0" fontId="3" fillId="6" borderId="20" xfId="2" applyFill="1" applyBorder="1" applyAlignment="1">
      <alignment vertical="center"/>
    </xf>
    <xf numFmtId="0" fontId="87" fillId="0" borderId="12" xfId="2" applyFont="1" applyBorder="1" applyAlignment="1">
      <alignment vertical="center"/>
    </xf>
    <xf numFmtId="0" fontId="4" fillId="0" borderId="12" xfId="2" applyFont="1" applyBorder="1" applyAlignment="1">
      <alignment vertical="center"/>
    </xf>
    <xf numFmtId="0" fontId="89" fillId="0" borderId="26" xfId="2" applyFont="1" applyBorder="1" applyAlignment="1">
      <alignment vertical="center"/>
    </xf>
    <xf numFmtId="0" fontId="3" fillId="0" borderId="26" xfId="2" applyFont="1" applyBorder="1" applyAlignment="1">
      <alignment vertical="center"/>
    </xf>
    <xf numFmtId="0" fontId="3" fillId="6" borderId="0" xfId="2" applyFill="1" applyBorder="1" applyAlignment="1">
      <alignment vertical="center" wrapText="1"/>
    </xf>
    <xf numFmtId="0" fontId="3" fillId="6" borderId="13" xfId="2" applyFill="1" applyBorder="1" applyAlignment="1">
      <alignment vertical="center" wrapText="1"/>
    </xf>
    <xf numFmtId="0" fontId="60" fillId="6" borderId="12" xfId="2" applyFont="1" applyFill="1" applyBorder="1" applyAlignment="1">
      <alignment vertical="center"/>
    </xf>
    <xf numFmtId="0" fontId="58" fillId="6" borderId="26" xfId="1" applyFont="1" applyFill="1" applyBorder="1" applyAlignment="1" applyProtection="1">
      <alignment vertical="center"/>
    </xf>
    <xf numFmtId="0" fontId="58" fillId="0" borderId="14" xfId="1" applyFont="1" applyBorder="1" applyAlignment="1" applyProtection="1">
      <alignment vertical="center"/>
    </xf>
    <xf numFmtId="0" fontId="58" fillId="0" borderId="27" xfId="1" applyFont="1" applyBorder="1" applyAlignment="1" applyProtection="1">
      <alignment vertical="center"/>
    </xf>
    <xf numFmtId="0" fontId="58" fillId="0" borderId="28" xfId="1" applyFont="1" applyBorder="1" applyAlignment="1" applyProtection="1">
      <alignment vertical="center"/>
    </xf>
    <xf numFmtId="0" fontId="48" fillId="6" borderId="12" xfId="2" applyFont="1" applyFill="1" applyBorder="1" applyAlignment="1">
      <alignment vertical="center"/>
    </xf>
    <xf numFmtId="0" fontId="3" fillId="0" borderId="29" xfId="2" applyBorder="1" applyAlignment="1">
      <alignment vertical="center" wrapText="1"/>
    </xf>
    <xf numFmtId="0" fontId="3" fillId="0" borderId="30" xfId="2" applyBorder="1" applyAlignment="1">
      <alignment vertical="center" wrapText="1"/>
    </xf>
    <xf numFmtId="0" fontId="89" fillId="0" borderId="25" xfId="2" applyFont="1" applyBorder="1" applyAlignment="1">
      <alignment vertical="center"/>
    </xf>
    <xf numFmtId="0" fontId="3" fillId="6" borderId="25" xfId="2" applyFill="1" applyBorder="1" applyAlignment="1">
      <alignment vertical="center"/>
    </xf>
    <xf numFmtId="0" fontId="3" fillId="6" borderId="29" xfId="2" applyFill="1" applyBorder="1" applyAlignment="1">
      <alignment vertical="center"/>
    </xf>
    <xf numFmtId="0" fontId="3" fillId="6" borderId="30" xfId="2" applyFill="1" applyBorder="1" applyAlignment="1">
      <alignment vertical="center"/>
    </xf>
    <xf numFmtId="0" fontId="58" fillId="0" borderId="12" xfId="1" applyFont="1" applyBorder="1" applyAlignment="1" applyProtection="1">
      <alignment vertical="center"/>
    </xf>
    <xf numFmtId="0" fontId="3" fillId="6" borderId="31" xfId="2" applyFill="1" applyBorder="1" applyAlignment="1">
      <alignment vertical="center"/>
    </xf>
    <xf numFmtId="0" fontId="3" fillId="6" borderId="32" xfId="2" applyFill="1" applyBorder="1" applyAlignment="1">
      <alignment vertical="center"/>
    </xf>
    <xf numFmtId="0" fontId="3" fillId="8" borderId="33" xfId="2" applyFont="1" applyFill="1" applyBorder="1" applyAlignment="1">
      <alignment vertical="center"/>
    </xf>
    <xf numFmtId="0" fontId="3" fillId="8" borderId="34" xfId="2" applyFont="1" applyFill="1" applyBorder="1" applyAlignment="1">
      <alignment vertical="center"/>
    </xf>
    <xf numFmtId="0" fontId="3" fillId="8" borderId="35" xfId="2" applyFont="1" applyFill="1" applyBorder="1" applyAlignment="1">
      <alignment vertical="center"/>
    </xf>
    <xf numFmtId="0" fontId="3" fillId="8" borderId="36" xfId="2" applyFont="1" applyFill="1" applyBorder="1" applyAlignment="1">
      <alignment vertical="center"/>
    </xf>
    <xf numFmtId="0" fontId="3" fillId="8" borderId="37" xfId="2" applyFont="1" applyFill="1" applyBorder="1" applyAlignment="1">
      <alignment vertical="center"/>
    </xf>
    <xf numFmtId="0" fontId="3" fillId="8" borderId="38" xfId="2" applyFont="1" applyFill="1" applyBorder="1" applyAlignment="1">
      <alignment vertical="center"/>
    </xf>
    <xf numFmtId="0" fontId="3" fillId="8" borderId="39" xfId="2" applyFont="1" applyFill="1" applyBorder="1" applyAlignment="1">
      <alignment vertical="center"/>
    </xf>
    <xf numFmtId="0" fontId="3" fillId="8" borderId="40" xfId="2" applyFont="1" applyFill="1" applyBorder="1" applyAlignment="1">
      <alignment vertical="center"/>
    </xf>
    <xf numFmtId="0" fontId="3" fillId="0" borderId="34" xfId="2" applyFont="1" applyFill="1" applyBorder="1" applyAlignment="1">
      <alignment vertical="center"/>
    </xf>
    <xf numFmtId="0" fontId="89" fillId="0" borderId="34" xfId="2" applyFont="1" applyFill="1" applyBorder="1" applyAlignment="1">
      <alignment vertical="center"/>
    </xf>
    <xf numFmtId="0" fontId="3" fillId="8" borderId="41" xfId="2" applyFont="1" applyFill="1" applyBorder="1" applyAlignment="1">
      <alignment vertical="center"/>
    </xf>
    <xf numFmtId="0" fontId="3" fillId="8" borderId="42" xfId="2" applyFont="1" applyFill="1" applyBorder="1" applyAlignment="1">
      <alignment vertical="center"/>
    </xf>
    <xf numFmtId="0" fontId="3" fillId="8" borderId="43" xfId="2" applyFont="1" applyFill="1" applyBorder="1" applyAlignment="1">
      <alignment vertical="center"/>
    </xf>
    <xf numFmtId="0" fontId="22" fillId="6" borderId="12" xfId="1" applyFont="1" applyFill="1" applyBorder="1" applyAlignment="1" applyProtection="1">
      <alignment vertical="center"/>
    </xf>
    <xf numFmtId="0" fontId="90" fillId="6" borderId="12" xfId="2" applyFont="1" applyFill="1" applyBorder="1" applyAlignment="1">
      <alignment vertical="center"/>
    </xf>
    <xf numFmtId="0" fontId="91" fillId="6" borderId="12" xfId="2" applyFont="1" applyFill="1" applyBorder="1" applyAlignment="1">
      <alignment vertical="center"/>
    </xf>
    <xf numFmtId="0" fontId="4" fillId="6" borderId="0" xfId="2" applyFont="1" applyFill="1" applyBorder="1" applyAlignment="1">
      <alignment horizontal="left" vertical="center"/>
    </xf>
    <xf numFmtId="0" fontId="4" fillId="6" borderId="13" xfId="2" applyFont="1" applyFill="1" applyBorder="1" applyAlignment="1">
      <alignment horizontal="left" vertical="center"/>
    </xf>
    <xf numFmtId="0" fontId="93" fillId="6" borderId="12" xfId="2" applyFont="1" applyFill="1" applyBorder="1" applyAlignment="1">
      <alignment vertical="center"/>
    </xf>
    <xf numFmtId="0" fontId="3" fillId="6" borderId="12" xfId="2" applyFont="1" applyFill="1" applyBorder="1" applyAlignment="1">
      <alignment horizontal="left" vertical="center"/>
    </xf>
    <xf numFmtId="0" fontId="112" fillId="2" borderId="0" xfId="0" applyFont="1" applyFill="1" applyBorder="1" applyAlignment="1">
      <alignment horizontal="left"/>
    </xf>
    <xf numFmtId="0" fontId="112" fillId="2" borderId="0" xfId="0" applyFont="1" applyFill="1"/>
    <xf numFmtId="0" fontId="112" fillId="0" borderId="0" xfId="0" applyFont="1" applyFill="1"/>
    <xf numFmtId="0" fontId="113" fillId="6" borderId="0" xfId="0" applyNumberFormat="1" applyFont="1" applyFill="1" applyBorder="1" applyAlignment="1">
      <alignment horizontal="left"/>
    </xf>
    <xf numFmtId="0" fontId="112" fillId="0" borderId="0" xfId="0" applyFont="1" applyFill="1" applyBorder="1"/>
    <xf numFmtId="0" fontId="112" fillId="0" borderId="0" xfId="0" applyNumberFormat="1" applyFont="1" applyFill="1"/>
    <xf numFmtId="0" fontId="112" fillId="2" borderId="0" xfId="0" applyNumberFormat="1" applyFont="1" applyFill="1" applyBorder="1" applyAlignment="1">
      <alignment horizontal="left"/>
    </xf>
    <xf numFmtId="0" fontId="0" fillId="6" borderId="0" xfId="0" applyFill="1" applyAlignment="1"/>
    <xf numFmtId="0" fontId="107" fillId="6" borderId="76" xfId="0" applyFont="1" applyFill="1" applyBorder="1" applyAlignment="1">
      <alignment horizontal="center" wrapText="1"/>
    </xf>
    <xf numFmtId="0" fontId="107" fillId="6" borderId="28" xfId="0" applyFont="1" applyFill="1" applyBorder="1" applyAlignment="1">
      <alignment horizontal="center" wrapText="1"/>
    </xf>
    <xf numFmtId="0" fontId="0" fillId="6" borderId="28" xfId="0" applyFill="1" applyBorder="1" applyAlignment="1">
      <alignment wrapText="1"/>
    </xf>
    <xf numFmtId="0" fontId="0" fillId="0" borderId="77" xfId="0" applyBorder="1" applyAlignment="1">
      <alignment wrapText="1"/>
    </xf>
    <xf numFmtId="0" fontId="29" fillId="0" borderId="68" xfId="0" applyFont="1" applyBorder="1" applyAlignment="1">
      <alignment horizontal="left" wrapText="1"/>
    </xf>
    <xf numFmtId="0" fontId="29" fillId="0" borderId="27" xfId="0" applyFont="1" applyBorder="1" applyAlignment="1">
      <alignment horizontal="left" wrapText="1"/>
    </xf>
    <xf numFmtId="0" fontId="29" fillId="0" borderId="69" xfId="0" applyFont="1" applyBorder="1" applyAlignment="1">
      <alignment horizontal="left" wrapText="1"/>
    </xf>
    <xf numFmtId="0" fontId="29" fillId="0" borderId="72" xfId="0" applyFont="1" applyBorder="1" applyAlignment="1">
      <alignment horizontal="left" wrapText="1"/>
    </xf>
    <xf numFmtId="0" fontId="29" fillId="0" borderId="31" xfId="0" applyFont="1" applyBorder="1" applyAlignment="1">
      <alignment horizontal="left" wrapText="1"/>
    </xf>
    <xf numFmtId="0" fontId="29" fillId="0" borderId="73" xfId="0" applyFont="1" applyBorder="1" applyAlignment="1">
      <alignment horizontal="left" wrapText="1"/>
    </xf>
    <xf numFmtId="0" fontId="29" fillId="0" borderId="29" xfId="0" applyFont="1" applyBorder="1" applyAlignment="1">
      <alignment horizontal="left" wrapText="1"/>
    </xf>
    <xf numFmtId="0" fontId="4" fillId="0" borderId="29" xfId="0" applyFont="1" applyFill="1" applyBorder="1" applyAlignment="1">
      <alignment horizontal="center" vertical="center"/>
    </xf>
    <xf numFmtId="0" fontId="3" fillId="9" borderId="74" xfId="0" applyFont="1" applyFill="1" applyBorder="1" applyAlignment="1">
      <alignment horizontal="center" vertical="center"/>
    </xf>
    <xf numFmtId="0" fontId="3" fillId="9" borderId="75" xfId="0" applyFont="1" applyFill="1" applyBorder="1" applyAlignment="1">
      <alignment horizontal="center" vertical="center"/>
    </xf>
    <xf numFmtId="0" fontId="19" fillId="6" borderId="68" xfId="0" applyFont="1" applyFill="1" applyBorder="1" applyAlignment="1">
      <alignment vertical="center" wrapText="1"/>
    </xf>
    <xf numFmtId="0" fontId="19" fillId="6" borderId="27" xfId="0" applyFont="1" applyFill="1" applyBorder="1" applyAlignment="1">
      <alignment vertical="center" wrapText="1"/>
    </xf>
    <xf numFmtId="0" fontId="19" fillId="6" borderId="69" xfId="0" applyFont="1" applyFill="1" applyBorder="1" applyAlignment="1">
      <alignment vertical="center" wrapText="1"/>
    </xf>
    <xf numFmtId="0" fontId="19" fillId="6" borderId="70" xfId="0" applyFont="1" applyFill="1" applyBorder="1" applyAlignment="1">
      <alignment vertical="center" wrapText="1"/>
    </xf>
    <xf numFmtId="0" fontId="19" fillId="6" borderId="0" xfId="0" applyFont="1" applyFill="1" applyAlignment="1">
      <alignment vertical="center" wrapText="1"/>
    </xf>
    <xf numFmtId="0" fontId="19" fillId="6" borderId="71" xfId="0" applyFont="1" applyFill="1" applyBorder="1" applyAlignment="1">
      <alignment vertical="center" wrapText="1"/>
    </xf>
    <xf numFmtId="0" fontId="19" fillId="6" borderId="72" xfId="0" applyFont="1" applyFill="1" applyBorder="1" applyAlignment="1">
      <alignment vertical="center" wrapText="1"/>
    </xf>
    <xf numFmtId="0" fontId="19" fillId="6" borderId="31" xfId="0" applyFont="1" applyFill="1" applyBorder="1" applyAlignment="1">
      <alignment vertical="center" wrapText="1"/>
    </xf>
    <xf numFmtId="0" fontId="19" fillId="6" borderId="73" xfId="0" applyFont="1" applyFill="1" applyBorder="1" applyAlignment="1">
      <alignment vertical="center" wrapText="1"/>
    </xf>
    <xf numFmtId="0" fontId="19" fillId="6" borderId="0" xfId="0" applyFont="1" applyFill="1" applyBorder="1" applyAlignment="1">
      <alignment vertical="center" wrapText="1"/>
    </xf>
    <xf numFmtId="0" fontId="105" fillId="6" borderId="72" xfId="1" applyFont="1" applyFill="1" applyBorder="1" applyAlignment="1" applyProtection="1">
      <alignment wrapText="1"/>
      <protection locked="0"/>
    </xf>
    <xf numFmtId="0" fontId="105" fillId="6" borderId="31" xfId="1" applyFont="1" applyFill="1" applyBorder="1" applyAlignment="1" applyProtection="1">
      <alignment wrapText="1"/>
      <protection locked="0"/>
    </xf>
    <xf numFmtId="0" fontId="0" fillId="6" borderId="31" xfId="0" applyFill="1" applyBorder="1" applyAlignment="1" applyProtection="1">
      <alignment wrapText="1"/>
      <protection locked="0"/>
    </xf>
    <xf numFmtId="0" fontId="3" fillId="6" borderId="12" xfId="2" applyFont="1" applyFill="1" applyBorder="1" applyAlignment="1">
      <alignment horizontal="left" vertical="center" wrapText="1"/>
    </xf>
    <xf numFmtId="0" fontId="3" fillId="6" borderId="0" xfId="2" applyFill="1" applyBorder="1" applyAlignment="1">
      <alignment horizontal="left" vertical="center" wrapText="1"/>
    </xf>
    <xf numFmtId="0" fontId="3" fillId="6" borderId="13" xfId="2" applyFill="1" applyBorder="1" applyAlignment="1">
      <alignment horizontal="left" vertical="center" wrapText="1"/>
    </xf>
    <xf numFmtId="0" fontId="3" fillId="6" borderId="0" xfId="2" applyFont="1" applyFill="1" applyBorder="1" applyAlignment="1">
      <alignment horizontal="left" vertical="center" wrapText="1"/>
    </xf>
    <xf numFmtId="0" fontId="3" fillId="6" borderId="13" xfId="2" applyFont="1" applyFill="1" applyBorder="1" applyAlignment="1">
      <alignment horizontal="left" vertical="center" wrapText="1"/>
    </xf>
    <xf numFmtId="0" fontId="3" fillId="6" borderId="12" xfId="2" applyFill="1" applyBorder="1" applyAlignment="1">
      <alignment horizontal="left" vertical="center" wrapText="1"/>
    </xf>
    <xf numFmtId="0" fontId="4" fillId="6" borderId="12" xfId="2" applyFont="1" applyFill="1" applyBorder="1" applyAlignment="1">
      <alignment horizontal="left" vertical="center"/>
    </xf>
    <xf numFmtId="0" fontId="4" fillId="6" borderId="0" xfId="2" applyFont="1" applyFill="1" applyBorder="1" applyAlignment="1">
      <alignment horizontal="left" vertical="center"/>
    </xf>
    <xf numFmtId="0" fontId="4" fillId="6" borderId="13" xfId="2" applyFont="1" applyFill="1" applyBorder="1" applyAlignment="1">
      <alignment horizontal="left" vertical="center"/>
    </xf>
    <xf numFmtId="0" fontId="78" fillId="6" borderId="0" xfId="2" applyFont="1" applyFill="1" applyBorder="1" applyAlignment="1">
      <alignment horizontal="left" vertical="center" wrapText="1"/>
    </xf>
    <xf numFmtId="0" fontId="78" fillId="6" borderId="13" xfId="2" applyFont="1" applyFill="1" applyBorder="1" applyAlignment="1">
      <alignment horizontal="left" vertical="center" wrapText="1"/>
    </xf>
    <xf numFmtId="0" fontId="3" fillId="6" borderId="12" xfId="2" applyFill="1" applyBorder="1" applyAlignment="1">
      <alignment horizontal="left" vertical="center"/>
    </xf>
    <xf numFmtId="0" fontId="3" fillId="6" borderId="0" xfId="2" applyFill="1" applyBorder="1" applyAlignment="1">
      <alignment horizontal="left" vertical="center"/>
    </xf>
    <xf numFmtId="0" fontId="3" fillId="6" borderId="13" xfId="2" applyFill="1" applyBorder="1" applyAlignment="1">
      <alignment horizontal="left" vertical="center"/>
    </xf>
    <xf numFmtId="0" fontId="3" fillId="6" borderId="12" xfId="2" applyFont="1" applyFill="1" applyBorder="1" applyAlignment="1">
      <alignment horizontal="left" vertical="center"/>
    </xf>
    <xf numFmtId="0" fontId="3" fillId="6" borderId="0" xfId="2" applyFont="1" applyFill="1" applyBorder="1" applyAlignment="1">
      <alignment horizontal="left" vertical="center"/>
    </xf>
    <xf numFmtId="0" fontId="3" fillId="6" borderId="13" xfId="2" applyFont="1" applyFill="1" applyBorder="1" applyAlignment="1">
      <alignment horizontal="left" vertical="center"/>
    </xf>
    <xf numFmtId="0" fontId="58" fillId="6" borderId="12" xfId="1" applyFont="1" applyFill="1" applyBorder="1" applyAlignment="1" applyProtection="1">
      <alignment horizontal="left" vertical="center"/>
    </xf>
    <xf numFmtId="0" fontId="58" fillId="6" borderId="0" xfId="1" applyFont="1" applyFill="1" applyBorder="1" applyAlignment="1" applyProtection="1">
      <alignment horizontal="left" vertical="center"/>
    </xf>
    <xf numFmtId="0" fontId="58" fillId="6" borderId="13" xfId="1" applyFont="1" applyFill="1" applyBorder="1" applyAlignment="1" applyProtection="1">
      <alignment horizontal="left" vertical="center"/>
    </xf>
    <xf numFmtId="0" fontId="58" fillId="6" borderId="12" xfId="1" applyFont="1" applyFill="1" applyBorder="1" applyAlignment="1" applyProtection="1">
      <alignment horizontal="left" vertical="center" wrapText="1"/>
    </xf>
    <xf numFmtId="0" fontId="58" fillId="6" borderId="0" xfId="1" applyFont="1" applyFill="1" applyBorder="1" applyAlignment="1" applyProtection="1">
      <alignment horizontal="left" vertical="center" wrapText="1"/>
    </xf>
    <xf numFmtId="0" fontId="58" fillId="6" borderId="13" xfId="1" applyFont="1" applyFill="1" applyBorder="1" applyAlignment="1" applyProtection="1">
      <alignment horizontal="left" vertical="center" wrapText="1"/>
    </xf>
    <xf numFmtId="0" fontId="3" fillId="6" borderId="12" xfId="2" applyFont="1" applyFill="1" applyBorder="1" applyAlignment="1">
      <alignment vertical="center" wrapText="1"/>
    </xf>
    <xf numFmtId="0" fontId="3" fillId="6" borderId="0" xfId="2" applyFont="1" applyFill="1" applyBorder="1" applyAlignment="1">
      <alignment vertical="center" wrapText="1"/>
    </xf>
    <xf numFmtId="0" fontId="3" fillId="6" borderId="13" xfId="2" applyFont="1" applyFill="1" applyBorder="1" applyAlignment="1">
      <alignment vertical="center" wrapText="1"/>
    </xf>
    <xf numFmtId="0" fontId="48" fillId="6" borderId="12" xfId="2" applyFont="1" applyFill="1" applyBorder="1" applyAlignment="1">
      <alignment horizontal="left" vertical="center" wrapText="1"/>
    </xf>
    <xf numFmtId="0" fontId="48" fillId="6" borderId="0" xfId="2" applyFont="1" applyFill="1" applyBorder="1" applyAlignment="1">
      <alignment horizontal="left" vertical="center" wrapText="1"/>
    </xf>
    <xf numFmtId="0" fontId="48" fillId="6" borderId="13" xfId="2" applyFont="1" applyFill="1" applyBorder="1" applyAlignment="1">
      <alignment horizontal="left" vertical="center" wrapText="1"/>
    </xf>
    <xf numFmtId="0" fontId="3" fillId="6" borderId="0" xfId="2" applyFill="1" applyBorder="1" applyAlignment="1">
      <alignment vertical="center" wrapText="1"/>
    </xf>
    <xf numFmtId="0" fontId="3" fillId="6" borderId="13" xfId="2" applyFill="1" applyBorder="1" applyAlignment="1">
      <alignment vertical="center" wrapText="1"/>
    </xf>
    <xf numFmtId="0" fontId="4" fillId="6" borderId="14" xfId="2" applyFont="1" applyFill="1" applyBorder="1" applyAlignment="1">
      <alignment horizontal="left" vertical="center" wrapText="1"/>
    </xf>
    <xf numFmtId="0" fontId="3" fillId="6" borderId="19" xfId="2" applyFont="1" applyFill="1" applyBorder="1" applyAlignment="1">
      <alignment horizontal="left" vertical="center" wrapText="1"/>
    </xf>
    <xf numFmtId="0" fontId="3" fillId="6" borderId="20" xfId="2" applyFont="1" applyFill="1" applyBorder="1" applyAlignment="1">
      <alignment horizontal="left" vertical="center" wrapText="1"/>
    </xf>
    <xf numFmtId="0" fontId="73" fillId="0" borderId="33" xfId="2" applyFont="1" applyFill="1" applyBorder="1" applyAlignment="1">
      <alignment vertical="center" wrapText="1"/>
    </xf>
    <xf numFmtId="0" fontId="48" fillId="0" borderId="34" xfId="2" applyFont="1" applyFill="1" applyBorder="1" applyAlignment="1">
      <alignment vertical="center" wrapText="1"/>
    </xf>
    <xf numFmtId="0" fontId="48" fillId="0" borderId="35" xfId="2" applyFont="1" applyFill="1" applyBorder="1" applyAlignment="1">
      <alignment vertical="center" wrapText="1"/>
    </xf>
    <xf numFmtId="0" fontId="87" fillId="0" borderId="33" xfId="2" applyFont="1" applyFill="1" applyBorder="1" applyAlignment="1">
      <alignment vertical="center" wrapText="1"/>
    </xf>
    <xf numFmtId="0" fontId="3" fillId="0" borderId="34" xfId="2" applyFont="1" applyFill="1" applyBorder="1" applyAlignment="1">
      <alignment vertical="center" wrapText="1"/>
    </xf>
    <xf numFmtId="0" fontId="3" fillId="0" borderId="35" xfId="2" applyFont="1" applyFill="1" applyBorder="1" applyAlignment="1">
      <alignment vertical="center" wrapText="1"/>
    </xf>
    <xf numFmtId="0" fontId="3" fillId="0" borderId="33" xfId="2" applyFont="1" applyFill="1" applyBorder="1" applyAlignment="1">
      <alignment vertical="center" wrapText="1"/>
    </xf>
    <xf numFmtId="0" fontId="89" fillId="0" borderId="33" xfId="2" applyFont="1" applyFill="1" applyBorder="1" applyAlignment="1">
      <alignment vertical="center" wrapText="1"/>
    </xf>
    <xf numFmtId="0" fontId="4" fillId="0" borderId="33" xfId="2" applyFont="1" applyFill="1" applyBorder="1" applyAlignment="1">
      <alignment vertical="center" wrapText="1"/>
    </xf>
    <xf numFmtId="0" fontId="4" fillId="6" borderId="36" xfId="2" applyFont="1" applyFill="1" applyBorder="1" applyAlignment="1">
      <alignment vertical="center" wrapText="1"/>
    </xf>
    <xf numFmtId="0" fontId="3" fillId="6" borderId="37" xfId="2" applyFont="1" applyFill="1" applyBorder="1" applyAlignment="1">
      <alignment vertical="center" wrapText="1"/>
    </xf>
    <xf numFmtId="0" fontId="3" fillId="6" borderId="61" xfId="2" applyFont="1" applyFill="1" applyBorder="1" applyAlignment="1">
      <alignment vertical="center" wrapText="1"/>
    </xf>
    <xf numFmtId="0" fontId="4" fillId="0" borderId="36" xfId="2" applyFont="1" applyFill="1" applyBorder="1" applyAlignment="1">
      <alignment vertical="center" wrapText="1"/>
    </xf>
    <xf numFmtId="0" fontId="3" fillId="0" borderId="37" xfId="2" applyFont="1" applyFill="1" applyBorder="1" applyAlignment="1">
      <alignment vertical="center" wrapText="1"/>
    </xf>
    <xf numFmtId="0" fontId="3" fillId="0" borderId="61" xfId="2" applyFont="1" applyFill="1" applyBorder="1" applyAlignment="1">
      <alignment vertical="center" wrapText="1"/>
    </xf>
    <xf numFmtId="0" fontId="4" fillId="6" borderId="12" xfId="2" applyFont="1" applyFill="1" applyBorder="1" applyAlignment="1">
      <alignment horizontal="left" vertical="center" wrapText="1"/>
    </xf>
    <xf numFmtId="0" fontId="4" fillId="6" borderId="0" xfId="2" applyFont="1" applyFill="1" applyBorder="1" applyAlignment="1">
      <alignment horizontal="left" vertical="center" wrapText="1"/>
    </xf>
    <xf numFmtId="0" fontId="4" fillId="6" borderId="13" xfId="2" applyFont="1" applyFill="1" applyBorder="1" applyAlignment="1">
      <alignment horizontal="left" vertical="center" wrapText="1"/>
    </xf>
    <xf numFmtId="0" fontId="3" fillId="0" borderId="1" xfId="2" applyFont="1" applyFill="1" applyBorder="1" applyAlignment="1">
      <alignment vertical="center"/>
    </xf>
    <xf numFmtId="0" fontId="4" fillId="0" borderId="1" xfId="2" applyFont="1" applyFill="1" applyBorder="1" applyAlignment="1">
      <alignment vertical="center"/>
    </xf>
    <xf numFmtId="0" fontId="86" fillId="0" borderId="25" xfId="2" applyFont="1" applyBorder="1" applyAlignment="1">
      <alignment horizontal="left" vertical="center" wrapText="1"/>
    </xf>
    <xf numFmtId="0" fontId="3" fillId="0" borderId="29" xfId="2" applyBorder="1" applyAlignment="1">
      <alignment vertical="center" wrapText="1"/>
    </xf>
    <xf numFmtId="0" fontId="3" fillId="0" borderId="30" xfId="2" applyBorder="1" applyAlignment="1">
      <alignment vertical="center" wrapText="1"/>
    </xf>
    <xf numFmtId="0" fontId="86" fillId="0" borderId="29" xfId="2" applyFont="1" applyBorder="1" applyAlignment="1">
      <alignment horizontal="left" vertical="center" wrapText="1"/>
    </xf>
    <xf numFmtId="0" fontId="86" fillId="0" borderId="30" xfId="2" applyFont="1" applyBorder="1" applyAlignment="1">
      <alignment horizontal="left" vertical="center" wrapText="1"/>
    </xf>
    <xf numFmtId="0" fontId="89" fillId="0" borderId="25" xfId="2" applyFont="1" applyBorder="1" applyAlignment="1">
      <alignment vertical="center" wrapText="1"/>
    </xf>
    <xf numFmtId="0" fontId="89" fillId="0" borderId="25" xfId="2" applyFont="1" applyBorder="1" applyAlignment="1">
      <alignment vertical="center"/>
    </xf>
    <xf numFmtId="0" fontId="3" fillId="0" borderId="29" xfId="2" applyBorder="1" applyAlignment="1">
      <alignment vertical="center"/>
    </xf>
    <xf numFmtId="0" fontId="3" fillId="0" borderId="30" xfId="2" applyBorder="1" applyAlignment="1">
      <alignment vertical="center"/>
    </xf>
    <xf numFmtId="0" fontId="90" fillId="6" borderId="12" xfId="2" applyFont="1" applyFill="1" applyBorder="1" applyAlignment="1">
      <alignment horizontal="left" vertical="center" wrapText="1"/>
    </xf>
    <xf numFmtId="0" fontId="3" fillId="6" borderId="14" xfId="2" applyFont="1" applyFill="1" applyBorder="1" applyAlignment="1">
      <alignment horizontal="left" vertical="center" wrapText="1"/>
    </xf>
    <xf numFmtId="0" fontId="22" fillId="6" borderId="14" xfId="1" applyFont="1" applyFill="1" applyBorder="1" applyAlignment="1" applyProtection="1">
      <alignment horizontal="left" vertical="center"/>
    </xf>
    <xf numFmtId="0" fontId="22" fillId="6" borderId="19" xfId="1" applyFont="1" applyFill="1" applyBorder="1" applyAlignment="1" applyProtection="1">
      <alignment horizontal="left" vertical="center"/>
    </xf>
    <xf numFmtId="0" fontId="22" fillId="6" borderId="20" xfId="1" applyFont="1" applyFill="1" applyBorder="1" applyAlignment="1" applyProtection="1">
      <alignment horizontal="left" vertical="center"/>
    </xf>
    <xf numFmtId="0" fontId="87" fillId="0" borderId="25" xfId="2" applyFont="1" applyBorder="1" applyAlignment="1">
      <alignment vertical="center" wrapText="1"/>
    </xf>
    <xf numFmtId="0" fontId="87" fillId="0" borderId="25" xfId="2" applyFont="1" applyBorder="1" applyAlignment="1">
      <alignment vertical="center"/>
    </xf>
    <xf numFmtId="0" fontId="3" fillId="0" borderId="25" xfId="2" applyFont="1" applyBorder="1" applyAlignment="1">
      <alignment vertical="center"/>
    </xf>
    <xf numFmtId="0" fontId="80" fillId="0" borderId="25" xfId="2" applyFont="1" applyBorder="1" applyAlignment="1">
      <alignment vertical="center" wrapText="1"/>
    </xf>
    <xf numFmtId="0" fontId="80" fillId="0" borderId="29" xfId="2" applyFont="1" applyBorder="1" applyAlignment="1">
      <alignment vertical="center" wrapText="1"/>
    </xf>
    <xf numFmtId="0" fontId="80" fillId="0" borderId="30" xfId="2" applyFont="1" applyBorder="1" applyAlignment="1">
      <alignment vertical="center" wrapText="1"/>
    </xf>
    <xf numFmtId="0" fontId="3" fillId="0" borderId="25" xfId="2" applyFont="1" applyBorder="1" applyAlignment="1">
      <alignment vertical="center" wrapText="1"/>
    </xf>
    <xf numFmtId="0" fontId="57" fillId="8" borderId="58" xfId="2" applyFont="1" applyFill="1" applyBorder="1" applyAlignment="1">
      <alignment vertical="center"/>
    </xf>
    <xf numFmtId="0" fontId="3" fillId="0" borderId="59" xfId="2" applyFont="1" applyFill="1" applyBorder="1" applyAlignment="1">
      <alignment vertical="center"/>
    </xf>
    <xf numFmtId="0" fontId="3" fillId="0" borderId="60" xfId="2" applyFont="1" applyFill="1" applyBorder="1" applyAlignment="1">
      <alignment vertical="center"/>
    </xf>
    <xf numFmtId="0" fontId="4" fillId="8" borderId="33" xfId="2" applyFont="1" applyFill="1" applyBorder="1" applyAlignment="1">
      <alignment horizontal="left" vertical="center"/>
    </xf>
    <xf numFmtId="0" fontId="4" fillId="8" borderId="34" xfId="2" applyFont="1" applyFill="1" applyBorder="1" applyAlignment="1">
      <alignment horizontal="left" vertical="center"/>
    </xf>
    <xf numFmtId="0" fontId="4" fillId="8" borderId="35" xfId="2" applyFont="1" applyFill="1" applyBorder="1" applyAlignment="1">
      <alignment horizontal="left" vertical="center"/>
    </xf>
    <xf numFmtId="0" fontId="58" fillId="0" borderId="55" xfId="1" applyFont="1" applyFill="1" applyBorder="1" applyAlignment="1" applyProtection="1">
      <alignment vertical="center" wrapText="1"/>
    </xf>
    <xf numFmtId="0" fontId="58" fillId="0" borderId="56" xfId="1" applyFont="1" applyBorder="1" applyAlignment="1" applyProtection="1">
      <alignment vertical="center" wrapText="1"/>
    </xf>
    <xf numFmtId="0" fontId="58" fillId="0" borderId="57" xfId="1" applyFont="1" applyBorder="1" applyAlignment="1" applyProtection="1">
      <alignment vertical="center" wrapText="1"/>
    </xf>
    <xf numFmtId="0" fontId="3" fillId="8" borderId="33" xfId="2" applyFont="1" applyFill="1" applyBorder="1" applyAlignment="1">
      <alignment vertical="center" wrapText="1"/>
    </xf>
    <xf numFmtId="0" fontId="110" fillId="6" borderId="12" xfId="1" applyFont="1" applyFill="1" applyBorder="1" applyAlignment="1" applyProtection="1">
      <alignment vertical="center" wrapText="1"/>
    </xf>
    <xf numFmtId="0" fontId="111" fillId="0" borderId="0" xfId="0" applyFont="1" applyAlignment="1">
      <alignment vertical="center" wrapText="1"/>
    </xf>
    <xf numFmtId="0" fontId="6" fillId="6" borderId="12" xfId="0" applyFont="1" applyFill="1" applyBorder="1" applyAlignment="1">
      <alignment horizontal="left" vertical="center" wrapText="1"/>
    </xf>
    <xf numFmtId="0" fontId="0" fillId="6" borderId="0" xfId="0" applyFill="1" applyBorder="1" applyAlignment="1">
      <alignment horizontal="left" vertical="center" wrapText="1"/>
    </xf>
    <xf numFmtId="0" fontId="0" fillId="6" borderId="13" xfId="0" applyFill="1" applyBorder="1" applyAlignment="1">
      <alignment horizontal="left" vertical="center" wrapText="1"/>
    </xf>
    <xf numFmtId="0" fontId="3" fillId="6" borderId="12" xfId="0" applyFont="1" applyFill="1" applyBorder="1" applyAlignment="1">
      <alignment horizontal="left" vertical="center" wrapText="1"/>
    </xf>
    <xf numFmtId="0" fontId="6" fillId="6" borderId="0"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58" fillId="0" borderId="0" xfId="1" applyFont="1" applyAlignment="1" applyProtection="1">
      <alignment vertical="center" wrapText="1"/>
    </xf>
    <xf numFmtId="0" fontId="3" fillId="0" borderId="0" xfId="2" applyAlignment="1">
      <alignment vertical="center"/>
    </xf>
    <xf numFmtId="0" fontId="3" fillId="0" borderId="13" xfId="2" applyBorder="1" applyAlignment="1">
      <alignment vertical="center"/>
    </xf>
    <xf numFmtId="0" fontId="91" fillId="6" borderId="12" xfId="2" applyFont="1" applyFill="1" applyBorder="1" applyAlignment="1">
      <alignment vertical="center" wrapText="1"/>
    </xf>
    <xf numFmtId="0" fontId="91" fillId="0" borderId="0" xfId="2" applyFont="1" applyBorder="1" applyAlignment="1">
      <alignment vertical="center" wrapText="1"/>
    </xf>
    <xf numFmtId="0" fontId="91" fillId="0" borderId="13" xfId="2" applyFont="1" applyBorder="1" applyAlignment="1">
      <alignment vertical="center" wrapText="1"/>
    </xf>
    <xf numFmtId="0" fontId="90" fillId="6" borderId="14" xfId="2" applyFont="1" applyFill="1" applyBorder="1" applyAlignment="1">
      <alignment horizontal="left" vertical="center" wrapText="1"/>
    </xf>
    <xf numFmtId="0" fontId="3" fillId="0" borderId="0" xfId="2" applyBorder="1" applyAlignment="1">
      <alignment vertical="center" wrapText="1"/>
    </xf>
    <xf numFmtId="0" fontId="3" fillId="0" borderId="13" xfId="2" applyBorder="1" applyAlignment="1">
      <alignment vertical="center" wrapText="1"/>
    </xf>
    <xf numFmtId="0" fontId="80" fillId="0" borderId="12" xfId="1" applyFont="1" applyFill="1" applyBorder="1" applyAlignment="1" applyProtection="1">
      <alignment horizontal="left" vertical="center" wrapText="1"/>
    </xf>
    <xf numFmtId="0" fontId="80" fillId="0" borderId="0" xfId="1" applyFont="1" applyFill="1" applyBorder="1" applyAlignment="1" applyProtection="1">
      <alignment horizontal="left" vertical="center" wrapText="1"/>
    </xf>
    <xf numFmtId="0" fontId="80" fillId="0" borderId="13" xfId="1" applyFont="1" applyFill="1" applyBorder="1" applyAlignment="1" applyProtection="1">
      <alignment horizontal="left" vertical="center" wrapText="1"/>
    </xf>
    <xf numFmtId="0" fontId="72" fillId="6" borderId="0" xfId="1" applyFont="1" applyFill="1" applyAlignment="1" applyProtection="1">
      <alignment horizontal="left" vertical="center" wrapText="1"/>
    </xf>
    <xf numFmtId="0" fontId="72" fillId="6" borderId="13" xfId="1" applyFont="1" applyFill="1" applyBorder="1" applyAlignment="1" applyProtection="1">
      <alignment horizontal="left" vertical="center" wrapText="1"/>
    </xf>
    <xf numFmtId="0" fontId="87" fillId="0" borderId="12" xfId="2" applyFont="1" applyBorder="1" applyAlignment="1">
      <alignment vertical="center" wrapText="1"/>
    </xf>
    <xf numFmtId="0" fontId="4" fillId="0" borderId="26" xfId="2" applyFont="1" applyBorder="1" applyAlignment="1">
      <alignment vertical="center" wrapText="1"/>
    </xf>
    <xf numFmtId="0" fontId="3" fillId="0" borderId="44" xfId="2" applyBorder="1" applyAlignment="1">
      <alignment vertical="center" wrapText="1"/>
    </xf>
    <xf numFmtId="0" fontId="3" fillId="0" borderId="45" xfId="2" applyBorder="1" applyAlignment="1">
      <alignment vertical="center" wrapText="1"/>
    </xf>
    <xf numFmtId="0" fontId="4" fillId="0" borderId="26" xfId="2" applyFont="1" applyBorder="1" applyAlignment="1">
      <alignment vertical="center"/>
    </xf>
    <xf numFmtId="0" fontId="3" fillId="0" borderId="44" xfId="2" applyBorder="1" applyAlignment="1">
      <alignment vertical="center"/>
    </xf>
    <xf numFmtId="0" fontId="3" fillId="0" borderId="45" xfId="2" applyBorder="1" applyAlignment="1">
      <alignment vertical="center"/>
    </xf>
    <xf numFmtId="0" fontId="4" fillId="0" borderId="46" xfId="2" applyFont="1" applyBorder="1" applyAlignment="1">
      <alignment vertical="center"/>
    </xf>
    <xf numFmtId="0" fontId="3" fillId="0" borderId="47" xfId="2" applyBorder="1" applyAlignment="1">
      <alignment vertical="center"/>
    </xf>
    <xf numFmtId="0" fontId="3" fillId="0" borderId="48" xfId="2" applyBorder="1" applyAlignment="1">
      <alignment vertical="center"/>
    </xf>
    <xf numFmtId="0" fontId="4" fillId="0" borderId="49" xfId="2" applyFont="1" applyBorder="1" applyAlignment="1">
      <alignment vertical="center" wrapText="1"/>
    </xf>
    <xf numFmtId="0" fontId="3" fillId="0" borderId="50" xfId="2" applyBorder="1" applyAlignment="1">
      <alignment vertical="center" wrapText="1"/>
    </xf>
    <xf numFmtId="0" fontId="3" fillId="0" borderId="51" xfId="2" applyBorder="1" applyAlignment="1">
      <alignment vertical="center" wrapText="1"/>
    </xf>
    <xf numFmtId="0" fontId="87" fillId="6" borderId="12" xfId="2" applyFont="1" applyFill="1" applyBorder="1" applyAlignment="1">
      <alignment vertical="center" wrapText="1"/>
    </xf>
    <xf numFmtId="0" fontId="58" fillId="6" borderId="12" xfId="1" applyFont="1" applyFill="1" applyBorder="1" applyAlignment="1" applyProtection="1">
      <alignment vertical="center" wrapText="1"/>
    </xf>
    <xf numFmtId="0" fontId="58" fillId="6" borderId="0" xfId="1" applyFont="1" applyFill="1" applyBorder="1" applyAlignment="1" applyProtection="1">
      <alignment vertical="center" wrapText="1"/>
    </xf>
    <xf numFmtId="0" fontId="58" fillId="6" borderId="13" xfId="1" applyFont="1" applyFill="1" applyBorder="1" applyAlignment="1" applyProtection="1">
      <alignment vertical="center" wrapText="1"/>
    </xf>
    <xf numFmtId="0" fontId="89" fillId="0" borderId="26" xfId="2" applyFont="1" applyBorder="1" applyAlignment="1">
      <alignment vertical="center" wrapText="1"/>
    </xf>
    <xf numFmtId="0" fontId="89" fillId="0" borderId="26" xfId="2" applyFont="1" applyBorder="1" applyAlignment="1">
      <alignment horizontal="justify" vertical="center"/>
    </xf>
    <xf numFmtId="0" fontId="3" fillId="6" borderId="12" xfId="2" applyFont="1" applyFill="1" applyBorder="1" applyAlignment="1">
      <alignment horizontal="center" vertical="center" wrapText="1"/>
    </xf>
    <xf numFmtId="0" fontId="3" fillId="6" borderId="0" xfId="2" applyFont="1" applyFill="1" applyBorder="1" applyAlignment="1">
      <alignment horizontal="center" vertical="center" wrapText="1"/>
    </xf>
    <xf numFmtId="0" fontId="3" fillId="6" borderId="13" xfId="2" applyFont="1" applyFill="1" applyBorder="1" applyAlignment="1">
      <alignment horizontal="center" vertical="center" wrapText="1"/>
    </xf>
    <xf numFmtId="0" fontId="89" fillId="0" borderId="26" xfId="2" applyFont="1" applyBorder="1" applyAlignment="1">
      <alignment vertical="center"/>
    </xf>
    <xf numFmtId="0" fontId="3" fillId="0" borderId="26" xfId="2" applyFont="1" applyBorder="1" applyAlignment="1">
      <alignment vertical="center" wrapText="1"/>
    </xf>
    <xf numFmtId="0" fontId="58" fillId="0" borderId="26" xfId="1" applyFont="1" applyBorder="1" applyAlignment="1" applyProtection="1">
      <alignment vertical="center" wrapText="1"/>
    </xf>
    <xf numFmtId="0" fontId="4" fillId="0" borderId="12" xfId="2" applyFont="1" applyBorder="1" applyAlignment="1">
      <alignment vertical="center" wrapText="1"/>
    </xf>
    <xf numFmtId="0" fontId="3" fillId="0" borderId="26" xfId="2" applyFont="1" applyBorder="1" applyAlignment="1">
      <alignment vertical="center"/>
    </xf>
    <xf numFmtId="0" fontId="4" fillId="6" borderId="12" xfId="2" applyFont="1" applyFill="1" applyBorder="1" applyAlignment="1">
      <alignment vertical="center" wrapText="1"/>
    </xf>
    <xf numFmtId="0" fontId="89" fillId="6" borderId="26" xfId="2" applyFont="1" applyFill="1" applyBorder="1" applyAlignment="1">
      <alignment vertical="center" wrapText="1"/>
    </xf>
    <xf numFmtId="0" fontId="3" fillId="6" borderId="44" xfId="2" applyFill="1" applyBorder="1" applyAlignment="1">
      <alignment vertical="center" wrapText="1"/>
    </xf>
    <xf numFmtId="0" fontId="3" fillId="6" borderId="45" xfId="2" applyFill="1" applyBorder="1" applyAlignment="1">
      <alignment vertical="center" wrapText="1"/>
    </xf>
    <xf numFmtId="0" fontId="3" fillId="6" borderId="12" xfId="2" applyFill="1" applyBorder="1" applyAlignment="1">
      <alignment vertical="center" wrapText="1"/>
    </xf>
    <xf numFmtId="0" fontId="3" fillId="6" borderId="14" xfId="2" applyFont="1" applyFill="1" applyBorder="1" applyAlignment="1">
      <alignment horizontal="left" vertical="center"/>
    </xf>
    <xf numFmtId="0" fontId="3" fillId="6" borderId="19" xfId="2" applyFont="1" applyFill="1" applyBorder="1" applyAlignment="1">
      <alignment horizontal="left" vertical="center"/>
    </xf>
    <xf numFmtId="0" fontId="3" fillId="6" borderId="20" xfId="2" applyFont="1" applyFill="1" applyBorder="1" applyAlignment="1">
      <alignment horizontal="left" vertical="center"/>
    </xf>
    <xf numFmtId="0" fontId="57" fillId="6" borderId="16" xfId="2" applyFont="1" applyFill="1" applyBorder="1" applyAlignment="1">
      <alignment vertical="center"/>
    </xf>
    <xf numFmtId="0" fontId="3" fillId="0" borderId="17" xfId="2" applyBorder="1" applyAlignment="1">
      <alignment vertical="center"/>
    </xf>
    <xf numFmtId="0" fontId="3" fillId="0" borderId="18" xfId="2" applyBorder="1" applyAlignment="1">
      <alignment vertical="center"/>
    </xf>
    <xf numFmtId="0" fontId="89" fillId="0" borderId="52" xfId="2" applyFont="1" applyBorder="1" applyAlignment="1">
      <alignment vertical="center" wrapText="1"/>
    </xf>
    <xf numFmtId="0" fontId="3" fillId="0" borderId="31" xfId="2" applyBorder="1" applyAlignment="1">
      <alignment vertical="center" wrapText="1"/>
    </xf>
    <xf numFmtId="0" fontId="3" fillId="0" borderId="32" xfId="2" applyBorder="1" applyAlignment="1">
      <alignment vertical="center" wrapText="1"/>
    </xf>
    <xf numFmtId="0" fontId="89" fillId="0" borderId="12" xfId="2" applyFont="1" applyBorder="1" applyAlignment="1">
      <alignment vertical="center" wrapText="1"/>
    </xf>
    <xf numFmtId="0" fontId="89" fillId="0" borderId="53" xfId="2" applyFont="1" applyBorder="1" applyAlignment="1">
      <alignment vertical="center"/>
    </xf>
    <xf numFmtId="0" fontId="3" fillId="0" borderId="27" xfId="2" applyBorder="1" applyAlignment="1">
      <alignment vertical="center"/>
    </xf>
    <xf numFmtId="0" fontId="3" fillId="0" borderId="54" xfId="2" applyBorder="1" applyAlignment="1">
      <alignment vertical="center"/>
    </xf>
    <xf numFmtId="0" fontId="3" fillId="0" borderId="33" xfId="2" applyFont="1" applyFill="1" applyBorder="1" applyAlignment="1">
      <alignment vertical="center"/>
    </xf>
    <xf numFmtId="0" fontId="3" fillId="0" borderId="34" xfId="2" applyFont="1" applyFill="1" applyBorder="1" applyAlignment="1">
      <alignment vertical="center"/>
    </xf>
    <xf numFmtId="0" fontId="3" fillId="0" borderId="35" xfId="2" applyFont="1" applyFill="1" applyBorder="1" applyAlignment="1">
      <alignment vertical="center"/>
    </xf>
    <xf numFmtId="0" fontId="92" fillId="0" borderId="33" xfId="1" applyFont="1" applyFill="1" applyBorder="1" applyAlignment="1" applyProtection="1">
      <alignment vertical="center" wrapText="1"/>
    </xf>
    <xf numFmtId="0" fontId="80" fillId="0" borderId="55" xfId="2" applyFont="1" applyFill="1" applyBorder="1" applyAlignment="1">
      <alignment horizontal="left" vertical="center" wrapText="1"/>
    </xf>
    <xf numFmtId="0" fontId="80" fillId="0" borderId="56" xfId="2" applyFont="1" applyFill="1" applyBorder="1" applyAlignment="1">
      <alignment horizontal="left" vertical="center" wrapText="1"/>
    </xf>
    <xf numFmtId="0" fontId="80" fillId="0" borderId="57" xfId="2" applyFont="1" applyFill="1" applyBorder="1" applyAlignment="1">
      <alignment horizontal="left" vertical="center" wrapText="1"/>
    </xf>
    <xf numFmtId="0" fontId="58" fillId="0" borderId="33" xfId="1" applyFont="1" applyFill="1" applyBorder="1" applyAlignment="1" applyProtection="1">
      <alignment vertical="center" wrapText="1"/>
    </xf>
    <xf numFmtId="0" fontId="58" fillId="0" borderId="34" xfId="1" applyFont="1" applyFill="1" applyBorder="1" applyAlignment="1" applyProtection="1">
      <alignment vertical="center" wrapText="1"/>
    </xf>
    <xf numFmtId="0" fontId="58" fillId="0" borderId="35" xfId="1" applyFont="1" applyFill="1" applyBorder="1" applyAlignment="1" applyProtection="1">
      <alignment vertical="center" wrapText="1"/>
    </xf>
    <xf numFmtId="0" fontId="48" fillId="6" borderId="65" xfId="2" applyFont="1" applyFill="1" applyBorder="1" applyAlignment="1">
      <alignment vertical="center" wrapText="1"/>
    </xf>
    <xf numFmtId="0" fontId="3" fillId="6" borderId="66" xfId="2" applyFont="1" applyFill="1" applyBorder="1" applyAlignment="1">
      <alignment vertical="center" wrapText="1"/>
    </xf>
    <xf numFmtId="0" fontId="3" fillId="6" borderId="67" xfId="2" applyFont="1" applyFill="1" applyBorder="1" applyAlignment="1">
      <alignment vertical="center" wrapText="1"/>
    </xf>
    <xf numFmtId="0" fontId="8" fillId="6" borderId="62" xfId="2" applyFont="1" applyFill="1" applyBorder="1" applyAlignment="1">
      <alignment vertical="center" wrapText="1"/>
    </xf>
    <xf numFmtId="0" fontId="3" fillId="6" borderId="63" xfId="2" applyFont="1" applyFill="1" applyBorder="1" applyAlignment="1">
      <alignment vertical="center" wrapText="1"/>
    </xf>
    <xf numFmtId="0" fontId="3" fillId="6" borderId="64" xfId="2" applyFont="1" applyFill="1" applyBorder="1" applyAlignment="1">
      <alignment vertical="center" wrapText="1"/>
    </xf>
    <xf numFmtId="0" fontId="4" fillId="6" borderId="12" xfId="2" applyFont="1" applyFill="1" applyBorder="1" applyAlignment="1">
      <alignment vertical="center"/>
    </xf>
    <xf numFmtId="0" fontId="4" fillId="6" borderId="0" xfId="2" applyFont="1" applyFill="1" applyBorder="1" applyAlignment="1">
      <alignment vertical="center"/>
    </xf>
    <xf numFmtId="0" fontId="4" fillId="6" borderId="13" xfId="2" applyFont="1" applyFill="1" applyBorder="1" applyAlignment="1">
      <alignment vertical="center"/>
    </xf>
    <xf numFmtId="0" fontId="58" fillId="6" borderId="12" xfId="1" applyFont="1" applyFill="1" applyBorder="1" applyAlignment="1" applyProtection="1">
      <alignment horizontal="left" vertical="top" wrapText="1"/>
    </xf>
    <xf numFmtId="0" fontId="58" fillId="6" borderId="0" xfId="1" applyFont="1" applyFill="1" applyBorder="1" applyAlignment="1" applyProtection="1">
      <alignment horizontal="left" vertical="top" wrapText="1"/>
    </xf>
    <xf numFmtId="0" fontId="58" fillId="6" borderId="13" xfId="1" applyFont="1" applyFill="1" applyBorder="1" applyAlignment="1" applyProtection="1">
      <alignment horizontal="left" vertical="top" wrapText="1"/>
    </xf>
    <xf numFmtId="0" fontId="0" fillId="6" borderId="77" xfId="0" applyFill="1" applyBorder="1" applyAlignment="1">
      <alignment wrapText="1"/>
    </xf>
    <xf numFmtId="0" fontId="4" fillId="6" borderId="12" xfId="2" applyFont="1" applyFill="1" applyBorder="1" applyAlignment="1">
      <alignment horizontal="left" vertical="top" wrapText="1"/>
    </xf>
    <xf numFmtId="0" fontId="4" fillId="6" borderId="0" xfId="2" applyFont="1" applyFill="1" applyBorder="1" applyAlignment="1">
      <alignment horizontal="left" vertical="top" wrapText="1"/>
    </xf>
    <xf numFmtId="0" fontId="4" fillId="6" borderId="13" xfId="2" applyFont="1" applyFill="1" applyBorder="1" applyAlignment="1">
      <alignment horizontal="left" vertical="top" wrapText="1"/>
    </xf>
    <xf numFmtId="0" fontId="3" fillId="6" borderId="19" xfId="2" applyFill="1" applyBorder="1" applyAlignment="1">
      <alignment horizontal="left" vertical="center" wrapText="1"/>
    </xf>
    <xf numFmtId="0" fontId="3" fillId="6" borderId="20" xfId="2" applyFill="1" applyBorder="1" applyAlignment="1">
      <alignment horizontal="left" vertical="center" wrapText="1"/>
    </xf>
    <xf numFmtId="0" fontId="107" fillId="6" borderId="68" xfId="0" applyFont="1" applyFill="1" applyBorder="1" applyAlignment="1">
      <alignment horizontal="center" wrapText="1"/>
    </xf>
    <xf numFmtId="0" fontId="107" fillId="6" borderId="27" xfId="0" applyFont="1" applyFill="1" applyBorder="1" applyAlignment="1">
      <alignment horizontal="center" wrapText="1"/>
    </xf>
    <xf numFmtId="0" fontId="0" fillId="6" borderId="27" xfId="0" applyFill="1" applyBorder="1" applyAlignment="1">
      <alignment wrapText="1"/>
    </xf>
    <xf numFmtId="0" fontId="0" fillId="6" borderId="69" xfId="0" applyFill="1" applyBorder="1" applyAlignment="1">
      <alignment wrapText="1"/>
    </xf>
    <xf numFmtId="4" fontId="101" fillId="6" borderId="0" xfId="0" applyNumberFormat="1" applyFont="1" applyFill="1" applyBorder="1" applyAlignment="1">
      <alignment horizontal="center"/>
    </xf>
    <xf numFmtId="4" fontId="3" fillId="6" borderId="0" xfId="0" applyNumberFormat="1" applyFont="1" applyFill="1" applyBorder="1" applyAlignment="1">
      <alignment horizontal="left" vertical="center" wrapText="1"/>
    </xf>
    <xf numFmtId="0" fontId="0" fillId="0" borderId="0" xfId="0" applyAlignment="1">
      <alignment wrapText="1"/>
    </xf>
    <xf numFmtId="4" fontId="20" fillId="11" borderId="21" xfId="0" applyNumberFormat="1" applyFont="1" applyFill="1" applyBorder="1" applyAlignment="1">
      <alignment horizontal="left" vertical="center" wrapText="1"/>
    </xf>
    <xf numFmtId="0" fontId="20" fillId="11" borderId="8" xfId="0" applyFont="1" applyFill="1" applyBorder="1" applyAlignment="1">
      <alignment vertical="center" wrapText="1"/>
    </xf>
    <xf numFmtId="0" fontId="20" fillId="11" borderId="78" xfId="0" applyFont="1" applyFill="1" applyBorder="1" applyAlignment="1">
      <alignment vertical="center" wrapText="1"/>
    </xf>
    <xf numFmtId="4" fontId="20" fillId="11" borderId="22" xfId="0" applyNumberFormat="1" applyFont="1" applyFill="1" applyBorder="1" applyAlignment="1">
      <alignment horizontal="left" vertical="center" wrapText="1"/>
    </xf>
    <xf numFmtId="0" fontId="20" fillId="11" borderId="0" xfId="0" applyFont="1" applyFill="1" applyBorder="1" applyAlignment="1">
      <alignment vertical="center" wrapText="1"/>
    </xf>
    <xf numFmtId="0" fontId="20" fillId="11" borderId="3" xfId="0" applyFont="1" applyFill="1" applyBorder="1" applyAlignment="1">
      <alignment vertical="center" wrapText="1"/>
    </xf>
    <xf numFmtId="0" fontId="20" fillId="11" borderId="4" xfId="0" applyFont="1" applyFill="1" applyBorder="1" applyAlignment="1">
      <alignment vertical="center" wrapText="1"/>
    </xf>
    <xf numFmtId="0" fontId="20" fillId="11" borderId="5" xfId="0" applyFont="1" applyFill="1" applyBorder="1" applyAlignment="1">
      <alignment vertical="center" wrapText="1"/>
    </xf>
    <xf numFmtId="0" fontId="20" fillId="11" borderId="6" xfId="0" applyFont="1" applyFill="1" applyBorder="1" applyAlignment="1">
      <alignment vertical="center" wrapText="1"/>
    </xf>
    <xf numFmtId="0" fontId="54" fillId="0" borderId="15" xfId="1" applyFont="1" applyFill="1" applyBorder="1" applyAlignment="1" applyProtection="1">
      <alignment horizontal="center" vertical="center"/>
    </xf>
    <xf numFmtId="0" fontId="54" fillId="0" borderId="2" xfId="1" applyFont="1" applyBorder="1" applyAlignment="1" applyProtection="1">
      <alignment horizontal="center" vertical="center"/>
    </xf>
    <xf numFmtId="0" fontId="19" fillId="0" borderId="15" xfId="0" applyFont="1" applyFill="1" applyBorder="1" applyAlignment="1">
      <alignment horizontal="center" vertical="center"/>
    </xf>
    <xf numFmtId="0" fontId="19" fillId="0" borderId="2"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2" xfId="0" applyFont="1" applyFill="1" applyBorder="1" applyAlignment="1">
      <alignment horizontal="center" vertical="center"/>
    </xf>
    <xf numFmtId="0" fontId="54" fillId="0" borderId="15" xfId="1" applyNumberFormat="1" applyFont="1" applyFill="1" applyBorder="1" applyAlignment="1" applyProtection="1">
      <alignment horizontal="center" vertical="center"/>
      <protection locked="0"/>
    </xf>
    <xf numFmtId="0" fontId="54" fillId="0" borderId="2" xfId="1" applyFont="1" applyBorder="1" applyAlignment="1" applyProtection="1">
      <alignment horizontal="center" vertical="center"/>
      <protection locked="0"/>
    </xf>
    <xf numFmtId="0" fontId="19" fillId="0" borderId="1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0" xfId="1" applyFont="1" applyFill="1" applyAlignment="1" applyProtection="1">
      <alignment horizontal="left" wrapText="1"/>
    </xf>
    <xf numFmtId="0" fontId="5" fillId="0" borderId="0" xfId="1" applyFont="1" applyFill="1" applyAlignment="1" applyProtection="1">
      <alignment horizontal="left" wrapText="1"/>
    </xf>
    <xf numFmtId="3" fontId="54" fillId="0" borderId="15" xfId="1" applyNumberFormat="1" applyFont="1" applyFill="1" applyBorder="1" applyAlignment="1" applyProtection="1">
      <alignment horizontal="center" vertical="center"/>
    </xf>
    <xf numFmtId="0" fontId="19" fillId="0" borderId="0" xfId="0" applyNumberFormat="1" applyFont="1" applyFill="1" applyBorder="1" applyAlignment="1">
      <alignment horizontal="center" vertical="center"/>
    </xf>
    <xf numFmtId="0" fontId="36" fillId="0" borderId="0" xfId="1" applyFont="1" applyFill="1" applyBorder="1" applyAlignment="1" applyProtection="1">
      <alignment wrapText="1"/>
    </xf>
    <xf numFmtId="0" fontId="36" fillId="0" borderId="0" xfId="1" applyFont="1" applyAlignment="1" applyProtection="1">
      <alignment wrapText="1"/>
    </xf>
    <xf numFmtId="0" fontId="1" fillId="0" borderId="0" xfId="1" applyNumberFormat="1" applyFont="1" applyFill="1" applyBorder="1" applyAlignment="1" applyProtection="1">
      <alignment horizontal="left" vertical="center"/>
    </xf>
    <xf numFmtId="0" fontId="1" fillId="0" borderId="0" xfId="1" applyFont="1" applyAlignment="1" applyProtection="1">
      <alignment horizontal="left" vertical="center"/>
    </xf>
    <xf numFmtId="0" fontId="5" fillId="0" borderId="0" xfId="0" applyFont="1" applyFill="1" applyBorder="1" applyAlignment="1">
      <alignment vertical="center"/>
    </xf>
    <xf numFmtId="0" fontId="5" fillId="0" borderId="3" xfId="0" applyFont="1" applyFill="1" applyBorder="1" applyAlignment="1">
      <alignment vertical="center"/>
    </xf>
    <xf numFmtId="0" fontId="19" fillId="0" borderId="0" xfId="0" applyFont="1" applyFill="1" applyBorder="1" applyAlignment="1">
      <alignment vertical="center"/>
    </xf>
    <xf numFmtId="0" fontId="19" fillId="0" borderId="3" xfId="0" applyFont="1" applyFill="1" applyBorder="1" applyAlignment="1">
      <alignment vertical="center"/>
    </xf>
    <xf numFmtId="0" fontId="14" fillId="5" borderId="0" xfId="0" applyFont="1" applyFill="1" applyBorder="1" applyAlignment="1">
      <alignment horizontal="center" vertical="center"/>
    </xf>
    <xf numFmtId="0" fontId="23" fillId="5" borderId="0" xfId="0" applyFont="1" applyFill="1" applyAlignment="1">
      <alignment horizontal="center" vertical="center"/>
    </xf>
    <xf numFmtId="0" fontId="19" fillId="0" borderId="0" xfId="0" applyNumberFormat="1" applyFont="1" applyFill="1" applyAlignment="1">
      <alignment wrapText="1"/>
    </xf>
    <xf numFmtId="0" fontId="0" fillId="0" borderId="0" xfId="0" applyFill="1" applyAlignment="1">
      <alignment wrapText="1"/>
    </xf>
    <xf numFmtId="0" fontId="54" fillId="0" borderId="21" xfId="1" applyFont="1" applyFill="1" applyBorder="1" applyAlignment="1" applyProtection="1">
      <alignment horizontal="center" vertical="center" wrapText="1"/>
    </xf>
    <xf numFmtId="0" fontId="54" fillId="0" borderId="22" xfId="1" applyFont="1" applyBorder="1" applyAlignment="1" applyProtection="1">
      <alignment horizontal="center" vertical="center" wrapText="1"/>
    </xf>
    <xf numFmtId="0" fontId="54" fillId="0" borderId="4" xfId="1" applyFont="1" applyBorder="1" applyAlignment="1" applyProtection="1">
      <alignment horizontal="center" vertical="center" wrapText="1"/>
    </xf>
    <xf numFmtId="0" fontId="54" fillId="0" borderId="11" xfId="1" applyFont="1" applyBorder="1" applyAlignment="1" applyProtection="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wrapText="1"/>
    </xf>
    <xf numFmtId="0" fontId="96" fillId="0" borderId="0" xfId="1" applyFont="1" applyFill="1" applyAlignment="1" applyProtection="1">
      <alignment horizontal="left" wrapText="1"/>
    </xf>
    <xf numFmtId="0" fontId="96" fillId="0" borderId="0" xfId="1" applyFont="1" applyAlignment="1" applyProtection="1">
      <alignment horizontal="left" wrapText="1"/>
    </xf>
    <xf numFmtId="0" fontId="29" fillId="0" borderId="0" xfId="0" applyFont="1" applyFill="1" applyAlignment="1">
      <alignment horizontal="left" wrapText="1"/>
    </xf>
    <xf numFmtId="0" fontId="29" fillId="0" borderId="3" xfId="0" applyFont="1" applyFill="1" applyBorder="1" applyAlignment="1">
      <alignment horizontal="left" wrapText="1"/>
    </xf>
    <xf numFmtId="0" fontId="36" fillId="0" borderId="0" xfId="1" applyFont="1" applyFill="1" applyAlignment="1" applyProtection="1"/>
    <xf numFmtId="0" fontId="36" fillId="0" borderId="0" xfId="1" applyFont="1" applyAlignment="1" applyProtection="1"/>
    <xf numFmtId="0" fontId="27" fillId="0" borderId="5" xfId="0" applyFont="1" applyFill="1" applyBorder="1" applyAlignment="1">
      <alignment horizontal="center"/>
    </xf>
    <xf numFmtId="0" fontId="112" fillId="2" borderId="0" xfId="1" applyFont="1" applyFill="1" applyAlignment="1" applyProtection="1"/>
    <xf numFmtId="0" fontId="11" fillId="2" borderId="22" xfId="0" applyFont="1" applyFill="1" applyBorder="1" applyAlignment="1">
      <alignment wrapText="1"/>
    </xf>
    <xf numFmtId="0" fontId="54" fillId="2" borderId="15" xfId="1" applyFont="1" applyFill="1" applyBorder="1" applyAlignment="1" applyProtection="1">
      <alignment horizontal="center" vertical="center"/>
    </xf>
    <xf numFmtId="0" fontId="6" fillId="0" borderId="2" xfId="0" applyFont="1" applyFill="1" applyBorder="1" applyAlignment="1">
      <alignment horizontal="center" vertical="center"/>
    </xf>
    <xf numFmtId="0" fontId="0" fillId="0" borderId="22" xfId="0" applyBorder="1" applyAlignment="1">
      <alignment wrapText="1"/>
    </xf>
    <xf numFmtId="0" fontId="11" fillId="2" borderId="0" xfId="0" applyFont="1" applyFill="1" applyBorder="1" applyAlignment="1">
      <alignment wrapText="1"/>
    </xf>
    <xf numFmtId="0" fontId="19" fillId="0" borderId="21" xfId="0" applyFont="1" applyFill="1" applyBorder="1" applyAlignment="1">
      <alignment horizontal="center" vertical="center"/>
    </xf>
    <xf numFmtId="0" fontId="19" fillId="0" borderId="4" xfId="0" applyFont="1" applyFill="1" applyBorder="1" applyAlignment="1">
      <alignment horizontal="center" vertical="center"/>
    </xf>
    <xf numFmtId="3" fontId="54" fillId="2" borderId="15" xfId="1" applyNumberFormat="1" applyFont="1" applyFill="1" applyBorder="1" applyAlignment="1" applyProtection="1">
      <alignment horizontal="center" vertical="center"/>
    </xf>
    <xf numFmtId="0" fontId="0" fillId="0" borderId="0" xfId="0" applyAlignment="1">
      <alignment vertical="center"/>
    </xf>
    <xf numFmtId="0" fontId="20" fillId="6" borderId="0" xfId="0" applyFont="1" applyFill="1" applyAlignment="1">
      <alignment horizontal="left"/>
    </xf>
    <xf numFmtId="0" fontId="3" fillId="0" borderId="0" xfId="1" applyFont="1" applyFill="1" applyAlignment="1" applyProtection="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19" fillId="2" borderId="15"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0" xfId="0" applyFont="1" applyFill="1" applyBorder="1" applyAlignment="1">
      <alignment horizontal="left" vertical="center"/>
    </xf>
    <xf numFmtId="0" fontId="19" fillId="2" borderId="3" xfId="0" applyFont="1" applyFill="1" applyBorder="1" applyAlignment="1">
      <alignment horizontal="left" vertical="center"/>
    </xf>
    <xf numFmtId="0" fontId="19" fillId="0" borderId="0" xfId="0" applyFont="1" applyAlignment="1">
      <alignment vertical="center"/>
    </xf>
    <xf numFmtId="0" fontId="19" fillId="6" borderId="0" xfId="0" applyFont="1" applyFill="1" applyBorder="1" applyAlignment="1"/>
    <xf numFmtId="0" fontId="0" fillId="0" borderId="0" xfId="0" applyAlignment="1"/>
    <xf numFmtId="0" fontId="1" fillId="2" borderId="0" xfId="1" applyFont="1" applyFill="1" applyAlignment="1" applyProtection="1"/>
    <xf numFmtId="0" fontId="1" fillId="0" borderId="0" xfId="1" applyFont="1" applyAlignment="1" applyProtection="1"/>
    <xf numFmtId="0" fontId="54" fillId="6" borderId="15" xfId="1" applyNumberFormat="1" applyFont="1" applyFill="1" applyBorder="1" applyAlignment="1" applyProtection="1">
      <alignment horizontal="center" vertical="center"/>
    </xf>
    <xf numFmtId="0" fontId="54" fillId="0" borderId="2" xfId="1" applyNumberFormat="1" applyFont="1" applyBorder="1" applyAlignment="1" applyProtection="1">
      <alignment horizontal="center" vertical="center"/>
    </xf>
    <xf numFmtId="0" fontId="54" fillId="6" borderId="15" xfId="1" applyFont="1" applyFill="1" applyBorder="1" applyAlignment="1" applyProtection="1">
      <alignment horizontal="center" vertical="center" wrapText="1"/>
    </xf>
    <xf numFmtId="0" fontId="19" fillId="6" borderId="0" xfId="0" applyFont="1" applyFill="1" applyAlignment="1">
      <alignment vertical="top" wrapText="1"/>
    </xf>
    <xf numFmtId="0" fontId="6" fillId="6" borderId="0" xfId="0" applyFont="1" applyFill="1" applyAlignment="1">
      <alignment vertical="top" wrapText="1"/>
    </xf>
    <xf numFmtId="0" fontId="6" fillId="6" borderId="3" xfId="0" applyFont="1" applyFill="1" applyBorder="1" applyAlignment="1">
      <alignment vertical="top" wrapText="1"/>
    </xf>
    <xf numFmtId="0" fontId="17" fillId="2" borderId="0" xfId="0" applyFont="1" applyFill="1" applyAlignment="1">
      <alignment horizontal="right"/>
    </xf>
    <xf numFmtId="0" fontId="77" fillId="6"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4" fillId="6" borderId="2" xfId="1" applyFont="1" applyFill="1" applyBorder="1" applyAlignment="1" applyProtection="1">
      <alignment horizontal="center" vertical="center" wrapText="1"/>
    </xf>
    <xf numFmtId="0" fontId="19" fillId="6" borderId="0" xfId="0" applyFont="1" applyFill="1" applyBorder="1" applyAlignment="1">
      <alignment horizontal="center" vertical="center" wrapText="1"/>
    </xf>
    <xf numFmtId="0" fontId="54" fillId="2" borderId="2" xfId="1" applyFont="1" applyFill="1" applyBorder="1" applyAlignment="1" applyProtection="1">
      <alignment horizontal="center" vertical="center" wrapText="1"/>
    </xf>
    <xf numFmtId="0" fontId="93" fillId="6" borderId="0" xfId="0" applyFont="1" applyFill="1" applyAlignment="1">
      <alignment horizontal="center"/>
    </xf>
    <xf numFmtId="0" fontId="54" fillId="2" borderId="21" xfId="1" applyFont="1" applyFill="1" applyBorder="1" applyAlignment="1" applyProtection="1">
      <alignment horizontal="center" vertical="center" wrapText="1"/>
    </xf>
    <xf numFmtId="0" fontId="54" fillId="0" borderId="15" xfId="1" applyFont="1" applyFill="1" applyBorder="1" applyAlignment="1" applyProtection="1">
      <alignment horizontal="center" vertical="center" wrapText="1"/>
    </xf>
    <xf numFmtId="0" fontId="54" fillId="0" borderId="2" xfId="1" applyFont="1" applyBorder="1" applyAlignment="1" applyProtection="1">
      <alignment horizontal="center" vertical="center" wrapText="1"/>
    </xf>
    <xf numFmtId="0" fontId="19" fillId="0" borderId="0" xfId="0" applyFont="1" applyAlignment="1">
      <alignment wrapText="1"/>
    </xf>
    <xf numFmtId="0" fontId="6" fillId="0" borderId="0" xfId="0" applyFont="1" applyAlignment="1">
      <alignment wrapText="1"/>
    </xf>
    <xf numFmtId="0" fontId="6" fillId="0" borderId="3" xfId="0" applyFont="1" applyBorder="1" applyAlignment="1">
      <alignment wrapText="1"/>
    </xf>
    <xf numFmtId="0" fontId="5" fillId="2" borderId="0" xfId="0" applyFont="1" applyFill="1" applyBorder="1" applyAlignment="1">
      <alignment horizontal="left" wrapText="1"/>
    </xf>
    <xf numFmtId="0" fontId="5" fillId="2" borderId="3" xfId="0" applyFont="1" applyFill="1" applyBorder="1" applyAlignment="1">
      <alignment horizontal="left" wrapText="1"/>
    </xf>
    <xf numFmtId="0" fontId="19" fillId="2" borderId="0" xfId="0" applyFont="1" applyFill="1" applyAlignment="1">
      <alignment horizontal="left" wrapText="1"/>
    </xf>
    <xf numFmtId="0" fontId="19" fillId="6"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wrapText="1"/>
    </xf>
    <xf numFmtId="0" fontId="19" fillId="2" borderId="3" xfId="0" applyFont="1" applyFill="1" applyBorder="1" applyAlignment="1">
      <alignment wrapText="1"/>
    </xf>
    <xf numFmtId="0" fontId="28" fillId="0" borderId="0" xfId="0" applyFont="1" applyFill="1" applyBorder="1" applyAlignment="1">
      <alignment horizontal="center" wrapText="1"/>
    </xf>
    <xf numFmtId="0" fontId="5" fillId="0" borderId="0" xfId="0" applyFont="1" applyAlignment="1">
      <alignment horizontal="center" wrapText="1"/>
    </xf>
    <xf numFmtId="0" fontId="54" fillId="2" borderId="1" xfId="1" applyFont="1" applyFill="1" applyBorder="1" applyAlignment="1" applyProtection="1">
      <alignment horizontal="center" vertical="center"/>
    </xf>
    <xf numFmtId="0" fontId="54" fillId="0" borderId="1" xfId="1" applyFont="1" applyBorder="1" applyAlignment="1" applyProtection="1">
      <alignment horizontal="center" vertical="center"/>
    </xf>
    <xf numFmtId="0" fontId="54" fillId="6" borderId="1" xfId="1" applyFont="1" applyFill="1" applyBorder="1" applyAlignment="1" applyProtection="1">
      <alignment horizontal="center" vertical="center" wrapText="1"/>
    </xf>
    <xf numFmtId="0" fontId="54" fillId="0" borderId="1" xfId="1" applyFont="1" applyBorder="1" applyAlignment="1" applyProtection="1">
      <alignment horizontal="center" vertical="center" wrapText="1"/>
    </xf>
    <xf numFmtId="0" fontId="5" fillId="2" borderId="0" xfId="1" applyFont="1" applyFill="1" applyAlignment="1" applyProtection="1">
      <alignment horizontal="left"/>
    </xf>
    <xf numFmtId="3" fontId="29" fillId="2" borderId="0" xfId="0" applyNumberFormat="1" applyFont="1" applyFill="1" applyBorder="1" applyAlignment="1">
      <alignment horizontal="center" vertical="center"/>
    </xf>
    <xf numFmtId="3" fontId="30" fillId="2" borderId="0" xfId="0" quotePrefix="1" applyNumberFormat="1" applyFont="1" applyFill="1" applyBorder="1" applyAlignment="1">
      <alignment horizontal="center" vertical="center"/>
    </xf>
    <xf numFmtId="0" fontId="30" fillId="2" borderId="0" xfId="0" applyFont="1" applyFill="1" applyBorder="1" applyAlignment="1">
      <alignment horizontal="center" vertical="center"/>
    </xf>
    <xf numFmtId="0" fontId="30" fillId="2" borderId="0" xfId="0" quotePrefix="1" applyFont="1" applyFill="1" applyBorder="1" applyAlignment="1">
      <alignment horizontal="center" vertical="center"/>
    </xf>
    <xf numFmtId="3" fontId="6" fillId="2" borderId="22" xfId="0" applyNumberFormat="1" applyFont="1" applyFill="1" applyBorder="1" applyAlignment="1">
      <alignment horizontal="center" vertical="center" wrapText="1"/>
    </xf>
    <xf numFmtId="3" fontId="6" fillId="2" borderId="22" xfId="0" quotePrefix="1" applyNumberFormat="1" applyFont="1" applyFill="1" applyBorder="1" applyAlignment="1">
      <alignment horizontal="center" vertical="center" wrapText="1"/>
    </xf>
    <xf numFmtId="3" fontId="30" fillId="2" borderId="0" xfId="0" applyNumberFormat="1" applyFont="1" applyFill="1" applyBorder="1" applyAlignment="1">
      <alignment horizontal="center" vertical="center"/>
    </xf>
    <xf numFmtId="0" fontId="54" fillId="2" borderId="15" xfId="1" quotePrefix="1" applyFont="1" applyFill="1" applyBorder="1" applyAlignment="1" applyProtection="1">
      <alignment horizontal="center" vertical="center"/>
    </xf>
    <xf numFmtId="0" fontId="29" fillId="2" borderId="0" xfId="0" applyFont="1" applyFill="1" applyBorder="1" applyAlignment="1">
      <alignment horizontal="center" vertical="center"/>
    </xf>
    <xf numFmtId="0" fontId="17" fillId="6" borderId="0" xfId="0" applyFont="1" applyFill="1" applyAlignment="1">
      <alignment horizontal="center"/>
    </xf>
    <xf numFmtId="0" fontId="17" fillId="6" borderId="0" xfId="0" applyFont="1" applyFill="1" applyAlignment="1"/>
    <xf numFmtId="0" fontId="0" fillId="6" borderId="0" xfId="0" applyFill="1" applyAlignment="1"/>
    <xf numFmtId="0" fontId="5" fillId="2" borderId="0" xfId="1" quotePrefix="1" applyFont="1" applyFill="1" applyAlignment="1" applyProtection="1">
      <alignment horizontal="left"/>
    </xf>
    <xf numFmtId="0" fontId="54" fillId="2" borderId="0" xfId="1" applyFont="1" applyFill="1" applyAlignment="1" applyProtection="1">
      <alignment horizontal="left"/>
    </xf>
    <xf numFmtId="0" fontId="5" fillId="2" borderId="0" xfId="0" applyFont="1" applyFill="1" applyAlignment="1">
      <alignment horizontal="left" vertical="center"/>
    </xf>
    <xf numFmtId="0" fontId="4" fillId="0" borderId="0" xfId="0" applyFont="1" applyAlignment="1">
      <alignment horizontal="left" vertical="center"/>
    </xf>
    <xf numFmtId="0" fontId="29" fillId="2" borderId="0" xfId="0" applyFont="1" applyFill="1" applyBorder="1" applyAlignment="1">
      <alignment horizontal="center" vertical="center" wrapText="1"/>
    </xf>
    <xf numFmtId="0" fontId="54" fillId="0" borderId="15" xfId="1" applyFont="1" applyBorder="1" applyAlignment="1" applyProtection="1">
      <alignment horizontal="center" vertical="center"/>
    </xf>
    <xf numFmtId="0" fontId="54" fillId="0" borderId="21" xfId="1" applyFont="1" applyBorder="1" applyAlignment="1" applyProtection="1">
      <alignment horizontal="center" vertical="center"/>
    </xf>
    <xf numFmtId="0" fontId="54" fillId="0" borderId="4" xfId="1" applyFont="1" applyBorder="1" applyAlignment="1" applyProtection="1">
      <alignment horizontal="center" vertical="center"/>
    </xf>
    <xf numFmtId="0" fontId="54" fillId="0" borderId="8" xfId="1" applyNumberFormat="1" applyFont="1" applyFill="1" applyBorder="1" applyAlignment="1" applyProtection="1">
      <alignment horizontal="center" vertical="center"/>
    </xf>
    <xf numFmtId="0" fontId="54" fillId="0" borderId="0" xfId="1" applyNumberFormat="1" applyFont="1" applyFill="1" applyBorder="1" applyAlignment="1" applyProtection="1">
      <alignment horizontal="center" vertical="center"/>
    </xf>
    <xf numFmtId="0" fontId="0" fillId="0" borderId="0" xfId="0" applyAlignment="1">
      <alignment horizontal="center" wrapText="1"/>
    </xf>
    <xf numFmtId="0" fontId="0" fillId="0" borderId="0" xfId="0" quotePrefix="1" applyAlignment="1">
      <alignment horizontal="center" wrapText="1"/>
    </xf>
    <xf numFmtId="0" fontId="0" fillId="0" borderId="5" xfId="0" applyBorder="1" applyAlignment="1">
      <alignment horizontal="center" wrapText="1"/>
    </xf>
    <xf numFmtId="0" fontId="14" fillId="5" borderId="0" xfId="0" applyFont="1" applyFill="1" applyAlignment="1">
      <alignment horizontal="center" vertical="center"/>
    </xf>
    <xf numFmtId="0" fontId="16" fillId="5" borderId="0" xfId="0" applyFont="1" applyFill="1" applyAlignment="1">
      <alignment horizontal="center" vertical="center"/>
    </xf>
    <xf numFmtId="0" fontId="79" fillId="2" borderId="0" xfId="0" applyNumberFormat="1" applyFont="1" applyFill="1" applyAlignment="1">
      <alignment wrapText="1"/>
    </xf>
    <xf numFmtId="0" fontId="80" fillId="0" borderId="0" xfId="0" applyFont="1" applyAlignment="1">
      <alignment wrapText="1"/>
    </xf>
    <xf numFmtId="0" fontId="54" fillId="0" borderId="15" xfId="1" applyNumberFormat="1" applyFont="1" applyFill="1" applyBorder="1" applyAlignment="1" applyProtection="1">
      <alignment horizontal="center" vertical="center"/>
    </xf>
    <xf numFmtId="0" fontId="54" fillId="0" borderId="2" xfId="1" applyNumberFormat="1" applyFont="1" applyFill="1" applyBorder="1" applyAlignment="1" applyProtection="1">
      <alignment horizontal="center" vertical="center"/>
    </xf>
    <xf numFmtId="0" fontId="82" fillId="6" borderId="0" xfId="0" applyNumberFormat="1" applyFont="1" applyFill="1" applyBorder="1" applyAlignment="1">
      <alignment horizontal="center" vertical="center" wrapText="1"/>
    </xf>
    <xf numFmtId="0" fontId="82" fillId="6" borderId="0" xfId="0" quotePrefix="1" applyNumberFormat="1" applyFont="1" applyFill="1" applyBorder="1" applyAlignment="1">
      <alignment horizontal="center" vertical="center" wrapText="1"/>
    </xf>
    <xf numFmtId="0" fontId="82" fillId="6" borderId="5" xfId="0" applyFont="1" applyFill="1" applyBorder="1" applyAlignment="1">
      <alignment horizontal="center"/>
    </xf>
    <xf numFmtId="0" fontId="3" fillId="0" borderId="0" xfId="0" applyFont="1" applyAlignment="1">
      <alignment horizontal="center" wrapText="1"/>
    </xf>
    <xf numFmtId="0" fontId="19" fillId="6" borderId="0" xfId="0" applyNumberFormat="1" applyFont="1" applyFill="1" applyBorder="1" applyAlignment="1">
      <alignment horizontal="center" vertical="center" wrapText="1"/>
    </xf>
    <xf numFmtId="0" fontId="19" fillId="6" borderId="0" xfId="0" applyFont="1" applyFill="1" applyBorder="1" applyAlignment="1">
      <alignment horizontal="center"/>
    </xf>
    <xf numFmtId="3" fontId="54" fillId="0" borderId="2" xfId="1" applyNumberFormat="1" applyFont="1" applyFill="1" applyBorder="1" applyAlignment="1" applyProtection="1">
      <alignment horizontal="center" vertical="center"/>
    </xf>
    <xf numFmtId="0" fontId="11" fillId="0" borderId="0" xfId="0" applyNumberFormat="1" applyFont="1" applyFill="1" applyBorder="1" applyAlignment="1">
      <alignment horizontal="center" wrapText="1"/>
    </xf>
    <xf numFmtId="0" fontId="11" fillId="0" borderId="0" xfId="0" applyFont="1" applyFill="1" applyAlignment="1">
      <alignment horizontal="center" wrapText="1"/>
    </xf>
    <xf numFmtId="0" fontId="11" fillId="0" borderId="5" xfId="0" applyFont="1" applyFill="1" applyBorder="1" applyAlignment="1">
      <alignment horizontal="center" wrapText="1"/>
    </xf>
    <xf numFmtId="0" fontId="54" fillId="0" borderId="15" xfId="1" quotePrefix="1" applyNumberFormat="1" applyFont="1" applyFill="1" applyBorder="1" applyAlignment="1" applyProtection="1">
      <alignment horizontal="center" vertical="center" wrapText="1"/>
    </xf>
    <xf numFmtId="0" fontId="11" fillId="6" borderId="0" xfId="0" applyNumberFormat="1" applyFont="1" applyFill="1" applyBorder="1" applyAlignment="1">
      <alignment horizontal="center" wrapText="1"/>
    </xf>
    <xf numFmtId="0" fontId="11" fillId="6" borderId="0" xfId="0" applyFont="1" applyFill="1" applyAlignment="1">
      <alignment horizontal="center" wrapText="1"/>
    </xf>
    <xf numFmtId="0" fontId="11" fillId="6" borderId="5" xfId="0" applyFont="1" applyFill="1" applyBorder="1" applyAlignment="1">
      <alignment horizontal="center" wrapText="1"/>
    </xf>
    <xf numFmtId="0" fontId="54" fillId="0" borderId="15" xfId="1" quotePrefix="1" applyNumberFormat="1" applyFont="1" applyFill="1" applyBorder="1" applyAlignment="1" applyProtection="1">
      <alignment horizontal="center" vertical="center"/>
    </xf>
    <xf numFmtId="0" fontId="6" fillId="0" borderId="0" xfId="0" applyNumberFormat="1" applyFont="1" applyFill="1" applyBorder="1" applyAlignment="1">
      <alignment horizontal="center" vertical="center"/>
    </xf>
    <xf numFmtId="0" fontId="54" fillId="0" borderId="15" xfId="1" applyNumberFormat="1" applyFont="1" applyFill="1" applyBorder="1" applyAlignment="1" applyProtection="1">
      <alignment horizontal="center" vertical="center" wrapText="1"/>
    </xf>
    <xf numFmtId="0" fontId="36" fillId="0" borderId="0" xfId="1" applyFont="1" applyFill="1" applyAlignment="1" applyProtection="1">
      <alignment horizontal="left"/>
    </xf>
    <xf numFmtId="3" fontId="19" fillId="0" borderId="15" xfId="0" applyNumberFormat="1" applyFont="1" applyFill="1" applyBorder="1" applyAlignment="1">
      <alignment horizontal="center" vertical="center"/>
    </xf>
    <xf numFmtId="3" fontId="19" fillId="0" borderId="2"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36" fillId="0" borderId="0" xfId="1" applyNumberFormat="1" applyFont="1" applyFill="1" applyBorder="1" applyAlignment="1" applyProtection="1">
      <alignment horizontal="center" vertical="center"/>
    </xf>
    <xf numFmtId="0" fontId="36" fillId="0" borderId="3" xfId="1" applyNumberFormat="1" applyFont="1" applyFill="1" applyBorder="1" applyAlignment="1" applyProtection="1">
      <alignment horizontal="center" vertical="center"/>
    </xf>
    <xf numFmtId="0" fontId="0" fillId="5" borderId="0" xfId="0" applyFill="1" applyAlignment="1">
      <alignment vertical="center"/>
    </xf>
    <xf numFmtId="0" fontId="19" fillId="0" borderId="0" xfId="0" applyNumberFormat="1" applyFont="1" applyFill="1" applyAlignment="1">
      <alignment horizontal="left" vertical="center" wrapText="1"/>
    </xf>
    <xf numFmtId="0" fontId="19" fillId="0" borderId="0" xfId="0" applyFont="1" applyFill="1" applyBorder="1" applyAlignment="1">
      <alignment horizontal="center" vertical="center"/>
    </xf>
    <xf numFmtId="0" fontId="0" fillId="0" borderId="2" xfId="0" applyFill="1" applyBorder="1" applyAlignment="1">
      <alignment horizontal="center" vertical="center"/>
    </xf>
    <xf numFmtId="0" fontId="29" fillId="0" borderId="0" xfId="0" applyFont="1" applyFill="1" applyAlignment="1">
      <alignment wrapText="1"/>
    </xf>
    <xf numFmtId="0" fontId="54" fillId="0" borderId="2" xfId="1" applyFont="1" applyFill="1" applyBorder="1" applyAlignment="1" applyProtection="1">
      <alignment horizontal="center" vertical="center"/>
    </xf>
    <xf numFmtId="0" fontId="81" fillId="6" borderId="0" xfId="0" applyFont="1" applyFill="1" applyBorder="1" applyAlignment="1">
      <alignment horizontal="center" wrapText="1"/>
    </xf>
    <xf numFmtId="0" fontId="83" fillId="6" borderId="5" xfId="0" applyFont="1" applyFill="1" applyBorder="1" applyAlignment="1">
      <alignment horizontal="center" wrapText="1"/>
    </xf>
    <xf numFmtId="0" fontId="29" fillId="0" borderId="0" xfId="0" applyFont="1" applyFill="1" applyAlignment="1">
      <alignment horizontal="left" vertical="center"/>
    </xf>
    <xf numFmtId="0" fontId="29" fillId="0" borderId="3" xfId="0" applyFont="1" applyFill="1" applyBorder="1" applyAlignment="1">
      <alignment horizontal="left" vertical="center"/>
    </xf>
    <xf numFmtId="0" fontId="55" fillId="0" borderId="0" xfId="1" applyFont="1" applyFill="1" applyAlignment="1" applyProtection="1"/>
    <xf numFmtId="0" fontId="55" fillId="0" borderId="0" xfId="1" applyFont="1" applyAlignment="1" applyProtection="1"/>
    <xf numFmtId="0" fontId="36" fillId="6" borderId="0" xfId="1" applyFont="1" applyFill="1" applyAlignment="1" applyProtection="1">
      <alignment wrapText="1"/>
    </xf>
    <xf numFmtId="0" fontId="55" fillId="0" borderId="0" xfId="1" applyNumberFormat="1" applyFont="1" applyFill="1" applyBorder="1" applyAlignment="1" applyProtection="1"/>
    <xf numFmtId="0" fontId="49" fillId="0" borderId="0" xfId="0" applyFont="1" applyFill="1" applyBorder="1" applyAlignment="1">
      <alignment horizontal="center"/>
    </xf>
    <xf numFmtId="0" fontId="19" fillId="0" borderId="1" xfId="0" applyFont="1" applyFill="1" applyBorder="1" applyAlignment="1">
      <alignment horizontal="center" vertical="center"/>
    </xf>
    <xf numFmtId="0" fontId="35" fillId="0" borderId="0" xfId="0" applyNumberFormat="1" applyFont="1" applyFill="1" applyBorder="1" applyAlignment="1">
      <alignment horizontal="center" wrapText="1"/>
    </xf>
    <xf numFmtId="0" fontId="35" fillId="0" borderId="5" xfId="0" applyNumberFormat="1" applyFont="1" applyFill="1" applyBorder="1" applyAlignment="1">
      <alignment horizontal="center" wrapText="1"/>
    </xf>
    <xf numFmtId="0" fontId="35" fillId="0" borderId="0" xfId="0" applyNumberFormat="1" applyFont="1" applyFill="1" applyAlignment="1">
      <alignment horizontal="center" wrapText="1"/>
    </xf>
    <xf numFmtId="0" fontId="19" fillId="0" borderId="11" xfId="0" applyFont="1" applyFill="1" applyBorder="1" applyAlignment="1">
      <alignment horizontal="center" vertical="center"/>
    </xf>
    <xf numFmtId="0" fontId="54" fillId="0" borderId="1" xfId="1" applyNumberFormat="1" applyFont="1" applyFill="1" applyBorder="1" applyAlignment="1" applyProtection="1">
      <alignment horizontal="center" vertical="center"/>
    </xf>
    <xf numFmtId="0" fontId="19" fillId="6" borderId="0" xfId="0" applyNumberFormat="1" applyFont="1" applyFill="1" applyAlignment="1">
      <alignment horizontal="left" vertical="center" wrapText="1"/>
    </xf>
    <xf numFmtId="0" fontId="6" fillId="6" borderId="0" xfId="0" applyFont="1" applyFill="1" applyAlignment="1">
      <alignment wrapText="1"/>
    </xf>
    <xf numFmtId="0" fontId="6" fillId="6" borderId="3" xfId="0" applyFont="1" applyFill="1" applyBorder="1" applyAlignment="1">
      <alignment wrapText="1"/>
    </xf>
    <xf numFmtId="0" fontId="6" fillId="6" borderId="0" xfId="0" applyNumberFormat="1" applyFont="1" applyFill="1" applyAlignment="1">
      <alignment horizontal="center" vertical="center" wrapText="1"/>
    </xf>
    <xf numFmtId="0" fontId="0" fillId="6" borderId="0" xfId="0" applyFill="1" applyAlignment="1">
      <alignment horizontal="center" vertical="center" wrapText="1"/>
    </xf>
    <xf numFmtId="0" fontId="6" fillId="0" borderId="0" xfId="0" applyNumberFormat="1" applyFont="1" applyFill="1" applyBorder="1" applyAlignment="1">
      <alignment horizontal="center" vertical="center" wrapText="1"/>
    </xf>
    <xf numFmtId="0" fontId="6" fillId="0" borderId="0" xfId="0" applyNumberFormat="1" applyFont="1" applyFill="1" applyAlignment="1">
      <alignment horizontal="center" vertical="center" wrapText="1"/>
    </xf>
    <xf numFmtId="0" fontId="5" fillId="0" borderId="15"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54" fillId="6" borderId="15" xfId="1" applyFont="1" applyFill="1" applyBorder="1" applyAlignment="1" applyProtection="1">
      <alignment horizontal="center" vertical="center"/>
    </xf>
    <xf numFmtId="0" fontId="54" fillId="6" borderId="2" xfId="1" applyFont="1" applyFill="1" applyBorder="1" applyAlignment="1" applyProtection="1">
      <alignment horizontal="center" vertical="center"/>
    </xf>
    <xf numFmtId="0" fontId="19" fillId="0" borderId="0" xfId="0" applyNumberFormat="1" applyFont="1" applyFill="1" applyBorder="1" applyAlignment="1">
      <alignment horizontal="left" vertical="center" wrapText="1"/>
    </xf>
    <xf numFmtId="0" fontId="36" fillId="0" borderId="0" xfId="1" quotePrefix="1" applyNumberFormat="1" applyFont="1" applyFill="1" applyBorder="1" applyAlignment="1" applyProtection="1">
      <alignment horizontal="left" vertical="center"/>
    </xf>
    <xf numFmtId="3" fontId="19" fillId="0" borderId="0" xfId="0" applyNumberFormat="1" applyFont="1" applyFill="1" applyBorder="1" applyAlignment="1">
      <alignment horizontal="center" vertical="center"/>
    </xf>
    <xf numFmtId="0" fontId="54" fillId="0" borderId="21" xfId="1" applyNumberFormat="1" applyFont="1" applyFill="1" applyBorder="1" applyAlignment="1" applyProtection="1">
      <alignment horizontal="center" vertical="center"/>
    </xf>
    <xf numFmtId="0" fontId="35" fillId="6" borderId="0" xfId="0" applyNumberFormat="1" applyFont="1" applyFill="1" applyBorder="1" applyAlignment="1">
      <alignment horizontal="center" wrapText="1"/>
    </xf>
    <xf numFmtId="0" fontId="35" fillId="6" borderId="5" xfId="0" applyNumberFormat="1" applyFont="1" applyFill="1" applyBorder="1" applyAlignment="1">
      <alignment horizontal="center" wrapText="1"/>
    </xf>
    <xf numFmtId="0" fontId="4" fillId="0" borderId="0" xfId="0" applyFont="1" applyFill="1" applyBorder="1" applyAlignment="1">
      <alignment horizontal="center" vertical="center" wrapText="1"/>
    </xf>
    <xf numFmtId="3" fontId="24" fillId="0" borderId="0" xfId="0" quotePrefix="1" applyNumberFormat="1" applyFont="1" applyFill="1" applyBorder="1" applyAlignment="1">
      <alignment horizontal="center" wrapText="1"/>
    </xf>
    <xf numFmtId="3" fontId="24" fillId="0" borderId="5" xfId="0" quotePrefix="1" applyNumberFormat="1" applyFont="1" applyFill="1" applyBorder="1" applyAlignment="1">
      <alignment horizontal="center" wrapText="1"/>
    </xf>
    <xf numFmtId="0" fontId="19" fillId="7" borderId="15" xfId="0" applyFont="1" applyFill="1" applyBorder="1" applyAlignment="1">
      <alignment horizontal="center" vertical="center"/>
    </xf>
    <xf numFmtId="0" fontId="19" fillId="7" borderId="2" xfId="0" applyFont="1" applyFill="1" applyBorder="1" applyAlignment="1">
      <alignment horizontal="center" vertical="center"/>
    </xf>
    <xf numFmtId="0" fontId="112" fillId="6" borderId="0" xfId="0" applyNumberFormat="1" applyFont="1" applyFill="1" applyBorder="1" applyAlignment="1">
      <alignment horizontal="left" vertical="center" wrapText="1"/>
    </xf>
    <xf numFmtId="0" fontId="4" fillId="0" borderId="0" xfId="0" applyFont="1" applyFill="1" applyAlignment="1">
      <alignment wrapText="1"/>
    </xf>
    <xf numFmtId="0" fontId="6" fillId="0" borderId="0" xfId="0" applyFont="1" applyFill="1" applyAlignment="1"/>
    <xf numFmtId="0" fontId="29" fillId="0" borderId="0" xfId="0" applyFont="1" applyFill="1" applyAlignment="1">
      <alignment horizontal="left" vertical="center" wrapText="1"/>
    </xf>
    <xf numFmtId="0" fontId="3" fillId="0" borderId="0" xfId="0" applyFont="1" applyFill="1" applyAlignment="1">
      <alignment wrapText="1"/>
    </xf>
    <xf numFmtId="0" fontId="19" fillId="0" borderId="0" xfId="0" applyFont="1" applyFill="1" applyAlignment="1">
      <alignment wrapText="1"/>
    </xf>
    <xf numFmtId="0" fontId="0" fillId="0" borderId="0" xfId="0" applyFill="1" applyBorder="1" applyAlignment="1"/>
    <xf numFmtId="0" fontId="6" fillId="0" borderId="0" xfId="0" applyFont="1" applyFill="1" applyAlignment="1">
      <alignment wrapText="1"/>
    </xf>
    <xf numFmtId="0" fontId="54" fillId="7" borderId="15" xfId="1" applyFont="1" applyFill="1" applyBorder="1" applyAlignment="1" applyProtection="1">
      <alignment horizontal="center" vertical="center"/>
    </xf>
    <xf numFmtId="0" fontId="54" fillId="7" borderId="2" xfId="1" applyFont="1" applyFill="1" applyBorder="1" applyAlignment="1" applyProtection="1">
      <alignment horizontal="center" vertical="center"/>
    </xf>
    <xf numFmtId="0" fontId="3" fillId="0" borderId="0" xfId="0" applyFont="1" applyFill="1" applyAlignment="1">
      <alignment horizontal="left" wrapText="1" indent="8"/>
    </xf>
    <xf numFmtId="0" fontId="44" fillId="0" borderId="0" xfId="0" applyFont="1" applyFill="1" applyAlignment="1">
      <alignment vertical="center" wrapText="1"/>
    </xf>
    <xf numFmtId="0" fontId="0" fillId="0" borderId="0" xfId="0" applyAlignment="1">
      <alignment vertical="center" wrapText="1"/>
    </xf>
    <xf numFmtId="0" fontId="19" fillId="0" borderId="0" xfId="0" applyFont="1" applyFill="1" applyAlignment="1">
      <alignment horizontal="left" vertical="center"/>
    </xf>
    <xf numFmtId="0" fontId="19" fillId="6" borderId="0" xfId="0" applyNumberFormat="1" applyFont="1" applyFill="1" applyBorder="1" applyAlignment="1">
      <alignment horizontal="left" vertical="top" wrapText="1"/>
    </xf>
    <xf numFmtId="0" fontId="4" fillId="0" borderId="0" xfId="0" applyFont="1" applyFill="1" applyBorder="1" applyAlignment="1">
      <alignment horizontal="center" wrapText="1"/>
    </xf>
    <xf numFmtId="0" fontId="54" fillId="9" borderId="15" xfId="1" applyFont="1" applyFill="1" applyBorder="1" applyAlignment="1" applyProtection="1">
      <alignment horizontal="center" vertical="center"/>
    </xf>
    <xf numFmtId="0" fontId="54" fillId="9" borderId="2" xfId="1" applyFont="1" applyFill="1" applyBorder="1" applyAlignment="1" applyProtection="1">
      <alignment horizontal="center" vertical="center"/>
    </xf>
    <xf numFmtId="0" fontId="5" fillId="6" borderId="0" xfId="0" applyFont="1" applyFill="1" applyBorder="1" applyAlignment="1">
      <alignment horizontal="center" vertical="center"/>
    </xf>
    <xf numFmtId="0" fontId="19" fillId="4" borderId="0" xfId="0" applyFont="1" applyFill="1" applyBorder="1" applyAlignment="1">
      <alignment horizontal="center" vertical="center"/>
    </xf>
    <xf numFmtId="0" fontId="0" fillId="4" borderId="0" xfId="0" applyFill="1" applyBorder="1" applyAlignment="1">
      <alignment horizontal="center" vertical="center"/>
    </xf>
    <xf numFmtId="0" fontId="19" fillId="2" borderId="0" xfId="0" applyFont="1" applyFill="1" applyAlignment="1">
      <alignment horizontal="left" vertical="center" wrapText="1"/>
    </xf>
    <xf numFmtId="0" fontId="19" fillId="2" borderId="0" xfId="0" quotePrefix="1" applyFont="1" applyFill="1" applyAlignment="1">
      <alignment horizontal="left" vertical="center" wrapText="1"/>
    </xf>
    <xf numFmtId="0" fontId="19" fillId="2" borderId="3" xfId="0" quotePrefix="1" applyFont="1" applyFill="1" applyBorder="1" applyAlignment="1">
      <alignment horizontal="left" vertical="center" wrapText="1"/>
    </xf>
    <xf numFmtId="0" fontId="54" fillId="0" borderId="2" xfId="1" applyFont="1" applyFill="1" applyBorder="1" applyAlignment="1" applyProtection="1">
      <alignment horizontal="center" vertical="center" wrapText="1"/>
    </xf>
    <xf numFmtId="0" fontId="19"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9" fillId="6" borderId="0" xfId="1" applyFont="1" applyFill="1" applyBorder="1" applyAlignment="1" applyProtection="1">
      <alignment horizontal="left" vertical="center"/>
    </xf>
    <xf numFmtId="0" fontId="19" fillId="6" borderId="3" xfId="1" applyFont="1" applyFill="1" applyBorder="1" applyAlignment="1" applyProtection="1">
      <alignment horizontal="left" vertical="center"/>
    </xf>
    <xf numFmtId="0" fontId="36" fillId="0" borderId="0" xfId="1" applyFont="1" applyFill="1" applyBorder="1" applyAlignment="1" applyProtection="1">
      <alignment horizontal="left"/>
    </xf>
    <xf numFmtId="0" fontId="19" fillId="0" borderId="0" xfId="1" applyFont="1" applyFill="1" applyBorder="1" applyAlignment="1" applyProtection="1">
      <alignment horizontal="left" vertical="center"/>
    </xf>
    <xf numFmtId="0" fontId="19" fillId="0" borderId="3" xfId="1" applyFont="1" applyFill="1" applyBorder="1" applyAlignment="1" applyProtection="1">
      <alignment horizontal="left" vertical="center"/>
    </xf>
    <xf numFmtId="0" fontId="19" fillId="0" borderId="0" xfId="0" applyFont="1" applyFill="1" applyBorder="1" applyAlignment="1">
      <alignment horizontal="left" vertical="center"/>
    </xf>
    <xf numFmtId="0" fontId="19" fillId="0" borderId="3" xfId="0" applyFont="1" applyFill="1" applyBorder="1" applyAlignment="1">
      <alignment horizontal="left" vertical="center"/>
    </xf>
    <xf numFmtId="0" fontId="54" fillId="0" borderId="0" xfId="1" applyFont="1" applyFill="1" applyAlignment="1" applyProtection="1">
      <alignment horizontal="left"/>
    </xf>
    <xf numFmtId="0" fontId="36" fillId="6" borderId="0" xfId="1" applyFont="1" applyFill="1" applyBorder="1" applyAlignment="1" applyProtection="1">
      <alignment horizontal="left"/>
    </xf>
    <xf numFmtId="0" fontId="19" fillId="6" borderId="0" xfId="0" applyFont="1" applyFill="1" applyBorder="1" applyAlignment="1">
      <alignment horizontal="left" vertical="center"/>
    </xf>
    <xf numFmtId="0" fontId="19" fillId="6" borderId="3" xfId="0" applyFont="1" applyFill="1" applyBorder="1" applyAlignment="1">
      <alignment horizontal="left" vertical="center"/>
    </xf>
    <xf numFmtId="0" fontId="19" fillId="6" borderId="1" xfId="0" applyFont="1" applyFill="1" applyBorder="1" applyAlignment="1">
      <alignment horizontal="center" vertical="center" wrapText="1"/>
    </xf>
    <xf numFmtId="0" fontId="36" fillId="6" borderId="0" xfId="1" applyFont="1" applyFill="1" applyBorder="1" applyAlignment="1" applyProtection="1">
      <alignment horizontal="left" vertical="center"/>
    </xf>
    <xf numFmtId="0" fontId="36" fillId="6" borderId="0" xfId="1" applyFont="1" applyFill="1" applyAlignment="1" applyProtection="1">
      <alignment horizontal="left" vertical="center"/>
    </xf>
    <xf numFmtId="0" fontId="36" fillId="6" borderId="3" xfId="1" applyFont="1" applyFill="1" applyBorder="1" applyAlignment="1" applyProtection="1">
      <alignment horizontal="left" vertical="center"/>
    </xf>
    <xf numFmtId="0" fontId="5" fillId="6" borderId="1" xfId="0" applyFont="1" applyFill="1" applyBorder="1" applyAlignment="1">
      <alignment horizontal="center" vertical="center" wrapText="1"/>
    </xf>
    <xf numFmtId="0" fontId="4" fillId="0" borderId="0" xfId="0" applyFont="1" applyFill="1" applyBorder="1" applyAlignment="1">
      <alignment horizontal="center" vertical="top" wrapText="1"/>
    </xf>
    <xf numFmtId="0" fontId="0" fillId="0" borderId="5" xfId="0" applyFill="1" applyBorder="1" applyAlignment="1"/>
    <xf numFmtId="0" fontId="66" fillId="0" borderId="0" xfId="1" applyFont="1" applyFill="1" applyBorder="1" applyAlignment="1" applyProtection="1">
      <alignment horizontal="center" vertical="top" wrapText="1"/>
    </xf>
    <xf numFmtId="0" fontId="66" fillId="0" borderId="5" xfId="1" applyFont="1" applyFill="1" applyBorder="1" applyAlignment="1" applyProtection="1"/>
    <xf numFmtId="0" fontId="19" fillId="6" borderId="15" xfId="0" applyNumberFormat="1" applyFont="1" applyFill="1" applyBorder="1" applyAlignment="1">
      <alignment horizontal="center" vertical="center"/>
    </xf>
    <xf numFmtId="0" fontId="19" fillId="6" borderId="2" xfId="0" applyNumberFormat="1" applyFont="1" applyFill="1" applyBorder="1" applyAlignment="1">
      <alignment horizontal="center" vertical="center"/>
    </xf>
    <xf numFmtId="0" fontId="66" fillId="6" borderId="0" xfId="1" applyFont="1" applyFill="1" applyBorder="1" applyAlignment="1" applyProtection="1">
      <alignment horizontal="center" wrapText="1"/>
    </xf>
    <xf numFmtId="0" fontId="66" fillId="6" borderId="0" xfId="1" applyFont="1" applyFill="1" applyAlignment="1" applyProtection="1">
      <alignment horizontal="center" wrapText="1"/>
    </xf>
    <xf numFmtId="0" fontId="66" fillId="6" borderId="5" xfId="1" applyFont="1" applyFill="1" applyBorder="1" applyAlignment="1" applyProtection="1">
      <alignment horizontal="center" wrapText="1"/>
    </xf>
    <xf numFmtId="0" fontId="19" fillId="9" borderId="15" xfId="0" applyFont="1" applyFill="1" applyBorder="1" applyAlignment="1">
      <alignment horizontal="center" vertical="center" wrapText="1"/>
    </xf>
    <xf numFmtId="0" fontId="19" fillId="9" borderId="2" xfId="0" applyFont="1" applyFill="1" applyBorder="1" applyAlignment="1">
      <alignment horizontal="center" vertical="center" wrapText="1"/>
    </xf>
    <xf numFmtId="3" fontId="54" fillId="0" borderId="2" xfId="1" quotePrefix="1" applyNumberFormat="1" applyFont="1" applyFill="1" applyBorder="1" applyAlignment="1" applyProtection="1">
      <alignment horizontal="center" vertical="center"/>
    </xf>
    <xf numFmtId="0" fontId="6" fillId="0" borderId="0" xfId="0" applyFont="1" applyFill="1" applyAlignment="1">
      <alignment horizontal="left" wrapText="1"/>
    </xf>
    <xf numFmtId="0" fontId="20" fillId="0" borderId="0" xfId="0" applyFont="1" applyFill="1" applyAlignment="1">
      <alignment wrapText="1"/>
    </xf>
    <xf numFmtId="0" fontId="5" fillId="6" borderId="15" xfId="0" applyNumberFormat="1" applyFont="1" applyFill="1" applyBorder="1" applyAlignment="1">
      <alignment horizontal="center" vertical="center"/>
    </xf>
    <xf numFmtId="0" fontId="5" fillId="6" borderId="2" xfId="0" applyNumberFormat="1" applyFont="1" applyFill="1" applyBorder="1" applyAlignment="1">
      <alignment horizontal="center" vertical="center"/>
    </xf>
    <xf numFmtId="0" fontId="19" fillId="6" borderId="15"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0" borderId="0" xfId="0" applyFont="1" applyFill="1" applyBorder="1" applyAlignment="1">
      <alignment horizontal="right"/>
    </xf>
    <xf numFmtId="0" fontId="6" fillId="0" borderId="0" xfId="0" applyFont="1" applyAlignment="1"/>
    <xf numFmtId="0" fontId="19"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67" fillId="0" borderId="5"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0" fillId="5" borderId="0" xfId="0" applyFill="1" applyAlignment="1">
      <alignment horizontal="center" vertical="center"/>
    </xf>
    <xf numFmtId="0" fontId="67" fillId="0" borderId="0" xfId="0" applyFont="1" applyFill="1" applyBorder="1" applyAlignment="1">
      <alignment horizontal="center" vertical="center" wrapText="1"/>
    </xf>
    <xf numFmtId="0" fontId="66" fillId="6" borderId="0" xfId="1" applyFont="1" applyFill="1" applyBorder="1" applyAlignment="1" applyProtection="1">
      <alignment horizontal="center" vertical="center" wrapText="1"/>
    </xf>
    <xf numFmtId="0" fontId="66" fillId="6" borderId="0" xfId="1" applyFont="1" applyFill="1" applyAlignment="1" applyProtection="1">
      <alignment horizontal="center" vertical="center"/>
    </xf>
    <xf numFmtId="0" fontId="66" fillId="6" borderId="5" xfId="1" applyFont="1" applyFill="1" applyBorder="1" applyAlignment="1" applyProtection="1">
      <alignment horizontal="center" vertical="center"/>
    </xf>
    <xf numFmtId="0" fontId="19" fillId="6" borderId="9" xfId="0" applyFont="1" applyFill="1" applyBorder="1" applyAlignment="1">
      <alignment horizontal="center" vertical="center" wrapText="1"/>
    </xf>
    <xf numFmtId="0" fontId="19" fillId="0" borderId="22" xfId="1" applyFont="1" applyFill="1" applyBorder="1" applyAlignment="1" applyProtection="1">
      <alignment horizontal="left"/>
    </xf>
    <xf numFmtId="0" fontId="19" fillId="0" borderId="0" xfId="1" applyFont="1" applyFill="1" applyAlignment="1" applyProtection="1">
      <alignment horizontal="left"/>
    </xf>
    <xf numFmtId="0" fontId="19" fillId="6" borderId="11"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20" fillId="2" borderId="0" xfId="0" applyFont="1" applyFill="1" applyBorder="1" applyAlignment="1">
      <alignment horizontal="center" vertical="top" wrapText="1"/>
    </xf>
    <xf numFmtId="0" fontId="6" fillId="0" borderId="0" xfId="0" applyFont="1" applyBorder="1" applyAlignment="1">
      <alignment horizontal="center" vertical="top"/>
    </xf>
    <xf numFmtId="0" fontId="5" fillId="6" borderId="15"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71" fillId="5" borderId="0" xfId="0" applyFont="1" applyFill="1" applyAlignment="1">
      <alignment horizontal="center" vertical="center"/>
    </xf>
    <xf numFmtId="0" fontId="70" fillId="5" borderId="0" xfId="0" applyFont="1" applyFill="1" applyAlignment="1">
      <alignment vertical="center"/>
    </xf>
    <xf numFmtId="0" fontId="79" fillId="6" borderId="0" xfId="1" applyFont="1" applyFill="1" applyBorder="1" applyAlignment="1" applyProtection="1">
      <alignment vertical="center" wrapText="1"/>
    </xf>
    <xf numFmtId="0" fontId="79" fillId="6" borderId="0" xfId="1" applyFont="1" applyFill="1" applyAlignment="1" applyProtection="1">
      <alignment vertical="center" wrapText="1"/>
    </xf>
    <xf numFmtId="0" fontId="94" fillId="0" borderId="0" xfId="0" applyFont="1" applyFill="1" applyBorder="1" applyAlignment="1">
      <alignment vertical="top" wrapText="1"/>
    </xf>
    <xf numFmtId="0" fontId="94" fillId="0" borderId="0" xfId="0" applyFont="1" applyAlignment="1">
      <alignment vertical="top" wrapText="1"/>
    </xf>
    <xf numFmtId="0" fontId="19" fillId="6" borderId="10" xfId="0" applyFont="1" applyFill="1" applyBorder="1" applyAlignment="1">
      <alignment horizontal="center" vertical="center" wrapText="1"/>
    </xf>
    <xf numFmtId="0" fontId="19" fillId="0" borderId="0"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66" fillId="6" borderId="0" xfId="1" applyFont="1" applyFill="1" applyBorder="1" applyAlignment="1" applyProtection="1">
      <alignment horizontal="center" vertical="center"/>
    </xf>
    <xf numFmtId="0" fontId="79" fillId="6" borderId="12" xfId="1" applyFont="1" applyFill="1" applyBorder="1" applyAlignment="1" applyProtection="1">
      <alignment vertical="center" wrapText="1"/>
    </xf>
    <xf numFmtId="0" fontId="36" fillId="6" borderId="12" xfId="1" applyFont="1" applyFill="1" applyBorder="1" applyAlignment="1" applyProtection="1">
      <alignment horizontal="left"/>
    </xf>
    <xf numFmtId="0" fontId="14" fillId="5" borderId="16" xfId="0" applyFont="1" applyFill="1" applyBorder="1" applyAlignment="1">
      <alignment horizontal="center" vertical="center"/>
    </xf>
    <xf numFmtId="0" fontId="71" fillId="5" borderId="17" xfId="0" applyFont="1" applyFill="1" applyBorder="1" applyAlignment="1">
      <alignment horizontal="center" vertical="center"/>
    </xf>
    <xf numFmtId="0" fontId="70" fillId="5" borderId="18" xfId="0" applyFont="1" applyFill="1" applyBorder="1" applyAlignment="1">
      <alignment vertical="center"/>
    </xf>
    <xf numFmtId="0" fontId="19" fillId="6" borderId="12" xfId="0" applyFont="1" applyFill="1" applyBorder="1" applyAlignment="1">
      <alignment wrapText="1"/>
    </xf>
    <xf numFmtId="0" fontId="19" fillId="6" borderId="0" xfId="0" applyFont="1" applyFill="1" applyBorder="1" applyAlignment="1">
      <alignment wrapText="1"/>
    </xf>
    <xf numFmtId="0" fontId="19" fillId="6" borderId="13" xfId="0" applyFont="1" applyFill="1" applyBorder="1" applyAlignment="1">
      <alignment wrapText="1"/>
    </xf>
    <xf numFmtId="0" fontId="19" fillId="6" borderId="12" xfId="1" applyFont="1" applyFill="1" applyBorder="1" applyAlignment="1" applyProtection="1">
      <alignment horizontal="left" vertical="center" wrapText="1"/>
    </xf>
    <xf numFmtId="0" fontId="19" fillId="6" borderId="0" xfId="1" applyFont="1" applyFill="1" applyBorder="1" applyAlignment="1" applyProtection="1">
      <alignment horizontal="left" vertical="center" wrapText="1"/>
    </xf>
    <xf numFmtId="0" fontId="19" fillId="6" borderId="13" xfId="1" applyFont="1" applyFill="1" applyBorder="1" applyAlignment="1" applyProtection="1">
      <alignment horizontal="left" vertical="center" wrapText="1"/>
    </xf>
    <xf numFmtId="0" fontId="19" fillId="6" borderId="19" xfId="0" applyFont="1" applyFill="1" applyBorder="1" applyAlignment="1">
      <alignment horizontal="left" vertical="center"/>
    </xf>
    <xf numFmtId="0" fontId="19" fillId="6" borderId="23" xfId="0" applyFont="1" applyFill="1" applyBorder="1" applyAlignment="1">
      <alignment horizontal="left" vertical="center"/>
    </xf>
    <xf numFmtId="0" fontId="5" fillId="6" borderId="24" xfId="0" applyFont="1" applyFill="1" applyBorder="1" applyAlignment="1">
      <alignment horizontal="center" vertical="center" wrapText="1"/>
    </xf>
    <xf numFmtId="0" fontId="6" fillId="6" borderId="9" xfId="0" applyFont="1" applyFill="1" applyBorder="1" applyAlignment="1">
      <alignment horizontal="center"/>
    </xf>
    <xf numFmtId="0" fontId="6" fillId="6" borderId="7" xfId="0" applyFont="1" applyFill="1" applyBorder="1" applyAlignment="1">
      <alignment horizontal="center"/>
    </xf>
    <xf numFmtId="0" fontId="6" fillId="6" borderId="10" xfId="0" applyFont="1" applyFill="1" applyBorder="1" applyAlignment="1">
      <alignment horizontal="center"/>
    </xf>
    <xf numFmtId="0" fontId="6" fillId="6" borderId="22" xfId="0" applyFont="1" applyFill="1" applyBorder="1" applyAlignment="1">
      <alignment horizontal="left"/>
    </xf>
    <xf numFmtId="0" fontId="6" fillId="6" borderId="0" xfId="0" applyFont="1" applyFill="1" applyBorder="1" applyAlignment="1">
      <alignment horizontal="left"/>
    </xf>
    <xf numFmtId="0" fontId="6" fillId="6" borderId="3" xfId="0" applyFont="1" applyFill="1" applyBorder="1" applyAlignment="1">
      <alignment horizontal="left"/>
    </xf>
    <xf numFmtId="0" fontId="6" fillId="6" borderId="22" xfId="0" applyFont="1" applyFill="1" applyBorder="1" applyAlignment="1">
      <alignment horizontal="left" wrapText="1"/>
    </xf>
    <xf numFmtId="0" fontId="6" fillId="6" borderId="0" xfId="0" applyFont="1" applyFill="1" applyBorder="1" applyAlignment="1">
      <alignment horizontal="left" wrapText="1"/>
    </xf>
    <xf numFmtId="0" fontId="6" fillId="6" borderId="3" xfId="0" applyFont="1" applyFill="1" applyBorder="1" applyAlignment="1">
      <alignment horizontal="left" wrapText="1"/>
    </xf>
    <xf numFmtId="0" fontId="21" fillId="6" borderId="0" xfId="0" applyFont="1" applyFill="1" applyBorder="1" applyAlignment="1">
      <alignment vertical="top"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2240790</xdr:colOff>
      <xdr:row>1</xdr:row>
      <xdr:rowOff>39635</xdr:rowOff>
    </xdr:to>
    <xdr:pic>
      <xdr:nvPicPr>
        <xdr:cNvPr id="4" name="Picture 3" descr="https://intranet.dclg.gov.uk/wp-content/uploads/2016/10/MHCLG-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95250"/>
          <a:ext cx="2240790" cy="1163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0</xdr:row>
      <xdr:rowOff>95250</xdr:rowOff>
    </xdr:from>
    <xdr:to>
      <xdr:col>3</xdr:col>
      <xdr:colOff>592965</xdr:colOff>
      <xdr:row>1</xdr:row>
      <xdr:rowOff>39635</xdr:rowOff>
    </xdr:to>
    <xdr:pic>
      <xdr:nvPicPr>
        <xdr:cNvPr id="2" name="Picture 1" descr="https://intranet.dclg.gov.uk/wp-content/uploads/2016/10/MHCLG-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0"/>
          <a:ext cx="2240790" cy="1163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180975</xdr:colOff>
      <xdr:row>0</xdr:row>
      <xdr:rowOff>95250</xdr:rowOff>
    </xdr:from>
    <xdr:to>
      <xdr:col>3</xdr:col>
      <xdr:colOff>592965</xdr:colOff>
      <xdr:row>1</xdr:row>
      <xdr:rowOff>39635</xdr:rowOff>
    </xdr:to>
    <xdr:pic>
      <xdr:nvPicPr>
        <xdr:cNvPr id="3" name="Picture 2" descr="https://intranet.dclg.gov.uk/wp-content/uploads/2016/10/MHCLG-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0"/>
          <a:ext cx="2240790" cy="1163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0</xdr:colOff>
      <xdr:row>0</xdr:row>
      <xdr:rowOff>0</xdr:rowOff>
    </xdr:to>
    <xdr:sp macro="" textlink="">
      <xdr:nvSpPr>
        <xdr:cNvPr id="9217" name="Text Box 1"/>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GB" sz="1200" b="1" i="0" u="none" strike="noStrike" baseline="0">
              <a:solidFill>
                <a:srgbClr val="000000"/>
              </a:solidFill>
              <a:latin typeface="Arial"/>
              <a:cs typeface="Arial"/>
            </a:rPr>
            <a:t>Section B3 covers information on the buy-back of ex-council dwellings under SI No 501, effective from 1 April 1999. Activity should be recorded on a cumulative basis within the current financial year.</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Include all relevant expenditure (including the first £50,000, which is not eligible for the incentive).</a:t>
          </a:r>
        </a:p>
        <a:p>
          <a:pPr algn="l" rtl="0">
            <a:defRPr sz="1000"/>
          </a:pPr>
          <a:r>
            <a:rPr lang="en-GB" sz="1200" b="0" i="0" u="none" strike="noStrike" baseline="0">
              <a:solidFill>
                <a:srgbClr val="000000"/>
              </a:solidFill>
              <a:latin typeface="Arial"/>
              <a:cs typeface="Arial"/>
            </a:rPr>
            <a:t>- Exclude all Compulsory Purchase Orders and any purchases from companies.</a:t>
          </a:r>
        </a:p>
        <a:p>
          <a:pPr algn="l" rtl="0">
            <a:defRPr sz="1000"/>
          </a:pPr>
          <a:r>
            <a:rPr lang="en-GB" sz="1200" b="0" i="0" u="none" strike="noStrike" baseline="0">
              <a:solidFill>
                <a:srgbClr val="000000"/>
              </a:solidFill>
              <a:latin typeface="Arial"/>
              <a:cs typeface="Arial"/>
            </a:rPr>
            <a:t>- The amounts in column B should represent the price paid by your authority to property owners; column C should record all administrative, legal and registry costs incurred by the authority.</a:t>
          </a:r>
        </a:p>
        <a:p>
          <a:pPr algn="l" rtl="0">
            <a:defRPr sz="1000"/>
          </a:pPr>
          <a:endParaRPr lang="en-GB" sz="1000" b="0" i="0" u="none" strike="noStrike" baseline="0">
            <a:solidFill>
              <a:srgbClr val="000000"/>
            </a:solidFill>
            <a:latin typeface="Arial"/>
            <a:cs typeface="Arial"/>
          </a:endParaRPr>
        </a:p>
        <a:p>
          <a:pPr algn="l" rtl="0">
            <a:defRPr sz="1000"/>
          </a:pP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18" name="Text Box 2"/>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 B1 covers progress on the right to buy (RTB) claims under Part V of the Housing Act 1985. Activity should be recorded on a cumulative basis within the current financial year.</a:t>
          </a:r>
        </a:p>
        <a:p>
          <a:pPr algn="l" rtl="0">
            <a:defRPr sz="1000"/>
          </a:pPr>
          <a:endParaRPr lang="en-GB" sz="1200" b="1"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B1a: </a:t>
          </a:r>
          <a:r>
            <a:rPr lang="en-GB" sz="1200" b="0" i="0" u="none" strike="noStrike" baseline="0">
              <a:solidFill>
                <a:srgbClr val="000000"/>
              </a:solidFill>
              <a:latin typeface="Arial"/>
              <a:cs typeface="Arial"/>
            </a:rPr>
            <a:t>Enter the number of RTB applications received during the period. Include applications, which were subsequently withdrawn. Include also applications on form RTB1, where sales are subsequently to be processed under voluntary consents.</a:t>
          </a:r>
          <a:endParaRPr lang="en-GB" sz="1200" b="1" i="0" u="none" strike="noStrike" baseline="0">
            <a:solidFill>
              <a:srgbClr val="000000"/>
            </a:solidFill>
            <a:latin typeface="Arial"/>
            <a:cs typeface="Arial"/>
          </a:endParaRPr>
        </a:p>
        <a:p>
          <a:pPr algn="l" rtl="0">
            <a:defRPr sz="1000"/>
          </a:pPr>
          <a:endParaRPr lang="en-GB" sz="1200" b="1" i="0" u="none" strike="noStrike" baseline="0">
            <a:solidFill>
              <a:srgbClr val="000000"/>
            </a:solidFill>
            <a:latin typeface="Arial"/>
            <a:cs typeface="Arial"/>
          </a:endParaRPr>
        </a:p>
        <a:p>
          <a:pPr algn="l" rtl="0">
            <a:defRPr sz="1000"/>
          </a:pP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69844" name="Line 3"/>
        <xdr:cNvSpPr>
          <a:spLocks noChangeShapeType="1"/>
        </xdr:cNvSpPr>
      </xdr:nvSpPr>
      <xdr:spPr bwMode="auto">
        <a:xfrm flipV="1">
          <a:off x="9001125" y="0"/>
          <a:ext cx="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45" name="Line 4"/>
        <xdr:cNvSpPr>
          <a:spLocks noChangeShapeType="1"/>
        </xdr:cNvSpPr>
      </xdr:nvSpPr>
      <xdr:spPr bwMode="auto">
        <a:xfrm>
          <a:off x="9001125" y="0"/>
          <a:ext cx="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46" name="Line 5"/>
        <xdr:cNvSpPr>
          <a:spLocks noChangeShapeType="1"/>
        </xdr:cNvSpPr>
      </xdr:nvSpPr>
      <xdr:spPr bwMode="auto">
        <a:xfrm>
          <a:off x="9001125" y="0"/>
          <a:ext cx="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47" name="Line 6"/>
        <xdr:cNvSpPr>
          <a:spLocks noChangeShapeType="1"/>
        </xdr:cNvSpPr>
      </xdr:nvSpPr>
      <xdr:spPr bwMode="auto">
        <a:xfrm>
          <a:off x="9001125" y="0"/>
          <a:ext cx="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48" name="Line 7"/>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49" name="Line 8"/>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50" name="Line 9"/>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51" name="Line 10"/>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69852" name="Line 11"/>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9228" name="Text Box 12"/>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29" name="Text Box 13"/>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Sections A1 and A2 cover all capital expenditure deemed to be for HRA purposes.</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A1a: Work on a local authority’s HRA Stock fixed assets. </a:t>
          </a:r>
          <a:r>
            <a:rPr lang="en-GB" sz="1200" b="0" i="0" u="none" strike="noStrike" baseline="0">
              <a:solidFill>
                <a:srgbClr val="000000"/>
              </a:solidFill>
              <a:latin typeface="Arial"/>
              <a:cs typeface="Arial"/>
            </a:rPr>
            <a:t>This covers spend on existing HRA dwellings or hostels which are to be retained in the authority’s housing stock, whether purpose-built council dwellings or those acquired from private ownership. </a:t>
          </a:r>
        </a:p>
        <a:p>
          <a:pPr algn="l" rtl="0">
            <a:defRPr sz="1000"/>
          </a:pPr>
          <a:r>
            <a:rPr lang="en-GB" sz="1200" b="1" i="0" u="none" strike="noStrike" baseline="0">
              <a:solidFill>
                <a:srgbClr val="000000"/>
              </a:solidFill>
              <a:latin typeface="Arial"/>
              <a:cs typeface="Arial"/>
            </a:rPr>
            <a:t>Include:</a:t>
          </a:r>
        </a:p>
        <a:p>
          <a:pPr algn="l" rtl="0">
            <a:defRPr sz="1000"/>
          </a:pPr>
          <a:r>
            <a:rPr lang="en-GB" sz="1200" b="1" i="0" u="none" strike="noStrike" baseline="0">
              <a:solidFill>
                <a:srgbClr val="000000"/>
              </a:solidFill>
              <a:latin typeface="Arial"/>
              <a:cs typeface="Arial"/>
            </a:rPr>
            <a:t>  </a:t>
          </a:r>
          <a:r>
            <a:rPr lang="en-GB" sz="1200" b="0" i="0" u="none" strike="noStrike" baseline="0">
              <a:solidFill>
                <a:srgbClr val="000000"/>
              </a:solidFill>
              <a:latin typeface="Arial"/>
              <a:cs typeface="Arial"/>
            </a:rPr>
            <a:t> - expenditure on delivery improvements to the authority's dwelling stock to meet the decent homes standard (please also           </a:t>
          </a:r>
        </a:p>
        <a:p>
          <a:pPr algn="l" rtl="0">
            <a:defRPr sz="1000"/>
          </a:pPr>
          <a:r>
            <a:rPr lang="en-GB" sz="1200" b="0" i="0" u="none" strike="noStrike" baseline="0">
              <a:solidFill>
                <a:srgbClr val="000000"/>
              </a:solidFill>
              <a:latin typeface="Arial"/>
              <a:cs typeface="Arial"/>
            </a:rPr>
            <a:t>       separately identify these at A1a1).</a:t>
          </a:r>
        </a:p>
        <a:p>
          <a:pPr algn="l" rtl="0">
            <a:defRPr sz="1000"/>
          </a:pPr>
          <a:r>
            <a:rPr lang="en-GB" sz="1200" b="0" i="0" u="none" strike="noStrike" baseline="0">
              <a:solidFill>
                <a:srgbClr val="000000"/>
              </a:solidFill>
              <a:latin typeface="Arial"/>
              <a:cs typeface="Arial"/>
            </a:rPr>
            <a:t>    - Conversion works  (i.e. changes to the number of dwellings within a property, including the self-containment of separate </a:t>
          </a:r>
        </a:p>
        <a:p>
          <a:pPr algn="l" rtl="0">
            <a:defRPr sz="1000"/>
          </a:pPr>
          <a:r>
            <a:rPr lang="en-GB" sz="1200" b="0" i="0" u="none" strike="noStrike" baseline="0">
              <a:solidFill>
                <a:srgbClr val="000000"/>
              </a:solidFill>
              <a:latin typeface="Arial"/>
              <a:cs typeface="Arial"/>
            </a:rPr>
            <a:t>      but not previously self-contained  dwellings);</a:t>
          </a:r>
        </a:p>
        <a:p>
          <a:pPr algn="l" rtl="0">
            <a:defRPr sz="1000"/>
          </a:pPr>
          <a:r>
            <a:rPr lang="en-GB" sz="1200" b="0" i="0" u="none" strike="noStrike" baseline="0">
              <a:solidFill>
                <a:srgbClr val="000000"/>
              </a:solidFill>
              <a:latin typeface="Arial"/>
              <a:cs typeface="Arial"/>
            </a:rPr>
            <a:t>    - Any adaptations for disabled people and Disabled Facilities Grants paid to council tenants </a:t>
          </a:r>
        </a:p>
        <a:p>
          <a:pPr algn="l" rtl="0">
            <a:defRPr sz="1000"/>
          </a:pPr>
          <a:r>
            <a:rPr lang="en-GB" sz="1200" b="0" i="0" u="none" strike="noStrike" baseline="0">
              <a:solidFill>
                <a:srgbClr val="000000"/>
              </a:solidFill>
              <a:latin typeface="Arial"/>
              <a:cs typeface="Arial"/>
            </a:rPr>
            <a:t>    - Specific energy conservation schemes e.g. loft insulation, lagging of tanks/pipes and draught proofing;</a:t>
          </a:r>
        </a:p>
        <a:p>
          <a:pPr algn="l" rtl="0">
            <a:defRPr sz="1000"/>
          </a:pPr>
          <a:r>
            <a:rPr lang="en-GB" sz="1200" b="0" i="0" u="none" strike="noStrike" baseline="0">
              <a:solidFill>
                <a:srgbClr val="000000"/>
              </a:solidFill>
              <a:latin typeface="Arial"/>
              <a:cs typeface="Arial"/>
            </a:rPr>
            <a:t>    - General environmental improvement works beyond the curtilage of dwellings on HRA estates. </a:t>
          </a:r>
        </a:p>
        <a:p>
          <a:pPr algn="l" rtl="0">
            <a:defRPr sz="1000"/>
          </a:pPr>
          <a:r>
            <a:rPr lang="en-GB" sz="1200" b="1" i="0" u="none" strike="noStrike" baseline="0">
              <a:solidFill>
                <a:srgbClr val="000000"/>
              </a:solidFill>
              <a:latin typeface="Arial"/>
              <a:cs typeface="Arial"/>
            </a:rPr>
            <a:t>Exclude:</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 Expenditure made under Group Repair and/or Renewal Area powers, or older General Improvement Area/Housing        </a:t>
          </a:r>
        </a:p>
        <a:p>
          <a:pPr algn="l" rtl="0">
            <a:defRPr sz="1000"/>
          </a:pPr>
          <a:r>
            <a:rPr lang="en-GB" sz="1200" b="0" i="0" u="none" strike="noStrike" baseline="0">
              <a:solidFill>
                <a:srgbClr val="000000"/>
              </a:solidFill>
              <a:latin typeface="Arial"/>
              <a:cs typeface="Arial"/>
            </a:rPr>
            <a:t>      Action Area powers (which should be recorded at A3a)</a:t>
          </a:r>
        </a:p>
        <a:p>
          <a:pPr algn="l" rtl="0">
            <a:defRPr sz="1000"/>
          </a:pPr>
          <a:r>
            <a:rPr lang="en-GB" sz="1200" b="0" i="0" u="none" strike="noStrike" baseline="0">
              <a:solidFill>
                <a:srgbClr val="000000"/>
              </a:solidFill>
              <a:latin typeface="Arial"/>
              <a:cs typeface="Arial"/>
            </a:rPr>
            <a:t>    - The cost of building new dwellings on existing HRA estates (which should be recorded at A1b).</a:t>
          </a:r>
        </a:p>
        <a:p>
          <a:pPr algn="l" rtl="0">
            <a:defRPr sz="1000"/>
          </a:pPr>
          <a:endParaRPr lang="en-GB" sz="1200" b="0"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A1b: All other HRA-based expenditure </a:t>
          </a:r>
          <a:r>
            <a:rPr lang="en-GB" sz="1200" b="0" i="0" u="none" strike="noStrike" baseline="0">
              <a:solidFill>
                <a:srgbClr val="000000"/>
              </a:solidFill>
              <a:latin typeface="Arial"/>
              <a:cs typeface="Arial"/>
            </a:rPr>
            <a:t>is for any items not covered above, including:</a:t>
          </a:r>
        </a:p>
        <a:p>
          <a:pPr algn="l" rtl="0">
            <a:defRPr sz="1000"/>
          </a:pPr>
          <a:r>
            <a:rPr lang="en-GB" sz="1200" b="0" i="0" u="none" strike="noStrike" baseline="0">
              <a:solidFill>
                <a:srgbClr val="000000"/>
              </a:solidFill>
              <a:latin typeface="Arial"/>
              <a:cs typeface="Arial"/>
            </a:rPr>
            <a:t>    - Land purchase, disposal of local authority dwellings, new housebuilding for rental, existing dwellings acquired for </a:t>
          </a:r>
        </a:p>
        <a:p>
          <a:pPr algn="l" rtl="0">
            <a:defRPr sz="1000"/>
          </a:pPr>
          <a:r>
            <a:rPr lang="en-GB" sz="1200" b="0" i="0" u="none" strike="noStrike" baseline="0">
              <a:solidFill>
                <a:srgbClr val="000000"/>
              </a:solidFill>
              <a:latin typeface="Arial"/>
              <a:cs typeface="Arial"/>
            </a:rPr>
            <a:t>      continued housing use, Housing Defects Act repurchases and any cash incentive schemes.</a:t>
          </a:r>
        </a:p>
        <a:p>
          <a:pPr algn="l" rtl="0">
            <a:defRPr sz="1000"/>
          </a:pPr>
          <a:r>
            <a:rPr lang="en-GB" sz="1200" b="0" i="0" u="none" strike="noStrike" baseline="0">
              <a:solidFill>
                <a:srgbClr val="000000"/>
              </a:solidFill>
              <a:latin typeface="Arial"/>
              <a:cs typeface="Arial"/>
            </a:rPr>
            <a:t>    - New housebuilding construction for outright sale, including shared ownership and leasehold for the elderly;</a:t>
          </a:r>
        </a:p>
        <a:p>
          <a:pPr algn="l" rtl="0">
            <a:defRPr sz="1000"/>
          </a:pPr>
          <a:r>
            <a:rPr lang="en-GB" sz="1200" b="0" i="0" u="none" strike="noStrike" baseline="0">
              <a:solidFill>
                <a:srgbClr val="000000"/>
              </a:solidFill>
              <a:latin typeface="Arial"/>
              <a:cs typeface="Arial"/>
            </a:rPr>
            <a:t>    - Improvement for Sale (IFS) scheme payments under section 429 of the Housing Act 1985, for the acquisition and/or  </a:t>
          </a:r>
        </a:p>
        <a:p>
          <a:pPr algn="l" rtl="0">
            <a:defRPr sz="1000"/>
          </a:pPr>
          <a:r>
            <a:rPr lang="en-GB" sz="1200" b="0" i="0" u="none" strike="noStrike" baseline="0">
              <a:solidFill>
                <a:srgbClr val="000000"/>
              </a:solidFill>
              <a:latin typeface="Arial"/>
              <a:cs typeface="Arial"/>
            </a:rPr>
            <a:t>      improvement of dwellings on which Exchequer contribution can be claim if sold at a loss. Also includes spending on </a:t>
          </a:r>
        </a:p>
        <a:p>
          <a:pPr algn="l" rtl="0">
            <a:defRPr sz="1000"/>
          </a:pPr>
          <a:r>
            <a:rPr lang="en-GB" sz="1200" b="0" i="0" u="none" strike="noStrike" baseline="0">
              <a:solidFill>
                <a:srgbClr val="000000"/>
              </a:solidFill>
              <a:latin typeface="Arial"/>
              <a:cs typeface="Arial"/>
            </a:rPr>
            <a:t>      improvement work to properties to be sold outside of the IFS scheme;</a:t>
          </a:r>
        </a:p>
        <a:p>
          <a:pPr algn="l" rtl="0">
            <a:defRPr sz="1000"/>
          </a:pPr>
          <a:r>
            <a:rPr lang="en-GB" sz="1200" b="0" i="0" u="none" strike="noStrike" baseline="0">
              <a:solidFill>
                <a:srgbClr val="000000"/>
              </a:solidFill>
              <a:latin typeface="Arial"/>
              <a:cs typeface="Arial"/>
            </a:rPr>
            <a:t>    - demolition of local authority dwellings, including any payments that are part of the cost of clearing acquired sites. Those </a:t>
          </a:r>
        </a:p>
        <a:p>
          <a:pPr algn="l" rtl="0">
            <a:defRPr sz="1000"/>
          </a:pPr>
          <a:r>
            <a:rPr lang="en-GB" sz="1200" b="0" i="0" u="none" strike="noStrike" baseline="0">
              <a:solidFill>
                <a:srgbClr val="000000"/>
              </a:solidFill>
              <a:latin typeface="Arial"/>
              <a:cs typeface="Arial"/>
            </a:rPr>
            <a:t>      which are in respect of dwellings within a slum clearance area (these should be recorded in A3d below).</a:t>
          </a:r>
        </a:p>
        <a:p>
          <a:pPr algn="l" rtl="0">
            <a:defRPr sz="1000"/>
          </a:pPr>
          <a:endParaRPr lang="en-GB" sz="1200" b="0"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A1c: Total cumulative HRA-based expenditure</a:t>
          </a:r>
          <a:r>
            <a:rPr lang="en-GB" sz="1200" b="0" i="0" u="none" strike="noStrike" baseline="0">
              <a:solidFill>
                <a:srgbClr val="000000"/>
              </a:solidFill>
              <a:latin typeface="Arial"/>
              <a:cs typeface="Arial"/>
            </a:rPr>
            <a:t> is the sum of fields A1a and A1b inclusive.</a:t>
          </a:r>
        </a:p>
        <a:p>
          <a:pPr algn="l" rtl="0">
            <a:defRPr sz="1000"/>
          </a:pPr>
          <a:endParaRPr lang="en-GB" sz="1200" b="0"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A2a: </a:t>
          </a:r>
          <a:r>
            <a:rPr lang="en-GB" sz="1200" b="0" i="0" u="none" strike="noStrike" baseline="0">
              <a:solidFill>
                <a:srgbClr val="000000"/>
              </a:solidFill>
              <a:latin typeface="Arial"/>
              <a:cs typeface="Arial"/>
            </a:rPr>
            <a:t>Please enter your forecast outturn of HRA based expenditure for the complete financial year, to put into context the reported spend during the year to date at section A1c.</a:t>
          </a:r>
        </a:p>
        <a:p>
          <a:pPr algn="l" rtl="0">
            <a:defRPr sz="1000"/>
          </a:pP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0" name="Text Box 14"/>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Sections A3 and A4 cover all capital expenditure regarded for purposes not related to the HRA, however financed.</a:t>
          </a:r>
        </a:p>
        <a:p>
          <a:pPr algn="l" rtl="0">
            <a:defRPr sz="1000"/>
          </a:pPr>
          <a:r>
            <a:rPr lang="en-GB" sz="1200" b="1" i="0" u="none" strike="noStrike" baseline="0">
              <a:solidFill>
                <a:srgbClr val="000000"/>
              </a:solidFill>
              <a:latin typeface="Arial"/>
              <a:cs typeface="Arial"/>
            </a:rPr>
            <a:t>A3a: Housing Renewal </a:t>
          </a:r>
          <a:r>
            <a:rPr lang="en-GB" sz="1200" b="0" i="0" u="none" strike="noStrike" baseline="0">
              <a:solidFill>
                <a:srgbClr val="000000"/>
              </a:solidFill>
              <a:latin typeface="Arial"/>
              <a:cs typeface="Arial"/>
            </a:rPr>
            <a:t>(including renovation grants, common parts grants, HMO grants, home repair assistance, group repair and renewal areas) covers sums payable under the Housing Grants, Construction and Regeneration Act 1996 and the Regulatory Reform (Housing Assistance) (England and Wales) Order 2002 except for relocation grants</a:t>
          </a:r>
        </a:p>
        <a:p>
          <a:pPr algn="l" rtl="0">
            <a:defRPr sz="1000"/>
          </a:pPr>
          <a:r>
            <a:rPr lang="en-GB" sz="1200" b="0" i="0" u="none" strike="noStrike" baseline="0">
              <a:solidFill>
                <a:srgbClr val="000000"/>
              </a:solidFill>
              <a:latin typeface="Arial"/>
              <a:cs typeface="Arial"/>
            </a:rPr>
            <a:t>Include:</a:t>
          </a:r>
        </a:p>
        <a:p>
          <a:pPr algn="l" rtl="0">
            <a:defRPr sz="1000"/>
          </a:pPr>
          <a:r>
            <a:rPr lang="en-GB" sz="1200" b="0" i="0" u="none" strike="noStrike" baseline="0">
              <a:solidFill>
                <a:srgbClr val="000000"/>
              </a:solidFill>
              <a:latin typeface="Arial"/>
              <a:cs typeface="Arial"/>
            </a:rPr>
            <a:t>  - Grants paid under Part 1 of the 1996 Act and Regulatory Reform (Housing Assistance) (England and Wales) Order 2002     </a:t>
          </a:r>
        </a:p>
        <a:p>
          <a:pPr algn="l" rtl="0">
            <a:defRPr sz="1000"/>
          </a:pPr>
          <a:r>
            <a:rPr lang="en-GB" sz="1200" b="0" i="0" u="none" strike="noStrike" baseline="0">
              <a:solidFill>
                <a:srgbClr val="000000"/>
              </a:solidFill>
              <a:latin typeface="Arial"/>
              <a:cs typeface="Arial"/>
            </a:rPr>
            <a:t>    except for disabled facilities grants, which should be recorded at section A3b;</a:t>
          </a:r>
        </a:p>
        <a:p>
          <a:pPr algn="l" rtl="0">
            <a:defRPr sz="1000"/>
          </a:pPr>
          <a:r>
            <a:rPr lang="en-GB" sz="1200" b="0" i="0" u="none" strike="noStrike" baseline="0">
              <a:solidFill>
                <a:srgbClr val="000000"/>
              </a:solidFill>
              <a:latin typeface="Arial"/>
              <a:cs typeface="Arial"/>
            </a:rPr>
            <a:t>  - Any acquisition of land not included with acquisition of dwellings.</a:t>
          </a:r>
        </a:p>
        <a:p>
          <a:pPr algn="l" rtl="0">
            <a:defRPr sz="1000"/>
          </a:pPr>
          <a:r>
            <a:rPr lang="en-GB" sz="1200" b="1" i="0" u="none" strike="noStrike" baseline="0">
              <a:solidFill>
                <a:srgbClr val="000000"/>
              </a:solidFill>
              <a:latin typeface="Arial"/>
              <a:cs typeface="Arial"/>
            </a:rPr>
            <a:t>A3b: Disabled Facilities Grant</a:t>
          </a:r>
          <a:r>
            <a:rPr lang="en-GB" sz="1200" b="0" i="0" u="none" strike="noStrike" baseline="0">
              <a:solidFill>
                <a:srgbClr val="000000"/>
              </a:solidFill>
              <a:latin typeface="Arial"/>
              <a:cs typeface="Arial"/>
            </a:rPr>
            <a:t> covers disabled facilities grants approved under section 24 of the Housing Grants, Construction and Regeneration Act 1996.</a:t>
          </a:r>
        </a:p>
        <a:p>
          <a:pPr algn="l" rtl="0">
            <a:defRPr sz="1000"/>
          </a:pPr>
          <a:r>
            <a:rPr lang="en-GB" sz="1200" b="1" i="0" u="none" strike="noStrike" baseline="0">
              <a:solidFill>
                <a:srgbClr val="000000"/>
              </a:solidFill>
              <a:latin typeface="Arial"/>
              <a:cs typeface="Arial"/>
            </a:rPr>
            <a:t>A3c: Funding provided to RSLs for new provision or acquisition </a:t>
          </a:r>
          <a:r>
            <a:rPr lang="en-GB" sz="1200" b="0" i="0" u="none" strike="noStrike" baseline="0">
              <a:solidFill>
                <a:srgbClr val="000000"/>
              </a:solidFill>
              <a:latin typeface="Arial"/>
              <a:cs typeface="Arial"/>
            </a:rPr>
            <a:t>covers resources (grants/loans) provided to RSLs</a:t>
          </a:r>
        </a:p>
        <a:p>
          <a:pPr algn="l" rtl="0">
            <a:defRPr sz="1000"/>
          </a:pPr>
          <a:r>
            <a:rPr lang="en-GB" sz="1200" b="0" i="0" u="none" strike="noStrike" baseline="0">
              <a:solidFill>
                <a:srgbClr val="000000"/>
              </a:solidFill>
              <a:latin typeface="Arial"/>
              <a:cs typeface="Arial"/>
            </a:rPr>
            <a:t>for provision of additional affordable housing (new or acquired).  Include spend financed through the transitional local authority social housing grant payments.</a:t>
          </a:r>
        </a:p>
        <a:p>
          <a:pPr algn="l" rtl="0">
            <a:defRPr sz="1000"/>
          </a:pPr>
          <a:r>
            <a:rPr lang="en-GB" sz="1200" b="1" i="0" u="none" strike="noStrike" baseline="0">
              <a:solidFill>
                <a:srgbClr val="000000"/>
              </a:solidFill>
              <a:latin typeface="Arial"/>
              <a:cs typeface="Arial"/>
            </a:rPr>
            <a:t>A3d: Other non-HRA expenditure </a:t>
          </a:r>
          <a:r>
            <a:rPr lang="en-GB" sz="1200" b="0" i="0" u="none" strike="noStrike" baseline="0">
              <a:solidFill>
                <a:srgbClr val="000000"/>
              </a:solidFill>
              <a:latin typeface="Arial"/>
              <a:cs typeface="Arial"/>
            </a:rPr>
            <a:t>will cover any items not already recorded in A3a to A3c above, including:</a:t>
          </a:r>
        </a:p>
        <a:p>
          <a:pPr algn="l" rtl="0">
            <a:defRPr sz="1000"/>
          </a:pPr>
          <a:r>
            <a:rPr lang="en-GB" sz="1200" b="0" i="0" u="none" strike="noStrike" baseline="0">
              <a:solidFill>
                <a:srgbClr val="000000"/>
              </a:solidFill>
              <a:latin typeface="Arial"/>
              <a:cs typeface="Arial"/>
            </a:rPr>
            <a:t>  - Slum clearance and Housing defects act reinstatement;</a:t>
          </a:r>
        </a:p>
        <a:p>
          <a:pPr algn="l" rtl="0">
            <a:defRPr sz="1000"/>
          </a:pPr>
          <a:r>
            <a:rPr lang="en-GB" sz="1200" b="0" i="0" u="none" strike="noStrike" baseline="0">
              <a:solidFill>
                <a:srgbClr val="000000"/>
              </a:solidFill>
              <a:latin typeface="Arial"/>
              <a:cs typeface="Arial"/>
            </a:rPr>
            <a:t>  - Grants to develop RSL and other private rented accommodation;</a:t>
          </a:r>
        </a:p>
        <a:p>
          <a:pPr algn="l" rtl="0">
            <a:defRPr sz="1000"/>
          </a:pPr>
          <a:r>
            <a:rPr lang="en-GB" sz="1200" b="0" i="0" u="none" strike="noStrike" baseline="0">
              <a:solidFill>
                <a:srgbClr val="000000"/>
              </a:solidFill>
              <a:latin typeface="Arial"/>
              <a:cs typeface="Arial"/>
            </a:rPr>
            <a:t>  - Lending to private persons for purposes such as home repairs or improvements in property purchase or construction;</a:t>
          </a:r>
        </a:p>
        <a:p>
          <a:pPr algn="l" rtl="0">
            <a:defRPr sz="1000"/>
          </a:pPr>
          <a:r>
            <a:rPr lang="en-GB" sz="1200" b="0" i="0" u="none" strike="noStrike" baseline="0">
              <a:solidFill>
                <a:srgbClr val="000000"/>
              </a:solidFill>
              <a:latin typeface="Arial"/>
              <a:cs typeface="Arial"/>
            </a:rPr>
            <a:t>  - Expenditure on defective dwellings sanctioned under section 19 of the Local Government Finance Act 1982.</a:t>
          </a:r>
        </a:p>
        <a:p>
          <a:pPr algn="l" rtl="0">
            <a:defRPr sz="1000"/>
          </a:pPr>
          <a:r>
            <a:rPr lang="en-GB" sz="1200" b="1" i="0" u="none" strike="noStrike" baseline="0">
              <a:solidFill>
                <a:srgbClr val="000000"/>
              </a:solidFill>
              <a:latin typeface="Arial"/>
              <a:cs typeface="Arial"/>
            </a:rPr>
            <a:t>A3e: Total cumulative non-HRA expenditure</a:t>
          </a:r>
          <a:r>
            <a:rPr lang="en-GB" sz="1200" b="0" i="0" u="none" strike="noStrike" baseline="0">
              <a:solidFill>
                <a:srgbClr val="000000"/>
              </a:solidFill>
              <a:latin typeface="Arial"/>
              <a:cs typeface="Arial"/>
            </a:rPr>
            <a:t> is the sum of fields A3a to A3d inclusive. </a:t>
          </a:r>
        </a:p>
        <a:p>
          <a:pPr algn="l" rtl="0">
            <a:defRPr sz="1000"/>
          </a:pPr>
          <a:r>
            <a:rPr lang="en-GB" sz="1200" b="1" i="0" u="none" strike="noStrike" baseline="0">
              <a:solidFill>
                <a:srgbClr val="000000"/>
              </a:solidFill>
              <a:latin typeface="Arial"/>
              <a:cs typeface="Arial"/>
            </a:rPr>
            <a:t>A4a:</a:t>
          </a:r>
          <a:r>
            <a:rPr lang="en-GB" sz="1200" b="0" i="0" u="none" strike="noStrike" baseline="0">
              <a:solidFill>
                <a:srgbClr val="000000"/>
              </a:solidFill>
              <a:latin typeface="Arial"/>
              <a:cs typeface="Arial"/>
            </a:rPr>
            <a:t> Please enter your forecast outturn of non-HRA expenditure for the complete financial year, to put into context the reported spend during the year to date at A3e.</a:t>
          </a:r>
          <a:endParaRPr lang="en-GB" sz="1000" b="0" i="0" u="none" strike="noStrike" baseline="0">
            <a:solidFill>
              <a:srgbClr val="000000"/>
            </a:solidFill>
            <a:latin typeface="Arial"/>
            <a:cs typeface="Arial"/>
          </a:endParaRPr>
        </a:p>
        <a:p>
          <a:pPr algn="l" rtl="0">
            <a:defRPr sz="1000"/>
          </a:pP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1" name="Text Box 15"/>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 B2 covers sales/transfers completed and is again recorded on a cumulative basis within the current financial year. Dwellings to be demolished after transfer should not be included. (First) Column A covers the number of dwellings while the associated aggregate selling price (net of discounts i.e. not the market value) and the discounts allowed respectively on the sales and transfers should be given in the columns B and C.</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Count all RTB sales (row B2a), and any residual RTM sales (row B2e), completed during the period, but exclude RTB claw back sales/receipts.</a:t>
          </a:r>
        </a:p>
        <a:p>
          <a:pPr algn="l" rtl="0">
            <a:defRPr sz="1000"/>
          </a:pPr>
          <a:r>
            <a:rPr lang="en-GB" sz="1200" b="0" i="0" u="none" strike="noStrike" baseline="0">
              <a:solidFill>
                <a:srgbClr val="000000"/>
              </a:solidFill>
              <a:latin typeface="Arial"/>
              <a:cs typeface="Arial"/>
            </a:rPr>
            <a:t>- Include leasehold disposals where the authority does not own the freehold</a:t>
          </a:r>
        </a:p>
        <a:p>
          <a:pPr algn="l" rtl="0">
            <a:defRPr sz="1000"/>
          </a:pPr>
          <a:r>
            <a:rPr lang="en-GB" sz="1200" b="0" i="0" u="none" strike="noStrike" baseline="0">
              <a:solidFill>
                <a:srgbClr val="000000"/>
              </a:solidFill>
              <a:latin typeface="Arial"/>
              <a:cs typeface="Arial"/>
            </a:rPr>
            <a:t>- Count each shared ownership sale only once at the time of disposal of the initial share - this avoids double counting of </a:t>
          </a:r>
        </a:p>
        <a:p>
          <a:pPr algn="l" rtl="0">
            <a:defRPr sz="1000"/>
          </a:pPr>
          <a:r>
            <a:rPr lang="en-GB" sz="1200" b="0" i="0" u="none" strike="noStrike" baseline="0">
              <a:solidFill>
                <a:srgbClr val="000000"/>
              </a:solidFill>
              <a:latin typeface="Arial"/>
              <a:cs typeface="Arial"/>
            </a:rPr>
            <a:t>   dwellings at a  later stage. However, the value of any further (“stair casing”) payments should be counted in column B. </a:t>
          </a:r>
        </a:p>
        <a:p>
          <a:pPr algn="l" rtl="0">
            <a:defRPr sz="1000"/>
          </a:pPr>
          <a:r>
            <a:rPr lang="en-GB" sz="1200" b="0" i="0" u="none" strike="noStrike" baseline="0">
              <a:solidFill>
                <a:srgbClr val="000000"/>
              </a:solidFill>
              <a:latin typeface="Arial"/>
              <a:cs typeface="Arial"/>
            </a:rPr>
            <a:t>- Sales where mortgage repayments are to be deferred should be counted once only, at the time of disposal rather than when </a:t>
          </a:r>
        </a:p>
        <a:p>
          <a:pPr algn="l" rtl="0">
            <a:defRPr sz="1000"/>
          </a:pPr>
          <a:r>
            <a:rPr lang="en-GB" sz="1200" b="0" i="0" u="none" strike="noStrike" baseline="0">
              <a:solidFill>
                <a:srgbClr val="000000"/>
              </a:solidFill>
              <a:latin typeface="Arial"/>
              <a:cs typeface="Arial"/>
            </a:rPr>
            <a:t>   the mortgage payments begin.</a:t>
          </a:r>
        </a:p>
        <a:p>
          <a:pPr algn="l" rtl="0">
            <a:defRPr sz="1000"/>
          </a:pPr>
          <a:r>
            <a:rPr lang="en-GB" sz="1200" b="0" i="0" u="none" strike="noStrike" baseline="0">
              <a:solidFill>
                <a:srgbClr val="000000"/>
              </a:solidFill>
              <a:latin typeface="Arial"/>
              <a:cs typeface="Arial"/>
            </a:rPr>
            <a:t>- Selling price of transfers to RSLs should be gross of any levy payments to HM Treasury but net of any other associated </a:t>
          </a:r>
        </a:p>
        <a:p>
          <a:pPr algn="l" rtl="0">
            <a:defRPr sz="1000"/>
          </a:pPr>
          <a:r>
            <a:rPr lang="en-GB" sz="1200" b="0" i="0" u="none" strike="noStrike" baseline="0">
              <a:solidFill>
                <a:srgbClr val="000000"/>
              </a:solidFill>
              <a:latin typeface="Arial"/>
              <a:cs typeface="Arial"/>
            </a:rPr>
            <a:t>   expenses.</a:t>
          </a: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69857" name="Line 16"/>
        <xdr:cNvSpPr>
          <a:spLocks noChangeShapeType="1"/>
        </xdr:cNvSpPr>
      </xdr:nvSpPr>
      <xdr:spPr bwMode="auto">
        <a:xfrm>
          <a:off x="9001125"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0</xdr:colOff>
      <xdr:row>0</xdr:row>
      <xdr:rowOff>0</xdr:rowOff>
    </xdr:from>
    <xdr:to>
      <xdr:col>10</xdr:col>
      <xdr:colOff>0</xdr:colOff>
      <xdr:row>0</xdr:row>
      <xdr:rowOff>0</xdr:rowOff>
    </xdr:to>
    <xdr:sp macro="" textlink="">
      <xdr:nvSpPr>
        <xdr:cNvPr id="9233" name="Text Box 17"/>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4" name="Text Box 18"/>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5" name="Text Box 19"/>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6" name="Text Box 20"/>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0</xdr:col>
      <xdr:colOff>247650</xdr:colOff>
      <xdr:row>1</xdr:row>
      <xdr:rowOff>57150</xdr:rowOff>
    </xdr:from>
    <xdr:to>
      <xdr:col>9</xdr:col>
      <xdr:colOff>790575</xdr:colOff>
      <xdr:row>5</xdr:row>
      <xdr:rowOff>152400</xdr:rowOff>
    </xdr:to>
    <xdr:sp macro="" textlink="">
      <xdr:nvSpPr>
        <xdr:cNvPr id="9237" name="Text Box 21"/>
        <xdr:cNvSpPr txBox="1">
          <a:spLocks noChangeArrowheads="1"/>
        </xdr:cNvSpPr>
      </xdr:nvSpPr>
      <xdr:spPr bwMode="auto">
        <a:xfrm flipV="1">
          <a:off x="247650" y="361950"/>
          <a:ext cx="8648700" cy="74295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8" name="Text Box 22"/>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39" name="Text Box 23"/>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 C relates to the Social HomeBuy scheme effective from 1st April 2006. Activity should be recorded on a cumulative basis within the current financial year.</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This section collects information on the initial sale of a social dwelling through the Social HomeBuy scheme only.</a:t>
          </a:r>
        </a:p>
        <a:p>
          <a:pPr algn="l" rtl="0">
            <a:defRPr sz="1000"/>
          </a:pPr>
          <a:endParaRPr lang="en-GB" sz="1200" b="0" i="0" u="none" strike="noStrike" baseline="0">
            <a:solidFill>
              <a:srgbClr val="000000"/>
            </a:solidFill>
            <a:latin typeface="Arial"/>
            <a:cs typeface="Arial"/>
          </a:endParaRPr>
        </a:p>
        <a:p>
          <a:pPr algn="l" rtl="0">
            <a:defRPr sz="1000"/>
          </a:pPr>
          <a:r>
            <a:rPr lang="en-GB" sz="1600" b="1" i="0" u="none" strike="noStrike" baseline="0">
              <a:solidFill>
                <a:srgbClr val="FF0000"/>
              </a:solidFill>
              <a:latin typeface="Arial"/>
              <a:cs typeface="Arial"/>
            </a:rPr>
            <a:t> </a:t>
          </a:r>
          <a:endParaRPr lang="en-GB" sz="1200" b="0" i="0" u="none" strike="noStrike" baseline="0">
            <a:solidFill>
              <a:srgbClr val="000000"/>
            </a:solidFill>
            <a:latin typeface="Arial"/>
            <a:cs typeface="Arial"/>
          </a:endParaRPr>
        </a:p>
        <a:p>
          <a:pPr algn="l" rtl="0">
            <a:defRPr sz="1000"/>
          </a:pPr>
          <a:endParaRPr lang="en-GB" sz="12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Arial"/>
            <a:cs typeface="Arial"/>
          </a:endParaRPr>
        </a:p>
        <a:p>
          <a:pPr algn="l" rtl="0">
            <a:defRPr sz="1000"/>
          </a:pP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0" name="Text Box 24"/>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1" name="Text Box 25"/>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Section C1 covers Social Homebuy applications. Activity should be recorded on a cumulative basis within the current financial year.</a:t>
          </a:r>
        </a:p>
        <a:p>
          <a:pPr algn="l" rtl="0">
            <a:defRPr sz="1000"/>
          </a:pPr>
          <a:endParaRPr lang="en-GB" sz="1200" b="1"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C1a: </a:t>
          </a:r>
          <a:r>
            <a:rPr lang="en-GB" sz="1200" b="0" i="0" u="none" strike="noStrike" baseline="0">
              <a:solidFill>
                <a:srgbClr val="000000"/>
              </a:solidFill>
              <a:latin typeface="Arial"/>
              <a:cs typeface="Arial"/>
            </a:rPr>
            <a:t>Enter the number of Social HomeBuy applications received during the period. Include applications, which were subsequently withdrawn. </a:t>
          </a:r>
          <a:endParaRPr lang="en-GB" sz="1200" b="1" i="0" u="none" strike="noStrike" baseline="0">
            <a:solidFill>
              <a:srgbClr val="000000"/>
            </a:solidFill>
            <a:latin typeface="Arial"/>
            <a:cs typeface="Arial"/>
          </a:endParaRPr>
        </a:p>
        <a:p>
          <a:pPr algn="l" rtl="0">
            <a:defRPr sz="1000"/>
          </a:pPr>
          <a:endParaRPr lang="en-GB" sz="1200" b="1" i="0" u="none" strike="noStrike" baseline="0">
            <a:solidFill>
              <a:srgbClr val="000000"/>
            </a:solidFill>
            <a:latin typeface="Arial"/>
            <a:cs typeface="Arial"/>
          </a:endParaRPr>
        </a:p>
        <a:p>
          <a:pPr algn="l" rtl="0">
            <a:defRPr sz="1000"/>
          </a:pPr>
          <a:r>
            <a:rPr lang="en-GB" sz="1200" b="1" i="0" u="none" strike="noStrike" baseline="0">
              <a:solidFill>
                <a:srgbClr val="000000"/>
              </a:solidFill>
              <a:latin typeface="Arial"/>
              <a:cs typeface="Arial"/>
            </a:rPr>
            <a:t>C1b and c: </a:t>
          </a:r>
          <a:r>
            <a:rPr lang="en-GB" sz="1200" b="0" i="0" u="none" strike="noStrike" baseline="0">
              <a:solidFill>
                <a:srgbClr val="000000"/>
              </a:solidFill>
              <a:latin typeface="Arial"/>
              <a:cs typeface="Arial"/>
            </a:rPr>
            <a:t>Enter the number of applications admitted (acceptances) and applications denied (rejections) respectively.</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2" name="Text Box 26"/>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3" name="Text Box 27"/>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4" name="Text Box 28"/>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5" name="Text Box 29"/>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twoCellAnchor>
    <xdr:from>
      <xdr:col>10</xdr:col>
      <xdr:colOff>0</xdr:colOff>
      <xdr:row>0</xdr:row>
      <xdr:rowOff>0</xdr:rowOff>
    </xdr:from>
    <xdr:to>
      <xdr:col>10</xdr:col>
      <xdr:colOff>0</xdr:colOff>
      <xdr:row>0</xdr:row>
      <xdr:rowOff>0</xdr:rowOff>
    </xdr:to>
    <xdr:sp macro="" textlink="">
      <xdr:nvSpPr>
        <xdr:cNvPr id="9246" name="Text Box 30"/>
        <xdr:cNvSpPr txBox="1">
          <a:spLocks noChangeArrowheads="1"/>
        </xdr:cNvSpPr>
      </xdr:nvSpPr>
      <xdr:spPr bwMode="auto">
        <a:xfrm>
          <a:off x="9001125" y="0"/>
          <a:ext cx="0" cy="0"/>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200" b="1" i="0" u="none" strike="noStrike" baseline="0">
              <a:solidFill>
                <a:srgbClr val="000000"/>
              </a:solidFill>
              <a:latin typeface="Arial"/>
              <a:cs typeface="Arial"/>
            </a:rPr>
            <a:t>This section relates to the provision under Section 442 and 444 of the Housing Act 1985 for local authorities to enter into agreement with building societies or a body or class of bodies specified in SI No. 1555 1984, whereby the authority will indemnify the building society, or specified body in the event of default by the mortgagor.</a:t>
          </a:r>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usingdata@communities.gsi.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organisations/homes-and-communities-agency/about/access-and-opening" TargetMode="External"/><Relationship Id="rId13" Type="http://schemas.openxmlformats.org/officeDocument/2006/relationships/hyperlink" Target="https://www.gov.uk/government/publications/housing-health-and-safety-rating-system-enforcement-guidance-housing-conditions" TargetMode="External"/><Relationship Id="rId18" Type="http://schemas.openxmlformats.org/officeDocument/2006/relationships/hyperlink" Target="https://www.gov.uk/government/publications/allocation-of-accommodation-guidance-for-local-housing-authorities-in-england" TargetMode="External"/><Relationship Id="rId26" Type="http://schemas.openxmlformats.org/officeDocument/2006/relationships/hyperlink" Target="http://webarchive.nationalarchives.gov.uk/20120919132719/http:/www.communities.gov.uk/documents/housing/pdf/156837.pdf" TargetMode="External"/><Relationship Id="rId3" Type="http://schemas.openxmlformats.org/officeDocument/2006/relationships/hyperlink" Target="https://www.gov.uk/government/publications/allocation-of-accommodation-guidance-for-local-housing-authorities-in-england" TargetMode="External"/><Relationship Id="rId21" Type="http://schemas.openxmlformats.org/officeDocument/2006/relationships/hyperlink" Target="https://www.london.gov.uk/what-we-do/housing-and-land/increasing-housing-supply/affordable-housing-statistics" TargetMode="External"/><Relationship Id="rId7" Type="http://schemas.openxmlformats.org/officeDocument/2006/relationships/hyperlink" Target="https://www.gov.uk/government/collections/housing-statistics" TargetMode="External"/><Relationship Id="rId12" Type="http://schemas.openxmlformats.org/officeDocument/2006/relationships/hyperlink" Target="https://www.gov.uk/government/publications/reinvigorating-right-to-buy-factsheet-for-local-authorities--2" TargetMode="External"/><Relationship Id="rId17" Type="http://schemas.openxmlformats.org/officeDocument/2006/relationships/hyperlink" Target="http://webarchive.nationalarchives.gov.uk/20140805133148/http:/www.homesandcommunities.co.uk/ourwork/existing-stock" TargetMode="External"/><Relationship Id="rId25" Type="http://schemas.openxmlformats.org/officeDocument/2006/relationships/hyperlink" Target="http://webarchive.nationalarchives.gov.uk/20120919132719/http:/www.communities.gov.uk/documents/housing/pdf/156837.pdf" TargetMode="External"/><Relationship Id="rId2" Type="http://schemas.openxmlformats.org/officeDocument/2006/relationships/hyperlink" Target="http://www.legislation.gov.uk/ukpga/2011/20/contents/enacted" TargetMode="External"/><Relationship Id="rId16" Type="http://schemas.openxmlformats.org/officeDocument/2006/relationships/hyperlink" Target="https://www.gov.uk/government/uploads/system/uploads/attachment_data/file/9425/150940.pdf" TargetMode="External"/><Relationship Id="rId20" Type="http://schemas.openxmlformats.org/officeDocument/2006/relationships/hyperlink" Target="https://www.gov.uk/government/publications/allocation-of-accommodation-guidance-for-local-housing-authorities-in-england" TargetMode="External"/><Relationship Id="rId29" Type="http://schemas.openxmlformats.org/officeDocument/2006/relationships/hyperlink" Target="https://www.gov.uk/affordable-home-ownership-schemes/shared-ownership-scheme" TargetMode="External"/><Relationship Id="rId1" Type="http://schemas.openxmlformats.org/officeDocument/2006/relationships/hyperlink" Target="https://www.gov.uk/government/statistical-data-sets/live-tables-on-dwelling-stock-including-vacants" TargetMode="External"/><Relationship Id="rId6" Type="http://schemas.openxmlformats.org/officeDocument/2006/relationships/hyperlink" Target="https://www.gov.uk/government/organisations/department-for-communities-and-local-government/series/affordable-housing-supply" TargetMode="External"/><Relationship Id="rId11" Type="http://schemas.openxmlformats.org/officeDocument/2006/relationships/hyperlink" Target="https://www.gov.uk/government/organisations/department-for-communities-and-local-government/series/affordable-housing-supply" TargetMode="External"/><Relationship Id="rId24" Type="http://schemas.openxmlformats.org/officeDocument/2006/relationships/hyperlink" Target="https://www.gov.uk/government/publications/housing-health-and-safety-rating-system-guidance-for-landlords-and-property-related-professionals" TargetMode="External"/><Relationship Id="rId5" Type="http://schemas.openxmlformats.org/officeDocument/2006/relationships/hyperlink" Target="https://www.gov.uk/government/statistical-data-sets/live-tables-on-dwelling-stock-including-vacants" TargetMode="External"/><Relationship Id="rId15" Type="http://schemas.openxmlformats.org/officeDocument/2006/relationships/hyperlink" Target="https://www.gov.uk/government/uploads/system/uploads/attachment_data/file/7812/138355.pdf" TargetMode="External"/><Relationship Id="rId23" Type="http://schemas.openxmlformats.org/officeDocument/2006/relationships/hyperlink" Target="https://www.gov.uk/government/publications/allocation-of-accommodation-guidance-for-local-housing-authorities-in-england" TargetMode="External"/><Relationship Id="rId28" Type="http://schemas.openxmlformats.org/officeDocument/2006/relationships/hyperlink" Target="https://www.gov.uk/government/organisations/department-for-communities-and-local-government/series/affordable-housing-supply" TargetMode="External"/><Relationship Id="rId10" Type="http://schemas.openxmlformats.org/officeDocument/2006/relationships/hyperlink" Target="https://www.gov.uk/government/collections/affordable-homes-programme-2015-to-2018-guidance-and-allocations" TargetMode="External"/><Relationship Id="rId19" Type="http://schemas.openxmlformats.org/officeDocument/2006/relationships/hyperlink" Target="https://www.gov.uk/government/publications/allocation-of-accommodation-guidance-for-local-housing-authorities-in-england" TargetMode="External"/><Relationship Id="rId31" Type="http://schemas.openxmlformats.org/officeDocument/2006/relationships/drawing" Target="../drawings/drawing2.xml"/><Relationship Id="rId4" Type="http://schemas.openxmlformats.org/officeDocument/2006/relationships/hyperlink" Target="http://webarchive.nationalarchives.gov.uk/+/http:/www.communities.gov.uk/housing/housingmanagementcare/choicebasedlettings/" TargetMode="External"/><Relationship Id="rId9" Type="http://schemas.openxmlformats.org/officeDocument/2006/relationships/hyperlink" Target="https://www.gov.uk/government/publications/national-planning-policy-framework--2" TargetMode="External"/><Relationship Id="rId14" Type="http://schemas.openxmlformats.org/officeDocument/2006/relationships/hyperlink" Target="https://www.gov.uk/government/publications/licensing-of-houses-in-multiple-occupation-in-england-a-guide-for-landlords-and-managers" TargetMode="External"/><Relationship Id="rId22" Type="http://schemas.openxmlformats.org/officeDocument/2006/relationships/hyperlink" Target="https://www.gov.uk/government/uploads/system/uploads/attachment_data/file/313355/14-05-07_Guidance_on_Rents_for_Social_Housing__Final_.pdf" TargetMode="External"/><Relationship Id="rId27" Type="http://schemas.openxmlformats.org/officeDocument/2006/relationships/hyperlink" Target="http://webarchive.nationalarchives.gov.uk/+/http:/www.communities.gov.uk/housing/buyingselling/ownershipschemes/cashincentivescheme/"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N47"/>
  <sheetViews>
    <sheetView tabSelected="1" zoomScaleNormal="100" workbookViewId="0"/>
  </sheetViews>
  <sheetFormatPr defaultColWidth="0" defaultRowHeight="12.75" zeroHeight="1" x14ac:dyDescent="0.2"/>
  <cols>
    <col min="1" max="1" width="2.7109375" customWidth="1"/>
    <col min="2" max="2" width="42.7109375" customWidth="1"/>
    <col min="3" max="12" width="9.140625" customWidth="1"/>
    <col min="13" max="14" width="0" hidden="1" customWidth="1"/>
    <col min="15" max="16384" width="9.140625" hidden="1"/>
  </cols>
  <sheetData>
    <row r="1" spans="1:12" ht="96" customHeight="1" x14ac:dyDescent="0.2">
      <c r="A1" s="546"/>
      <c r="B1" s="546"/>
      <c r="C1" s="546"/>
      <c r="D1" s="546"/>
      <c r="E1" s="546"/>
      <c r="F1" s="546"/>
      <c r="G1" s="546"/>
      <c r="H1" s="546"/>
      <c r="I1" s="546"/>
      <c r="J1" s="546"/>
      <c r="K1" s="546"/>
      <c r="L1" s="546"/>
    </row>
    <row r="2" spans="1:12" ht="32.1" customHeight="1" x14ac:dyDescent="0.2">
      <c r="A2" s="562"/>
      <c r="B2" s="563"/>
      <c r="C2" s="563"/>
      <c r="D2" s="563"/>
      <c r="E2" s="563"/>
      <c r="F2" s="563"/>
      <c r="G2" s="563"/>
      <c r="H2" s="563"/>
      <c r="I2" s="563"/>
      <c r="J2" s="563"/>
      <c r="K2" s="564"/>
      <c r="L2" s="546"/>
    </row>
    <row r="3" spans="1:12" ht="27.75" x14ac:dyDescent="0.4">
      <c r="A3" s="679" t="s">
        <v>1291</v>
      </c>
      <c r="B3" s="680"/>
      <c r="C3" s="680"/>
      <c r="D3" s="680"/>
      <c r="E3" s="680"/>
      <c r="F3" s="680"/>
      <c r="G3" s="680"/>
      <c r="H3" s="680"/>
      <c r="I3" s="680"/>
      <c r="J3" s="681"/>
      <c r="K3" s="681"/>
      <c r="L3" s="682"/>
    </row>
    <row r="4" spans="1:12" ht="15.95" customHeight="1" x14ac:dyDescent="0.4">
      <c r="A4" s="545"/>
      <c r="B4" s="544"/>
      <c r="C4" s="545"/>
      <c r="D4" s="545"/>
      <c r="E4" s="545"/>
      <c r="F4" s="545"/>
      <c r="G4" s="545"/>
      <c r="H4" s="545"/>
      <c r="I4" s="545"/>
      <c r="J4" s="546"/>
      <c r="K4" s="546"/>
      <c r="L4" s="546"/>
    </row>
    <row r="5" spans="1:12" ht="20.25" x14ac:dyDescent="0.2">
      <c r="A5" s="546"/>
      <c r="B5" s="561" t="s">
        <v>1275</v>
      </c>
      <c r="C5" s="546"/>
      <c r="D5" s="546"/>
      <c r="E5" s="546"/>
      <c r="F5" s="546"/>
      <c r="G5" s="546"/>
      <c r="H5" s="546"/>
      <c r="I5" s="546"/>
      <c r="J5" s="546"/>
      <c r="K5" s="546"/>
      <c r="L5" s="546"/>
    </row>
    <row r="6" spans="1:12" ht="9" customHeight="1" x14ac:dyDescent="0.2">
      <c r="A6" s="546"/>
      <c r="B6" s="546"/>
      <c r="C6" s="546"/>
      <c r="D6" s="546"/>
      <c r="E6" s="546"/>
      <c r="F6" s="546"/>
      <c r="G6" s="546"/>
      <c r="H6" s="546"/>
      <c r="I6" s="546"/>
      <c r="J6" s="546"/>
      <c r="K6" s="546"/>
      <c r="L6" s="546"/>
    </row>
    <row r="7" spans="1:12" x14ac:dyDescent="0.2">
      <c r="A7" s="546"/>
      <c r="B7" s="693" t="s">
        <v>1287</v>
      </c>
      <c r="C7" s="694"/>
      <c r="D7" s="694"/>
      <c r="E7" s="694"/>
      <c r="F7" s="694"/>
      <c r="G7" s="694"/>
      <c r="H7" s="694"/>
      <c r="I7" s="694"/>
      <c r="J7" s="695"/>
      <c r="K7" s="546"/>
      <c r="L7" s="546"/>
    </row>
    <row r="8" spans="1:12" x14ac:dyDescent="0.2">
      <c r="A8" s="546"/>
      <c r="B8" s="696"/>
      <c r="C8" s="697"/>
      <c r="D8" s="697"/>
      <c r="E8" s="697"/>
      <c r="F8" s="697"/>
      <c r="G8" s="697"/>
      <c r="H8" s="697"/>
      <c r="I8" s="697"/>
      <c r="J8" s="698"/>
      <c r="K8" s="546"/>
      <c r="L8" s="546"/>
    </row>
    <row r="9" spans="1:12" x14ac:dyDescent="0.2">
      <c r="A9" s="546"/>
      <c r="B9" s="696"/>
      <c r="C9" s="697"/>
      <c r="D9" s="697"/>
      <c r="E9" s="697"/>
      <c r="F9" s="697"/>
      <c r="G9" s="697"/>
      <c r="H9" s="697"/>
      <c r="I9" s="697"/>
      <c r="J9" s="698"/>
      <c r="K9" s="546"/>
      <c r="L9" s="546"/>
    </row>
    <row r="10" spans="1:12" x14ac:dyDescent="0.2">
      <c r="A10" s="546"/>
      <c r="B10" s="699"/>
      <c r="C10" s="700"/>
      <c r="D10" s="700"/>
      <c r="E10" s="700"/>
      <c r="F10" s="700"/>
      <c r="G10" s="700"/>
      <c r="H10" s="700"/>
      <c r="I10" s="700"/>
      <c r="J10" s="701"/>
      <c r="K10" s="546"/>
      <c r="L10" s="546"/>
    </row>
    <row r="11" spans="1:12" x14ac:dyDescent="0.2">
      <c r="A11" s="546"/>
      <c r="B11" s="693" t="s">
        <v>1276</v>
      </c>
      <c r="C11" s="694"/>
      <c r="D11" s="694"/>
      <c r="E11" s="694"/>
      <c r="F11" s="694"/>
      <c r="G11" s="694"/>
      <c r="H11" s="694"/>
      <c r="I11" s="694"/>
      <c r="J11" s="695"/>
      <c r="K11" s="546"/>
      <c r="L11" s="546"/>
    </row>
    <row r="12" spans="1:12" x14ac:dyDescent="0.2">
      <c r="A12" s="546"/>
      <c r="B12" s="696"/>
      <c r="C12" s="702"/>
      <c r="D12" s="702"/>
      <c r="E12" s="702"/>
      <c r="F12" s="702"/>
      <c r="G12" s="702"/>
      <c r="H12" s="702"/>
      <c r="I12" s="702"/>
      <c r="J12" s="698"/>
      <c r="K12" s="546"/>
      <c r="L12" s="546"/>
    </row>
    <row r="13" spans="1:12" x14ac:dyDescent="0.2">
      <c r="A13" s="546"/>
      <c r="B13" s="696"/>
      <c r="C13" s="702"/>
      <c r="D13" s="702"/>
      <c r="E13" s="702"/>
      <c r="F13" s="702"/>
      <c r="G13" s="702"/>
      <c r="H13" s="702"/>
      <c r="I13" s="702"/>
      <c r="J13" s="698"/>
      <c r="K13" s="546"/>
      <c r="L13" s="546"/>
    </row>
    <row r="14" spans="1:12" x14ac:dyDescent="0.2">
      <c r="A14" s="546"/>
      <c r="B14" s="699"/>
      <c r="C14" s="700"/>
      <c r="D14" s="700"/>
      <c r="E14" s="700"/>
      <c r="F14" s="700"/>
      <c r="G14" s="700"/>
      <c r="H14" s="700"/>
      <c r="I14" s="700"/>
      <c r="J14" s="701"/>
      <c r="K14" s="546"/>
      <c r="L14" s="546"/>
    </row>
    <row r="15" spans="1:12" ht="15" x14ac:dyDescent="0.2">
      <c r="A15" s="546"/>
      <c r="B15" s="556"/>
      <c r="C15" s="556"/>
      <c r="D15" s="556"/>
      <c r="E15" s="556"/>
      <c r="F15" s="556"/>
      <c r="G15" s="556"/>
      <c r="H15" s="556"/>
      <c r="I15" s="556"/>
      <c r="J15" s="556"/>
      <c r="K15" s="546"/>
      <c r="L15" s="546"/>
    </row>
    <row r="16" spans="1:12" ht="15.75" x14ac:dyDescent="0.25">
      <c r="A16" s="546"/>
      <c r="B16" s="557" t="s">
        <v>1277</v>
      </c>
      <c r="C16" s="556"/>
      <c r="D16" s="558" t="s">
        <v>1278</v>
      </c>
      <c r="E16" s="556"/>
      <c r="F16" s="556"/>
      <c r="G16" s="303"/>
      <c r="H16" s="556"/>
      <c r="I16" s="556"/>
      <c r="J16" s="556"/>
      <c r="K16" s="546"/>
      <c r="L16" s="546"/>
    </row>
    <row r="17" spans="1:12" ht="15.75" x14ac:dyDescent="0.25">
      <c r="A17" s="546"/>
      <c r="B17" s="556" t="s">
        <v>1279</v>
      </c>
      <c r="C17" s="556"/>
      <c r="D17" s="558" t="s">
        <v>1280</v>
      </c>
      <c r="E17" s="556"/>
      <c r="F17" s="556"/>
      <c r="G17" s="303"/>
      <c r="H17" s="556"/>
      <c r="I17" s="556"/>
      <c r="J17" s="556"/>
      <c r="K17" s="546"/>
      <c r="L17" s="546"/>
    </row>
    <row r="18" spans="1:12" ht="15.75" x14ac:dyDescent="0.25">
      <c r="A18" s="546"/>
      <c r="B18" s="557" t="s">
        <v>1281</v>
      </c>
      <c r="C18" s="556"/>
      <c r="D18" s="558" t="s">
        <v>1284</v>
      </c>
      <c r="E18" s="556"/>
      <c r="F18" s="556"/>
      <c r="G18" s="303"/>
      <c r="H18" s="556"/>
      <c r="I18" s="556"/>
      <c r="J18" s="556"/>
      <c r="K18" s="546"/>
      <c r="L18" s="546"/>
    </row>
    <row r="19" spans="1:12" ht="15.75" x14ac:dyDescent="0.25">
      <c r="A19" s="546"/>
      <c r="B19" s="556" t="s">
        <v>1282</v>
      </c>
      <c r="C19" s="556"/>
      <c r="D19" s="558" t="s">
        <v>1283</v>
      </c>
      <c r="E19" s="556"/>
      <c r="F19" s="556"/>
      <c r="G19" s="303"/>
      <c r="H19" s="556"/>
      <c r="I19" s="556"/>
      <c r="J19" s="556"/>
      <c r="K19" s="546"/>
      <c r="L19" s="546"/>
    </row>
    <row r="20" spans="1:12" x14ac:dyDescent="0.2">
      <c r="A20" s="546"/>
      <c r="B20" s="546"/>
      <c r="C20" s="546"/>
      <c r="D20" s="546"/>
      <c r="E20" s="546"/>
      <c r="F20" s="546"/>
      <c r="G20" s="546"/>
      <c r="H20" s="546"/>
      <c r="I20" s="546"/>
      <c r="J20" s="546"/>
      <c r="K20" s="546"/>
      <c r="L20" s="546"/>
    </row>
    <row r="21" spans="1:12" ht="15" x14ac:dyDescent="0.2">
      <c r="A21" s="546"/>
      <c r="B21" s="559" t="s">
        <v>1286</v>
      </c>
      <c r="C21" s="560"/>
      <c r="D21" s="560"/>
      <c r="E21" s="550"/>
      <c r="F21" s="550"/>
      <c r="G21" s="550"/>
      <c r="H21" s="550"/>
      <c r="I21" s="550"/>
      <c r="J21" s="551"/>
      <c r="K21" s="546"/>
      <c r="L21" s="546"/>
    </row>
    <row r="22" spans="1:12" ht="15" x14ac:dyDescent="0.2">
      <c r="A22" s="546"/>
      <c r="B22" s="703" t="s">
        <v>1285</v>
      </c>
      <c r="C22" s="704"/>
      <c r="D22" s="704"/>
      <c r="E22" s="705"/>
      <c r="F22" s="552"/>
      <c r="G22" s="552"/>
      <c r="H22" s="552"/>
      <c r="I22" s="552"/>
      <c r="J22" s="553"/>
      <c r="K22" s="546"/>
      <c r="L22" s="546"/>
    </row>
    <row r="23" spans="1:12" x14ac:dyDescent="0.2">
      <c r="A23" s="546"/>
      <c r="B23" s="546"/>
      <c r="C23" s="546"/>
      <c r="D23" s="546"/>
      <c r="E23" s="546"/>
      <c r="F23" s="546"/>
      <c r="G23" s="546"/>
      <c r="H23" s="546"/>
      <c r="I23" s="546"/>
      <c r="J23" s="546"/>
      <c r="K23" s="546"/>
      <c r="L23" s="546"/>
    </row>
    <row r="24" spans="1:12" ht="18" x14ac:dyDescent="0.2">
      <c r="A24" s="546"/>
      <c r="B24" s="554" t="s">
        <v>1290</v>
      </c>
      <c r="C24" s="546"/>
      <c r="D24" s="546"/>
      <c r="E24" s="546"/>
      <c r="F24" s="546"/>
      <c r="G24" s="546"/>
      <c r="H24" s="546"/>
      <c r="I24" s="546"/>
      <c r="J24" s="546"/>
      <c r="K24" s="546"/>
      <c r="L24" s="546"/>
    </row>
    <row r="25" spans="1:12" x14ac:dyDescent="0.2">
      <c r="A25" s="546"/>
      <c r="B25" s="555"/>
      <c r="C25" s="546"/>
      <c r="D25" s="546"/>
      <c r="E25" s="546"/>
      <c r="F25" s="546"/>
      <c r="G25" s="546"/>
      <c r="H25" s="546"/>
      <c r="I25" s="546"/>
      <c r="J25" s="546"/>
      <c r="K25" s="546"/>
      <c r="L25" s="546"/>
    </row>
    <row r="26" spans="1:12" ht="20.25" x14ac:dyDescent="0.2">
      <c r="A26" s="546"/>
      <c r="B26" s="561" t="s">
        <v>1274</v>
      </c>
      <c r="C26" s="546"/>
      <c r="D26" s="546"/>
      <c r="E26" s="546"/>
      <c r="F26" s="546"/>
      <c r="G26" s="546"/>
      <c r="H26" s="546"/>
      <c r="I26" s="546"/>
      <c r="J26" s="546"/>
      <c r="K26" s="546"/>
      <c r="L26" s="546"/>
    </row>
    <row r="27" spans="1:12" ht="9" customHeight="1" x14ac:dyDescent="0.2">
      <c r="A27" s="546"/>
      <c r="B27" s="547"/>
      <c r="C27" s="548"/>
      <c r="D27" s="548"/>
      <c r="E27" s="548"/>
      <c r="F27" s="548"/>
      <c r="G27" s="548"/>
      <c r="H27" s="548"/>
      <c r="I27" s="548"/>
      <c r="J27" s="549"/>
      <c r="K27" s="546"/>
      <c r="L27" s="546"/>
    </row>
    <row r="28" spans="1:12" x14ac:dyDescent="0.2">
      <c r="A28" s="546"/>
      <c r="B28" s="693" t="s">
        <v>1288</v>
      </c>
      <c r="C28" s="694"/>
      <c r="D28" s="694"/>
      <c r="E28" s="694"/>
      <c r="F28" s="694"/>
      <c r="G28" s="694"/>
      <c r="H28" s="694"/>
      <c r="I28" s="694"/>
      <c r="J28" s="695"/>
      <c r="K28" s="546"/>
      <c r="L28" s="546"/>
    </row>
    <row r="29" spans="1:12" x14ac:dyDescent="0.2">
      <c r="A29" s="546"/>
      <c r="B29" s="696"/>
      <c r="C29" s="697"/>
      <c r="D29" s="697"/>
      <c r="E29" s="697"/>
      <c r="F29" s="697"/>
      <c r="G29" s="697"/>
      <c r="H29" s="697"/>
      <c r="I29" s="697"/>
      <c r="J29" s="698"/>
      <c r="K29" s="546"/>
      <c r="L29" s="546"/>
    </row>
    <row r="30" spans="1:12" x14ac:dyDescent="0.2">
      <c r="A30" s="546"/>
      <c r="B30" s="696"/>
      <c r="C30" s="697"/>
      <c r="D30" s="697"/>
      <c r="E30" s="697"/>
      <c r="F30" s="697"/>
      <c r="G30" s="697"/>
      <c r="H30" s="697"/>
      <c r="I30" s="697"/>
      <c r="J30" s="698"/>
      <c r="K30" s="546"/>
      <c r="L30" s="546"/>
    </row>
    <row r="31" spans="1:12" x14ac:dyDescent="0.2">
      <c r="A31" s="546"/>
      <c r="B31" s="696"/>
      <c r="C31" s="697"/>
      <c r="D31" s="697"/>
      <c r="E31" s="697"/>
      <c r="F31" s="697"/>
      <c r="G31" s="697"/>
      <c r="H31" s="697"/>
      <c r="I31" s="697"/>
      <c r="J31" s="698"/>
      <c r="K31" s="546"/>
      <c r="L31" s="546"/>
    </row>
    <row r="32" spans="1:12" x14ac:dyDescent="0.2">
      <c r="A32" s="546"/>
      <c r="B32" s="696"/>
      <c r="C32" s="697"/>
      <c r="D32" s="697"/>
      <c r="E32" s="697"/>
      <c r="F32" s="697"/>
      <c r="G32" s="697"/>
      <c r="H32" s="697"/>
      <c r="I32" s="697"/>
      <c r="J32" s="698"/>
      <c r="K32" s="546"/>
      <c r="L32" s="546"/>
    </row>
    <row r="33" spans="1:12" x14ac:dyDescent="0.2">
      <c r="A33" s="546"/>
      <c r="B33" s="696"/>
      <c r="C33" s="697"/>
      <c r="D33" s="697"/>
      <c r="E33" s="697"/>
      <c r="F33" s="697"/>
      <c r="G33" s="697"/>
      <c r="H33" s="697"/>
      <c r="I33" s="697"/>
      <c r="J33" s="698"/>
      <c r="K33" s="546"/>
      <c r="L33" s="546"/>
    </row>
    <row r="34" spans="1:12" x14ac:dyDescent="0.2">
      <c r="A34" s="546"/>
      <c r="B34" s="696"/>
      <c r="C34" s="697"/>
      <c r="D34" s="697"/>
      <c r="E34" s="697"/>
      <c r="F34" s="697"/>
      <c r="G34" s="697"/>
      <c r="H34" s="697"/>
      <c r="I34" s="697"/>
      <c r="J34" s="698"/>
      <c r="K34" s="546"/>
      <c r="L34" s="546"/>
    </row>
    <row r="35" spans="1:12" x14ac:dyDescent="0.2">
      <c r="A35" s="546"/>
      <c r="B35" s="696"/>
      <c r="C35" s="697"/>
      <c r="D35" s="697"/>
      <c r="E35" s="697"/>
      <c r="F35" s="697"/>
      <c r="G35" s="697"/>
      <c r="H35" s="697"/>
      <c r="I35" s="697"/>
      <c r="J35" s="698"/>
      <c r="K35" s="546"/>
      <c r="L35" s="546"/>
    </row>
    <row r="36" spans="1:12" x14ac:dyDescent="0.2">
      <c r="A36" s="546"/>
      <c r="B36" s="696"/>
      <c r="C36" s="697"/>
      <c r="D36" s="697"/>
      <c r="E36" s="697"/>
      <c r="F36" s="697"/>
      <c r="G36" s="697"/>
      <c r="H36" s="697"/>
      <c r="I36" s="697"/>
      <c r="J36" s="698"/>
      <c r="K36" s="546"/>
      <c r="L36" s="546"/>
    </row>
    <row r="37" spans="1:12" ht="20.25" x14ac:dyDescent="0.2">
      <c r="A37" s="546"/>
      <c r="B37" s="561" t="s">
        <v>1289</v>
      </c>
      <c r="C37" s="546"/>
      <c r="D37" s="546"/>
      <c r="E37" s="546"/>
      <c r="F37" s="546"/>
      <c r="G37" s="546"/>
      <c r="H37" s="546"/>
      <c r="I37" s="546"/>
      <c r="J37" s="546"/>
      <c r="K37" s="546"/>
      <c r="L37" s="546"/>
    </row>
    <row r="38" spans="1:12" ht="9" customHeight="1" x14ac:dyDescent="0.2">
      <c r="A38" s="546"/>
      <c r="B38" s="547"/>
      <c r="C38" s="548"/>
      <c r="D38" s="548"/>
      <c r="E38" s="548"/>
      <c r="F38" s="548"/>
      <c r="G38" s="548"/>
      <c r="H38" s="548"/>
      <c r="I38" s="548"/>
      <c r="J38" s="549"/>
      <c r="K38" s="546"/>
      <c r="L38" s="546"/>
    </row>
    <row r="39" spans="1:12" ht="15" customHeight="1" x14ac:dyDescent="0.2">
      <c r="A39" s="477"/>
      <c r="B39" s="691" t="s">
        <v>391</v>
      </c>
      <c r="C39" s="479"/>
      <c r="D39" s="683" t="s">
        <v>390</v>
      </c>
      <c r="E39" s="684"/>
      <c r="F39" s="684"/>
      <c r="G39" s="684"/>
      <c r="H39" s="684"/>
      <c r="I39" s="685"/>
      <c r="J39" s="477"/>
      <c r="K39" s="477"/>
      <c r="L39" s="477"/>
    </row>
    <row r="40" spans="1:12" ht="15" customHeight="1" x14ac:dyDescent="0.2">
      <c r="A40" s="477"/>
      <c r="B40" s="692"/>
      <c r="C40" s="477"/>
      <c r="D40" s="686"/>
      <c r="E40" s="687"/>
      <c r="F40" s="687"/>
      <c r="G40" s="687"/>
      <c r="H40" s="687"/>
      <c r="I40" s="688"/>
      <c r="J40" s="477"/>
      <c r="K40" s="477"/>
      <c r="L40" s="477"/>
    </row>
    <row r="41" spans="1:12" ht="15.75" customHeight="1" x14ac:dyDescent="0.2">
      <c r="A41" s="477"/>
      <c r="B41" s="480"/>
      <c r="C41" s="477"/>
      <c r="D41" s="481"/>
      <c r="E41" s="481"/>
      <c r="F41" s="481"/>
      <c r="G41" s="481"/>
      <c r="H41" s="481"/>
      <c r="I41" s="481"/>
      <c r="J41" s="477"/>
      <c r="K41" s="477"/>
      <c r="L41" s="477"/>
    </row>
    <row r="42" spans="1:12" ht="15" customHeight="1" x14ac:dyDescent="0.2">
      <c r="A42" s="477"/>
      <c r="B42" s="690" t="s">
        <v>391</v>
      </c>
      <c r="C42" s="477"/>
      <c r="D42" s="689" t="s">
        <v>305</v>
      </c>
      <c r="E42" s="689"/>
      <c r="F42" s="689"/>
      <c r="G42" s="689"/>
      <c r="H42" s="689"/>
      <c r="I42" s="689"/>
      <c r="J42" s="477"/>
      <c r="K42" s="477"/>
      <c r="L42" s="477"/>
    </row>
    <row r="43" spans="1:12" ht="15" customHeight="1" x14ac:dyDescent="0.2">
      <c r="A43" s="477"/>
      <c r="B43" s="690"/>
      <c r="C43" s="477"/>
      <c r="D43" s="689"/>
      <c r="E43" s="689"/>
      <c r="F43" s="689"/>
      <c r="G43" s="689"/>
      <c r="H43" s="689"/>
      <c r="I43" s="689"/>
      <c r="J43" s="477"/>
      <c r="K43" s="477"/>
      <c r="L43" s="477"/>
    </row>
    <row r="44" spans="1:12" x14ac:dyDescent="0.2">
      <c r="A44" s="477"/>
      <c r="B44" s="478"/>
      <c r="C44" s="477"/>
      <c r="D44" s="477"/>
      <c r="E44" s="477"/>
      <c r="F44" s="477"/>
      <c r="G44" s="477"/>
      <c r="H44" s="477"/>
      <c r="I44" s="477"/>
      <c r="J44" s="477"/>
      <c r="K44" s="477"/>
      <c r="L44" s="477"/>
    </row>
    <row r="45" spans="1:12" s="303" customFormat="1" x14ac:dyDescent="0.2">
      <c r="A45" s="546"/>
      <c r="B45" s="546"/>
      <c r="C45" s="546"/>
      <c r="D45" s="546"/>
      <c r="E45" s="546"/>
      <c r="F45" s="546"/>
      <c r="G45" s="546"/>
      <c r="H45" s="546"/>
      <c r="I45" s="546"/>
      <c r="J45" s="546"/>
      <c r="K45" s="546"/>
      <c r="L45" s="546"/>
    </row>
    <row r="46" spans="1:12" s="303" customFormat="1" x14ac:dyDescent="0.2"/>
    <row r="47" spans="1:12" s="303" customFormat="1" x14ac:dyDescent="0.2"/>
  </sheetData>
  <mergeCells count="9">
    <mergeCell ref="A3:L3"/>
    <mergeCell ref="D39:I40"/>
    <mergeCell ref="D42:I43"/>
    <mergeCell ref="B42:B43"/>
    <mergeCell ref="B39:B40"/>
    <mergeCell ref="B28:J36"/>
    <mergeCell ref="B7:J10"/>
    <mergeCell ref="B11:J14"/>
    <mergeCell ref="B22:E22"/>
  </mergeCells>
  <phoneticPr fontId="11" type="noConversion"/>
  <hyperlinks>
    <hyperlink ref="B22:D22" r:id="rId1" display="housingdata@communities.gsi.gov.uk"/>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K40"/>
  <sheetViews>
    <sheetView showGridLines="0" view="pageBreakPreview" zoomScaleNormal="100" zoomScaleSheetLayoutView="100" workbookViewId="0">
      <selection sqref="A1:K1"/>
    </sheetView>
  </sheetViews>
  <sheetFormatPr defaultRowHeight="15.75" customHeight="1" x14ac:dyDescent="0.2"/>
  <cols>
    <col min="1" max="11" width="13.42578125" customWidth="1"/>
  </cols>
  <sheetData>
    <row r="1" spans="1:11" ht="24" customHeight="1" x14ac:dyDescent="0.2">
      <c r="A1" s="924" t="s">
        <v>114</v>
      </c>
      <c r="B1" s="925"/>
      <c r="C1" s="925"/>
      <c r="D1" s="925"/>
      <c r="E1" s="925"/>
      <c r="F1" s="925"/>
      <c r="G1" s="925"/>
      <c r="H1" s="925"/>
      <c r="I1" s="925"/>
      <c r="J1" s="925"/>
      <c r="K1" s="950"/>
    </row>
    <row r="2" spans="1:11" ht="15.75" customHeight="1" x14ac:dyDescent="0.3">
      <c r="A2" s="81"/>
      <c r="B2" s="82"/>
      <c r="C2" s="82"/>
      <c r="D2" s="82"/>
      <c r="E2" s="82"/>
      <c r="F2" s="82"/>
      <c r="G2" s="82"/>
      <c r="H2" s="82"/>
      <c r="I2" s="82"/>
      <c r="J2" s="82"/>
      <c r="K2" s="83"/>
    </row>
    <row r="3" spans="1:11" ht="15.75" customHeight="1" x14ac:dyDescent="0.2">
      <c r="A3" s="986" t="s">
        <v>1207</v>
      </c>
      <c r="B3" s="986"/>
      <c r="C3" s="986"/>
      <c r="D3" s="986"/>
      <c r="E3" s="986"/>
      <c r="F3" s="986"/>
      <c r="G3" s="986"/>
      <c r="H3" s="986"/>
      <c r="I3" s="986"/>
      <c r="J3" s="986"/>
      <c r="K3" s="986"/>
    </row>
    <row r="4" spans="1:11" ht="15.75" customHeight="1" x14ac:dyDescent="0.2">
      <c r="A4" s="52"/>
      <c r="B4" s="52"/>
      <c r="C4" s="52"/>
      <c r="D4" s="52"/>
      <c r="E4" s="52"/>
      <c r="F4" s="52"/>
      <c r="G4" s="52"/>
      <c r="H4" s="52"/>
      <c r="I4" s="52"/>
      <c r="J4" s="52"/>
      <c r="K4" s="52"/>
    </row>
    <row r="5" spans="1:11" ht="15.75" customHeight="1" x14ac:dyDescent="0.25">
      <c r="A5" s="23"/>
      <c r="B5" s="87"/>
      <c r="C5" s="87"/>
      <c r="D5" s="87"/>
      <c r="E5" s="87"/>
      <c r="F5" s="87"/>
      <c r="G5" s="87"/>
      <c r="H5" s="87"/>
      <c r="I5" s="87"/>
      <c r="J5" s="86"/>
      <c r="K5" s="29"/>
    </row>
    <row r="6" spans="1:11" ht="15.75" customHeight="1" x14ac:dyDescent="0.25">
      <c r="A6" s="23" t="s">
        <v>95</v>
      </c>
      <c r="B6" s="86"/>
      <c r="C6" s="86"/>
      <c r="D6" s="86"/>
      <c r="E6" s="86"/>
      <c r="F6" s="86"/>
      <c r="G6" s="86"/>
      <c r="H6" s="86"/>
      <c r="I6" s="86"/>
      <c r="J6" s="86"/>
      <c r="K6" s="29"/>
    </row>
    <row r="7" spans="1:11" ht="15.75" customHeight="1" x14ac:dyDescent="0.25">
      <c r="A7" s="86"/>
      <c r="B7" s="86"/>
      <c r="C7" s="86"/>
      <c r="D7" s="86"/>
      <c r="E7" s="91"/>
      <c r="F7" s="88"/>
      <c r="G7" s="84"/>
      <c r="H7" s="84"/>
      <c r="I7" s="84"/>
      <c r="J7" s="416" t="s">
        <v>1052</v>
      </c>
      <c r="K7" s="29"/>
    </row>
    <row r="8" spans="1:11" ht="15.75" customHeight="1" x14ac:dyDescent="0.2">
      <c r="A8" s="90"/>
      <c r="B8" s="90"/>
      <c r="C8" s="90"/>
      <c r="D8" s="90"/>
      <c r="E8" s="89"/>
      <c r="F8" s="89"/>
      <c r="G8" s="89"/>
      <c r="H8" s="89"/>
      <c r="I8" s="89"/>
      <c r="J8" s="89"/>
      <c r="K8" s="29"/>
    </row>
    <row r="9" spans="1:11" ht="15.75" customHeight="1" x14ac:dyDescent="0.2">
      <c r="A9" s="140" t="s">
        <v>458</v>
      </c>
      <c r="B9" s="140"/>
      <c r="C9" s="140"/>
      <c r="D9" s="140"/>
      <c r="E9" s="96"/>
      <c r="F9" s="96"/>
      <c r="G9" s="96"/>
      <c r="H9" s="96"/>
      <c r="J9" s="1026" t="s">
        <v>256</v>
      </c>
      <c r="K9" s="124"/>
    </row>
    <row r="10" spans="1:11" ht="15.75" customHeight="1" x14ac:dyDescent="0.2">
      <c r="A10" s="140"/>
      <c r="B10" s="140"/>
      <c r="C10" s="140"/>
      <c r="D10" s="140"/>
      <c r="E10" s="96"/>
      <c r="F10" s="96"/>
      <c r="G10" s="96"/>
      <c r="H10" s="96"/>
      <c r="I10" s="96"/>
      <c r="J10" s="903"/>
      <c r="K10" s="124"/>
    </row>
    <row r="11" spans="1:11" ht="15.75" customHeight="1" x14ac:dyDescent="0.2">
      <c r="B11" s="98"/>
      <c r="C11" s="98"/>
      <c r="D11" s="98"/>
      <c r="E11" s="98"/>
      <c r="F11" s="98"/>
      <c r="G11" s="98"/>
      <c r="H11" s="98"/>
      <c r="I11" s="98"/>
      <c r="J11" s="288"/>
      <c r="K11" s="124"/>
    </row>
    <row r="12" spans="1:11" ht="22.5" customHeight="1" x14ac:dyDescent="0.2">
      <c r="A12" s="246" t="s">
        <v>4</v>
      </c>
      <c r="B12" s="247"/>
      <c r="C12" s="247"/>
      <c r="D12" s="247"/>
      <c r="E12" s="247"/>
      <c r="F12" s="247"/>
      <c r="G12" s="247"/>
      <c r="H12" s="248"/>
      <c r="I12" s="248"/>
      <c r="J12" s="300"/>
      <c r="K12" s="124"/>
    </row>
    <row r="13" spans="1:11" ht="15.75" customHeight="1" x14ac:dyDescent="0.2">
      <c r="A13" s="246"/>
      <c r="B13" s="247"/>
      <c r="C13" s="247"/>
      <c r="D13" s="247"/>
      <c r="E13" s="247"/>
      <c r="F13" s="247"/>
      <c r="G13" s="247"/>
      <c r="H13" s="248"/>
      <c r="I13" s="248"/>
      <c r="J13" s="248"/>
      <c r="K13" s="124"/>
    </row>
    <row r="14" spans="1:11" ht="15.75" customHeight="1" x14ac:dyDescent="0.2">
      <c r="A14" s="1099" t="s">
        <v>1207</v>
      </c>
      <c r="B14" s="1099"/>
      <c r="C14" s="1099"/>
      <c r="D14" s="1099"/>
      <c r="E14" s="1099"/>
      <c r="F14" s="1099"/>
      <c r="G14" s="1099"/>
      <c r="H14" s="1099"/>
      <c r="I14" s="1099"/>
      <c r="J14" s="1099"/>
      <c r="K14" s="1099"/>
    </row>
    <row r="15" spans="1:11" ht="15.75" customHeight="1" x14ac:dyDescent="0.2">
      <c r="A15" s="445"/>
      <c r="B15" s="406"/>
      <c r="C15" s="406"/>
      <c r="D15" s="406"/>
      <c r="E15" s="406"/>
      <c r="F15" s="406"/>
      <c r="G15" s="446"/>
      <c r="H15" s="446"/>
      <c r="I15" s="447"/>
      <c r="J15" s="1112" t="s">
        <v>1052</v>
      </c>
      <c r="K15" s="248"/>
    </row>
    <row r="16" spans="1:11" ht="15.75" customHeight="1" x14ac:dyDescent="0.2">
      <c r="A16" s="406"/>
      <c r="B16" s="406"/>
      <c r="C16" s="406"/>
      <c r="D16" s="406"/>
      <c r="E16" s="406"/>
      <c r="F16" s="448"/>
      <c r="G16" s="448"/>
      <c r="H16" s="448"/>
      <c r="I16" s="449"/>
      <c r="J16" s="1112"/>
      <c r="K16" s="250"/>
    </row>
    <row r="17" spans="1:11" ht="15.75" customHeight="1" x14ac:dyDescent="0.2">
      <c r="A17" s="448"/>
      <c r="B17" s="406"/>
      <c r="C17" s="448"/>
      <c r="D17" s="448"/>
      <c r="E17" s="448"/>
      <c r="F17" s="448"/>
      <c r="G17" s="450"/>
      <c r="H17" s="450"/>
      <c r="I17" s="303"/>
      <c r="J17" s="1081" t="s">
        <v>207</v>
      </c>
      <c r="K17" s="252"/>
    </row>
    <row r="18" spans="1:11" ht="15.75" customHeight="1" x14ac:dyDescent="0.2">
      <c r="A18" s="406" t="s">
        <v>1203</v>
      </c>
      <c r="B18" s="406"/>
      <c r="C18" s="448"/>
      <c r="D18" s="448"/>
      <c r="E18" s="448"/>
      <c r="F18" s="448"/>
      <c r="G18" s="450"/>
      <c r="H18" s="450"/>
      <c r="I18" s="451"/>
      <c r="J18" s="1082"/>
      <c r="K18" s="252"/>
    </row>
    <row r="19" spans="1:11" ht="15.75" customHeight="1" x14ac:dyDescent="0.25">
      <c r="A19" s="124"/>
      <c r="B19" s="154"/>
      <c r="C19" s="154"/>
      <c r="D19" s="154"/>
      <c r="E19" s="154"/>
      <c r="F19" s="154"/>
      <c r="G19" s="251"/>
      <c r="H19" s="251"/>
      <c r="I19" s="252"/>
      <c r="J19" s="517"/>
      <c r="K19" s="252"/>
    </row>
    <row r="20" spans="1:11" ht="15.75" customHeight="1" x14ac:dyDescent="0.25">
      <c r="A20" s="124" t="s">
        <v>121</v>
      </c>
      <c r="B20" s="154"/>
      <c r="C20" s="154"/>
      <c r="D20" s="154"/>
      <c r="E20" s="154"/>
      <c r="F20" s="154"/>
      <c r="G20" s="251"/>
      <c r="H20" s="251"/>
      <c r="I20" s="252"/>
      <c r="J20" s="517"/>
      <c r="K20" s="252"/>
    </row>
    <row r="21" spans="1:11" ht="15.75" customHeight="1" x14ac:dyDescent="0.2">
      <c r="A21" s="154"/>
      <c r="B21" s="154"/>
      <c r="C21" s="154"/>
      <c r="D21" s="154"/>
      <c r="E21" s="154"/>
      <c r="F21" s="154"/>
      <c r="G21" s="251"/>
      <c r="H21" s="251"/>
      <c r="J21" s="902" t="s">
        <v>257</v>
      </c>
      <c r="K21" s="252"/>
    </row>
    <row r="22" spans="1:11" ht="15.75" customHeight="1" x14ac:dyDescent="0.2">
      <c r="A22" s="124"/>
      <c r="B22" s="154" t="s">
        <v>118</v>
      </c>
      <c r="C22" s="154"/>
      <c r="D22" s="154"/>
      <c r="E22" s="154"/>
      <c r="F22" s="154"/>
      <c r="G22" s="154"/>
      <c r="H22" s="154"/>
      <c r="I22" s="249"/>
      <c r="J22" s="903"/>
      <c r="K22" s="249"/>
    </row>
    <row r="23" spans="1:11" ht="15.75" customHeight="1" x14ac:dyDescent="0.2">
      <c r="A23" s="124"/>
      <c r="B23" s="154"/>
      <c r="C23" s="154"/>
      <c r="D23" s="154"/>
      <c r="E23" s="154"/>
      <c r="F23" s="154"/>
      <c r="G23" s="251"/>
      <c r="H23" s="251"/>
      <c r="J23" s="902" t="s">
        <v>258</v>
      </c>
      <c r="K23" s="252"/>
    </row>
    <row r="24" spans="1:11" ht="15.75" customHeight="1" x14ac:dyDescent="0.2">
      <c r="A24" s="124"/>
      <c r="B24" s="154" t="s">
        <v>119</v>
      </c>
      <c r="C24" s="154"/>
      <c r="D24" s="154"/>
      <c r="E24" s="154"/>
      <c r="F24" s="154"/>
      <c r="G24" s="251"/>
      <c r="H24" s="251"/>
      <c r="I24" s="252"/>
      <c r="J24" s="903"/>
      <c r="K24" s="252"/>
    </row>
    <row r="25" spans="1:11" ht="15.75" customHeight="1" x14ac:dyDescent="0.2">
      <c r="A25" s="124"/>
      <c r="B25" s="154"/>
      <c r="C25" s="154"/>
      <c r="D25" s="154"/>
      <c r="E25" s="154"/>
      <c r="F25" s="154"/>
      <c r="G25" s="251"/>
      <c r="H25" s="251"/>
      <c r="J25" s="902" t="s">
        <v>259</v>
      </c>
      <c r="K25" s="252"/>
    </row>
    <row r="26" spans="1:11" ht="15.75" customHeight="1" x14ac:dyDescent="0.2">
      <c r="A26" s="124"/>
      <c r="B26" s="124" t="s">
        <v>120</v>
      </c>
      <c r="C26" s="154"/>
      <c r="D26" s="154"/>
      <c r="E26" s="154"/>
      <c r="F26" s="154"/>
      <c r="G26" s="251"/>
      <c r="H26" s="251"/>
      <c r="I26" s="252"/>
      <c r="J26" s="903"/>
      <c r="K26" s="252"/>
    </row>
    <row r="27" spans="1:11" ht="15.75" customHeight="1" x14ac:dyDescent="0.2">
      <c r="A27" s="124"/>
      <c r="B27" s="154"/>
      <c r="C27" s="154"/>
      <c r="D27" s="154"/>
      <c r="E27" s="154"/>
      <c r="F27" s="154"/>
      <c r="G27" s="251"/>
      <c r="H27" s="251"/>
      <c r="J27" s="902" t="s">
        <v>260</v>
      </c>
      <c r="K27" s="252"/>
    </row>
    <row r="28" spans="1:11" ht="15.75" customHeight="1" x14ac:dyDescent="0.2">
      <c r="A28" s="124"/>
      <c r="B28" s="154" t="s">
        <v>139</v>
      </c>
      <c r="C28" s="154"/>
      <c r="D28" s="154"/>
      <c r="E28" s="154"/>
      <c r="F28" s="154"/>
      <c r="G28" s="251"/>
      <c r="H28" s="251"/>
      <c r="I28" s="252"/>
      <c r="J28" s="903"/>
      <c r="K28" s="252"/>
    </row>
    <row r="29" spans="1:11" ht="15.75" customHeight="1" x14ac:dyDescent="0.2">
      <c r="A29" s="7"/>
      <c r="B29" s="7"/>
      <c r="C29" s="7"/>
      <c r="D29" s="7"/>
      <c r="E29" s="7"/>
      <c r="F29" s="7"/>
      <c r="G29" s="7"/>
      <c r="H29" s="26"/>
      <c r="I29" s="18"/>
      <c r="J29" s="26"/>
      <c r="K29" s="2"/>
    </row>
    <row r="30" spans="1:11" ht="15.75" customHeight="1" x14ac:dyDescent="0.3">
      <c r="A30" s="501" t="s">
        <v>1206</v>
      </c>
      <c r="B30" s="13"/>
      <c r="C30" s="13"/>
      <c r="D30" s="13"/>
      <c r="E30" s="13"/>
      <c r="F30" s="13"/>
      <c r="G30" s="13"/>
      <c r="H30" s="13"/>
      <c r="I30" s="1"/>
      <c r="J30" s="1"/>
      <c r="K30" s="1"/>
    </row>
    <row r="31" spans="1:11" ht="15.75" customHeight="1" x14ac:dyDescent="0.2">
      <c r="A31" s="1"/>
      <c r="B31" s="1"/>
      <c r="C31" s="1"/>
      <c r="D31" s="1"/>
      <c r="E31" s="1"/>
      <c r="F31" s="1"/>
      <c r="G31" s="1"/>
      <c r="H31" s="1"/>
      <c r="I31" s="1"/>
      <c r="J31" s="1"/>
      <c r="K31" s="1"/>
    </row>
    <row r="32" spans="1:11" ht="15.75" customHeight="1" x14ac:dyDescent="0.2">
      <c r="A32" s="29" t="s">
        <v>1207</v>
      </c>
      <c r="B32" s="1"/>
      <c r="C32" s="1"/>
      <c r="D32" s="1"/>
      <c r="E32" s="1"/>
      <c r="F32" s="1"/>
      <c r="G32" s="1"/>
      <c r="H32" s="1"/>
      <c r="I32" s="1"/>
      <c r="J32" s="1"/>
      <c r="K32" s="1"/>
    </row>
    <row r="33" spans="1:11" ht="15.75" customHeight="1" x14ac:dyDescent="0.2">
      <c r="A33" s="1"/>
      <c r="B33" s="1"/>
      <c r="C33" s="1"/>
      <c r="D33" s="1"/>
      <c r="E33" s="1"/>
      <c r="F33" s="1"/>
      <c r="G33" s="1"/>
      <c r="H33" s="1"/>
      <c r="I33" s="1"/>
      <c r="J33" s="1"/>
      <c r="K33" s="1"/>
    </row>
    <row r="34" spans="1:11" ht="15.75" customHeight="1" x14ac:dyDescent="0.2">
      <c r="A34" s="29" t="s">
        <v>1208</v>
      </c>
      <c r="B34" s="1"/>
      <c r="C34" s="1"/>
      <c r="D34" s="1"/>
      <c r="E34" s="1"/>
      <c r="F34" s="1"/>
      <c r="G34" s="1"/>
      <c r="H34" s="1"/>
      <c r="I34" s="1"/>
      <c r="J34" s="1110" t="s">
        <v>1226</v>
      </c>
      <c r="K34" s="1"/>
    </row>
    <row r="35" spans="1:11" ht="15.75" customHeight="1" x14ac:dyDescent="0.2">
      <c r="A35" s="1"/>
      <c r="B35" s="1"/>
      <c r="C35" s="1"/>
      <c r="D35" s="1"/>
      <c r="E35" s="1"/>
      <c r="F35" s="1"/>
      <c r="G35" s="1"/>
      <c r="H35" s="1"/>
      <c r="I35" s="1"/>
      <c r="J35" s="1111"/>
      <c r="K35" s="1"/>
    </row>
    <row r="36" spans="1:11" ht="15.75" customHeight="1" x14ac:dyDescent="0.2">
      <c r="A36" s="1"/>
      <c r="B36" s="1"/>
      <c r="C36" s="1"/>
      <c r="D36" s="1"/>
      <c r="E36" s="1"/>
      <c r="F36" s="1"/>
      <c r="G36" s="1"/>
      <c r="H36" s="1"/>
      <c r="I36" s="1"/>
      <c r="J36" s="1"/>
      <c r="K36" s="1"/>
    </row>
    <row r="37" spans="1:11" ht="15.75" customHeight="1" x14ac:dyDescent="0.2">
      <c r="A37" s="1"/>
      <c r="B37" s="1"/>
      <c r="C37" s="1"/>
      <c r="D37" s="1"/>
      <c r="E37" s="1"/>
      <c r="F37" s="1"/>
      <c r="G37" s="1"/>
      <c r="H37" s="1"/>
      <c r="I37" s="1"/>
      <c r="J37" s="1"/>
      <c r="K37" s="1"/>
    </row>
    <row r="38" spans="1:11" ht="15.75" customHeight="1" x14ac:dyDescent="0.2">
      <c r="A38" s="1"/>
      <c r="B38" s="1"/>
      <c r="C38" s="1"/>
      <c r="D38" s="1"/>
      <c r="E38" s="1"/>
      <c r="F38" s="1"/>
      <c r="G38" s="1"/>
      <c r="H38" s="1"/>
      <c r="I38" s="1"/>
      <c r="J38" s="1"/>
      <c r="K38" s="1"/>
    </row>
    <row r="39" spans="1:11" ht="15.75" customHeight="1" x14ac:dyDescent="0.2">
      <c r="A39" s="1"/>
      <c r="B39" s="1"/>
      <c r="C39" s="1"/>
      <c r="D39" s="1"/>
      <c r="E39" s="1"/>
      <c r="F39" s="1"/>
      <c r="G39" s="1"/>
      <c r="H39" s="1"/>
      <c r="I39" s="1"/>
      <c r="J39" s="1"/>
      <c r="K39" s="1"/>
    </row>
    <row r="40" spans="1:11" ht="15.75" customHeight="1" x14ac:dyDescent="0.2">
      <c r="A40" s="1"/>
      <c r="B40" s="1"/>
      <c r="C40" s="1"/>
      <c r="D40" s="1"/>
      <c r="E40" s="1"/>
      <c r="F40" s="1"/>
      <c r="G40" s="1"/>
      <c r="H40" s="1"/>
      <c r="J40" s="1"/>
      <c r="K40" s="1"/>
    </row>
  </sheetData>
  <mergeCells count="11">
    <mergeCell ref="J34:J35"/>
    <mergeCell ref="J27:J28"/>
    <mergeCell ref="A1:K1"/>
    <mergeCell ref="A3:K3"/>
    <mergeCell ref="J9:J10"/>
    <mergeCell ref="A14:K14"/>
    <mergeCell ref="J25:J26"/>
    <mergeCell ref="J15:J16"/>
    <mergeCell ref="J17:J18"/>
    <mergeCell ref="J21:J22"/>
    <mergeCell ref="J23:J24"/>
  </mergeCells>
  <phoneticPr fontId="11" type="noConversion"/>
  <hyperlinks>
    <hyperlink ref="J9" location="Guidance!A529" display="g1a"/>
    <hyperlink ref="J17" location="Guidance!A536" display="g2a"/>
    <hyperlink ref="J21" location="Guidance!A537" display="g2aa"/>
    <hyperlink ref="J23" location="Guidance!A538" display="g2ab"/>
    <hyperlink ref="J25" location="Guidance!A539" display="g2ac"/>
    <hyperlink ref="J27" location="Guidance!A540" display="g2ad"/>
    <hyperlink ref="J9:J10" location="Guidance!A489" display="g1a"/>
    <hyperlink ref="J17:J18" location="Guidance!A497" display="g2a"/>
    <hyperlink ref="J21:J22" location="Guidance!A498" display="g2aa"/>
    <hyperlink ref="J23:J24" location="Guidance!A499" display="g2ab"/>
    <hyperlink ref="J25:J26" location="Guidance!A500" display="g2ac"/>
    <hyperlink ref="J27:J28" location="Guidance!A501" display="g2ad"/>
    <hyperlink ref="J34:J35" location="Guidance!A504" display="g3a"/>
  </hyperlinks>
  <pageMargins left="0.75" right="0.75" top="1" bottom="1" header="0.5" footer="0.5"/>
  <pageSetup paperSize="9" scale="5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K66"/>
  <sheetViews>
    <sheetView showGridLines="0" view="pageBreakPreview" topLeftCell="A52" zoomScaleNormal="100" zoomScaleSheetLayoutView="100" workbookViewId="0">
      <selection activeCell="J64" sqref="J64:J65"/>
    </sheetView>
  </sheetViews>
  <sheetFormatPr defaultRowHeight="12.75" x14ac:dyDescent="0.2"/>
  <cols>
    <col min="1" max="8" width="13.42578125" customWidth="1"/>
    <col min="9" max="9" width="14.85546875" customWidth="1"/>
    <col min="10" max="10" width="15.5703125" style="2" customWidth="1"/>
    <col min="11" max="11" width="13.42578125" customWidth="1"/>
  </cols>
  <sheetData>
    <row r="1" spans="1:11" s="526" customFormat="1" ht="24" customHeight="1" x14ac:dyDescent="0.2">
      <c r="A1" s="924" t="s">
        <v>113</v>
      </c>
      <c r="B1" s="950"/>
      <c r="C1" s="950"/>
      <c r="D1" s="950"/>
      <c r="E1" s="950"/>
      <c r="F1" s="950"/>
      <c r="G1" s="950"/>
      <c r="H1" s="950"/>
      <c r="I1" s="950"/>
      <c r="J1" s="950"/>
      <c r="K1" s="950"/>
    </row>
    <row r="2" spans="1:11" s="5" customFormat="1" ht="17.25" customHeight="1" x14ac:dyDescent="0.3">
      <c r="A2" s="155"/>
      <c r="B2" s="53"/>
      <c r="C2" s="53"/>
      <c r="D2" s="53"/>
      <c r="E2" s="53"/>
      <c r="F2" s="53"/>
      <c r="G2" s="53"/>
      <c r="H2" s="53"/>
      <c r="I2" s="53"/>
      <c r="J2" s="53"/>
      <c r="K2" s="53"/>
    </row>
    <row r="3" spans="1:11" s="5" customFormat="1" ht="17.25" customHeight="1" x14ac:dyDescent="0.2">
      <c r="A3" s="1055" t="s">
        <v>319</v>
      </c>
      <c r="B3" s="1055"/>
      <c r="C3" s="1055"/>
      <c r="D3" s="1055"/>
      <c r="E3" s="1055"/>
      <c r="F3" s="1055"/>
      <c r="G3" s="1055"/>
      <c r="H3" s="1055"/>
      <c r="I3" s="1055"/>
      <c r="J3" s="1055"/>
      <c r="K3" s="1055"/>
    </row>
    <row r="4" spans="1:11" s="5" customFormat="1" ht="17.25" customHeight="1" x14ac:dyDescent="0.2">
      <c r="A4" s="200"/>
      <c r="B4" s="200"/>
      <c r="C4" s="200"/>
      <c r="D4" s="200"/>
      <c r="E4" s="200"/>
      <c r="F4" s="200"/>
      <c r="G4" s="200"/>
      <c r="H4" s="200"/>
      <c r="I4" s="200"/>
      <c r="J4" s="200"/>
      <c r="K4" s="200"/>
    </row>
    <row r="5" spans="1:11" s="5" customFormat="1" ht="20.25" x14ac:dyDescent="0.3">
      <c r="A5" s="1061" t="s">
        <v>320</v>
      </c>
      <c r="B5" s="1062"/>
      <c r="C5" s="1062"/>
      <c r="D5" s="280"/>
      <c r="E5" s="280"/>
      <c r="F5" s="280"/>
      <c r="G5" s="280"/>
      <c r="H5" s="280"/>
      <c r="I5" s="280"/>
      <c r="J5" s="280"/>
      <c r="K5" s="280"/>
    </row>
    <row r="6" spans="1:11" s="5" customFormat="1" x14ac:dyDescent="0.2">
      <c r="A6" s="303"/>
      <c r="B6" s="2"/>
      <c r="C6" s="2"/>
      <c r="D6" s="2"/>
      <c r="E6" s="2"/>
      <c r="F6" s="2"/>
      <c r="G6" s="2"/>
      <c r="H6" s="2"/>
      <c r="I6" s="2"/>
      <c r="J6" s="2"/>
      <c r="K6" s="2"/>
    </row>
    <row r="7" spans="1:11" s="5" customFormat="1" ht="30" x14ac:dyDescent="0.2">
      <c r="A7" s="92"/>
      <c r="B7" s="92"/>
      <c r="C7" s="92"/>
      <c r="D7" s="92"/>
      <c r="E7" s="92"/>
      <c r="F7" s="92"/>
      <c r="G7" s="92"/>
      <c r="H7" s="92"/>
      <c r="I7" s="92"/>
      <c r="J7" s="518" t="s">
        <v>324</v>
      </c>
      <c r="K7" s="518" t="s">
        <v>325</v>
      </c>
    </row>
    <row r="8" spans="1:11" s="5" customFormat="1" ht="15" x14ac:dyDescent="0.2">
      <c r="A8" s="92"/>
      <c r="B8" s="92"/>
      <c r="C8" s="92"/>
      <c r="D8" s="92"/>
      <c r="E8" s="92"/>
      <c r="F8" s="92"/>
      <c r="G8" s="92"/>
      <c r="H8" s="92"/>
      <c r="I8" s="92"/>
      <c r="J8" s="200"/>
      <c r="K8" s="92"/>
    </row>
    <row r="9" spans="1:11" s="5" customFormat="1" ht="18" x14ac:dyDescent="0.25">
      <c r="A9" s="86" t="s">
        <v>110</v>
      </c>
      <c r="B9" s="27"/>
      <c r="C9" s="27"/>
      <c r="D9" s="27"/>
      <c r="E9" s="27"/>
      <c r="F9" s="27"/>
      <c r="G9" s="27"/>
      <c r="H9" s="27"/>
      <c r="I9" s="303"/>
      <c r="J9" s="943" t="s">
        <v>422</v>
      </c>
      <c r="K9" s="955" t="s">
        <v>1042</v>
      </c>
    </row>
    <row r="10" spans="1:11" s="5" customFormat="1" ht="18" x14ac:dyDescent="0.25">
      <c r="A10" s="86"/>
      <c r="B10" s="27"/>
      <c r="C10" s="27"/>
      <c r="D10" s="27"/>
      <c r="E10" s="27"/>
      <c r="F10" s="27"/>
      <c r="G10" s="27"/>
      <c r="H10" s="27"/>
      <c r="I10" s="1"/>
      <c r="J10" s="903"/>
      <c r="K10" s="956"/>
    </row>
    <row r="11" spans="1:11" s="5" customFormat="1" ht="15.75" customHeight="1" x14ac:dyDescent="0.25">
      <c r="A11" s="86"/>
      <c r="B11" s="27"/>
      <c r="C11" s="27"/>
      <c r="D11" s="27"/>
      <c r="E11" s="27"/>
      <c r="F11" s="27"/>
      <c r="G11" s="27"/>
      <c r="H11" s="27"/>
      <c r="I11" s="1"/>
      <c r="J11" s="519"/>
      <c r="K11" s="271"/>
    </row>
    <row r="12" spans="1:11" s="5" customFormat="1" ht="15.75" customHeight="1" x14ac:dyDescent="0.25">
      <c r="A12" s="86" t="s">
        <v>867</v>
      </c>
      <c r="B12" s="27"/>
      <c r="C12" s="27"/>
      <c r="D12" s="27"/>
      <c r="E12" s="27"/>
      <c r="F12" s="27"/>
      <c r="G12" s="27"/>
      <c r="H12" s="27"/>
      <c r="I12" s="303"/>
      <c r="J12" s="943" t="s">
        <v>423</v>
      </c>
      <c r="K12" s="955" t="s">
        <v>1043</v>
      </c>
    </row>
    <row r="13" spans="1:11" s="5" customFormat="1" ht="15.75" customHeight="1" x14ac:dyDescent="0.25">
      <c r="A13" s="86"/>
      <c r="B13" s="27"/>
      <c r="C13" s="27"/>
      <c r="D13" s="27"/>
      <c r="E13" s="27"/>
      <c r="F13" s="27"/>
      <c r="G13" s="27"/>
      <c r="H13" s="27"/>
      <c r="I13" s="1"/>
      <c r="J13" s="903"/>
      <c r="K13" s="956"/>
    </row>
    <row r="14" spans="1:11" s="5" customFormat="1" ht="15.75" customHeight="1" x14ac:dyDescent="0.25">
      <c r="A14" s="86"/>
      <c r="B14" s="27"/>
      <c r="C14" s="27"/>
      <c r="D14" s="27"/>
      <c r="E14" s="27"/>
      <c r="F14" s="27"/>
      <c r="G14" s="27"/>
      <c r="H14" s="27"/>
      <c r="I14" s="1"/>
      <c r="J14" s="520"/>
      <c r="K14" s="272"/>
    </row>
    <row r="15" spans="1:11" s="5" customFormat="1" ht="15.75" customHeight="1" x14ac:dyDescent="0.25">
      <c r="A15" s="86" t="s">
        <v>868</v>
      </c>
      <c r="B15" s="27"/>
      <c r="C15" s="27"/>
      <c r="D15" s="27"/>
      <c r="E15" s="27"/>
      <c r="F15" s="27"/>
      <c r="G15" s="27"/>
      <c r="H15" s="27"/>
      <c r="I15" s="303"/>
      <c r="J15" s="943" t="s">
        <v>424</v>
      </c>
      <c r="K15" s="955" t="s">
        <v>1044</v>
      </c>
    </row>
    <row r="16" spans="1:11" s="5" customFormat="1" ht="15.75" customHeight="1" x14ac:dyDescent="0.25">
      <c r="A16" s="86"/>
      <c r="B16" s="27"/>
      <c r="C16" s="27"/>
      <c r="D16" s="27"/>
      <c r="E16" s="27"/>
      <c r="F16" s="27"/>
      <c r="G16" s="27"/>
      <c r="H16" s="27"/>
      <c r="I16" s="1"/>
      <c r="J16" s="903"/>
      <c r="K16" s="956"/>
    </row>
    <row r="17" spans="1:11" s="5" customFormat="1" ht="15.75" customHeight="1" x14ac:dyDescent="0.25">
      <c r="A17" s="86" t="s">
        <v>286</v>
      </c>
      <c r="B17" s="27"/>
      <c r="C17" s="27"/>
      <c r="D17" s="27"/>
      <c r="E17" s="27"/>
      <c r="F17" s="27"/>
      <c r="G17" s="27"/>
      <c r="H17" s="27"/>
      <c r="I17" s="1"/>
      <c r="J17" s="1121"/>
      <c r="K17" s="1119"/>
    </row>
    <row r="18" spans="1:11" s="5" customFormat="1" ht="15.75" customHeight="1" x14ac:dyDescent="0.25">
      <c r="A18" s="84"/>
      <c r="B18" s="27"/>
      <c r="C18" s="27"/>
      <c r="D18" s="27"/>
      <c r="E18" s="27"/>
      <c r="F18" s="27"/>
      <c r="G18" s="27"/>
      <c r="H18" s="27"/>
      <c r="I18" s="1"/>
      <c r="J18" s="1121"/>
      <c r="K18" s="1119"/>
    </row>
    <row r="19" spans="1:11" s="5" customFormat="1" ht="15.75" customHeight="1" x14ac:dyDescent="0.2">
      <c r="A19" s="28"/>
      <c r="B19" s="31" t="s">
        <v>869</v>
      </c>
      <c r="C19" s="35"/>
      <c r="D19" s="35"/>
      <c r="E19" s="36"/>
      <c r="F19" s="36"/>
      <c r="G19" s="31"/>
      <c r="H19" s="1120"/>
      <c r="I19" s="303"/>
      <c r="J19" s="943" t="s">
        <v>366</v>
      </c>
      <c r="K19" s="955" t="s">
        <v>381</v>
      </c>
    </row>
    <row r="20" spans="1:11" s="5" customFormat="1" ht="15.75" customHeight="1" x14ac:dyDescent="0.2">
      <c r="A20" s="28"/>
      <c r="B20" s="31"/>
      <c r="C20" s="35"/>
      <c r="D20" s="35"/>
      <c r="E20" s="39"/>
      <c r="F20" s="39"/>
      <c r="G20" s="31"/>
      <c r="H20" s="1120"/>
      <c r="I20" s="1"/>
      <c r="J20" s="903"/>
      <c r="K20" s="956"/>
    </row>
    <row r="21" spans="1:11" s="5" customFormat="1" ht="15.75" customHeight="1" x14ac:dyDescent="0.2">
      <c r="A21" s="28"/>
      <c r="B21" s="35" t="s">
        <v>870</v>
      </c>
      <c r="C21" s="35"/>
      <c r="D21" s="35"/>
      <c r="E21" s="40"/>
      <c r="F21" s="40"/>
      <c r="G21" s="41"/>
      <c r="H21" s="1113"/>
      <c r="I21" s="303"/>
      <c r="J21" s="943" t="s">
        <v>367</v>
      </c>
      <c r="K21" s="955" t="s">
        <v>374</v>
      </c>
    </row>
    <row r="22" spans="1:11" s="5" customFormat="1" ht="15.75" customHeight="1" x14ac:dyDescent="0.2">
      <c r="A22" s="28"/>
      <c r="B22" s="35"/>
      <c r="C22" s="35"/>
      <c r="D22" s="35"/>
      <c r="E22" s="42"/>
      <c r="F22" s="42"/>
      <c r="G22" s="39"/>
      <c r="H22" s="1113"/>
      <c r="I22" s="1"/>
      <c r="J22" s="903"/>
      <c r="K22" s="956"/>
    </row>
    <row r="23" spans="1:11" s="5" customFormat="1" ht="15.75" customHeight="1" x14ac:dyDescent="0.2">
      <c r="A23" s="28"/>
      <c r="B23" s="35" t="s">
        <v>871</v>
      </c>
      <c r="C23" s="31"/>
      <c r="D23" s="31"/>
      <c r="E23" s="31"/>
      <c r="F23" s="31"/>
      <c r="G23" s="43"/>
      <c r="H23" s="1113"/>
      <c r="I23" s="1"/>
      <c r="J23" s="943" t="s">
        <v>368</v>
      </c>
      <c r="K23" s="955" t="s">
        <v>375</v>
      </c>
    </row>
    <row r="24" spans="1:11" s="5" customFormat="1" ht="15.75" customHeight="1" x14ac:dyDescent="0.25">
      <c r="A24" s="28"/>
      <c r="B24" s="31"/>
      <c r="C24" s="30"/>
      <c r="D24" s="30"/>
      <c r="E24" s="31"/>
      <c r="F24" s="31"/>
      <c r="G24" s="43"/>
      <c r="H24" s="1114"/>
      <c r="I24" s="303"/>
      <c r="J24" s="903"/>
      <c r="K24" s="956"/>
    </row>
    <row r="25" spans="1:11" s="5" customFormat="1" ht="15.75" customHeight="1" x14ac:dyDescent="0.25">
      <c r="A25" s="28"/>
      <c r="B25" s="31" t="s">
        <v>872</v>
      </c>
      <c r="C25" s="30"/>
      <c r="D25" s="30"/>
      <c r="E25" s="31"/>
      <c r="F25" s="31"/>
      <c r="G25" s="43"/>
      <c r="H25" s="51"/>
      <c r="I25" s="303"/>
      <c r="J25" s="943" t="s">
        <v>369</v>
      </c>
      <c r="K25" s="955" t="s">
        <v>376</v>
      </c>
    </row>
    <row r="26" spans="1:11" s="5" customFormat="1" ht="15.75" customHeight="1" x14ac:dyDescent="0.25">
      <c r="A26" s="28"/>
      <c r="B26" s="31"/>
      <c r="C26" s="30"/>
      <c r="D26" s="30"/>
      <c r="E26" s="31"/>
      <c r="F26" s="31"/>
      <c r="G26" s="43"/>
      <c r="H26" s="51"/>
      <c r="I26" s="1"/>
      <c r="J26" s="903"/>
      <c r="K26" s="956"/>
    </row>
    <row r="27" spans="1:11" s="5" customFormat="1" ht="15.75" customHeight="1" x14ac:dyDescent="0.25">
      <c r="A27" s="28"/>
      <c r="B27" s="31" t="s">
        <v>873</v>
      </c>
      <c r="C27" s="30"/>
      <c r="D27" s="30"/>
      <c r="E27" s="31"/>
      <c r="F27" s="31"/>
      <c r="G27" s="43"/>
      <c r="H27" s="1113"/>
      <c r="I27" s="303"/>
      <c r="J27" s="943" t="s">
        <v>370</v>
      </c>
      <c r="K27" s="955" t="s">
        <v>377</v>
      </c>
    </row>
    <row r="28" spans="1:11" s="5" customFormat="1" ht="15.75" customHeight="1" x14ac:dyDescent="0.25">
      <c r="A28" s="28"/>
      <c r="B28" s="31"/>
      <c r="C28" s="30"/>
      <c r="D28" s="30"/>
      <c r="E28" s="31"/>
      <c r="F28" s="31"/>
      <c r="G28" s="43"/>
      <c r="H28" s="1114"/>
      <c r="I28" s="1"/>
      <c r="J28" s="903"/>
      <c r="K28" s="956"/>
    </row>
    <row r="29" spans="1:11" s="5" customFormat="1" ht="15.75" customHeight="1" x14ac:dyDescent="0.25">
      <c r="A29" s="28"/>
      <c r="B29" s="31" t="s">
        <v>874</v>
      </c>
      <c r="C29" s="30"/>
      <c r="D29" s="30"/>
      <c r="E29" s="31"/>
      <c r="F29" s="31"/>
      <c r="G29" s="43"/>
      <c r="H29" s="1113"/>
      <c r="I29" s="303"/>
      <c r="J29" s="943" t="s">
        <v>371</v>
      </c>
      <c r="K29" s="955" t="s">
        <v>378</v>
      </c>
    </row>
    <row r="30" spans="1:11" s="5" customFormat="1" ht="15.75" customHeight="1" x14ac:dyDescent="0.25">
      <c r="A30" s="28"/>
      <c r="B30" s="31"/>
      <c r="C30" s="30"/>
      <c r="D30" s="30"/>
      <c r="E30" s="31"/>
      <c r="F30" s="31"/>
      <c r="G30" s="43"/>
      <c r="H30" s="1114"/>
      <c r="I30" s="1"/>
      <c r="J30" s="903"/>
      <c r="K30" s="956"/>
    </row>
    <row r="31" spans="1:11" s="5" customFormat="1" ht="15.75" customHeight="1" x14ac:dyDescent="0.25">
      <c r="A31" s="28"/>
      <c r="B31" s="31" t="s">
        <v>875</v>
      </c>
      <c r="C31" s="30"/>
      <c r="D31" s="30"/>
      <c r="E31" s="31"/>
      <c r="F31" s="31"/>
      <c r="G31" s="43"/>
      <c r="H31" s="1113"/>
      <c r="I31" s="303"/>
      <c r="J31" s="943" t="s">
        <v>372</v>
      </c>
      <c r="K31" s="955" t="s">
        <v>379</v>
      </c>
    </row>
    <row r="32" spans="1:11" s="5" customFormat="1" ht="15.75" customHeight="1" x14ac:dyDescent="0.25">
      <c r="A32" s="28"/>
      <c r="B32" s="31"/>
      <c r="C32" s="30"/>
      <c r="D32" s="30"/>
      <c r="E32" s="31"/>
      <c r="F32" s="31"/>
      <c r="G32" s="43"/>
      <c r="H32" s="1114"/>
      <c r="I32" s="1"/>
      <c r="J32" s="903"/>
      <c r="K32" s="956"/>
    </row>
    <row r="33" spans="1:11" s="5" customFormat="1" ht="15.75" customHeight="1" x14ac:dyDescent="0.25">
      <c r="A33" s="28"/>
      <c r="B33" s="31" t="s">
        <v>876</v>
      </c>
      <c r="C33" s="30"/>
      <c r="D33" s="30"/>
      <c r="E33" s="31"/>
      <c r="F33" s="31"/>
      <c r="G33" s="43"/>
      <c r="H33" s="1113"/>
      <c r="I33" s="303"/>
      <c r="J33" s="943" t="s">
        <v>373</v>
      </c>
      <c r="K33" s="1122" t="s">
        <v>380</v>
      </c>
    </row>
    <row r="34" spans="1:11" s="5" customFormat="1" ht="15.75" customHeight="1" x14ac:dyDescent="0.25">
      <c r="A34" s="28"/>
      <c r="B34" s="31"/>
      <c r="C34" s="30"/>
      <c r="D34" s="30"/>
      <c r="E34" s="31"/>
      <c r="F34" s="31"/>
      <c r="G34" s="43"/>
      <c r="H34" s="1114"/>
      <c r="I34" s="1"/>
      <c r="J34" s="903"/>
      <c r="K34" s="1123"/>
    </row>
    <row r="35" spans="1:11" ht="15.75" customHeight="1" x14ac:dyDescent="0.2">
      <c r="A35" s="16"/>
      <c r="B35" s="16"/>
      <c r="C35" s="16"/>
      <c r="D35" s="20"/>
      <c r="E35" s="20"/>
      <c r="F35" s="20"/>
      <c r="G35" s="20"/>
      <c r="H35" s="17"/>
      <c r="I35" s="12"/>
      <c r="J35" s="253"/>
      <c r="K35" s="19"/>
    </row>
    <row r="36" spans="1:11" ht="17.25" customHeight="1" x14ac:dyDescent="0.2">
      <c r="A36" s="16"/>
      <c r="B36" s="16"/>
      <c r="C36" s="16"/>
      <c r="D36" s="17"/>
      <c r="E36" s="17"/>
      <c r="F36" s="17"/>
      <c r="G36" s="54"/>
      <c r="H36" s="54"/>
      <c r="I36" s="25"/>
      <c r="J36" s="253"/>
      <c r="K36" s="19"/>
    </row>
    <row r="37" spans="1:11" ht="21.75" customHeight="1" x14ac:dyDescent="0.3">
      <c r="A37" s="157" t="s">
        <v>5</v>
      </c>
      <c r="B37" s="157"/>
      <c r="C37" s="157"/>
      <c r="D37" s="157"/>
      <c r="E37" s="157"/>
      <c r="F37" s="157"/>
      <c r="G37" s="157"/>
      <c r="H37" s="157"/>
      <c r="I37" s="157"/>
      <c r="J37" s="334" t="s">
        <v>352</v>
      </c>
      <c r="K37" s="266"/>
    </row>
    <row r="38" spans="1:11" ht="15.75" customHeight="1" x14ac:dyDescent="0.25">
      <c r="A38" s="28"/>
      <c r="B38" s="16"/>
      <c r="C38" s="16"/>
      <c r="D38" s="17"/>
      <c r="E38" s="17"/>
      <c r="F38" s="17"/>
      <c r="G38" s="54"/>
      <c r="H38" s="54"/>
      <c r="I38" s="25"/>
      <c r="J38" s="194"/>
      <c r="K38" s="253"/>
    </row>
    <row r="39" spans="1:11" ht="15.75" customHeight="1" x14ac:dyDescent="0.2">
      <c r="A39" s="1115" t="s">
        <v>877</v>
      </c>
      <c r="B39" s="1116"/>
      <c r="C39" s="1116"/>
      <c r="D39" s="1116"/>
      <c r="E39" s="1116"/>
      <c r="F39" s="1116"/>
      <c r="G39" s="1116"/>
      <c r="H39" s="1116"/>
      <c r="I39" s="1117"/>
      <c r="J39" s="1026" t="s">
        <v>269</v>
      </c>
    </row>
    <row r="40" spans="1:11" ht="15.75" customHeight="1" x14ac:dyDescent="0.2">
      <c r="A40" s="1116"/>
      <c r="B40" s="1116"/>
      <c r="C40" s="1116"/>
      <c r="D40" s="1116"/>
      <c r="E40" s="1116"/>
      <c r="F40" s="1116"/>
      <c r="G40" s="1116"/>
      <c r="H40" s="1116"/>
      <c r="I40" s="1117"/>
      <c r="J40" s="903"/>
      <c r="K40" s="264"/>
    </row>
    <row r="41" spans="1:11" ht="15.75" customHeight="1" x14ac:dyDescent="0.2">
      <c r="A41" s="56"/>
      <c r="B41" s="56"/>
      <c r="C41" s="56"/>
      <c r="D41" s="56"/>
      <c r="E41" s="56"/>
      <c r="F41" s="56"/>
      <c r="G41" s="56"/>
      <c r="H41" s="56"/>
      <c r="I41" s="55"/>
      <c r="J41" s="174"/>
      <c r="K41" s="264"/>
    </row>
    <row r="42" spans="1:11" ht="15.75" customHeight="1" x14ac:dyDescent="0.2">
      <c r="A42" s="1115" t="s">
        <v>878</v>
      </c>
      <c r="B42" s="1116"/>
      <c r="C42" s="1116"/>
      <c r="D42" s="1116"/>
      <c r="E42" s="1116"/>
      <c r="F42" s="1116"/>
      <c r="G42" s="1116"/>
      <c r="H42" s="1116"/>
      <c r="I42" s="1117"/>
      <c r="J42" s="1026" t="s">
        <v>270</v>
      </c>
    </row>
    <row r="43" spans="1:11" ht="15.75" customHeight="1" x14ac:dyDescent="0.2">
      <c r="A43" s="1116"/>
      <c r="B43" s="1116"/>
      <c r="C43" s="1116"/>
      <c r="D43" s="1116"/>
      <c r="E43" s="1116"/>
      <c r="F43" s="1116"/>
      <c r="G43" s="1116"/>
      <c r="H43" s="1116"/>
      <c r="I43" s="1117"/>
      <c r="J43" s="903"/>
      <c r="K43" s="264"/>
    </row>
    <row r="44" spans="1:11" ht="15.75" customHeight="1" x14ac:dyDescent="0.2">
      <c r="A44" s="102"/>
      <c r="B44" s="103"/>
      <c r="C44" s="103"/>
      <c r="D44" s="103"/>
      <c r="E44" s="103"/>
      <c r="F44" s="102"/>
      <c r="G44" s="102"/>
      <c r="H44" s="102"/>
      <c r="I44" s="102"/>
      <c r="J44" s="521"/>
      <c r="K44" s="265"/>
    </row>
    <row r="45" spans="1:11" ht="15.75" customHeight="1" x14ac:dyDescent="0.25">
      <c r="A45" s="677" t="s">
        <v>1171</v>
      </c>
      <c r="B45" s="104"/>
      <c r="C45" s="104"/>
      <c r="D45" s="104"/>
      <c r="E45" s="104"/>
      <c r="F45" s="104"/>
      <c r="G45" s="104"/>
      <c r="H45" s="104"/>
      <c r="I45" s="104"/>
      <c r="J45" s="499"/>
    </row>
    <row r="46" spans="1:11" ht="15.75" customHeight="1" x14ac:dyDescent="0.2">
      <c r="A46" s="105"/>
      <c r="B46" s="106"/>
      <c r="C46" s="106"/>
      <c r="D46" s="106"/>
      <c r="E46" s="106"/>
      <c r="F46" s="106"/>
      <c r="G46" s="106"/>
      <c r="H46" s="106"/>
      <c r="I46" s="107"/>
      <c r="J46" s="1026" t="s">
        <v>271</v>
      </c>
    </row>
    <row r="47" spans="1:11" ht="15.75" customHeight="1" x14ac:dyDescent="0.2">
      <c r="A47" s="310" t="s">
        <v>879</v>
      </c>
      <c r="B47" s="106"/>
      <c r="C47" s="106"/>
      <c r="D47" s="106"/>
      <c r="E47" s="106"/>
      <c r="F47" s="106"/>
      <c r="G47" s="106"/>
      <c r="H47" s="106"/>
      <c r="I47" s="107"/>
      <c r="J47" s="903"/>
      <c r="K47" s="264"/>
    </row>
    <row r="48" spans="1:11" ht="15.75" customHeight="1" x14ac:dyDescent="0.2">
      <c r="A48" s="106"/>
      <c r="B48" s="56"/>
      <c r="C48" s="56"/>
      <c r="D48" s="102"/>
      <c r="E48" s="55"/>
      <c r="F48" s="55"/>
      <c r="G48" s="55"/>
      <c r="H48" s="55"/>
      <c r="I48" s="55"/>
      <c r="J48" s="174"/>
      <c r="K48" s="264"/>
    </row>
    <row r="49" spans="1:11" ht="15.75" customHeight="1" x14ac:dyDescent="0.2">
      <c r="A49" s="56"/>
      <c r="B49" s="56"/>
      <c r="C49" s="56"/>
      <c r="D49" s="102"/>
      <c r="E49" s="55"/>
      <c r="F49" s="55"/>
      <c r="G49" s="55"/>
      <c r="H49" s="55"/>
      <c r="I49" s="55"/>
      <c r="J49" s="1026" t="s">
        <v>272</v>
      </c>
    </row>
    <row r="50" spans="1:11" ht="15.75" customHeight="1" x14ac:dyDescent="0.2">
      <c r="A50" s="311" t="s">
        <v>880</v>
      </c>
      <c r="B50" s="56"/>
      <c r="C50" s="56"/>
      <c r="D50" s="102"/>
      <c r="E50" s="55"/>
      <c r="F50" s="55"/>
      <c r="G50" s="55"/>
      <c r="H50" s="55"/>
      <c r="I50" s="55"/>
      <c r="J50" s="1027"/>
    </row>
    <row r="51" spans="1:11" ht="15.75" customHeight="1" x14ac:dyDescent="0.25">
      <c r="A51" s="56"/>
      <c r="B51" s="56"/>
      <c r="C51" s="56"/>
      <c r="D51" s="102"/>
      <c r="E51" s="55"/>
      <c r="F51" s="55"/>
      <c r="G51" s="55"/>
      <c r="H51" s="55"/>
      <c r="I51" s="55"/>
      <c r="J51" s="522"/>
      <c r="K51" s="264"/>
    </row>
    <row r="52" spans="1:11" ht="15.75" customHeight="1" x14ac:dyDescent="0.2">
      <c r="A52" s="56"/>
      <c r="B52" s="56"/>
      <c r="C52" s="56"/>
      <c r="D52" s="102"/>
      <c r="E52" s="55"/>
      <c r="F52" s="55"/>
      <c r="G52" s="55"/>
      <c r="H52" s="55"/>
      <c r="I52" s="55"/>
      <c r="J52" s="1026" t="s">
        <v>273</v>
      </c>
      <c r="K52" s="264"/>
    </row>
    <row r="53" spans="1:11" ht="15.75" customHeight="1" x14ac:dyDescent="0.2">
      <c r="A53" s="311" t="s">
        <v>881</v>
      </c>
      <c r="B53" s="56"/>
      <c r="C53" s="56"/>
      <c r="D53" s="102"/>
      <c r="E53" s="55"/>
      <c r="F53" s="55"/>
      <c r="G53" s="55"/>
      <c r="H53" s="55"/>
      <c r="I53" s="55"/>
      <c r="J53" s="903"/>
    </row>
    <row r="54" spans="1:11" ht="15.75" customHeight="1" x14ac:dyDescent="0.25">
      <c r="A54" s="56"/>
      <c r="B54" s="102"/>
      <c r="C54" s="102"/>
      <c r="D54" s="102"/>
      <c r="E54" s="55"/>
      <c r="F54" s="57"/>
      <c r="G54" s="55"/>
      <c r="H54" s="57"/>
      <c r="I54" s="57"/>
      <c r="J54" s="522"/>
      <c r="K54" s="264"/>
    </row>
    <row r="55" spans="1:11" ht="15.75" customHeight="1" x14ac:dyDescent="0.2">
      <c r="A55" s="108"/>
      <c r="B55" s="109"/>
      <c r="C55" s="56"/>
      <c r="D55" s="56"/>
      <c r="E55" s="102"/>
      <c r="F55" s="55"/>
      <c r="G55" s="55"/>
      <c r="H55" s="55"/>
      <c r="I55" s="55"/>
      <c r="J55" s="1044" t="s">
        <v>274</v>
      </c>
    </row>
    <row r="56" spans="1:11" ht="15.75" customHeight="1" x14ac:dyDescent="0.25">
      <c r="A56" s="85" t="s">
        <v>882</v>
      </c>
      <c r="B56" s="105"/>
      <c r="C56" s="56"/>
      <c r="D56" s="56"/>
      <c r="E56" s="102"/>
      <c r="F56" s="55"/>
      <c r="G56" s="55"/>
      <c r="H56" s="55"/>
      <c r="I56" s="55"/>
      <c r="J56" s="1118"/>
    </row>
    <row r="57" spans="1:11" ht="15.75" customHeight="1" x14ac:dyDescent="0.25">
      <c r="A57" s="105"/>
      <c r="B57" s="105"/>
      <c r="C57" s="102"/>
      <c r="D57" s="102"/>
      <c r="E57" s="102"/>
      <c r="F57" s="57"/>
      <c r="G57" s="55"/>
      <c r="H57" s="57"/>
      <c r="I57" s="57"/>
      <c r="J57" s="522"/>
      <c r="K57" s="267"/>
    </row>
    <row r="58" spans="1:11" ht="15.75" customHeight="1" x14ac:dyDescent="0.2">
      <c r="A58" s="105"/>
      <c r="B58" s="105"/>
      <c r="C58" s="56"/>
      <c r="D58" s="56"/>
      <c r="E58" s="56"/>
      <c r="F58" s="55"/>
      <c r="G58" s="55"/>
      <c r="H58" s="102"/>
      <c r="I58" s="55"/>
      <c r="J58" s="1026" t="s">
        <v>275</v>
      </c>
    </row>
    <row r="59" spans="1:11" ht="15.75" customHeight="1" x14ac:dyDescent="0.25">
      <c r="A59" s="85" t="s">
        <v>883</v>
      </c>
      <c r="B59" s="105"/>
      <c r="C59" s="56"/>
      <c r="D59" s="56"/>
      <c r="E59" s="56"/>
      <c r="F59" s="55"/>
      <c r="G59" s="55"/>
      <c r="H59" s="102"/>
      <c r="I59" s="55"/>
      <c r="J59" s="1027"/>
    </row>
    <row r="60" spans="1:11" ht="15.75" customHeight="1" x14ac:dyDescent="0.25">
      <c r="A60" s="105"/>
      <c r="B60" s="109"/>
      <c r="C60" s="102"/>
      <c r="D60" s="102"/>
      <c r="E60" s="102"/>
      <c r="F60" s="55"/>
      <c r="G60" s="55"/>
      <c r="H60" s="102"/>
      <c r="I60" s="57"/>
      <c r="J60" s="523"/>
      <c r="K60" s="267"/>
    </row>
    <row r="61" spans="1:11" ht="15" x14ac:dyDescent="0.2">
      <c r="A61" s="109"/>
      <c r="B61" s="109"/>
      <c r="C61" s="102"/>
      <c r="D61" s="102"/>
      <c r="E61" s="102"/>
      <c r="F61" s="55"/>
      <c r="G61" s="55"/>
      <c r="H61" s="102"/>
      <c r="I61" s="55"/>
      <c r="J61" s="1044" t="s">
        <v>276</v>
      </c>
    </row>
    <row r="62" spans="1:11" ht="15" x14ac:dyDescent="0.2">
      <c r="A62" s="85" t="s">
        <v>884</v>
      </c>
      <c r="B62" s="109"/>
      <c r="C62" s="102"/>
      <c r="D62" s="102"/>
      <c r="E62" s="102"/>
      <c r="F62" s="55"/>
      <c r="G62" s="55"/>
      <c r="H62" s="102"/>
      <c r="I62" s="55"/>
      <c r="J62" s="1118"/>
    </row>
    <row r="63" spans="1:11" ht="15.75" x14ac:dyDescent="0.25">
      <c r="A63" s="109"/>
      <c r="B63" s="109"/>
      <c r="C63" s="102"/>
      <c r="D63" s="102"/>
      <c r="E63" s="102"/>
      <c r="F63" s="55"/>
      <c r="G63" s="55"/>
      <c r="H63" s="102"/>
      <c r="I63" s="57"/>
      <c r="J63" s="523"/>
      <c r="K63" s="267"/>
    </row>
    <row r="64" spans="1:11" ht="15" x14ac:dyDescent="0.2">
      <c r="A64" s="109"/>
      <c r="B64" s="109"/>
      <c r="C64" s="102"/>
      <c r="D64" s="102"/>
      <c r="E64" s="102"/>
      <c r="F64" s="55"/>
      <c r="G64" s="55"/>
      <c r="H64" s="55"/>
      <c r="I64" s="55"/>
      <c r="J64" s="1014" t="s">
        <v>287</v>
      </c>
    </row>
    <row r="65" spans="1:11" ht="15" x14ac:dyDescent="0.2">
      <c r="A65" s="85" t="s">
        <v>885</v>
      </c>
      <c r="B65" s="108"/>
      <c r="C65" s="102"/>
      <c r="D65" s="102"/>
      <c r="E65" s="102"/>
      <c r="F65" s="55"/>
      <c r="G65" s="55"/>
      <c r="H65" s="55"/>
      <c r="I65" s="55"/>
      <c r="J65" s="903"/>
    </row>
    <row r="66" spans="1:11" x14ac:dyDescent="0.2">
      <c r="A66" s="1"/>
      <c r="B66" s="1"/>
      <c r="C66" s="1"/>
      <c r="D66" s="1"/>
      <c r="E66" s="1"/>
      <c r="F66" s="1"/>
      <c r="G66" s="1"/>
      <c r="H66" s="1"/>
      <c r="I66" s="1"/>
      <c r="K66" s="1"/>
    </row>
  </sheetData>
  <mergeCells count="45">
    <mergeCell ref="J33:J34"/>
    <mergeCell ref="J49:J50"/>
    <mergeCell ref="K33:K34"/>
    <mergeCell ref="H21:H22"/>
    <mergeCell ref="J15:J16"/>
    <mergeCell ref="K15:K16"/>
    <mergeCell ref="K23:K24"/>
    <mergeCell ref="J29:J30"/>
    <mergeCell ref="J31:J32"/>
    <mergeCell ref="J25:J26"/>
    <mergeCell ref="K25:K26"/>
    <mergeCell ref="J27:J28"/>
    <mergeCell ref="K27:K28"/>
    <mergeCell ref="K29:K30"/>
    <mergeCell ref="K31:K32"/>
    <mergeCell ref="J21:J22"/>
    <mergeCell ref="K9:K10"/>
    <mergeCell ref="K12:K13"/>
    <mergeCell ref="K17:K18"/>
    <mergeCell ref="K21:K22"/>
    <mergeCell ref="A1:K1"/>
    <mergeCell ref="H19:H20"/>
    <mergeCell ref="J17:J18"/>
    <mergeCell ref="J19:J20"/>
    <mergeCell ref="J9:J10"/>
    <mergeCell ref="J12:J13"/>
    <mergeCell ref="K19:K20"/>
    <mergeCell ref="A5:C5"/>
    <mergeCell ref="A3:K3"/>
    <mergeCell ref="J64:J65"/>
    <mergeCell ref="J46:J47"/>
    <mergeCell ref="H27:H28"/>
    <mergeCell ref="H23:H24"/>
    <mergeCell ref="H29:H30"/>
    <mergeCell ref="H31:H32"/>
    <mergeCell ref="H33:H34"/>
    <mergeCell ref="A42:I43"/>
    <mergeCell ref="J42:J43"/>
    <mergeCell ref="A39:I40"/>
    <mergeCell ref="J23:J24"/>
    <mergeCell ref="J61:J62"/>
    <mergeCell ref="J58:J59"/>
    <mergeCell ref="J55:J56"/>
    <mergeCell ref="J39:J40"/>
    <mergeCell ref="J52:J53"/>
  </mergeCells>
  <phoneticPr fontId="11" type="noConversion"/>
  <hyperlinks>
    <hyperlink ref="J7" location="Guidance!A58" display="Social Rent"/>
    <hyperlink ref="K7" location="Guidance!A59" display="Affordable Rent"/>
    <hyperlink ref="A5" location="Guidance!A548" display="Local Authority Rents"/>
    <hyperlink ref="J9" location="Guidance!A558" display="h1a"/>
    <hyperlink ref="J12" location="Guidance!A559" display="h2a"/>
    <hyperlink ref="J15" location="Guidance!A569" display="h3a"/>
    <hyperlink ref="J19" location="Guidance!A571" display="h4aa"/>
    <hyperlink ref="J21" location="Guidance!A572" display="h4ba"/>
    <hyperlink ref="J23" location="Guidance!A573" display="h4ca"/>
    <hyperlink ref="J25" location="Guidance!A574" display="h4da"/>
    <hyperlink ref="J27" location="Guidance!A575" display="h4ea"/>
    <hyperlink ref="J29" location="Guidance!A576" display="h4fa"/>
    <hyperlink ref="J31" location="Guidance!A577" display="h4ga"/>
    <hyperlink ref="J33" location="Guidance!A578" display="h4ha"/>
    <hyperlink ref="J39" location="Guidance!A583" display="h5a"/>
    <hyperlink ref="J42" location="Guidance!A591" display="h6a"/>
    <hyperlink ref="J46" location="Guidance!A593" display="h8a"/>
    <hyperlink ref="J49:J50" location="Guidance!A557" display="h9a"/>
    <hyperlink ref="J52" location="Guidance!A601" display="h10a"/>
    <hyperlink ref="J55:J56" location="Guidance!A565" display="h11a"/>
    <hyperlink ref="J58:J59" location="Guidance!A566" display="h12a"/>
    <hyperlink ref="J61:J62" location="Guidance!A567" display="h13a"/>
    <hyperlink ref="J64" location="Guidance!A605" display="h14a"/>
    <hyperlink ref="A5:C5" location="Guidance!A511" display="Local Authority Rents"/>
    <hyperlink ref="J9:J10" location="Guidance!A521" display="h1a"/>
    <hyperlink ref="J12:J13" location="Guidance!A522" display="h2a"/>
    <hyperlink ref="J15:J16" location="Guidance!A532" display="h3a"/>
    <hyperlink ref="J19:J20" location="Guidance!A534" display="h4aa"/>
    <hyperlink ref="J21:J22" location="Guidance!A535" display="h4ba"/>
    <hyperlink ref="J23:J24" location="Guidance!A536" display="h4ca"/>
    <hyperlink ref="J25:J26" location="Guidance!A537" display="h4da"/>
    <hyperlink ref="J27:J28" location="Guidance!A538" display="h4ea"/>
    <hyperlink ref="J29:J30" location="Guidance!A539" display="h4fa"/>
    <hyperlink ref="J31:J32" location="Guidance!A540" display="h4ga"/>
    <hyperlink ref="J33:J34" location="Guidance!A541" display="h4ha"/>
    <hyperlink ref="J39:J40" location="Guidance!A546" display="h5a"/>
    <hyperlink ref="J42:J43" location="Guidance!A554" display="h6a"/>
    <hyperlink ref="J46:J47" location="Guidance!A556" display="h8a"/>
    <hyperlink ref="J52:J53" location="Guidance!A564" display="h10a"/>
    <hyperlink ref="J64:J65" location="Guidance!A568" display="h14a"/>
  </hyperlinks>
  <pageMargins left="0.75" right="0.75" top="1" bottom="1" header="0.5" footer="0.5"/>
  <pageSetup paperSize="9" scale="5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I79"/>
  <sheetViews>
    <sheetView showGridLines="0" view="pageBreakPreview" zoomScaleNormal="100" zoomScaleSheetLayoutView="100" workbookViewId="0">
      <selection sqref="A1:K1"/>
    </sheetView>
  </sheetViews>
  <sheetFormatPr defaultRowHeight="15.75" customHeight="1" x14ac:dyDescent="0.2"/>
  <cols>
    <col min="1" max="9" width="13.42578125" style="2" customWidth="1"/>
    <col min="10" max="10" width="15.28515625" style="2" customWidth="1"/>
    <col min="11" max="11" width="9.140625" style="2"/>
    <col min="12" max="15" width="13.42578125" style="2" customWidth="1"/>
    <col min="16" max="16" width="16.28515625" style="2" customWidth="1"/>
    <col min="17" max="22" width="11.85546875" style="2" customWidth="1"/>
    <col min="23" max="23" width="13.42578125" style="2" customWidth="1"/>
    <col min="24" max="29" width="9.140625" style="2"/>
    <col min="30" max="30" width="17.28515625" style="2" customWidth="1"/>
    <col min="31" max="31" width="14.5703125" style="2" customWidth="1"/>
    <col min="32" max="32" width="14.28515625" style="2" bestFit="1" customWidth="1"/>
    <col min="33" max="33" width="12.28515625" style="2" customWidth="1"/>
    <col min="34" max="35" width="12.85546875" style="2" customWidth="1"/>
    <col min="36" max="16384" width="9.140625" style="2"/>
  </cols>
  <sheetData>
    <row r="1" spans="1:35" ht="24" customHeight="1" x14ac:dyDescent="0.2">
      <c r="A1" s="924" t="s">
        <v>1013</v>
      </c>
      <c r="B1" s="1180"/>
      <c r="C1" s="1180"/>
      <c r="D1" s="1180"/>
      <c r="E1" s="1180"/>
      <c r="F1" s="1180"/>
      <c r="G1" s="1180"/>
      <c r="H1" s="1180"/>
      <c r="I1" s="1180"/>
      <c r="J1" s="1180"/>
      <c r="K1" s="1181"/>
      <c r="L1" s="924" t="s">
        <v>1013</v>
      </c>
      <c r="M1" s="1166"/>
      <c r="N1" s="1166"/>
      <c r="O1" s="1166"/>
      <c r="P1" s="1166"/>
      <c r="Q1" s="1166"/>
      <c r="R1" s="1166"/>
      <c r="S1" s="1166"/>
      <c r="T1" s="1166"/>
      <c r="U1" s="1166"/>
      <c r="V1" s="1166"/>
      <c r="W1" s="924" t="s">
        <v>1013</v>
      </c>
      <c r="X1" s="1166"/>
      <c r="Y1" s="1166"/>
      <c r="Z1" s="1166"/>
      <c r="AA1" s="1166"/>
      <c r="AB1" s="1166"/>
      <c r="AC1" s="1166"/>
      <c r="AD1" s="1166"/>
      <c r="AE1" s="1166"/>
      <c r="AF1" s="1166"/>
    </row>
    <row r="2" spans="1:35" ht="15.75" customHeight="1" x14ac:dyDescent="0.25">
      <c r="A2" s="986" t="s">
        <v>1204</v>
      </c>
      <c r="B2" s="986"/>
      <c r="C2" s="986"/>
      <c r="D2" s="986"/>
      <c r="E2" s="986"/>
      <c r="F2" s="986"/>
      <c r="G2" s="986"/>
      <c r="H2" s="986"/>
      <c r="I2" s="986"/>
      <c r="J2" s="986"/>
      <c r="K2" s="986"/>
      <c r="L2" s="254"/>
    </row>
    <row r="3" spans="1:35" ht="22.5" customHeight="1" x14ac:dyDescent="0.25">
      <c r="A3" s="452" t="s">
        <v>1012</v>
      </c>
      <c r="B3" s="314"/>
      <c r="C3" s="314"/>
      <c r="D3" s="314"/>
      <c r="E3" s="314"/>
      <c r="F3" s="314"/>
      <c r="G3" s="314"/>
      <c r="H3" s="314"/>
      <c r="I3" s="314"/>
      <c r="J3" s="314"/>
      <c r="K3" s="314"/>
      <c r="L3" s="1126" t="s">
        <v>1011</v>
      </c>
      <c r="M3" s="1126"/>
      <c r="N3" s="1126"/>
      <c r="O3" s="1126"/>
      <c r="P3" s="1126"/>
      <c r="Q3" s="1126"/>
      <c r="R3" s="1126"/>
      <c r="S3" s="1126"/>
      <c r="T3" s="1126"/>
      <c r="U3" s="1126"/>
      <c r="W3" s="1131" t="s">
        <v>350</v>
      </c>
      <c r="X3" s="1131"/>
      <c r="Y3" s="1131"/>
      <c r="Z3" s="1131"/>
      <c r="AA3" s="1131"/>
      <c r="AB3" s="1131"/>
      <c r="AC3" s="1131"/>
      <c r="AD3" s="1131"/>
      <c r="AE3" s="1131"/>
      <c r="AF3" s="1131"/>
    </row>
    <row r="4" spans="1:35" ht="20.25" customHeight="1" x14ac:dyDescent="0.25">
      <c r="A4" s="453" t="s">
        <v>1010</v>
      </c>
      <c r="B4" s="303"/>
      <c r="C4" s="303"/>
      <c r="D4" s="303"/>
      <c r="E4" s="303"/>
      <c r="F4" s="303"/>
      <c r="G4" s="303"/>
      <c r="H4" s="303"/>
      <c r="I4" s="303"/>
      <c r="J4" s="303"/>
      <c r="K4" s="303"/>
      <c r="L4" s="154" t="s">
        <v>1009</v>
      </c>
      <c r="M4" s="365"/>
      <c r="N4" s="365"/>
      <c r="O4" s="365"/>
      <c r="P4" s="365"/>
      <c r="Q4" s="365"/>
      <c r="R4" s="365"/>
      <c r="S4" s="365"/>
      <c r="T4" s="365"/>
      <c r="U4" s="365"/>
      <c r="V4" s="156" t="s">
        <v>1008</v>
      </c>
      <c r="W4" s="491"/>
      <c r="X4" s="491"/>
      <c r="Y4" s="491"/>
      <c r="Z4" s="491"/>
      <c r="AA4" s="491"/>
      <c r="AB4" s="491"/>
      <c r="AC4" s="491"/>
      <c r="AD4" s="491"/>
      <c r="AE4" s="491"/>
      <c r="AF4" s="491"/>
    </row>
    <row r="5" spans="1:35" ht="20.25" customHeight="1" x14ac:dyDescent="0.2">
      <c r="A5" s="406" t="s">
        <v>1007</v>
      </c>
      <c r="B5" s="406"/>
      <c r="C5" s="406"/>
      <c r="D5" s="406"/>
      <c r="E5" s="406"/>
      <c r="F5" s="406"/>
      <c r="G5" s="406"/>
      <c r="H5" s="406"/>
      <c r="I5" s="406"/>
      <c r="J5" s="454" t="s">
        <v>1006</v>
      </c>
      <c r="K5" s="406"/>
      <c r="L5" s="343"/>
      <c r="M5" s="361"/>
      <c r="N5" s="361"/>
      <c r="O5" s="361"/>
      <c r="P5" s="361"/>
      <c r="Q5" s="359"/>
      <c r="R5" s="359"/>
      <c r="S5" s="359"/>
      <c r="T5" s="359"/>
      <c r="U5" s="359"/>
      <c r="V5" s="1026" t="s">
        <v>1005</v>
      </c>
      <c r="W5" s="1172" t="s">
        <v>1232</v>
      </c>
      <c r="X5" s="1173"/>
      <c r="Y5" s="1173"/>
      <c r="Z5" s="1173"/>
      <c r="AA5" s="1173"/>
      <c r="AB5" s="1173"/>
      <c r="AC5" s="1173"/>
      <c r="AD5" s="1173"/>
      <c r="AE5" s="1173"/>
      <c r="AF5" s="1173"/>
      <c r="AG5" s="1173"/>
      <c r="AH5" s="1173"/>
      <c r="AI5" s="297"/>
    </row>
    <row r="6" spans="1:35" ht="15.75" customHeight="1" x14ac:dyDescent="0.2">
      <c r="A6" s="1133" t="s">
        <v>1002</v>
      </c>
      <c r="B6" s="1133"/>
      <c r="C6" s="1133"/>
      <c r="D6" s="1133"/>
      <c r="E6" s="1133"/>
      <c r="F6" s="1133"/>
      <c r="G6" s="1133"/>
      <c r="H6" s="1133"/>
      <c r="I6" s="1134"/>
      <c r="J6" s="1081" t="s">
        <v>1001</v>
      </c>
      <c r="K6" s="303"/>
      <c r="L6" s="343" t="s">
        <v>1000</v>
      </c>
      <c r="M6" s="361"/>
      <c r="N6" s="361"/>
      <c r="O6" s="361"/>
      <c r="P6" s="361"/>
      <c r="Q6" s="359"/>
      <c r="R6" s="359"/>
      <c r="S6" s="359"/>
      <c r="T6" s="359"/>
      <c r="U6" s="359"/>
      <c r="V6" s="1027"/>
      <c r="W6" s="502" t="s">
        <v>1233</v>
      </c>
      <c r="X6" s="494"/>
      <c r="Y6" s="494"/>
      <c r="Z6" s="494"/>
      <c r="AA6" s="494"/>
      <c r="AB6" s="494"/>
      <c r="AC6" s="494"/>
      <c r="AD6" s="494"/>
      <c r="AE6" s="494"/>
      <c r="AF6" s="494"/>
      <c r="AG6" s="494"/>
      <c r="AH6" s="494"/>
      <c r="AI6" s="360"/>
    </row>
    <row r="7" spans="1:35" ht="20.25" customHeight="1" x14ac:dyDescent="0.25">
      <c r="A7" s="1133"/>
      <c r="B7" s="1133"/>
      <c r="C7" s="1133"/>
      <c r="D7" s="1133"/>
      <c r="E7" s="1133"/>
      <c r="F7" s="1133"/>
      <c r="G7" s="1133"/>
      <c r="H7" s="1133"/>
      <c r="I7" s="1134"/>
      <c r="J7" s="1082"/>
      <c r="K7" s="406"/>
      <c r="L7" s="343"/>
      <c r="M7" s="3"/>
      <c r="N7" s="3"/>
      <c r="O7" s="3"/>
      <c r="P7" s="3"/>
      <c r="Q7" s="359"/>
      <c r="R7" s="359"/>
      <c r="S7" s="359"/>
      <c r="T7" s="359"/>
      <c r="U7" s="359"/>
      <c r="V7" s="358"/>
      <c r="W7" s="351"/>
      <c r="X7" s="124"/>
      <c r="Y7" s="124"/>
      <c r="Z7" s="124"/>
      <c r="AA7" s="124"/>
      <c r="AB7" s="124"/>
      <c r="AC7" s="124"/>
      <c r="AD7" s="124"/>
      <c r="AE7" s="256"/>
      <c r="AF7" s="364"/>
    </row>
    <row r="8" spans="1:35" ht="20.25" customHeight="1" x14ac:dyDescent="0.2">
      <c r="A8" s="1136" t="s">
        <v>989</v>
      </c>
      <c r="B8" s="1137"/>
      <c r="C8" s="1137"/>
      <c r="D8" s="1137"/>
      <c r="E8" s="1137"/>
      <c r="F8" s="1137"/>
      <c r="G8" s="1137"/>
      <c r="H8" s="1137"/>
      <c r="I8" s="1138"/>
      <c r="J8" s="1081" t="s">
        <v>988</v>
      </c>
      <c r="K8" s="406"/>
      <c r="L8" s="357" t="s">
        <v>987</v>
      </c>
      <c r="M8" s="3"/>
      <c r="N8" s="3"/>
      <c r="O8" s="3"/>
      <c r="P8" s="3"/>
      <c r="W8" s="363" t="s">
        <v>1021</v>
      </c>
      <c r="X8" s="124"/>
      <c r="Y8" s="124"/>
      <c r="Z8" s="124"/>
      <c r="AA8" s="124"/>
      <c r="AB8" s="124"/>
      <c r="AC8" s="362" t="s">
        <v>1004</v>
      </c>
      <c r="AD8" s="368" t="s">
        <v>1003</v>
      </c>
      <c r="AF8" s="297"/>
      <c r="AG8" s="297"/>
    </row>
    <row r="9" spans="1:35" ht="20.25" customHeight="1" x14ac:dyDescent="0.2">
      <c r="A9" s="1137"/>
      <c r="B9" s="1137"/>
      <c r="C9" s="1137"/>
      <c r="D9" s="1137"/>
      <c r="E9" s="1137"/>
      <c r="F9" s="1137"/>
      <c r="G9" s="1137"/>
      <c r="H9" s="1137"/>
      <c r="I9" s="1138"/>
      <c r="J9" s="1082"/>
      <c r="K9" s="303"/>
      <c r="M9" s="3"/>
      <c r="N9" s="3"/>
      <c r="O9" s="3"/>
      <c r="P9" s="3"/>
      <c r="Q9" s="1142" t="s">
        <v>982</v>
      </c>
      <c r="R9" s="1142" t="s">
        <v>981</v>
      </c>
      <c r="S9" s="1142" t="s">
        <v>980</v>
      </c>
      <c r="T9" s="1142" t="s">
        <v>1069</v>
      </c>
      <c r="U9" s="1142" t="s">
        <v>1076</v>
      </c>
      <c r="V9" s="1140" t="s">
        <v>1070</v>
      </c>
      <c r="W9" s="363" t="s">
        <v>1020</v>
      </c>
    </row>
    <row r="10" spans="1:35" ht="33" customHeight="1" x14ac:dyDescent="0.2">
      <c r="A10" s="1182" t="s">
        <v>975</v>
      </c>
      <c r="B10" s="1183"/>
      <c r="C10" s="1183"/>
      <c r="D10" s="1183"/>
      <c r="E10" s="1183"/>
      <c r="F10" s="1183"/>
      <c r="G10" s="1183"/>
      <c r="H10" s="1183"/>
      <c r="I10" s="1183"/>
      <c r="J10" s="1183"/>
      <c r="K10" s="314"/>
      <c r="L10" s="1184" t="s">
        <v>974</v>
      </c>
      <c r="M10" s="1185"/>
      <c r="N10" s="1185"/>
      <c r="O10" s="1185"/>
      <c r="P10" s="1185"/>
      <c r="Q10" s="1143"/>
      <c r="R10" s="1143"/>
      <c r="S10" s="1143"/>
      <c r="T10" s="1143"/>
      <c r="U10" s="1143"/>
      <c r="V10" s="1141"/>
      <c r="W10" s="124"/>
      <c r="X10" s="270" t="s">
        <v>999</v>
      </c>
      <c r="Y10" s="124"/>
      <c r="Z10" s="124"/>
      <c r="AA10" s="124"/>
      <c r="AB10" s="124"/>
      <c r="AC10" s="356" t="s">
        <v>998</v>
      </c>
      <c r="AD10" s="356" t="s">
        <v>997</v>
      </c>
      <c r="AE10" s="910" t="s">
        <v>1172</v>
      </c>
      <c r="AF10" s="369" t="s">
        <v>996</v>
      </c>
      <c r="AG10" s="1156" t="s">
        <v>991</v>
      </c>
      <c r="AH10" s="1156" t="s">
        <v>990</v>
      </c>
      <c r="AI10" s="297"/>
    </row>
    <row r="11" spans="1:35" ht="21" customHeight="1" x14ac:dyDescent="0.2">
      <c r="A11" s="1132" t="s">
        <v>972</v>
      </c>
      <c r="B11" s="1132"/>
      <c r="C11" s="1132"/>
      <c r="D11" s="1132"/>
      <c r="E11" s="1132"/>
      <c r="F11" s="1132"/>
      <c r="G11" s="1132"/>
      <c r="H11" s="1132"/>
      <c r="I11" s="455" t="s">
        <v>150</v>
      </c>
      <c r="J11" s="455" t="s">
        <v>151</v>
      </c>
      <c r="K11" s="314"/>
      <c r="L11" s="1129" t="s">
        <v>971</v>
      </c>
      <c r="M11" s="1129"/>
      <c r="N11" s="1129"/>
      <c r="O11" s="1129"/>
      <c r="P11" s="1130"/>
      <c r="Q11" s="1135" t="s">
        <v>970</v>
      </c>
      <c r="R11" s="1135" t="s">
        <v>1068</v>
      </c>
      <c r="S11" s="1171" t="s">
        <v>969</v>
      </c>
      <c r="T11" s="1135" t="s">
        <v>968</v>
      </c>
      <c r="U11" s="1186" t="s">
        <v>967</v>
      </c>
      <c r="V11" s="1139" t="s">
        <v>1071</v>
      </c>
      <c r="W11" s="124"/>
      <c r="X11" s="270" t="s">
        <v>995</v>
      </c>
      <c r="Y11" s="124"/>
      <c r="Z11" s="124"/>
      <c r="AA11" s="124"/>
      <c r="AB11" s="124"/>
      <c r="AC11" s="356" t="s">
        <v>994</v>
      </c>
      <c r="AD11" s="356" t="s">
        <v>993</v>
      </c>
      <c r="AE11" s="1175"/>
      <c r="AF11" s="370" t="s">
        <v>992</v>
      </c>
      <c r="AG11" s="1174"/>
      <c r="AH11" s="1174"/>
    </row>
    <row r="12" spans="1:35" ht="15.75" customHeight="1" x14ac:dyDescent="0.2">
      <c r="A12" s="303"/>
      <c r="B12" s="456"/>
      <c r="C12" s="456"/>
      <c r="D12" s="456"/>
      <c r="E12" s="456"/>
      <c r="F12" s="456"/>
      <c r="G12" s="456"/>
      <c r="H12" s="456"/>
      <c r="I12" s="1168" t="s">
        <v>917</v>
      </c>
      <c r="J12" s="1168" t="s">
        <v>916</v>
      </c>
      <c r="K12" s="314"/>
      <c r="L12" s="1129"/>
      <c r="M12" s="1129"/>
      <c r="N12" s="1129"/>
      <c r="O12" s="1129"/>
      <c r="P12" s="1130"/>
      <c r="Q12" s="1135"/>
      <c r="R12" s="1135"/>
      <c r="S12" s="1171"/>
      <c r="T12" s="1135"/>
      <c r="U12" s="1186"/>
      <c r="V12" s="1139"/>
      <c r="W12" s="124"/>
      <c r="X12" s="270" t="s">
        <v>986</v>
      </c>
      <c r="Y12" s="124"/>
      <c r="Z12" s="124"/>
      <c r="AA12" s="124"/>
      <c r="AB12" s="124"/>
      <c r="AC12" s="356" t="s">
        <v>985</v>
      </c>
      <c r="AD12" s="356" t="s">
        <v>984</v>
      </c>
      <c r="AE12" s="911"/>
      <c r="AF12" s="371" t="s">
        <v>983</v>
      </c>
      <c r="AG12" s="1157"/>
      <c r="AH12" s="1157"/>
    </row>
    <row r="13" spans="1:35" ht="15.75" customHeight="1" x14ac:dyDescent="0.2">
      <c r="A13" s="457" t="s">
        <v>913</v>
      </c>
      <c r="B13" s="456"/>
      <c r="C13" s="456"/>
      <c r="D13" s="456"/>
      <c r="E13" s="456"/>
      <c r="F13" s="456"/>
      <c r="G13" s="456"/>
      <c r="H13" s="456"/>
      <c r="I13" s="1169"/>
      <c r="J13" s="1169"/>
      <c r="K13" s="314"/>
      <c r="L13" s="1187" t="s">
        <v>965</v>
      </c>
      <c r="M13" s="1187"/>
      <c r="N13" s="1187"/>
      <c r="O13" s="1187"/>
      <c r="P13" s="1188"/>
      <c r="Q13" s="1144" t="s">
        <v>964</v>
      </c>
      <c r="R13" s="1144" t="s">
        <v>963</v>
      </c>
      <c r="S13" s="1144" t="s">
        <v>1072</v>
      </c>
      <c r="T13" s="1144" t="s">
        <v>962</v>
      </c>
      <c r="U13" s="1144" t="s">
        <v>961</v>
      </c>
      <c r="V13" s="1154" t="s">
        <v>1073</v>
      </c>
      <c r="W13" s="124"/>
      <c r="X13" s="270" t="s">
        <v>66</v>
      </c>
      <c r="Y13" s="124"/>
      <c r="Z13" s="124"/>
      <c r="AA13" s="124"/>
      <c r="AB13" s="124"/>
      <c r="AC13" s="356" t="s">
        <v>979</v>
      </c>
      <c r="AD13" s="356" t="s">
        <v>978</v>
      </c>
      <c r="AE13" s="503" t="s">
        <v>1235</v>
      </c>
      <c r="AF13" s="356" t="s">
        <v>977</v>
      </c>
      <c r="AG13" s="356" t="s">
        <v>976</v>
      </c>
      <c r="AH13" s="356" t="s">
        <v>1249</v>
      </c>
    </row>
    <row r="14" spans="1:35" ht="15.75" customHeight="1" x14ac:dyDescent="0.2">
      <c r="A14" s="457" t="s">
        <v>912</v>
      </c>
      <c r="B14" s="456"/>
      <c r="C14" s="456"/>
      <c r="D14" s="456"/>
      <c r="E14" s="456"/>
      <c r="F14" s="456"/>
      <c r="G14" s="456"/>
      <c r="H14" s="456"/>
      <c r="I14" s="1169"/>
      <c r="J14" s="1169"/>
      <c r="K14" s="314"/>
      <c r="L14" s="1187"/>
      <c r="M14" s="1187"/>
      <c r="N14" s="1187"/>
      <c r="O14" s="1187"/>
      <c r="P14" s="1188"/>
      <c r="Q14" s="1145"/>
      <c r="R14" s="1145"/>
      <c r="S14" s="1145"/>
      <c r="T14" s="1145"/>
      <c r="U14" s="1145"/>
      <c r="V14" s="1155"/>
      <c r="W14" s="355" t="s">
        <v>973</v>
      </c>
      <c r="X14" s="270"/>
      <c r="Y14" s="124"/>
      <c r="Z14" s="124"/>
      <c r="AA14" s="124"/>
      <c r="AB14" s="124"/>
      <c r="AC14" s="188"/>
      <c r="AD14" s="188"/>
      <c r="AE14" s="353"/>
      <c r="AF14" s="353"/>
      <c r="AG14" s="297"/>
    </row>
    <row r="15" spans="1:35" ht="15.75" customHeight="1" x14ac:dyDescent="0.2">
      <c r="A15" s="458"/>
      <c r="B15" s="456"/>
      <c r="C15" s="456"/>
      <c r="D15" s="456"/>
      <c r="E15" s="456"/>
      <c r="F15" s="456"/>
      <c r="G15" s="456"/>
      <c r="H15" s="456"/>
      <c r="I15" s="1170"/>
      <c r="J15" s="1170"/>
      <c r="K15" s="314"/>
      <c r="L15" s="1129" t="s">
        <v>960</v>
      </c>
      <c r="M15" s="1129"/>
      <c r="N15" s="1129"/>
      <c r="O15" s="1129"/>
      <c r="P15" s="1130"/>
      <c r="Q15" s="1144" t="s">
        <v>959</v>
      </c>
      <c r="R15" s="1144" t="s">
        <v>958</v>
      </c>
      <c r="S15" s="1144" t="s">
        <v>1074</v>
      </c>
      <c r="T15" s="1144" t="s">
        <v>957</v>
      </c>
      <c r="U15" s="1144" t="s">
        <v>956</v>
      </c>
      <c r="V15" s="1154" t="s">
        <v>1075</v>
      </c>
      <c r="W15" s="354" t="s">
        <v>966</v>
      </c>
      <c r="X15" s="270"/>
      <c r="Y15" s="124"/>
      <c r="Z15" s="124"/>
      <c r="AA15" s="124"/>
      <c r="AB15" s="124"/>
      <c r="AC15" s="188"/>
      <c r="AD15" s="188"/>
      <c r="AE15" s="353"/>
      <c r="AF15" s="353"/>
    </row>
    <row r="16" spans="1:35" ht="15.75" customHeight="1" x14ac:dyDescent="0.2">
      <c r="A16" s="314"/>
      <c r="B16" s="1124" t="s">
        <v>909</v>
      </c>
      <c r="C16" s="1124"/>
      <c r="D16" s="1124"/>
      <c r="E16" s="1124"/>
      <c r="F16" s="1124"/>
      <c r="G16" s="1124"/>
      <c r="H16" s="1125"/>
      <c r="I16" s="1135" t="s">
        <v>955</v>
      </c>
      <c r="J16" s="1135" t="s">
        <v>954</v>
      </c>
      <c r="K16" s="303"/>
      <c r="L16" s="1129"/>
      <c r="M16" s="1129"/>
      <c r="N16" s="1129"/>
      <c r="O16" s="1129"/>
      <c r="P16" s="1130"/>
      <c r="Q16" s="1145"/>
      <c r="R16" s="1145"/>
      <c r="S16" s="1145"/>
      <c r="T16" s="1145"/>
      <c r="U16" s="1145"/>
      <c r="V16" s="1155"/>
      <c r="W16" s="22"/>
      <c r="AG16" s="22"/>
    </row>
    <row r="17" spans="1:33" ht="15.75" customHeight="1" x14ac:dyDescent="0.2">
      <c r="A17" s="314"/>
      <c r="B17" s="1124"/>
      <c r="C17" s="1124"/>
      <c r="D17" s="1124"/>
      <c r="E17" s="1124"/>
      <c r="F17" s="1124"/>
      <c r="G17" s="1124"/>
      <c r="H17" s="1125"/>
      <c r="I17" s="1135"/>
      <c r="J17" s="1135"/>
      <c r="K17" s="303"/>
      <c r="L17" s="32"/>
      <c r="M17" s="352"/>
      <c r="N17" s="352"/>
      <c r="O17" s="352"/>
      <c r="P17" s="352"/>
      <c r="Q17" s="7"/>
      <c r="R17" s="7"/>
      <c r="S17" s="7"/>
      <c r="T17" s="7"/>
      <c r="U17" s="7"/>
      <c r="V17" s="7"/>
      <c r="W17" s="22"/>
      <c r="AG17" s="1176"/>
    </row>
    <row r="18" spans="1:33" ht="15.75" customHeight="1" x14ac:dyDescent="0.2">
      <c r="A18" s="314"/>
      <c r="B18" s="1124" t="s">
        <v>953</v>
      </c>
      <c r="C18" s="1124"/>
      <c r="D18" s="1124"/>
      <c r="E18" s="1124"/>
      <c r="F18" s="1124"/>
      <c r="G18" s="1124"/>
      <c r="H18" s="1125"/>
      <c r="I18" s="1135" t="s">
        <v>952</v>
      </c>
      <c r="J18" s="1135" t="s">
        <v>951</v>
      </c>
      <c r="K18" s="303"/>
      <c r="L18" s="32"/>
      <c r="M18" s="352"/>
      <c r="N18" s="352"/>
      <c r="O18" s="352"/>
      <c r="P18" s="352"/>
      <c r="Q18" s="7"/>
      <c r="R18" s="7"/>
      <c r="S18" s="7"/>
      <c r="T18" s="7"/>
      <c r="U18" s="7"/>
      <c r="V18" s="7"/>
      <c r="W18" s="22"/>
      <c r="AG18" s="1177"/>
    </row>
    <row r="19" spans="1:33" ht="15.75" customHeight="1" x14ac:dyDescent="0.25">
      <c r="A19" s="314"/>
      <c r="B19" s="1124"/>
      <c r="C19" s="1124"/>
      <c r="D19" s="1124"/>
      <c r="E19" s="1124"/>
      <c r="F19" s="1124"/>
      <c r="G19" s="1124"/>
      <c r="H19" s="1125"/>
      <c r="I19" s="1135"/>
      <c r="J19" s="1135"/>
      <c r="K19" s="303"/>
      <c r="L19" s="345" t="s">
        <v>1215</v>
      </c>
      <c r="W19" s="22"/>
      <c r="AG19" s="22"/>
    </row>
    <row r="20" spans="1:33" ht="15.75" customHeight="1" x14ac:dyDescent="0.2">
      <c r="A20" s="314"/>
      <c r="B20" s="1124" t="s">
        <v>950</v>
      </c>
      <c r="C20" s="1124"/>
      <c r="D20" s="1124"/>
      <c r="E20" s="1124"/>
      <c r="F20" s="1124"/>
      <c r="G20" s="1124"/>
      <c r="H20" s="1125"/>
      <c r="I20" s="1135" t="s">
        <v>949</v>
      </c>
      <c r="J20" s="1135" t="s">
        <v>948</v>
      </c>
      <c r="K20" s="303"/>
      <c r="M20" s="53"/>
      <c r="N20" s="53"/>
      <c r="O20" s="53"/>
      <c r="P20" s="53"/>
      <c r="Q20" s="53"/>
      <c r="R20" s="53"/>
      <c r="S20" s="53"/>
      <c r="T20" s="53"/>
      <c r="U20" s="1167"/>
      <c r="V20" s="1163" t="s">
        <v>947</v>
      </c>
      <c r="AG20" s="22"/>
    </row>
    <row r="21" spans="1:33" ht="18.75" customHeight="1" x14ac:dyDescent="0.2">
      <c r="A21" s="314"/>
      <c r="B21" s="1124"/>
      <c r="C21" s="1124"/>
      <c r="D21" s="1124"/>
      <c r="E21" s="1124"/>
      <c r="F21" s="1124"/>
      <c r="G21" s="1124"/>
      <c r="H21" s="1125"/>
      <c r="I21" s="1135"/>
      <c r="J21" s="1135"/>
      <c r="K21" s="303"/>
      <c r="L21" s="124" t="s">
        <v>946</v>
      </c>
      <c r="M21" s="22"/>
      <c r="N21" s="22"/>
      <c r="O21" s="22"/>
      <c r="P21" s="22"/>
      <c r="Q21" s="22"/>
      <c r="R21" s="22"/>
      <c r="S21" s="22"/>
      <c r="T21" s="22"/>
      <c r="U21" s="1167"/>
      <c r="V21" s="1164"/>
    </row>
    <row r="22" spans="1:33" ht="15.75" customHeight="1" x14ac:dyDescent="0.25">
      <c r="A22" s="314"/>
      <c r="B22" s="1124" t="s">
        <v>1057</v>
      </c>
      <c r="C22" s="1124"/>
      <c r="D22" s="1124"/>
      <c r="E22" s="1124"/>
      <c r="F22" s="1124"/>
      <c r="G22" s="1124"/>
      <c r="H22" s="1125"/>
      <c r="I22" s="1135" t="s">
        <v>945</v>
      </c>
      <c r="J22" s="1135" t="s">
        <v>944</v>
      </c>
      <c r="K22" s="303"/>
      <c r="L22" s="350"/>
      <c r="M22" s="1127" t="s">
        <v>943</v>
      </c>
      <c r="N22" s="1127"/>
      <c r="O22" s="1127"/>
      <c r="P22" s="1127"/>
      <c r="Q22" s="1127"/>
      <c r="R22" s="1127"/>
      <c r="S22" s="1127"/>
      <c r="T22" s="1127"/>
      <c r="U22" s="1128"/>
      <c r="V22" s="910" t="s">
        <v>942</v>
      </c>
    </row>
    <row r="23" spans="1:33" ht="15.75" customHeight="1" x14ac:dyDescent="0.25">
      <c r="A23" s="314"/>
      <c r="B23" s="1124"/>
      <c r="C23" s="1124"/>
      <c r="D23" s="1124"/>
      <c r="E23" s="1124"/>
      <c r="F23" s="1124"/>
      <c r="G23" s="1124"/>
      <c r="H23" s="1125"/>
      <c r="I23" s="1135"/>
      <c r="J23" s="1135"/>
      <c r="K23" s="303"/>
      <c r="L23" s="350"/>
      <c r="M23" s="1127"/>
      <c r="N23" s="1127"/>
      <c r="O23" s="1127"/>
      <c r="P23" s="1127"/>
      <c r="Q23" s="1127"/>
      <c r="R23" s="1127"/>
      <c r="S23" s="1127"/>
      <c r="T23" s="1127"/>
      <c r="U23" s="1128"/>
      <c r="V23" s="911"/>
    </row>
    <row r="24" spans="1:33" ht="15.75" customHeight="1" x14ac:dyDescent="0.25">
      <c r="A24" s="459"/>
      <c r="B24" s="1133" t="s">
        <v>1056</v>
      </c>
      <c r="C24" s="1133"/>
      <c r="D24" s="1133"/>
      <c r="E24" s="1133"/>
      <c r="F24" s="1133"/>
      <c r="G24" s="1133"/>
      <c r="H24" s="1134"/>
      <c r="I24" s="1135" t="s">
        <v>941</v>
      </c>
      <c r="J24" s="1135" t="s">
        <v>940</v>
      </c>
      <c r="K24" s="303"/>
      <c r="L24" s="350"/>
      <c r="M24" s="1127" t="s">
        <v>939</v>
      </c>
      <c r="N24" s="1127"/>
      <c r="O24" s="1127"/>
      <c r="P24" s="1127"/>
      <c r="Q24" s="1127"/>
      <c r="R24" s="1127"/>
      <c r="S24" s="1127"/>
      <c r="T24" s="1127"/>
      <c r="U24" s="1128"/>
      <c r="V24" s="1165" t="s">
        <v>938</v>
      </c>
    </row>
    <row r="25" spans="1:33" ht="15.75" customHeight="1" x14ac:dyDescent="0.25">
      <c r="A25" s="314"/>
      <c r="B25" s="1133"/>
      <c r="C25" s="1133"/>
      <c r="D25" s="1133"/>
      <c r="E25" s="1133"/>
      <c r="F25" s="1133"/>
      <c r="G25" s="1133"/>
      <c r="H25" s="1134"/>
      <c r="I25" s="1135"/>
      <c r="J25" s="1135"/>
      <c r="K25" s="303"/>
      <c r="L25" s="350"/>
      <c r="M25" s="1127"/>
      <c r="N25" s="1127"/>
      <c r="O25" s="1127"/>
      <c r="P25" s="1127"/>
      <c r="Q25" s="1127"/>
      <c r="R25" s="1127"/>
      <c r="S25" s="1127"/>
      <c r="T25" s="1127"/>
      <c r="U25" s="1128"/>
      <c r="V25" s="1165"/>
    </row>
    <row r="26" spans="1:33" ht="15.75" customHeight="1" x14ac:dyDescent="0.25">
      <c r="A26" s="314"/>
      <c r="B26" s="1133" t="s">
        <v>1055</v>
      </c>
      <c r="C26" s="1133"/>
      <c r="D26" s="1133"/>
      <c r="E26" s="1133"/>
      <c r="F26" s="1133"/>
      <c r="G26" s="1133"/>
      <c r="H26" s="1134"/>
      <c r="I26" s="1139" t="s">
        <v>1058</v>
      </c>
      <c r="J26" s="1139" t="s">
        <v>1059</v>
      </c>
      <c r="K26" s="303"/>
      <c r="L26" s="350"/>
      <c r="M26" s="1127" t="s">
        <v>937</v>
      </c>
      <c r="N26" s="1127"/>
      <c r="O26" s="1127"/>
      <c r="P26" s="1127"/>
      <c r="Q26" s="1127"/>
      <c r="R26" s="1127"/>
      <c r="S26" s="1127"/>
      <c r="T26" s="1127"/>
      <c r="U26" s="1128"/>
      <c r="V26" s="1165" t="s">
        <v>936</v>
      </c>
    </row>
    <row r="27" spans="1:33" ht="16.5" customHeight="1" x14ac:dyDescent="0.2">
      <c r="A27" s="314"/>
      <c r="B27" s="1133"/>
      <c r="C27" s="1133"/>
      <c r="D27" s="1133"/>
      <c r="E27" s="1133"/>
      <c r="F27" s="1133"/>
      <c r="G27" s="1133"/>
      <c r="H27" s="1134"/>
      <c r="I27" s="1139"/>
      <c r="J27" s="1139"/>
      <c r="K27" s="303"/>
      <c r="M27" s="1127"/>
      <c r="N27" s="1127"/>
      <c r="O27" s="1127"/>
      <c r="P27" s="1127"/>
      <c r="Q27" s="1127"/>
      <c r="R27" s="1127"/>
      <c r="S27" s="1127"/>
      <c r="T27" s="1127"/>
      <c r="U27" s="1128"/>
      <c r="V27" s="1165"/>
    </row>
    <row r="28" spans="1:33" ht="23.25" customHeight="1" x14ac:dyDescent="0.2">
      <c r="A28" s="460"/>
      <c r="B28" s="396"/>
      <c r="C28" s="396"/>
      <c r="D28" s="396"/>
      <c r="E28" s="396"/>
      <c r="F28" s="396"/>
      <c r="G28" s="396"/>
      <c r="H28" s="396"/>
      <c r="I28" s="303"/>
      <c r="J28" s="303"/>
      <c r="K28" s="303"/>
      <c r="M28" s="1127" t="s">
        <v>1230</v>
      </c>
      <c r="N28" s="1127"/>
      <c r="O28" s="1127"/>
      <c r="P28" s="1127"/>
      <c r="Q28" s="1127"/>
      <c r="R28" s="1127"/>
      <c r="S28" s="1127"/>
      <c r="T28" s="1127"/>
      <c r="U28" s="1128"/>
      <c r="V28" s="910" t="s">
        <v>933</v>
      </c>
    </row>
    <row r="29" spans="1:33" ht="15" customHeight="1" x14ac:dyDescent="0.2">
      <c r="A29" s="1132" t="s">
        <v>935</v>
      </c>
      <c r="B29" s="1132"/>
      <c r="C29" s="1132"/>
      <c r="D29" s="1132"/>
      <c r="E29" s="1132"/>
      <c r="F29" s="1132"/>
      <c r="G29" s="1132"/>
      <c r="H29" s="1132"/>
      <c r="I29" s="1146" t="s">
        <v>917</v>
      </c>
      <c r="J29" s="1146" t="s">
        <v>916</v>
      </c>
      <c r="K29" s="303"/>
      <c r="M29" s="1127"/>
      <c r="N29" s="1127"/>
      <c r="O29" s="1127"/>
      <c r="P29" s="1127"/>
      <c r="Q29" s="1127"/>
      <c r="R29" s="1127"/>
      <c r="S29" s="1127"/>
      <c r="T29" s="1127"/>
      <c r="U29" s="1128"/>
      <c r="V29" s="911"/>
    </row>
    <row r="30" spans="1:33" ht="20.25" customHeight="1" x14ac:dyDescent="0.2">
      <c r="A30" s="461" t="s">
        <v>934</v>
      </c>
      <c r="B30" s="456"/>
      <c r="C30" s="456"/>
      <c r="D30" s="456"/>
      <c r="E30" s="456"/>
      <c r="F30" s="456"/>
      <c r="G30" s="456"/>
      <c r="H30" s="456"/>
      <c r="I30" s="1146"/>
      <c r="J30" s="1146"/>
      <c r="K30" s="303"/>
      <c r="M30" s="1127" t="s">
        <v>1176</v>
      </c>
      <c r="N30" s="1127"/>
      <c r="O30" s="1127"/>
      <c r="P30" s="1127"/>
      <c r="Q30" s="1127"/>
      <c r="R30" s="1127"/>
      <c r="S30" s="1127"/>
      <c r="T30" s="1127"/>
      <c r="U30" s="1128"/>
      <c r="V30" s="1149" t="s">
        <v>930</v>
      </c>
    </row>
    <row r="31" spans="1:33" ht="20.25" customHeight="1" x14ac:dyDescent="0.25">
      <c r="A31" s="462"/>
      <c r="B31" s="456"/>
      <c r="C31" s="456"/>
      <c r="D31" s="456"/>
      <c r="E31" s="456"/>
      <c r="F31" s="456"/>
      <c r="G31" s="456"/>
      <c r="H31" s="456"/>
      <c r="I31" s="1146"/>
      <c r="J31" s="1146"/>
      <c r="K31" s="303"/>
      <c r="M31" s="1127"/>
      <c r="N31" s="1127"/>
      <c r="O31" s="1127"/>
      <c r="P31" s="1127"/>
      <c r="Q31" s="1127"/>
      <c r="R31" s="1127"/>
      <c r="S31" s="1127"/>
      <c r="T31" s="1127"/>
      <c r="U31" s="1128"/>
      <c r="V31" s="1150"/>
    </row>
    <row r="32" spans="1:33" ht="18" customHeight="1" x14ac:dyDescent="0.2">
      <c r="A32" s="457" t="s">
        <v>913</v>
      </c>
      <c r="B32" s="456"/>
      <c r="C32" s="456"/>
      <c r="D32" s="456"/>
      <c r="E32" s="456"/>
      <c r="F32" s="456"/>
      <c r="G32" s="456"/>
      <c r="H32" s="456"/>
      <c r="I32" s="1146"/>
      <c r="J32" s="1147"/>
      <c r="K32" s="314"/>
      <c r="M32" s="1127" t="s">
        <v>1173</v>
      </c>
      <c r="N32" s="1127"/>
      <c r="O32" s="1127"/>
      <c r="P32" s="1127"/>
      <c r="Q32" s="1127"/>
      <c r="R32" s="1127"/>
      <c r="S32" s="1127"/>
      <c r="T32" s="1127"/>
      <c r="U32" s="1128"/>
      <c r="V32" s="1149" t="s">
        <v>927</v>
      </c>
    </row>
    <row r="33" spans="1:24" ht="16.5" customHeight="1" x14ac:dyDescent="0.2">
      <c r="A33" s="457" t="s">
        <v>912</v>
      </c>
      <c r="B33" s="456"/>
      <c r="C33" s="456"/>
      <c r="D33" s="456"/>
      <c r="E33" s="456"/>
      <c r="F33" s="456"/>
      <c r="G33" s="456"/>
      <c r="H33" s="456"/>
      <c r="I33" s="1148"/>
      <c r="J33" s="1148"/>
      <c r="K33" s="314"/>
      <c r="M33" s="1127"/>
      <c r="N33" s="1127"/>
      <c r="O33" s="1127"/>
      <c r="P33" s="1127"/>
      <c r="Q33" s="1127"/>
      <c r="R33" s="1127"/>
      <c r="S33" s="1127"/>
      <c r="T33" s="1127"/>
      <c r="U33" s="1128"/>
      <c r="V33" s="1150"/>
    </row>
    <row r="34" spans="1:24" ht="21" customHeight="1" x14ac:dyDescent="0.2">
      <c r="A34" s="303"/>
      <c r="B34" s="1124" t="s">
        <v>909</v>
      </c>
      <c r="C34" s="1124"/>
      <c r="D34" s="1124"/>
      <c r="E34" s="1124"/>
      <c r="F34" s="1124"/>
      <c r="G34" s="1124"/>
      <c r="H34" s="1125"/>
      <c r="I34" s="1156" t="s">
        <v>932</v>
      </c>
      <c r="J34" s="1156" t="s">
        <v>931</v>
      </c>
      <c r="K34" s="314"/>
      <c r="L34" s="188"/>
      <c r="M34" s="1129" t="s">
        <v>1174</v>
      </c>
      <c r="N34" s="1129"/>
      <c r="O34" s="1129"/>
      <c r="P34" s="1129"/>
      <c r="Q34" s="1129"/>
      <c r="R34" s="1129"/>
      <c r="S34" s="1129"/>
      <c r="T34" s="1129"/>
      <c r="U34" s="1130"/>
      <c r="V34" s="1161" t="s">
        <v>1017</v>
      </c>
    </row>
    <row r="35" spans="1:24" ht="12.75" customHeight="1" x14ac:dyDescent="0.2">
      <c r="A35" s="303"/>
      <c r="B35" s="1124"/>
      <c r="C35" s="1124"/>
      <c r="D35" s="1124"/>
      <c r="E35" s="1124"/>
      <c r="F35" s="1124"/>
      <c r="G35" s="1124"/>
      <c r="H35" s="1125"/>
      <c r="I35" s="1157"/>
      <c r="J35" s="1157"/>
      <c r="K35" s="314"/>
      <c r="L35" s="188"/>
      <c r="M35" s="1129"/>
      <c r="N35" s="1129"/>
      <c r="O35" s="1129"/>
      <c r="P35" s="1129"/>
      <c r="Q35" s="1129"/>
      <c r="R35" s="1129"/>
      <c r="S35" s="1129"/>
      <c r="T35" s="1129"/>
      <c r="U35" s="1130"/>
      <c r="V35" s="1162"/>
    </row>
    <row r="36" spans="1:24" ht="15.75" customHeight="1" x14ac:dyDescent="0.2">
      <c r="A36" s="303"/>
      <c r="B36" s="1124" t="s">
        <v>953</v>
      </c>
      <c r="C36" s="1124"/>
      <c r="D36" s="1124"/>
      <c r="E36" s="1124"/>
      <c r="F36" s="1124"/>
      <c r="G36" s="1124"/>
      <c r="H36" s="1125"/>
      <c r="I36" s="1156" t="s">
        <v>929</v>
      </c>
      <c r="J36" s="1156" t="s">
        <v>928</v>
      </c>
      <c r="K36" s="314"/>
      <c r="L36" s="188"/>
      <c r="M36" s="1129" t="s">
        <v>1175</v>
      </c>
      <c r="N36" s="1129"/>
      <c r="O36" s="1129"/>
      <c r="P36" s="1129"/>
      <c r="Q36" s="1129"/>
      <c r="R36" s="1129"/>
      <c r="S36" s="1129"/>
      <c r="T36" s="1129"/>
      <c r="U36" s="1130"/>
      <c r="V36" s="1161" t="s">
        <v>1236</v>
      </c>
    </row>
    <row r="37" spans="1:24" ht="15.75" customHeight="1" x14ac:dyDescent="0.2">
      <c r="A37" s="303"/>
      <c r="B37" s="1124"/>
      <c r="C37" s="1124"/>
      <c r="D37" s="1124"/>
      <c r="E37" s="1124"/>
      <c r="F37" s="1124"/>
      <c r="G37" s="1124"/>
      <c r="H37" s="1125"/>
      <c r="I37" s="1157"/>
      <c r="J37" s="1157"/>
      <c r="K37" s="314"/>
      <c r="L37" s="188"/>
      <c r="M37" s="1129"/>
      <c r="N37" s="1129"/>
      <c r="O37" s="1129"/>
      <c r="P37" s="1129"/>
      <c r="Q37" s="1129"/>
      <c r="R37" s="1129"/>
      <c r="S37" s="1129"/>
      <c r="T37" s="1129"/>
      <c r="U37" s="1130"/>
      <c r="V37" s="1162"/>
    </row>
    <row r="38" spans="1:24" ht="15.75" customHeight="1" x14ac:dyDescent="0.2">
      <c r="A38" s="303"/>
      <c r="B38" s="1124" t="s">
        <v>950</v>
      </c>
      <c r="C38" s="1124"/>
      <c r="D38" s="1124"/>
      <c r="E38" s="1124"/>
      <c r="F38" s="1124"/>
      <c r="G38" s="1124"/>
      <c r="H38" s="1125"/>
      <c r="I38" s="1156" t="s">
        <v>926</v>
      </c>
      <c r="J38" s="1156" t="s">
        <v>925</v>
      </c>
      <c r="K38" s="401"/>
      <c r="L38" s="188"/>
      <c r="M38" s="343"/>
      <c r="N38" s="218"/>
      <c r="O38" s="218"/>
      <c r="P38" s="218"/>
      <c r="Q38" s="218"/>
      <c r="R38" s="218"/>
      <c r="S38" s="218"/>
      <c r="T38" s="218"/>
      <c r="U38" s="344"/>
      <c r="V38" s="344"/>
      <c r="W38" s="218"/>
    </row>
    <row r="39" spans="1:24" ht="15.75" customHeight="1" x14ac:dyDescent="0.25">
      <c r="A39" s="303"/>
      <c r="B39" s="1124"/>
      <c r="C39" s="1124"/>
      <c r="D39" s="1124"/>
      <c r="E39" s="1124"/>
      <c r="F39" s="1124"/>
      <c r="G39" s="1124"/>
      <c r="H39" s="1125"/>
      <c r="I39" s="1157"/>
      <c r="J39" s="1157"/>
      <c r="K39" s="314"/>
      <c r="L39" s="1131" t="s">
        <v>304</v>
      </c>
      <c r="M39" s="1131"/>
      <c r="N39" s="1131"/>
      <c r="O39" s="1131"/>
      <c r="P39" s="1131"/>
      <c r="Q39" s="1131"/>
      <c r="R39" s="1131"/>
      <c r="S39" s="1131"/>
      <c r="T39" s="1131"/>
      <c r="U39" s="1131"/>
      <c r="V39" s="189" t="s">
        <v>924</v>
      </c>
      <c r="W39" s="188"/>
    </row>
    <row r="40" spans="1:24" ht="18" x14ac:dyDescent="0.25">
      <c r="A40" s="303"/>
      <c r="B40" s="1124" t="s">
        <v>1057</v>
      </c>
      <c r="C40" s="1124"/>
      <c r="D40" s="1124"/>
      <c r="E40" s="1124"/>
      <c r="F40" s="1124"/>
      <c r="G40" s="1124"/>
      <c r="H40" s="1125"/>
      <c r="I40" s="1156" t="s">
        <v>923</v>
      </c>
      <c r="J40" s="1156" t="s">
        <v>922</v>
      </c>
      <c r="K40" s="314"/>
      <c r="L40" s="351"/>
      <c r="M40" s="188"/>
      <c r="N40" s="188"/>
      <c r="O40" s="188"/>
      <c r="P40" s="188"/>
      <c r="Q40" s="188"/>
      <c r="R40" s="188"/>
      <c r="S40" s="188"/>
      <c r="T40" s="188"/>
      <c r="U40" s="188"/>
      <c r="V40" s="978" t="s">
        <v>921</v>
      </c>
      <c r="W40" s="188"/>
    </row>
    <row r="41" spans="1:24" ht="17.25" customHeight="1" x14ac:dyDescent="0.2">
      <c r="A41" s="303"/>
      <c r="B41" s="1124"/>
      <c r="C41" s="1124"/>
      <c r="D41" s="1124"/>
      <c r="E41" s="1124"/>
      <c r="F41" s="1124"/>
      <c r="G41" s="1124"/>
      <c r="H41" s="1125"/>
      <c r="I41" s="1158"/>
      <c r="J41" s="1158"/>
      <c r="K41" s="314"/>
      <c r="L41" s="343" t="s">
        <v>920</v>
      </c>
      <c r="M41" s="188"/>
      <c r="N41" s="188"/>
      <c r="O41" s="188"/>
      <c r="P41" s="188"/>
      <c r="Q41" s="188"/>
      <c r="R41" s="188"/>
      <c r="S41" s="188"/>
      <c r="T41" s="188"/>
      <c r="U41" s="188"/>
      <c r="V41" s="1118"/>
      <c r="W41" s="188"/>
    </row>
    <row r="42" spans="1:24" ht="17.25" customHeight="1" x14ac:dyDescent="0.2">
      <c r="A42" s="303"/>
      <c r="B42" s="1133" t="s">
        <v>1056</v>
      </c>
      <c r="C42" s="1133"/>
      <c r="D42" s="1133"/>
      <c r="E42" s="1133"/>
      <c r="F42" s="1133"/>
      <c r="G42" s="1133"/>
      <c r="H42" s="1134"/>
      <c r="I42" s="1156" t="s">
        <v>1060</v>
      </c>
      <c r="J42" s="1156" t="s">
        <v>1061</v>
      </c>
      <c r="K42" s="314"/>
      <c r="L42" s="188"/>
      <c r="M42" s="340"/>
      <c r="N42" s="188"/>
      <c r="O42" s="188"/>
      <c r="P42" s="188"/>
      <c r="Q42" s="188"/>
      <c r="R42" s="188"/>
      <c r="S42" s="1159" t="s">
        <v>919</v>
      </c>
      <c r="T42" s="1159"/>
      <c r="U42" s="1160"/>
      <c r="V42" s="1160"/>
      <c r="W42" s="188"/>
    </row>
    <row r="43" spans="1:24" ht="17.25" customHeight="1" x14ac:dyDescent="0.2">
      <c r="A43" s="303"/>
      <c r="B43" s="1133"/>
      <c r="C43" s="1133"/>
      <c r="D43" s="1133"/>
      <c r="E43" s="1133"/>
      <c r="F43" s="1133"/>
      <c r="G43" s="1133"/>
      <c r="H43" s="1134"/>
      <c r="I43" s="1158"/>
      <c r="J43" s="1158"/>
      <c r="K43" s="314"/>
      <c r="L43" s="349"/>
      <c r="M43" s="349"/>
      <c r="N43" s="188"/>
      <c r="O43" s="188"/>
      <c r="P43" s="188"/>
      <c r="Q43" s="188"/>
      <c r="R43" s="188"/>
      <c r="S43" s="188"/>
      <c r="T43" s="188"/>
      <c r="U43" s="188"/>
      <c r="V43" s="902" t="s">
        <v>915</v>
      </c>
      <c r="W43" s="124"/>
      <c r="X43" s="188"/>
    </row>
    <row r="44" spans="1:24" ht="15.75" customHeight="1" x14ac:dyDescent="0.2">
      <c r="A44" s="303"/>
      <c r="B44" s="1133" t="s">
        <v>1055</v>
      </c>
      <c r="C44" s="1133"/>
      <c r="D44" s="1133"/>
      <c r="E44" s="1133"/>
      <c r="F44" s="1133"/>
      <c r="G44" s="1133"/>
      <c r="H44" s="1134"/>
      <c r="I44" s="1178" t="s">
        <v>1062</v>
      </c>
      <c r="J44" s="1178" t="s">
        <v>1063</v>
      </c>
      <c r="K44" s="314"/>
      <c r="L44" s="343" t="s">
        <v>914</v>
      </c>
      <c r="M44" s="340"/>
      <c r="N44" s="188"/>
      <c r="O44" s="188"/>
      <c r="P44" s="188"/>
      <c r="Q44" s="188"/>
      <c r="R44" s="188"/>
      <c r="S44" s="188"/>
      <c r="T44" s="188"/>
      <c r="U44" s="188"/>
      <c r="V44" s="1056"/>
      <c r="W44" s="124"/>
      <c r="X44" s="188"/>
    </row>
    <row r="45" spans="1:24" ht="15.75" customHeight="1" x14ac:dyDescent="0.2">
      <c r="A45" s="303"/>
      <c r="B45" s="1133"/>
      <c r="C45" s="1133"/>
      <c r="D45" s="1133"/>
      <c r="E45" s="1133"/>
      <c r="F45" s="1133"/>
      <c r="G45" s="1133"/>
      <c r="H45" s="1134"/>
      <c r="I45" s="1179"/>
      <c r="J45" s="1179"/>
      <c r="K45" s="314"/>
      <c r="L45" s="343"/>
      <c r="M45" s="340"/>
      <c r="N45" s="188"/>
      <c r="O45" s="188"/>
      <c r="P45" s="188"/>
      <c r="Q45" s="188"/>
      <c r="R45" s="188"/>
      <c r="S45" s="188"/>
      <c r="T45" s="188"/>
      <c r="U45" s="188"/>
      <c r="V45" s="524"/>
      <c r="W45" s="124"/>
      <c r="X45" s="188"/>
    </row>
    <row r="46" spans="1:24" ht="15.75" customHeight="1" x14ac:dyDescent="0.2">
      <c r="A46" s="303"/>
      <c r="B46" s="456"/>
      <c r="C46" s="456"/>
      <c r="D46" s="456"/>
      <c r="E46" s="456"/>
      <c r="F46" s="456"/>
      <c r="G46" s="456"/>
      <c r="H46" s="456"/>
      <c r="I46" s="314"/>
      <c r="J46" s="314"/>
      <c r="K46" s="314"/>
      <c r="L46" s="343"/>
      <c r="M46" s="340"/>
      <c r="N46" s="188"/>
      <c r="O46" s="188"/>
      <c r="P46" s="188"/>
      <c r="Q46" s="188"/>
      <c r="R46" s="188"/>
      <c r="S46" s="188"/>
      <c r="T46" s="188"/>
      <c r="U46" s="188"/>
      <c r="V46" s="902" t="s">
        <v>911</v>
      </c>
      <c r="W46" s="124"/>
      <c r="X46" s="188"/>
    </row>
    <row r="47" spans="1:24" ht="15.75" customHeight="1" x14ac:dyDescent="0.2">
      <c r="A47" s="463" t="s">
        <v>918</v>
      </c>
      <c r="B47" s="456"/>
      <c r="C47" s="456"/>
      <c r="D47" s="456"/>
      <c r="E47" s="456"/>
      <c r="F47" s="456"/>
      <c r="G47" s="456"/>
      <c r="H47" s="456"/>
      <c r="I47" s="1146" t="s">
        <v>917</v>
      </c>
      <c r="J47" s="1146" t="s">
        <v>916</v>
      </c>
      <c r="K47" s="314"/>
      <c r="L47" s="343" t="s">
        <v>910</v>
      </c>
      <c r="M47" s="349"/>
      <c r="N47" s="188"/>
      <c r="O47" s="188"/>
      <c r="P47" s="188"/>
      <c r="Q47" s="188"/>
      <c r="R47" s="188"/>
      <c r="S47" s="188"/>
      <c r="T47" s="188"/>
      <c r="U47" s="188"/>
      <c r="V47" s="1056"/>
      <c r="X47" s="188"/>
    </row>
    <row r="48" spans="1:24" ht="15.75" customHeight="1" x14ac:dyDescent="0.25">
      <c r="A48" s="462"/>
      <c r="B48" s="456"/>
      <c r="C48" s="456"/>
      <c r="D48" s="456"/>
      <c r="E48" s="456"/>
      <c r="F48" s="456"/>
      <c r="G48" s="456"/>
      <c r="H48" s="456"/>
      <c r="I48" s="1147"/>
      <c r="J48" s="1147"/>
      <c r="K48" s="314"/>
      <c r="L48" s="343"/>
      <c r="M48" s="349"/>
      <c r="N48" s="188"/>
      <c r="O48" s="188"/>
      <c r="P48" s="188"/>
      <c r="Q48" s="188"/>
      <c r="R48" s="188"/>
      <c r="S48" s="188"/>
      <c r="T48" s="188"/>
      <c r="U48" s="188"/>
      <c r="V48" s="902" t="s">
        <v>906</v>
      </c>
      <c r="X48" s="188"/>
    </row>
    <row r="49" spans="1:22" ht="20.25" customHeight="1" x14ac:dyDescent="0.2">
      <c r="A49" s="464" t="s">
        <v>913</v>
      </c>
      <c r="B49" s="456"/>
      <c r="C49" s="456"/>
      <c r="D49" s="456"/>
      <c r="E49" s="456"/>
      <c r="F49" s="456"/>
      <c r="G49" s="456"/>
      <c r="H49" s="456"/>
      <c r="I49" s="1147"/>
      <c r="J49" s="1147"/>
      <c r="K49" s="314"/>
      <c r="L49" s="343" t="s">
        <v>905</v>
      </c>
      <c r="M49" s="349"/>
      <c r="N49" s="188"/>
      <c r="O49" s="188"/>
      <c r="P49" s="188"/>
      <c r="Q49" s="188"/>
      <c r="R49" s="188"/>
      <c r="S49" s="188"/>
      <c r="T49" s="188"/>
      <c r="U49" s="188"/>
      <c r="V49" s="1056"/>
    </row>
    <row r="50" spans="1:22" ht="15.75" customHeight="1" x14ac:dyDescent="0.25">
      <c r="A50" s="464" t="s">
        <v>912</v>
      </c>
      <c r="B50" s="456"/>
      <c r="C50" s="456"/>
      <c r="D50" s="456"/>
      <c r="E50" s="456"/>
      <c r="F50" s="456"/>
      <c r="G50" s="456"/>
      <c r="H50" s="456"/>
      <c r="I50" s="1147"/>
      <c r="J50" s="1147"/>
      <c r="K50" s="314"/>
      <c r="L50" s="348"/>
      <c r="M50" s="7"/>
      <c r="N50" s="188"/>
      <c r="O50" s="188"/>
      <c r="P50" s="188"/>
      <c r="Q50" s="188"/>
      <c r="R50" s="188"/>
      <c r="S50" s="188"/>
      <c r="T50" s="188"/>
      <c r="U50" s="188"/>
      <c r="V50" s="188"/>
    </row>
    <row r="51" spans="1:22" ht="20.25" customHeight="1" x14ac:dyDescent="0.25">
      <c r="A51" s="462"/>
      <c r="B51" s="456"/>
      <c r="C51" s="456"/>
      <c r="D51" s="456"/>
      <c r="E51" s="456"/>
      <c r="F51" s="456"/>
      <c r="G51" s="456"/>
      <c r="H51" s="456"/>
      <c r="I51" s="1148"/>
      <c r="J51" s="1148"/>
      <c r="K51" s="314"/>
      <c r="L51" s="347"/>
      <c r="N51" s="188"/>
      <c r="O51" s="188"/>
      <c r="P51" s="188"/>
      <c r="Q51" s="188"/>
      <c r="R51" s="188"/>
      <c r="S51" s="188"/>
      <c r="T51" s="188"/>
      <c r="U51" s="188"/>
      <c r="V51" s="346"/>
    </row>
    <row r="52" spans="1:22" ht="15.75" customHeight="1" x14ac:dyDescent="0.2">
      <c r="A52" s="314"/>
      <c r="B52" s="1124" t="s">
        <v>909</v>
      </c>
      <c r="C52" s="1124"/>
      <c r="D52" s="1124"/>
      <c r="E52" s="1124"/>
      <c r="F52" s="1124"/>
      <c r="G52" s="1124"/>
      <c r="H52" s="1125"/>
      <c r="I52" s="1156" t="s">
        <v>908</v>
      </c>
      <c r="J52" s="1156" t="s">
        <v>907</v>
      </c>
      <c r="K52" s="314"/>
      <c r="L52" s="347"/>
      <c r="N52" s="188"/>
      <c r="O52" s="188"/>
      <c r="P52" s="188"/>
      <c r="Q52" s="188"/>
      <c r="R52" s="188"/>
      <c r="S52" s="188"/>
      <c r="T52" s="188"/>
      <c r="U52" s="188"/>
      <c r="V52" s="346"/>
    </row>
    <row r="53" spans="1:22" ht="15.75" customHeight="1" x14ac:dyDescent="0.2">
      <c r="A53" s="314"/>
      <c r="B53" s="1124"/>
      <c r="C53" s="1124"/>
      <c r="D53" s="1124"/>
      <c r="E53" s="1124"/>
      <c r="F53" s="1124"/>
      <c r="G53" s="1124"/>
      <c r="H53" s="1125"/>
      <c r="I53" s="1157"/>
      <c r="J53" s="1157"/>
      <c r="K53" s="314"/>
      <c r="L53" s="515" t="s">
        <v>6</v>
      </c>
      <c r="M53" s="188"/>
      <c r="N53" s="188"/>
      <c r="O53" s="188"/>
      <c r="P53" s="188"/>
      <c r="Q53" s="188"/>
      <c r="R53" s="188"/>
      <c r="S53" s="188"/>
      <c r="T53" s="188"/>
      <c r="U53" s="188"/>
      <c r="V53" s="188"/>
    </row>
    <row r="54" spans="1:22" ht="20.25" customHeight="1" x14ac:dyDescent="0.2">
      <c r="A54" s="314"/>
      <c r="B54" s="1124" t="s">
        <v>953</v>
      </c>
      <c r="C54" s="1124"/>
      <c r="D54" s="1124"/>
      <c r="E54" s="1124"/>
      <c r="F54" s="1124"/>
      <c r="G54" s="1124"/>
      <c r="H54" s="1125"/>
      <c r="I54" s="1156" t="s">
        <v>904</v>
      </c>
      <c r="J54" s="1156" t="s">
        <v>903</v>
      </c>
      <c r="K54" s="314"/>
      <c r="L54" s="1153" t="s">
        <v>898</v>
      </c>
      <c r="M54" s="1153"/>
      <c r="N54" s="1153"/>
      <c r="O54" s="1153"/>
      <c r="P54" s="1153"/>
      <c r="Q54" s="1153"/>
      <c r="R54" s="1153"/>
      <c r="S54" s="1096"/>
      <c r="T54" s="1096"/>
      <c r="U54" s="1096"/>
      <c r="V54" s="344" t="s">
        <v>897</v>
      </c>
    </row>
    <row r="55" spans="1:22" ht="20.25" customHeight="1" x14ac:dyDescent="0.2">
      <c r="A55" s="314"/>
      <c r="B55" s="1124"/>
      <c r="C55" s="1124"/>
      <c r="D55" s="1124"/>
      <c r="E55" s="1124"/>
      <c r="F55" s="1124"/>
      <c r="G55" s="1124"/>
      <c r="H55" s="1125"/>
      <c r="I55" s="1157"/>
      <c r="J55" s="1157"/>
      <c r="K55" s="314"/>
      <c r="L55" s="131" t="s">
        <v>896</v>
      </c>
      <c r="M55" s="124"/>
      <c r="N55" s="124"/>
      <c r="O55" s="124"/>
      <c r="P55" s="124"/>
      <c r="Q55" s="336"/>
      <c r="R55" s="336"/>
      <c r="S55" s="336"/>
      <c r="T55" s="336"/>
      <c r="U55" s="188"/>
      <c r="V55" s="914" t="s">
        <v>895</v>
      </c>
    </row>
    <row r="56" spans="1:22" ht="20.25" customHeight="1" x14ac:dyDescent="0.2">
      <c r="A56" s="314"/>
      <c r="B56" s="1124" t="s">
        <v>950</v>
      </c>
      <c r="C56" s="1124"/>
      <c r="D56" s="1124"/>
      <c r="E56" s="1124"/>
      <c r="F56" s="1124"/>
      <c r="G56" s="1124"/>
      <c r="H56" s="1125"/>
      <c r="I56" s="1156" t="s">
        <v>902</v>
      </c>
      <c r="J56" s="1156" t="s">
        <v>901</v>
      </c>
      <c r="K56" s="314"/>
      <c r="L56" s="1152"/>
      <c r="M56" s="1152"/>
      <c r="N56" s="1152"/>
      <c r="O56" s="1152"/>
      <c r="P56" s="1152"/>
      <c r="Q56" s="1152"/>
      <c r="R56" s="1152"/>
      <c r="S56" s="1152"/>
      <c r="T56" s="384"/>
      <c r="U56" s="188"/>
      <c r="V56" s="1151"/>
    </row>
    <row r="57" spans="1:22" ht="20.25" customHeight="1" x14ac:dyDescent="0.2">
      <c r="A57" s="314"/>
      <c r="B57" s="1124"/>
      <c r="C57" s="1124"/>
      <c r="D57" s="1124"/>
      <c r="E57" s="1124"/>
      <c r="F57" s="1124"/>
      <c r="G57" s="1124"/>
      <c r="H57" s="1125"/>
      <c r="I57" s="1157"/>
      <c r="J57" s="1157"/>
      <c r="K57" s="314"/>
      <c r="L57" s="1152"/>
      <c r="M57" s="1152"/>
      <c r="N57" s="1152"/>
      <c r="O57" s="1152"/>
      <c r="P57" s="1152"/>
      <c r="Q57" s="1152"/>
      <c r="R57" s="1152"/>
      <c r="S57" s="1152"/>
      <c r="T57" s="384"/>
      <c r="U57" s="188"/>
      <c r="V57" s="342" t="s">
        <v>457</v>
      </c>
    </row>
    <row r="58" spans="1:22" ht="20.25" customHeight="1" x14ac:dyDescent="0.25">
      <c r="A58" s="314"/>
      <c r="B58" s="1124" t="s">
        <v>1057</v>
      </c>
      <c r="C58" s="1124"/>
      <c r="D58" s="1124"/>
      <c r="E58" s="1124"/>
      <c r="F58" s="1124"/>
      <c r="G58" s="1124"/>
      <c r="H58" s="1125"/>
      <c r="I58" s="1156" t="s">
        <v>900</v>
      </c>
      <c r="J58" s="1156" t="s">
        <v>899</v>
      </c>
      <c r="K58" s="314"/>
      <c r="L58" s="124" t="s">
        <v>894</v>
      </c>
      <c r="M58" s="124"/>
      <c r="N58" s="124"/>
      <c r="O58" s="124"/>
      <c r="P58" s="124"/>
      <c r="Q58" s="124"/>
      <c r="R58" s="124"/>
      <c r="S58" s="124"/>
      <c r="T58" s="124"/>
      <c r="U58" s="188"/>
      <c r="V58" s="525" t="s">
        <v>893</v>
      </c>
    </row>
    <row r="59" spans="1:22" ht="20.25" customHeight="1" x14ac:dyDescent="0.2">
      <c r="A59" s="314"/>
      <c r="B59" s="1124"/>
      <c r="C59" s="1124"/>
      <c r="D59" s="1124"/>
      <c r="E59" s="1124"/>
      <c r="F59" s="1124"/>
      <c r="G59" s="1124"/>
      <c r="H59" s="1125"/>
      <c r="I59" s="1158"/>
      <c r="J59" s="1158"/>
      <c r="K59" s="314"/>
      <c r="L59" s="124"/>
      <c r="M59" s="124"/>
      <c r="N59" s="124"/>
      <c r="O59" s="124"/>
      <c r="P59" s="124"/>
      <c r="Q59" s="124"/>
      <c r="R59" s="124"/>
      <c r="S59" s="124"/>
      <c r="T59" s="124"/>
      <c r="U59" s="188"/>
      <c r="V59" s="113"/>
    </row>
    <row r="60" spans="1:22" ht="20.25" customHeight="1" x14ac:dyDescent="0.2">
      <c r="A60" s="314"/>
      <c r="B60" s="1133" t="s">
        <v>1056</v>
      </c>
      <c r="C60" s="1133"/>
      <c r="D60" s="1133"/>
      <c r="E60" s="1133"/>
      <c r="F60" s="1133"/>
      <c r="G60" s="1133"/>
      <c r="H60" s="1134"/>
      <c r="I60" s="1156" t="s">
        <v>1064</v>
      </c>
      <c r="J60" s="1156" t="s">
        <v>1065</v>
      </c>
      <c r="K60" s="314"/>
    </row>
    <row r="61" spans="1:22" ht="20.25" customHeight="1" x14ac:dyDescent="0.2">
      <c r="A61" s="314"/>
      <c r="B61" s="1133"/>
      <c r="C61" s="1133"/>
      <c r="D61" s="1133"/>
      <c r="E61" s="1133"/>
      <c r="F61" s="1133"/>
      <c r="G61" s="1133"/>
      <c r="H61" s="1134"/>
      <c r="I61" s="1158"/>
      <c r="J61" s="1158"/>
      <c r="K61" s="314"/>
    </row>
    <row r="62" spans="1:22" ht="18.75" customHeight="1" x14ac:dyDescent="0.2">
      <c r="A62" s="314"/>
      <c r="B62" s="1133" t="s">
        <v>1055</v>
      </c>
      <c r="C62" s="1133"/>
      <c r="D62" s="1133"/>
      <c r="E62" s="1133"/>
      <c r="F62" s="1133"/>
      <c r="G62" s="1133"/>
      <c r="H62" s="1134"/>
      <c r="I62" s="1178" t="s">
        <v>1066</v>
      </c>
      <c r="J62" s="1178" t="s">
        <v>1067</v>
      </c>
      <c r="K62" s="314"/>
    </row>
    <row r="63" spans="1:22" ht="15.75" customHeight="1" x14ac:dyDescent="0.2">
      <c r="A63" s="314"/>
      <c r="B63" s="1133"/>
      <c r="C63" s="1133"/>
      <c r="D63" s="1133"/>
      <c r="E63" s="1133"/>
      <c r="F63" s="1133"/>
      <c r="G63" s="1133"/>
      <c r="H63" s="1134"/>
      <c r="I63" s="1179"/>
      <c r="J63" s="1179"/>
      <c r="K63" s="314"/>
    </row>
    <row r="64" spans="1:22" ht="15.75" customHeight="1" x14ac:dyDescent="0.2">
      <c r="A64" s="188"/>
      <c r="B64" s="150"/>
      <c r="C64" s="150"/>
      <c r="D64" s="150"/>
      <c r="E64" s="150"/>
      <c r="F64" s="150"/>
      <c r="G64" s="150"/>
      <c r="H64" s="150"/>
      <c r="I64" s="383"/>
      <c r="J64" s="383"/>
      <c r="K64" s="188"/>
    </row>
    <row r="65" spans="3:22" ht="15.75" customHeight="1" x14ac:dyDescent="0.2">
      <c r="C65" s="188"/>
      <c r="D65" s="188"/>
      <c r="E65" s="188"/>
      <c r="F65" s="188"/>
      <c r="G65" s="188"/>
      <c r="H65" s="188"/>
      <c r="I65" s="188"/>
      <c r="J65" s="188"/>
      <c r="K65" s="188"/>
    </row>
    <row r="66" spans="3:22" ht="21" customHeight="1" x14ac:dyDescent="0.2">
      <c r="C66" s="188"/>
      <c r="D66" s="188"/>
      <c r="E66" s="188"/>
      <c r="F66" s="188"/>
      <c r="G66" s="188"/>
      <c r="H66" s="188"/>
      <c r="I66" s="188"/>
      <c r="J66" s="188"/>
      <c r="K66" s="188"/>
    </row>
    <row r="67" spans="3:22" ht="15.75" customHeight="1" x14ac:dyDescent="0.2">
      <c r="C67" s="188"/>
      <c r="D67" s="188"/>
      <c r="E67" s="188"/>
      <c r="F67" s="188"/>
      <c r="G67" s="188"/>
      <c r="H67" s="188"/>
      <c r="I67" s="188"/>
      <c r="J67" s="188"/>
      <c r="K67" s="188"/>
    </row>
    <row r="68" spans="3:22" ht="15.75" customHeight="1" x14ac:dyDescent="0.2">
      <c r="C68" s="188"/>
      <c r="D68" s="188"/>
      <c r="E68" s="188"/>
      <c r="F68" s="188"/>
      <c r="G68" s="188"/>
      <c r="H68" s="188"/>
      <c r="I68" s="188"/>
      <c r="J68" s="188"/>
      <c r="K68" s="188"/>
    </row>
    <row r="69" spans="3:22" ht="15.75" customHeight="1" x14ac:dyDescent="0.2">
      <c r="C69" s="188"/>
      <c r="D69" s="188"/>
      <c r="E69" s="188"/>
      <c r="F69" s="188"/>
      <c r="G69" s="188"/>
      <c r="H69" s="188"/>
      <c r="I69" s="188"/>
      <c r="J69" s="188"/>
      <c r="K69" s="188"/>
      <c r="L69" s="341"/>
      <c r="M69" s="341"/>
      <c r="N69" s="341"/>
      <c r="O69" s="341"/>
      <c r="P69" s="341"/>
      <c r="Q69" s="341"/>
      <c r="R69" s="341"/>
      <c r="S69" s="341"/>
      <c r="T69" s="341"/>
      <c r="U69" s="341"/>
      <c r="V69" s="340"/>
    </row>
    <row r="70" spans="3:22" ht="15.75" customHeight="1" x14ac:dyDescent="0.2">
      <c r="C70" s="188"/>
      <c r="D70" s="188"/>
      <c r="E70" s="188"/>
      <c r="F70" s="188"/>
      <c r="G70" s="188"/>
      <c r="H70" s="188"/>
      <c r="I70" s="188"/>
      <c r="J70" s="188"/>
      <c r="K70" s="188"/>
      <c r="L70" s="124"/>
      <c r="M70" s="124"/>
      <c r="N70" s="124"/>
      <c r="O70" s="124"/>
      <c r="P70" s="124"/>
      <c r="Q70" s="124"/>
      <c r="R70" s="124"/>
      <c r="S70" s="124"/>
      <c r="T70" s="124"/>
      <c r="U70" s="124"/>
      <c r="V70" s="154"/>
    </row>
    <row r="71" spans="3:22" ht="15.75" customHeight="1" x14ac:dyDescent="0.2">
      <c r="C71" s="188"/>
      <c r="D71" s="188"/>
      <c r="E71" s="188"/>
      <c r="F71" s="188"/>
      <c r="G71" s="188"/>
      <c r="H71" s="188"/>
      <c r="I71" s="188"/>
      <c r="J71" s="188"/>
      <c r="K71" s="188"/>
      <c r="L71" s="124"/>
      <c r="M71" s="124"/>
      <c r="N71" s="124"/>
      <c r="O71" s="124"/>
      <c r="P71" s="124"/>
      <c r="Q71" s="124"/>
      <c r="R71" s="124"/>
      <c r="S71" s="124"/>
      <c r="T71" s="124"/>
      <c r="U71" s="124"/>
      <c r="V71" s="124"/>
    </row>
    <row r="72" spans="3:22" ht="15.75" customHeight="1" x14ac:dyDescent="0.2">
      <c r="C72" s="188"/>
      <c r="D72" s="188"/>
      <c r="E72" s="188"/>
      <c r="F72" s="188"/>
      <c r="G72" s="188"/>
      <c r="H72" s="188"/>
      <c r="I72" s="188"/>
      <c r="J72" s="188"/>
      <c r="L72" s="124"/>
      <c r="M72" s="124"/>
      <c r="N72" s="124"/>
      <c r="O72" s="124"/>
      <c r="P72" s="124"/>
      <c r="Q72" s="124"/>
      <c r="R72" s="124"/>
      <c r="S72" s="124"/>
      <c r="T72" s="124"/>
      <c r="U72" s="124"/>
      <c r="V72" s="124"/>
    </row>
    <row r="73" spans="3:22" ht="15.75" customHeight="1" x14ac:dyDescent="0.2">
      <c r="C73" s="188"/>
      <c r="D73" s="188"/>
      <c r="E73" s="188"/>
      <c r="F73" s="188"/>
      <c r="G73" s="188"/>
      <c r="H73" s="188"/>
      <c r="I73" s="188"/>
      <c r="J73" s="188"/>
      <c r="L73" s="124"/>
      <c r="M73" s="124"/>
      <c r="N73" s="124"/>
      <c r="O73" s="124"/>
      <c r="P73" s="124"/>
      <c r="Q73" s="124"/>
      <c r="R73" s="124"/>
      <c r="S73" s="124"/>
      <c r="T73" s="124"/>
      <c r="U73" s="124"/>
      <c r="V73" s="124"/>
    </row>
    <row r="74" spans="3:22" ht="15.75" customHeight="1" x14ac:dyDescent="0.2">
      <c r="C74" s="188"/>
      <c r="D74" s="188"/>
      <c r="E74" s="188"/>
      <c r="F74" s="188"/>
      <c r="G74" s="188"/>
      <c r="H74" s="188"/>
      <c r="I74" s="188"/>
      <c r="J74" s="188"/>
    </row>
    <row r="75" spans="3:22" ht="15.75" customHeight="1" x14ac:dyDescent="0.2">
      <c r="C75" s="188"/>
      <c r="D75" s="188"/>
      <c r="E75" s="188"/>
      <c r="F75" s="188"/>
      <c r="G75" s="188"/>
      <c r="H75" s="188"/>
      <c r="I75" s="188"/>
      <c r="J75" s="188"/>
    </row>
    <row r="79" spans="3:22" ht="17.25" customHeight="1" x14ac:dyDescent="0.2"/>
  </sheetData>
  <mergeCells count="134">
    <mergeCell ref="J58:J59"/>
    <mergeCell ref="I60:I61"/>
    <mergeCell ref="J60:J61"/>
    <mergeCell ref="T11:T12"/>
    <mergeCell ref="T13:T14"/>
    <mergeCell ref="T15:T16"/>
    <mergeCell ref="T9:T10"/>
    <mergeCell ref="M36:U37"/>
    <mergeCell ref="U15:U16"/>
    <mergeCell ref="U11:U12"/>
    <mergeCell ref="I36:I37"/>
    <mergeCell ref="I34:I35"/>
    <mergeCell ref="I26:I27"/>
    <mergeCell ref="I29:I33"/>
    <mergeCell ref="I42:I43"/>
    <mergeCell ref="J42:J43"/>
    <mergeCell ref="I44:I45"/>
    <mergeCell ref="J44:J45"/>
    <mergeCell ref="J34:J35"/>
    <mergeCell ref="L13:P14"/>
    <mergeCell ref="J38:J39"/>
    <mergeCell ref="M28:U29"/>
    <mergeCell ref="I62:I63"/>
    <mergeCell ref="J62:J63"/>
    <mergeCell ref="I54:I55"/>
    <mergeCell ref="J54:J55"/>
    <mergeCell ref="I56:I57"/>
    <mergeCell ref="J56:J57"/>
    <mergeCell ref="R13:R14"/>
    <mergeCell ref="J26:J27"/>
    <mergeCell ref="A1:K1"/>
    <mergeCell ref="A2:K2"/>
    <mergeCell ref="Q11:Q12"/>
    <mergeCell ref="R11:R12"/>
    <mergeCell ref="A10:J10"/>
    <mergeCell ref="L1:V1"/>
    <mergeCell ref="I12:I15"/>
    <mergeCell ref="V24:V25"/>
    <mergeCell ref="J18:J19"/>
    <mergeCell ref="J20:J21"/>
    <mergeCell ref="L10:P10"/>
    <mergeCell ref="B62:H63"/>
    <mergeCell ref="S9:S10"/>
    <mergeCell ref="B58:H59"/>
    <mergeCell ref="B60:H61"/>
    <mergeCell ref="I58:I59"/>
    <mergeCell ref="W1:AF1"/>
    <mergeCell ref="U9:U10"/>
    <mergeCell ref="J24:J25"/>
    <mergeCell ref="J22:J23"/>
    <mergeCell ref="U20:U21"/>
    <mergeCell ref="J12:J15"/>
    <mergeCell ref="J16:J17"/>
    <mergeCell ref="Q13:Q14"/>
    <mergeCell ref="Q15:Q16"/>
    <mergeCell ref="U13:U14"/>
    <mergeCell ref="S11:S12"/>
    <mergeCell ref="S13:S14"/>
    <mergeCell ref="S15:S16"/>
    <mergeCell ref="V13:V14"/>
    <mergeCell ref="V5:V6"/>
    <mergeCell ref="J8:J9"/>
    <mergeCell ref="W5:AH5"/>
    <mergeCell ref="W3:AF3"/>
    <mergeCell ref="AG10:AG12"/>
    <mergeCell ref="AE10:AE12"/>
    <mergeCell ref="AH10:AH12"/>
    <mergeCell ref="AG17:AG18"/>
    <mergeCell ref="V55:V56"/>
    <mergeCell ref="L56:S57"/>
    <mergeCell ref="V48:V49"/>
    <mergeCell ref="L54:U54"/>
    <mergeCell ref="V46:V47"/>
    <mergeCell ref="L15:P16"/>
    <mergeCell ref="V15:V16"/>
    <mergeCell ref="J52:J53"/>
    <mergeCell ref="I40:I41"/>
    <mergeCell ref="J47:J51"/>
    <mergeCell ref="I47:I51"/>
    <mergeCell ref="I52:I53"/>
    <mergeCell ref="J40:J41"/>
    <mergeCell ref="I38:I39"/>
    <mergeCell ref="S42:V42"/>
    <mergeCell ref="V43:V44"/>
    <mergeCell ref="V40:V41"/>
    <mergeCell ref="V36:V37"/>
    <mergeCell ref="V20:V21"/>
    <mergeCell ref="V22:V23"/>
    <mergeCell ref="V26:V27"/>
    <mergeCell ref="V30:V31"/>
    <mergeCell ref="V34:V35"/>
    <mergeCell ref="J36:J37"/>
    <mergeCell ref="V28:V29"/>
    <mergeCell ref="A6:I7"/>
    <mergeCell ref="A8:I9"/>
    <mergeCell ref="B16:H17"/>
    <mergeCell ref="B18:H19"/>
    <mergeCell ref="B20:H21"/>
    <mergeCell ref="B22:H23"/>
    <mergeCell ref="I18:I19"/>
    <mergeCell ref="I20:I21"/>
    <mergeCell ref="I16:I17"/>
    <mergeCell ref="V11:V12"/>
    <mergeCell ref="V9:V10"/>
    <mergeCell ref="Q9:Q10"/>
    <mergeCell ref="R9:R10"/>
    <mergeCell ref="R15:R16"/>
    <mergeCell ref="J29:J33"/>
    <mergeCell ref="L11:P12"/>
    <mergeCell ref="V32:V33"/>
    <mergeCell ref="B54:H55"/>
    <mergeCell ref="B56:H57"/>
    <mergeCell ref="L3:U3"/>
    <mergeCell ref="M22:U23"/>
    <mergeCell ref="M24:U25"/>
    <mergeCell ref="M26:U27"/>
    <mergeCell ref="M30:U31"/>
    <mergeCell ref="M34:U35"/>
    <mergeCell ref="L39:U39"/>
    <mergeCell ref="A29:H29"/>
    <mergeCell ref="A11:H11"/>
    <mergeCell ref="B36:H37"/>
    <mergeCell ref="B38:H39"/>
    <mergeCell ref="B34:H35"/>
    <mergeCell ref="B52:H53"/>
    <mergeCell ref="B24:H25"/>
    <mergeCell ref="B26:H27"/>
    <mergeCell ref="J6:J7"/>
    <mergeCell ref="M32:U33"/>
    <mergeCell ref="I24:I25"/>
    <mergeCell ref="I22:I23"/>
    <mergeCell ref="B40:H41"/>
    <mergeCell ref="B42:H43"/>
    <mergeCell ref="B44:H45"/>
  </mergeCells>
  <hyperlinks>
    <hyperlink ref="A10:J10" location="HCA_GLA" display="In Questions 3, 4 and 5 only report new build affordable housing that has not been reported to the HCA or the GLA through their grant administration systems."/>
    <hyperlink ref="B16" location="Social_Rent" display="a.Social Rent"/>
    <hyperlink ref="B18" location="Affordable_Rent" display="b.Affordable Rent"/>
    <hyperlink ref="B20" location="Intermediate_Rent" display="c.Intermediate Rent"/>
    <hyperlink ref="B22" location="Affordable_Home_Ownership" display="d.Affordable Home Ownership "/>
    <hyperlink ref="I12:I15" location="Guidance!A644" display="Units completed without developer contributions"/>
    <hyperlink ref="J12:J15" location="Guidance!A645" display="Units completed with developer contributions through planning obligations"/>
    <hyperlink ref="A11" location="QuestionI3_I4_I5" display="3. Owned by Local Authority, not reported to HCA or GLA"/>
    <hyperlink ref="A29" location="QuestionI3_I4_I5" display="4. Owned by Private Registered Providers (including HAs) not reported to HCA or GLA"/>
    <hyperlink ref="I29:I33" location="Guidance!A644" display="Units completed without developer contributions"/>
    <hyperlink ref="J29:J33" location="Guidance!A645" display="Units completed with developer contributions through planning obligations"/>
    <hyperlink ref="B34" location="Social_Rent" display="a.Social Rent"/>
    <hyperlink ref="A47" location="Guidance!A643" display="5. Owned by non-registered providers"/>
    <hyperlink ref="I47:I51" location="Guidance!A644" display="Units completed without developer contributions"/>
    <hyperlink ref="J47:J51" location="Guidance!A645" display="Units completed with developer contributions through planning obligations"/>
    <hyperlink ref="L3" location="QuestionI6_I7_I8_I9" display="Provision of additional affordable housing other than new build (acquisitions)"/>
    <hyperlink ref="L8" location="HCA_GLA" display="In Questions 7, 8, 9 only report affordable homes acquired that have not been reported to the HCA or GLA through their grant administration systems."/>
    <hyperlink ref="Q9:Q10" location="Guidance!A58" display="Guidance!A58"/>
    <hyperlink ref="R9:R10" location="Guidance!A599" display="Guidance!A599"/>
    <hyperlink ref="S9:S10" location="Guidance!A59" display="Guidance!A59"/>
    <hyperlink ref="U9:U10" location="Guidance!A600" display="Guidance!A600"/>
    <hyperlink ref="M22:U23" location="Social_Rent" display="a. For Social Rent"/>
    <hyperlink ref="M24:U25" location="Affordable_Rent" display="b. For Affordable Rent"/>
    <hyperlink ref="M26:U27" location="Intermediate_Rent" display="c. For Intermediate Rent"/>
    <hyperlink ref="M30:U31" location="Affordable_Home_Ownership" display="d. For Affordable Home Ownership"/>
    <hyperlink ref="L19" location="Guidance!A654" display="Planning for Affordable Housing units with developer contributions"/>
    <hyperlink ref="L39" location="QuestionI11_12_13_14" display="Other Developer Contributions to Affordable Housing"/>
    <hyperlink ref="V40:V41" location="Guidance!A661" display="i11a"/>
    <hyperlink ref="V43:V44" location="Guidance!A662" display="i12a"/>
    <hyperlink ref="V46:V47" location="Guidance!A663" display="i13a"/>
    <hyperlink ref="V48:V49" location="Guidance!A664" display="i14a"/>
    <hyperlink ref="L53" location="Guidance!A666" display="Cash Incentive Scheme Grants"/>
    <hyperlink ref="V55:V56" location="Guidance!A672" display="i15a"/>
    <hyperlink ref="V58" location="Guidance!A673" display="i16a"/>
    <hyperlink ref="W3" location="QuestionI17" display="Affordable housing funded with recycled Right to Buy receipts"/>
    <hyperlink ref="AD8" location="Acquisitions" display="Acquisitions"/>
    <hyperlink ref="J6" location="Guidance!A677" display="i1a"/>
    <hyperlink ref="J8" location="Guidance!A678" display="i2a"/>
    <hyperlink ref="A8" location="Guidance!A644" display="2. On Rural Exception Sites"/>
    <hyperlink ref="M32:U33" location="Affordable_Home_Ownership" display="d. For Affordable Home Ownership"/>
    <hyperlink ref="B36" location="Affordable_Rent" display="b.Affordable Rent"/>
    <hyperlink ref="B38" location="Intermediate_Rent" display="c.Intermediate Rent"/>
    <hyperlink ref="B40" location="Affordable_Home_Ownership" display="d.Affordable Home Ownership "/>
    <hyperlink ref="B52" location="Social_Rent" display="a.Social Rent"/>
    <hyperlink ref="B54" location="Affordable_Rent" display="b.Affordable Rent"/>
    <hyperlink ref="B56" location="Intermediate_Rent" display="c.Intermediate Rent"/>
    <hyperlink ref="B58" location="Affordable_Home_Ownership" display="d.Affordable Home Ownership "/>
    <hyperlink ref="T9:T10" location="Guidance!A602" display="Units Affordable Ownership (exc SO) (d)"/>
    <hyperlink ref="M28:U29" location="Affordable_Home_Ownership" display="d. For Affordable Home Ownership"/>
    <hyperlink ref="J6:J7" location="Guidance!A641" display="i1a"/>
    <hyperlink ref="J8:J9" location="Guidance!A642" display="i2a"/>
    <hyperlink ref="A8:I9" location="Guidance!A608" display="2. On Rural Exception Sites"/>
    <hyperlink ref="A11:H11" location="Guidance!A643" display="3. Owned by Local Authority, not reported to HCA or GLA"/>
    <hyperlink ref="A29:H29" location="Guidance!A643" display="4. Owned by Private Registered Providers (including HAs) not reported to HCA or GLA"/>
    <hyperlink ref="L3:U3" location="Guidance!A648" display="Provision of additional affordable housing other than new build (acquisitions)"/>
    <hyperlink ref="V5:V6" location="Guidance!A651" display="i6a"/>
    <hyperlink ref="L39:U39" location="Guidance!A658" display="Other Developer Contributions to Affordable Housing"/>
    <hyperlink ref="W3:AF3" location="Guidance!A675" display="Affordable housing funded with recycled Right to Buy receipts"/>
  </hyperlinks>
  <pageMargins left="0.75" right="0.75" top="1" bottom="1" header="0.5" footer="0.5"/>
  <pageSetup paperSize="9" scale="60" fitToHeight="2" orientation="portrait" r:id="rId1"/>
  <headerFooter alignWithMargins="0"/>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CH609"/>
  <sheetViews>
    <sheetView zoomScaleNormal="100" workbookViewId="0">
      <selection sqref="A1:K1"/>
    </sheetView>
  </sheetViews>
  <sheetFormatPr defaultRowHeight="12.75" x14ac:dyDescent="0.2"/>
  <cols>
    <col min="1" max="9" width="13.42578125" style="2" customWidth="1"/>
    <col min="10" max="10" width="15.28515625" style="2" customWidth="1"/>
    <col min="11" max="16384" width="9.140625" style="2"/>
  </cols>
  <sheetData>
    <row r="1" spans="1:86" ht="24" customHeight="1" x14ac:dyDescent="0.2">
      <c r="A1" s="1192" t="s">
        <v>1077</v>
      </c>
      <c r="B1" s="1193"/>
      <c r="C1" s="1193"/>
      <c r="D1" s="1193"/>
      <c r="E1" s="1193"/>
      <c r="F1" s="1193"/>
      <c r="G1" s="1193"/>
      <c r="H1" s="1193"/>
      <c r="I1" s="1193"/>
      <c r="J1" s="1193"/>
      <c r="K1" s="119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row>
    <row r="2" spans="1:86" ht="15.75" customHeight="1" x14ac:dyDescent="0.2">
      <c r="A2" s="1195" t="s">
        <v>1205</v>
      </c>
      <c r="B2" s="1196"/>
      <c r="C2" s="1196"/>
      <c r="D2" s="1196"/>
      <c r="E2" s="1196"/>
      <c r="F2" s="1196"/>
      <c r="G2" s="1196"/>
      <c r="H2" s="1196"/>
      <c r="I2" s="1196"/>
      <c r="J2" s="1196"/>
      <c r="K2" s="1197"/>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row>
    <row r="3" spans="1:86" ht="22.5" customHeight="1" x14ac:dyDescent="0.25">
      <c r="A3" s="465" t="s">
        <v>1078</v>
      </c>
      <c r="B3" s="401"/>
      <c r="C3" s="401"/>
      <c r="D3" s="401"/>
      <c r="E3" s="401"/>
      <c r="F3" s="401"/>
      <c r="G3" s="401"/>
      <c r="H3" s="401"/>
      <c r="I3" s="401"/>
      <c r="J3" s="401"/>
      <c r="K3" s="466"/>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row>
    <row r="4" spans="1:86" ht="22.5" customHeight="1" x14ac:dyDescent="0.25">
      <c r="A4" s="465"/>
      <c r="B4" s="401"/>
      <c r="C4" s="401"/>
      <c r="D4" s="401"/>
      <c r="E4" s="401"/>
      <c r="F4" s="401"/>
      <c r="G4" s="401"/>
      <c r="H4" s="401"/>
      <c r="I4" s="401"/>
      <c r="J4" s="401"/>
      <c r="K4" s="466"/>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row>
    <row r="5" spans="1:86" ht="33" customHeight="1" x14ac:dyDescent="0.2">
      <c r="A5" s="1190" t="s">
        <v>1079</v>
      </c>
      <c r="B5" s="1182"/>
      <c r="C5" s="1182"/>
      <c r="D5" s="1182"/>
      <c r="E5" s="1182"/>
      <c r="F5" s="1182"/>
      <c r="G5" s="1182"/>
      <c r="H5" s="1182"/>
      <c r="I5" s="1182"/>
      <c r="J5" s="1182"/>
      <c r="K5" s="466"/>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row>
    <row r="6" spans="1:86" ht="18" customHeight="1" x14ac:dyDescent="0.2">
      <c r="A6" s="493"/>
      <c r="B6" s="492"/>
      <c r="C6" s="492"/>
      <c r="D6" s="492"/>
      <c r="E6" s="492"/>
      <c r="F6" s="492"/>
      <c r="G6" s="492"/>
      <c r="H6" s="492"/>
      <c r="I6" s="492"/>
      <c r="J6" s="492"/>
      <c r="K6" s="466"/>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row>
    <row r="7" spans="1:86" ht="23.25" customHeight="1" x14ac:dyDescent="0.2">
      <c r="A7" s="1198" t="s">
        <v>1178</v>
      </c>
      <c r="B7" s="1199"/>
      <c r="C7" s="1199"/>
      <c r="D7" s="1199"/>
      <c r="E7" s="1199"/>
      <c r="F7" s="1199"/>
      <c r="G7" s="1199"/>
      <c r="H7" s="1199"/>
      <c r="I7" s="1199"/>
      <c r="J7" s="1199"/>
      <c r="K7" s="1200"/>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row>
    <row r="8" spans="1:86" ht="18.75" customHeight="1" x14ac:dyDescent="0.2">
      <c r="A8" s="493"/>
      <c r="B8" s="492"/>
      <c r="C8" s="492"/>
      <c r="D8" s="492"/>
      <c r="E8" s="492"/>
      <c r="F8" s="492"/>
      <c r="G8" s="492"/>
      <c r="H8" s="492"/>
      <c r="I8" s="492"/>
      <c r="J8" s="492"/>
      <c r="K8" s="466"/>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row>
    <row r="9" spans="1:86" ht="21" customHeight="1" x14ac:dyDescent="0.2">
      <c r="A9" s="1191" t="s">
        <v>1080</v>
      </c>
      <c r="B9" s="1132"/>
      <c r="C9" s="1132"/>
      <c r="D9" s="1132"/>
      <c r="E9" s="1132"/>
      <c r="F9" s="1132"/>
      <c r="G9" s="1132"/>
      <c r="H9" s="1132"/>
      <c r="I9" s="427" t="s">
        <v>150</v>
      </c>
      <c r="J9" s="427" t="s">
        <v>151</v>
      </c>
      <c r="K9" s="466"/>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row>
    <row r="10" spans="1:86" ht="15.75" customHeight="1" x14ac:dyDescent="0.2">
      <c r="A10" s="315"/>
      <c r="B10" s="467"/>
      <c r="C10" s="467"/>
      <c r="D10" s="467"/>
      <c r="E10" s="467"/>
      <c r="F10" s="467"/>
      <c r="G10" s="467"/>
      <c r="H10" s="467"/>
      <c r="I10" s="1168" t="s">
        <v>1179</v>
      </c>
      <c r="J10" s="1168" t="s">
        <v>1180</v>
      </c>
      <c r="K10" s="46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row>
    <row r="11" spans="1:86" ht="15.75" customHeight="1" x14ac:dyDescent="0.2">
      <c r="A11" s="468" t="s">
        <v>913</v>
      </c>
      <c r="B11" s="467"/>
      <c r="C11" s="467"/>
      <c r="D11" s="467"/>
      <c r="E11" s="467"/>
      <c r="F11" s="467"/>
      <c r="G11" s="467"/>
      <c r="H11" s="467"/>
      <c r="I11" s="1189"/>
      <c r="J11" s="1189"/>
      <c r="K11" s="466"/>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row>
    <row r="12" spans="1:86" ht="15.75" customHeight="1" x14ac:dyDescent="0.2">
      <c r="A12" s="468" t="s">
        <v>912</v>
      </c>
      <c r="B12" s="467"/>
      <c r="C12" s="467"/>
      <c r="D12" s="467"/>
      <c r="E12" s="467"/>
      <c r="F12" s="467"/>
      <c r="G12" s="467"/>
      <c r="H12" s="467"/>
      <c r="I12" s="1189"/>
      <c r="J12" s="1189"/>
      <c r="K12" s="46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row>
    <row r="13" spans="1:86" ht="15.75" customHeight="1" x14ac:dyDescent="0.2">
      <c r="A13" s="469"/>
      <c r="B13" s="467"/>
      <c r="C13" s="467"/>
      <c r="D13" s="467"/>
      <c r="E13" s="467"/>
      <c r="F13" s="467"/>
      <c r="G13" s="467"/>
      <c r="H13" s="467"/>
      <c r="I13" s="1170"/>
      <c r="J13" s="1170"/>
      <c r="K13" s="466"/>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row>
    <row r="14" spans="1:86" ht="15.75" customHeight="1" x14ac:dyDescent="0.2">
      <c r="A14" s="318"/>
      <c r="B14" s="1124" t="s">
        <v>909</v>
      </c>
      <c r="C14" s="1124"/>
      <c r="D14" s="1124"/>
      <c r="E14" s="1124"/>
      <c r="F14" s="1124"/>
      <c r="G14" s="1124"/>
      <c r="H14" s="1125"/>
      <c r="I14" s="1135" t="s">
        <v>1084</v>
      </c>
      <c r="J14" s="1135" t="s">
        <v>1085</v>
      </c>
      <c r="K14" s="31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row>
    <row r="15" spans="1:86" ht="15.75" customHeight="1" x14ac:dyDescent="0.2">
      <c r="A15" s="318"/>
      <c r="B15" s="1124"/>
      <c r="C15" s="1124"/>
      <c r="D15" s="1124"/>
      <c r="E15" s="1124"/>
      <c r="F15" s="1124"/>
      <c r="G15" s="1124"/>
      <c r="H15" s="1125"/>
      <c r="I15" s="1135"/>
      <c r="J15" s="1135"/>
      <c r="K15" s="317"/>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row>
    <row r="16" spans="1:86" ht="15.75" customHeight="1" x14ac:dyDescent="0.2">
      <c r="A16" s="318"/>
      <c r="B16" s="1124" t="s">
        <v>953</v>
      </c>
      <c r="C16" s="1124"/>
      <c r="D16" s="1124"/>
      <c r="E16" s="1124"/>
      <c r="F16" s="1124"/>
      <c r="G16" s="1124"/>
      <c r="H16" s="1125"/>
      <c r="I16" s="1135" t="s">
        <v>1086</v>
      </c>
      <c r="J16" s="1135" t="s">
        <v>1087</v>
      </c>
      <c r="K16" s="317"/>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row>
    <row r="17" spans="1:86" ht="15.75" customHeight="1" x14ac:dyDescent="0.2">
      <c r="A17" s="318"/>
      <c r="B17" s="1124"/>
      <c r="C17" s="1124"/>
      <c r="D17" s="1124"/>
      <c r="E17" s="1124"/>
      <c r="F17" s="1124"/>
      <c r="G17" s="1124"/>
      <c r="H17" s="1125"/>
      <c r="I17" s="1135"/>
      <c r="J17" s="1135"/>
      <c r="K17" s="317"/>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row>
    <row r="18" spans="1:86" ht="15.75" customHeight="1" x14ac:dyDescent="0.2">
      <c r="A18" s="318"/>
      <c r="B18" s="1124" t="s">
        <v>950</v>
      </c>
      <c r="C18" s="1124"/>
      <c r="D18" s="1124"/>
      <c r="E18" s="1124"/>
      <c r="F18" s="1124"/>
      <c r="G18" s="1124"/>
      <c r="H18" s="1125"/>
      <c r="I18" s="1135" t="s">
        <v>1088</v>
      </c>
      <c r="J18" s="1135" t="s">
        <v>1089</v>
      </c>
      <c r="K18" s="317"/>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row>
    <row r="19" spans="1:86" ht="18.75" customHeight="1" x14ac:dyDescent="0.2">
      <c r="A19" s="318"/>
      <c r="B19" s="1124"/>
      <c r="C19" s="1124"/>
      <c r="D19" s="1124"/>
      <c r="E19" s="1124"/>
      <c r="F19" s="1124"/>
      <c r="G19" s="1124"/>
      <c r="H19" s="1125"/>
      <c r="I19" s="1135"/>
      <c r="J19" s="1135"/>
      <c r="K19" s="317"/>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row>
    <row r="20" spans="1:86" ht="15.75" customHeight="1" x14ac:dyDescent="0.2">
      <c r="A20" s="318"/>
      <c r="B20" s="1124" t="s">
        <v>1057</v>
      </c>
      <c r="C20" s="1124"/>
      <c r="D20" s="1124"/>
      <c r="E20" s="1124"/>
      <c r="F20" s="1124"/>
      <c r="G20" s="1124"/>
      <c r="H20" s="1125"/>
      <c r="I20" s="1135" t="s">
        <v>1090</v>
      </c>
      <c r="J20" s="1135" t="s">
        <v>1091</v>
      </c>
      <c r="K20" s="317"/>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row>
    <row r="21" spans="1:86" ht="15.75" customHeight="1" x14ac:dyDescent="0.2">
      <c r="A21" s="318"/>
      <c r="B21" s="1124"/>
      <c r="C21" s="1124"/>
      <c r="D21" s="1124"/>
      <c r="E21" s="1124"/>
      <c r="F21" s="1124"/>
      <c r="G21" s="1124"/>
      <c r="H21" s="1125"/>
      <c r="I21" s="1135"/>
      <c r="J21" s="1135"/>
      <c r="K21" s="317"/>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row>
    <row r="22" spans="1:86" ht="15.75" customHeight="1" x14ac:dyDescent="0.2">
      <c r="A22" s="470"/>
      <c r="B22" s="1133" t="s">
        <v>1056</v>
      </c>
      <c r="C22" s="1133"/>
      <c r="D22" s="1133"/>
      <c r="E22" s="1133"/>
      <c r="F22" s="1133"/>
      <c r="G22" s="1133"/>
      <c r="H22" s="1134"/>
      <c r="I22" s="1135" t="s">
        <v>1092</v>
      </c>
      <c r="J22" s="1135" t="s">
        <v>1093</v>
      </c>
      <c r="K22" s="317"/>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row>
    <row r="23" spans="1:86" ht="15.75" customHeight="1" x14ac:dyDescent="0.2">
      <c r="A23" s="318"/>
      <c r="B23" s="1133"/>
      <c r="C23" s="1133"/>
      <c r="D23" s="1133"/>
      <c r="E23" s="1133"/>
      <c r="F23" s="1133"/>
      <c r="G23" s="1133"/>
      <c r="H23" s="1134"/>
      <c r="I23" s="1135"/>
      <c r="J23" s="1135"/>
      <c r="K23" s="317"/>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row>
    <row r="24" spans="1:86" ht="15.75" customHeight="1" x14ac:dyDescent="0.2">
      <c r="A24" s="318"/>
      <c r="B24" s="1133" t="s">
        <v>1081</v>
      </c>
      <c r="C24" s="1133"/>
      <c r="D24" s="1133"/>
      <c r="E24" s="1133"/>
      <c r="F24" s="1133"/>
      <c r="G24" s="1133"/>
      <c r="H24" s="1134"/>
      <c r="I24" s="1135" t="s">
        <v>1094</v>
      </c>
      <c r="J24" s="1135" t="s">
        <v>1095</v>
      </c>
      <c r="K24" s="317"/>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row>
    <row r="25" spans="1:86" ht="15.75" customHeight="1" x14ac:dyDescent="0.2">
      <c r="A25" s="318"/>
      <c r="B25" s="1133"/>
      <c r="C25" s="1133"/>
      <c r="D25" s="1133"/>
      <c r="E25" s="1133"/>
      <c r="F25" s="1133"/>
      <c r="G25" s="1133"/>
      <c r="H25" s="1134"/>
      <c r="I25" s="1135"/>
      <c r="J25" s="1135"/>
      <c r="K25" s="317"/>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row>
    <row r="26" spans="1:86" ht="15.75" customHeight="1" x14ac:dyDescent="0.2">
      <c r="A26" s="318"/>
      <c r="B26" s="1133" t="s">
        <v>1082</v>
      </c>
      <c r="C26" s="1133"/>
      <c r="D26" s="1133"/>
      <c r="E26" s="1133"/>
      <c r="F26" s="1133"/>
      <c r="G26" s="1133"/>
      <c r="H26" s="1134"/>
      <c r="I26" s="1135" t="s">
        <v>1096</v>
      </c>
      <c r="J26" s="1135" t="s">
        <v>1097</v>
      </c>
      <c r="K26" s="317"/>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row>
    <row r="27" spans="1:86" ht="15.75" customHeight="1" x14ac:dyDescent="0.2">
      <c r="A27" s="318"/>
      <c r="B27" s="1133"/>
      <c r="C27" s="1133"/>
      <c r="D27" s="1133"/>
      <c r="E27" s="1133"/>
      <c r="F27" s="1133"/>
      <c r="G27" s="1133"/>
      <c r="H27" s="1134"/>
      <c r="I27" s="1135"/>
      <c r="J27" s="1135"/>
      <c r="K27" s="317"/>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row>
    <row r="28" spans="1:86" ht="15.75" customHeight="1" x14ac:dyDescent="0.2">
      <c r="A28" s="318"/>
      <c r="B28" s="1133" t="s">
        <v>1083</v>
      </c>
      <c r="C28" s="1133"/>
      <c r="D28" s="1133"/>
      <c r="E28" s="1133"/>
      <c r="F28" s="1133"/>
      <c r="G28" s="1133"/>
      <c r="H28" s="1134"/>
      <c r="I28" s="1139" t="s">
        <v>1098</v>
      </c>
      <c r="J28" s="1139" t="s">
        <v>1099</v>
      </c>
      <c r="K28" s="317"/>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row>
    <row r="29" spans="1:86" ht="16.5" customHeight="1" x14ac:dyDescent="0.2">
      <c r="A29" s="318"/>
      <c r="B29" s="1133"/>
      <c r="C29" s="1133"/>
      <c r="D29" s="1133"/>
      <c r="E29" s="1133"/>
      <c r="F29" s="1133"/>
      <c r="G29" s="1133"/>
      <c r="H29" s="1134"/>
      <c r="I29" s="1139"/>
      <c r="J29" s="1139"/>
      <c r="K29" s="317"/>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row>
    <row r="30" spans="1:86" ht="23.25" customHeight="1" x14ac:dyDescent="0.2">
      <c r="A30" s="471"/>
      <c r="B30" s="472"/>
      <c r="C30" s="472"/>
      <c r="D30" s="472"/>
      <c r="E30" s="472"/>
      <c r="F30" s="472"/>
      <c r="G30" s="472"/>
      <c r="H30" s="472"/>
      <c r="I30" s="316"/>
      <c r="J30" s="316"/>
      <c r="K30" s="317"/>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row>
    <row r="31" spans="1:86" ht="15" customHeight="1" x14ac:dyDescent="0.2">
      <c r="A31" s="1191" t="s">
        <v>1116</v>
      </c>
      <c r="B31" s="1132"/>
      <c r="C31" s="1132"/>
      <c r="D31" s="1132"/>
      <c r="E31" s="1132"/>
      <c r="F31" s="1132"/>
      <c r="G31" s="1132"/>
      <c r="H31" s="1132"/>
      <c r="I31" s="1146" t="s">
        <v>1181</v>
      </c>
      <c r="J31" s="1146" t="s">
        <v>1180</v>
      </c>
      <c r="K31" s="317"/>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row>
    <row r="32" spans="1:86" ht="20.25" customHeight="1" x14ac:dyDescent="0.25">
      <c r="A32" s="473"/>
      <c r="B32" s="467"/>
      <c r="C32" s="467"/>
      <c r="D32" s="467"/>
      <c r="E32" s="467"/>
      <c r="F32" s="467"/>
      <c r="G32" s="467"/>
      <c r="H32" s="467"/>
      <c r="I32" s="1146"/>
      <c r="J32" s="1146"/>
      <c r="K32" s="317"/>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row>
    <row r="33" spans="1:86" ht="18" customHeight="1" x14ac:dyDescent="0.2">
      <c r="A33" s="468" t="s">
        <v>913</v>
      </c>
      <c r="B33" s="467"/>
      <c r="C33" s="467"/>
      <c r="D33" s="467"/>
      <c r="E33" s="467"/>
      <c r="F33" s="467"/>
      <c r="G33" s="467"/>
      <c r="H33" s="467"/>
      <c r="I33" s="1146"/>
      <c r="J33" s="1146"/>
      <c r="K33" s="466"/>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row>
    <row r="34" spans="1:86" ht="16.5" customHeight="1" x14ac:dyDescent="0.2">
      <c r="A34" s="468" t="s">
        <v>912</v>
      </c>
      <c r="B34" s="467"/>
      <c r="C34" s="467"/>
      <c r="D34" s="467"/>
      <c r="E34" s="467"/>
      <c r="F34" s="467"/>
      <c r="G34" s="467"/>
      <c r="H34" s="467"/>
      <c r="I34" s="1148"/>
      <c r="J34" s="1148"/>
      <c r="K34" s="46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row>
    <row r="35" spans="1:86" ht="21" customHeight="1" x14ac:dyDescent="0.2">
      <c r="A35" s="315"/>
      <c r="B35" s="1124" t="s">
        <v>909</v>
      </c>
      <c r="C35" s="1124"/>
      <c r="D35" s="1124"/>
      <c r="E35" s="1124"/>
      <c r="F35" s="1124"/>
      <c r="G35" s="1124"/>
      <c r="H35" s="1125"/>
      <c r="I35" s="1135" t="s">
        <v>1100</v>
      </c>
      <c r="J35" s="1135" t="s">
        <v>1101</v>
      </c>
      <c r="K35" s="466"/>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row>
    <row r="36" spans="1:86" ht="12.75" customHeight="1" x14ac:dyDescent="0.2">
      <c r="A36" s="315"/>
      <c r="B36" s="1124"/>
      <c r="C36" s="1124"/>
      <c r="D36" s="1124"/>
      <c r="E36" s="1124"/>
      <c r="F36" s="1124"/>
      <c r="G36" s="1124"/>
      <c r="H36" s="1125"/>
      <c r="I36" s="1135"/>
      <c r="J36" s="1135"/>
      <c r="K36" s="46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row>
    <row r="37" spans="1:86" ht="15.75" customHeight="1" x14ac:dyDescent="0.2">
      <c r="A37" s="315"/>
      <c r="B37" s="1124" t="s">
        <v>953</v>
      </c>
      <c r="C37" s="1124"/>
      <c r="D37" s="1124"/>
      <c r="E37" s="1124"/>
      <c r="F37" s="1124"/>
      <c r="G37" s="1124"/>
      <c r="H37" s="1125"/>
      <c r="I37" s="1135" t="s">
        <v>1102</v>
      </c>
      <c r="J37" s="1135" t="s">
        <v>1103</v>
      </c>
      <c r="K37" s="466"/>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row>
    <row r="38" spans="1:86" ht="15.75" customHeight="1" x14ac:dyDescent="0.2">
      <c r="A38" s="315"/>
      <c r="B38" s="1124"/>
      <c r="C38" s="1124"/>
      <c r="D38" s="1124"/>
      <c r="E38" s="1124"/>
      <c r="F38" s="1124"/>
      <c r="G38" s="1124"/>
      <c r="H38" s="1125"/>
      <c r="I38" s="1135"/>
      <c r="J38" s="1135"/>
      <c r="K38" s="46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row>
    <row r="39" spans="1:86" ht="15.75" customHeight="1" x14ac:dyDescent="0.2">
      <c r="A39" s="315"/>
      <c r="B39" s="1124" t="s">
        <v>950</v>
      </c>
      <c r="C39" s="1124"/>
      <c r="D39" s="1124"/>
      <c r="E39" s="1124"/>
      <c r="F39" s="1124"/>
      <c r="G39" s="1124"/>
      <c r="H39" s="1125"/>
      <c r="I39" s="1135" t="s">
        <v>1104</v>
      </c>
      <c r="J39" s="1135" t="s">
        <v>1105</v>
      </c>
      <c r="K39" s="466"/>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row>
    <row r="40" spans="1:86" ht="15.75" customHeight="1" x14ac:dyDescent="0.2">
      <c r="A40" s="315"/>
      <c r="B40" s="1124"/>
      <c r="C40" s="1124"/>
      <c r="D40" s="1124"/>
      <c r="E40" s="1124"/>
      <c r="F40" s="1124"/>
      <c r="G40" s="1124"/>
      <c r="H40" s="1125"/>
      <c r="I40" s="1135"/>
      <c r="J40" s="1135"/>
      <c r="K40" s="46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row>
    <row r="41" spans="1:86" ht="12.75" customHeight="1" x14ac:dyDescent="0.2">
      <c r="A41" s="315"/>
      <c r="B41" s="1124" t="s">
        <v>1057</v>
      </c>
      <c r="C41" s="1124"/>
      <c r="D41" s="1124"/>
      <c r="E41" s="1124"/>
      <c r="F41" s="1124"/>
      <c r="G41" s="1124"/>
      <c r="H41" s="1125"/>
      <c r="I41" s="1135" t="s">
        <v>1106</v>
      </c>
      <c r="J41" s="1135" t="s">
        <v>1107</v>
      </c>
      <c r="K41" s="466"/>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row>
    <row r="42" spans="1:86" ht="17.25" customHeight="1" x14ac:dyDescent="0.2">
      <c r="A42" s="315"/>
      <c r="B42" s="1124"/>
      <c r="C42" s="1124"/>
      <c r="D42" s="1124"/>
      <c r="E42" s="1124"/>
      <c r="F42" s="1124"/>
      <c r="G42" s="1124"/>
      <c r="H42" s="1125"/>
      <c r="I42" s="1135"/>
      <c r="J42" s="1135"/>
      <c r="K42" s="46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row>
    <row r="43" spans="1:86" ht="17.25" customHeight="1" x14ac:dyDescent="0.2">
      <c r="A43" s="315"/>
      <c r="B43" s="1133" t="s">
        <v>1056</v>
      </c>
      <c r="C43" s="1133"/>
      <c r="D43" s="1133"/>
      <c r="E43" s="1133"/>
      <c r="F43" s="1133"/>
      <c r="G43" s="1133"/>
      <c r="H43" s="1134"/>
      <c r="I43" s="1135" t="s">
        <v>1108</v>
      </c>
      <c r="J43" s="1135" t="s">
        <v>1109</v>
      </c>
      <c r="K43" s="466"/>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row>
    <row r="44" spans="1:86" ht="17.25" customHeight="1" x14ac:dyDescent="0.2">
      <c r="A44" s="315"/>
      <c r="B44" s="1133"/>
      <c r="C44" s="1133"/>
      <c r="D44" s="1133"/>
      <c r="E44" s="1133"/>
      <c r="F44" s="1133"/>
      <c r="G44" s="1133"/>
      <c r="H44" s="1134"/>
      <c r="I44" s="1135"/>
      <c r="J44" s="1135"/>
      <c r="K44" s="46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row>
    <row r="45" spans="1:86" ht="15.75" customHeight="1" x14ac:dyDescent="0.2">
      <c r="A45" s="315"/>
      <c r="B45" s="1133" t="s">
        <v>1081</v>
      </c>
      <c r="C45" s="1133"/>
      <c r="D45" s="1133"/>
      <c r="E45" s="1133"/>
      <c r="F45" s="1133"/>
      <c r="G45" s="1133"/>
      <c r="H45" s="1134"/>
      <c r="I45" s="1135" t="s">
        <v>1110</v>
      </c>
      <c r="J45" s="1135" t="s">
        <v>1111</v>
      </c>
      <c r="K45" s="466"/>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row>
    <row r="46" spans="1:86" ht="15.75" customHeight="1" x14ac:dyDescent="0.2">
      <c r="A46" s="315"/>
      <c r="B46" s="1133"/>
      <c r="C46" s="1133"/>
      <c r="D46" s="1133"/>
      <c r="E46" s="1133"/>
      <c r="F46" s="1133"/>
      <c r="G46" s="1133"/>
      <c r="H46" s="1134"/>
      <c r="I46" s="1135"/>
      <c r="J46" s="1135"/>
      <c r="K46" s="46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row>
    <row r="47" spans="1:86" ht="15.75" customHeight="1" x14ac:dyDescent="0.2">
      <c r="A47" s="315"/>
      <c r="B47" s="1133" t="s">
        <v>1082</v>
      </c>
      <c r="C47" s="1133"/>
      <c r="D47" s="1133"/>
      <c r="E47" s="1133"/>
      <c r="F47" s="1133"/>
      <c r="G47" s="1133"/>
      <c r="H47" s="1134"/>
      <c r="I47" s="1135" t="s">
        <v>1112</v>
      </c>
      <c r="J47" s="1135" t="s">
        <v>1113</v>
      </c>
      <c r="K47" s="466"/>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row>
    <row r="48" spans="1:86" ht="15.75" customHeight="1" x14ac:dyDescent="0.2">
      <c r="A48" s="315"/>
      <c r="B48" s="1133"/>
      <c r="C48" s="1133"/>
      <c r="D48" s="1133"/>
      <c r="E48" s="1133"/>
      <c r="F48" s="1133"/>
      <c r="G48" s="1133"/>
      <c r="H48" s="1134"/>
      <c r="I48" s="1135"/>
      <c r="J48" s="1135"/>
      <c r="K48" s="46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row>
    <row r="49" spans="1:86" ht="15.75" customHeight="1" x14ac:dyDescent="0.2">
      <c r="A49" s="315"/>
      <c r="B49" s="1133" t="s">
        <v>1083</v>
      </c>
      <c r="C49" s="1133"/>
      <c r="D49" s="1133"/>
      <c r="E49" s="1133"/>
      <c r="F49" s="1133"/>
      <c r="G49" s="1133"/>
      <c r="H49" s="1134"/>
      <c r="I49" s="1139" t="s">
        <v>1114</v>
      </c>
      <c r="J49" s="1139" t="s">
        <v>1115</v>
      </c>
      <c r="K49" s="466"/>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row>
    <row r="50" spans="1:86" ht="15.75" customHeight="1" x14ac:dyDescent="0.2">
      <c r="A50" s="315"/>
      <c r="B50" s="1133"/>
      <c r="C50" s="1133"/>
      <c r="D50" s="1133"/>
      <c r="E50" s="1133"/>
      <c r="F50" s="1133"/>
      <c r="G50" s="1133"/>
      <c r="H50" s="1134"/>
      <c r="I50" s="1139"/>
      <c r="J50" s="1139"/>
      <c r="K50" s="46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row>
    <row r="51" spans="1:86" ht="15.75" customHeight="1" x14ac:dyDescent="0.2">
      <c r="A51" s="315"/>
      <c r="B51" s="467"/>
      <c r="C51" s="467"/>
      <c r="D51" s="467"/>
      <c r="E51" s="467"/>
      <c r="F51" s="467"/>
      <c r="G51" s="467"/>
      <c r="H51" s="467"/>
      <c r="I51" s="401"/>
      <c r="J51" s="401"/>
      <c r="K51" s="466"/>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row>
    <row r="52" spans="1:86" ht="15.75" customHeight="1" x14ac:dyDescent="0.2">
      <c r="A52" s="474" t="s">
        <v>1117</v>
      </c>
      <c r="B52" s="467"/>
      <c r="C52" s="467"/>
      <c r="D52" s="467"/>
      <c r="E52" s="467"/>
      <c r="F52" s="467"/>
      <c r="G52" s="467"/>
      <c r="H52" s="467"/>
      <c r="I52" s="1146" t="s">
        <v>1179</v>
      </c>
      <c r="J52" s="1146" t="s">
        <v>1180</v>
      </c>
      <c r="K52" s="46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row>
    <row r="53" spans="1:86" ht="15.75" customHeight="1" x14ac:dyDescent="0.25">
      <c r="A53" s="473"/>
      <c r="B53" s="467"/>
      <c r="C53" s="467"/>
      <c r="D53" s="467"/>
      <c r="E53" s="467"/>
      <c r="F53" s="467"/>
      <c r="G53" s="467"/>
      <c r="H53" s="467"/>
      <c r="I53" s="1146"/>
      <c r="J53" s="1146"/>
      <c r="K53" s="466"/>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row>
    <row r="54" spans="1:86" ht="20.25" customHeight="1" x14ac:dyDescent="0.2">
      <c r="A54" s="475" t="s">
        <v>913</v>
      </c>
      <c r="B54" s="467"/>
      <c r="C54" s="467"/>
      <c r="D54" s="467"/>
      <c r="E54" s="467"/>
      <c r="F54" s="467"/>
      <c r="G54" s="467"/>
      <c r="H54" s="467"/>
      <c r="I54" s="1146"/>
      <c r="J54" s="1146"/>
      <c r="K54" s="46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row>
    <row r="55" spans="1:86" ht="15.75" customHeight="1" x14ac:dyDescent="0.2">
      <c r="A55" s="475" t="s">
        <v>912</v>
      </c>
      <c r="B55" s="467"/>
      <c r="C55" s="467"/>
      <c r="D55" s="467"/>
      <c r="E55" s="467"/>
      <c r="F55" s="467"/>
      <c r="G55" s="467"/>
      <c r="H55" s="467"/>
      <c r="I55" s="1146"/>
      <c r="J55" s="1146"/>
      <c r="K55" s="466"/>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row>
    <row r="56" spans="1:86" ht="20.25" customHeight="1" x14ac:dyDescent="0.25">
      <c r="A56" s="473"/>
      <c r="B56" s="467"/>
      <c r="C56" s="467"/>
      <c r="D56" s="467"/>
      <c r="E56" s="467"/>
      <c r="F56" s="467"/>
      <c r="G56" s="467"/>
      <c r="H56" s="467"/>
      <c r="I56" s="1148"/>
      <c r="J56" s="1148"/>
      <c r="K56" s="466"/>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row>
    <row r="57" spans="1:86" ht="21" customHeight="1" x14ac:dyDescent="0.2">
      <c r="A57" s="315"/>
      <c r="B57" s="1124" t="s">
        <v>909</v>
      </c>
      <c r="C57" s="1124"/>
      <c r="D57" s="1124"/>
      <c r="E57" s="1124"/>
      <c r="F57" s="1124"/>
      <c r="G57" s="1124"/>
      <c r="H57" s="1125"/>
      <c r="I57" s="1135" t="s">
        <v>1118</v>
      </c>
      <c r="J57" s="1135" t="s">
        <v>1119</v>
      </c>
      <c r="K57" s="466"/>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row>
    <row r="58" spans="1:86" ht="12.75" customHeight="1" x14ac:dyDescent="0.2">
      <c r="A58" s="315"/>
      <c r="B58" s="1124"/>
      <c r="C58" s="1124"/>
      <c r="D58" s="1124"/>
      <c r="E58" s="1124"/>
      <c r="F58" s="1124"/>
      <c r="G58" s="1124"/>
      <c r="H58" s="1125"/>
      <c r="I58" s="1135"/>
      <c r="J58" s="1135"/>
      <c r="K58" s="466"/>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row>
    <row r="59" spans="1:86" ht="15.75" customHeight="1" x14ac:dyDescent="0.2">
      <c r="A59" s="315"/>
      <c r="B59" s="1124" t="s">
        <v>953</v>
      </c>
      <c r="C59" s="1124"/>
      <c r="D59" s="1124"/>
      <c r="E59" s="1124"/>
      <c r="F59" s="1124"/>
      <c r="G59" s="1124"/>
      <c r="H59" s="1125"/>
      <c r="I59" s="1135" t="s">
        <v>1120</v>
      </c>
      <c r="J59" s="1135" t="s">
        <v>1121</v>
      </c>
      <c r="K59" s="466"/>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row>
    <row r="60" spans="1:86" ht="15.75" customHeight="1" x14ac:dyDescent="0.2">
      <c r="A60" s="315"/>
      <c r="B60" s="1124"/>
      <c r="C60" s="1124"/>
      <c r="D60" s="1124"/>
      <c r="E60" s="1124"/>
      <c r="F60" s="1124"/>
      <c r="G60" s="1124"/>
      <c r="H60" s="1125"/>
      <c r="I60" s="1135"/>
      <c r="J60" s="1135"/>
      <c r="K60" s="466"/>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row>
    <row r="61" spans="1:86" ht="15.75" customHeight="1" x14ac:dyDescent="0.2">
      <c r="A61" s="315"/>
      <c r="B61" s="1124" t="s">
        <v>950</v>
      </c>
      <c r="C61" s="1124"/>
      <c r="D61" s="1124"/>
      <c r="E61" s="1124"/>
      <c r="F61" s="1124"/>
      <c r="G61" s="1124"/>
      <c r="H61" s="1125"/>
      <c r="I61" s="1135" t="s">
        <v>1122</v>
      </c>
      <c r="J61" s="1135" t="s">
        <v>1123</v>
      </c>
      <c r="K61" s="466"/>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row>
    <row r="62" spans="1:86" ht="15.75" customHeight="1" x14ac:dyDescent="0.2">
      <c r="A62" s="315"/>
      <c r="B62" s="1124"/>
      <c r="C62" s="1124"/>
      <c r="D62" s="1124"/>
      <c r="E62" s="1124"/>
      <c r="F62" s="1124"/>
      <c r="G62" s="1124"/>
      <c r="H62" s="1125"/>
      <c r="I62" s="1135"/>
      <c r="J62" s="1135"/>
      <c r="K62" s="466"/>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row>
    <row r="63" spans="1:86" ht="12.75" customHeight="1" x14ac:dyDescent="0.2">
      <c r="A63" s="315"/>
      <c r="B63" s="1124" t="s">
        <v>1057</v>
      </c>
      <c r="C63" s="1124"/>
      <c r="D63" s="1124"/>
      <c r="E63" s="1124"/>
      <c r="F63" s="1124"/>
      <c r="G63" s="1124"/>
      <c r="H63" s="1125"/>
      <c r="I63" s="1135" t="s">
        <v>1124</v>
      </c>
      <c r="J63" s="1135" t="s">
        <v>1125</v>
      </c>
      <c r="K63" s="466"/>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row>
    <row r="64" spans="1:86" ht="17.25" customHeight="1" x14ac:dyDescent="0.2">
      <c r="A64" s="315"/>
      <c r="B64" s="1124"/>
      <c r="C64" s="1124"/>
      <c r="D64" s="1124"/>
      <c r="E64" s="1124"/>
      <c r="F64" s="1124"/>
      <c r="G64" s="1124"/>
      <c r="H64" s="1125"/>
      <c r="I64" s="1135"/>
      <c r="J64" s="1135"/>
      <c r="K64" s="466"/>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row>
    <row r="65" spans="1:86" ht="17.25" customHeight="1" x14ac:dyDescent="0.2">
      <c r="A65" s="315"/>
      <c r="B65" s="1133" t="s">
        <v>1056</v>
      </c>
      <c r="C65" s="1133"/>
      <c r="D65" s="1133"/>
      <c r="E65" s="1133"/>
      <c r="F65" s="1133"/>
      <c r="G65" s="1133"/>
      <c r="H65" s="1134"/>
      <c r="I65" s="1135" t="s">
        <v>1126</v>
      </c>
      <c r="J65" s="1135" t="s">
        <v>1127</v>
      </c>
      <c r="K65" s="466"/>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row>
    <row r="66" spans="1:86" ht="17.25" customHeight="1" x14ac:dyDescent="0.2">
      <c r="A66" s="315"/>
      <c r="B66" s="1133"/>
      <c r="C66" s="1133"/>
      <c r="D66" s="1133"/>
      <c r="E66" s="1133"/>
      <c r="F66" s="1133"/>
      <c r="G66" s="1133"/>
      <c r="H66" s="1134"/>
      <c r="I66" s="1135"/>
      <c r="J66" s="1135"/>
      <c r="K66" s="466"/>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row>
    <row r="67" spans="1:86" ht="15.75" customHeight="1" x14ac:dyDescent="0.2">
      <c r="A67" s="315"/>
      <c r="B67" s="1133" t="s">
        <v>1081</v>
      </c>
      <c r="C67" s="1133"/>
      <c r="D67" s="1133"/>
      <c r="E67" s="1133"/>
      <c r="F67" s="1133"/>
      <c r="G67" s="1133"/>
      <c r="H67" s="1134"/>
      <c r="I67" s="1135" t="s">
        <v>1128</v>
      </c>
      <c r="J67" s="1135" t="s">
        <v>1129</v>
      </c>
      <c r="K67" s="466"/>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row>
    <row r="68" spans="1:86" ht="15.75" customHeight="1" x14ac:dyDescent="0.2">
      <c r="A68" s="315"/>
      <c r="B68" s="1133"/>
      <c r="C68" s="1133"/>
      <c r="D68" s="1133"/>
      <c r="E68" s="1133"/>
      <c r="F68" s="1133"/>
      <c r="G68" s="1133"/>
      <c r="H68" s="1134"/>
      <c r="I68" s="1135"/>
      <c r="J68" s="1135"/>
      <c r="K68" s="466"/>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row>
    <row r="69" spans="1:86" ht="15.75" customHeight="1" x14ac:dyDescent="0.2">
      <c r="A69" s="315"/>
      <c r="B69" s="1133" t="s">
        <v>1082</v>
      </c>
      <c r="C69" s="1133"/>
      <c r="D69" s="1133"/>
      <c r="E69" s="1133"/>
      <c r="F69" s="1133"/>
      <c r="G69" s="1133"/>
      <c r="H69" s="1134"/>
      <c r="I69" s="1135" t="s">
        <v>1130</v>
      </c>
      <c r="J69" s="1135" t="s">
        <v>1131</v>
      </c>
      <c r="K69" s="466"/>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row>
    <row r="70" spans="1:86" ht="15.75" customHeight="1" x14ac:dyDescent="0.2">
      <c r="A70" s="315"/>
      <c r="B70" s="1133"/>
      <c r="C70" s="1133"/>
      <c r="D70" s="1133"/>
      <c r="E70" s="1133"/>
      <c r="F70" s="1133"/>
      <c r="G70" s="1133"/>
      <c r="H70" s="1134"/>
      <c r="I70" s="1135"/>
      <c r="J70" s="1135"/>
      <c r="K70" s="466"/>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row>
    <row r="71" spans="1:86" ht="15.75" customHeight="1" x14ac:dyDescent="0.2">
      <c r="A71" s="315"/>
      <c r="B71" s="1133" t="s">
        <v>1083</v>
      </c>
      <c r="C71" s="1133"/>
      <c r="D71" s="1133"/>
      <c r="E71" s="1133"/>
      <c r="F71" s="1133"/>
      <c r="G71" s="1133"/>
      <c r="H71" s="1134"/>
      <c r="I71" s="1139" t="s">
        <v>1132</v>
      </c>
      <c r="J71" s="1139" t="s">
        <v>1133</v>
      </c>
      <c r="K71" s="466"/>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row>
    <row r="72" spans="1:86" ht="15.75" customHeight="1" thickBot="1" x14ac:dyDescent="0.25">
      <c r="A72" s="319"/>
      <c r="B72" s="1201"/>
      <c r="C72" s="1201"/>
      <c r="D72" s="1201"/>
      <c r="E72" s="1201"/>
      <c r="F72" s="1201"/>
      <c r="G72" s="1201"/>
      <c r="H72" s="1202"/>
      <c r="I72" s="1203"/>
      <c r="J72" s="1203"/>
      <c r="K72" s="476"/>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row>
    <row r="73" spans="1:8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row>
    <row r="74" spans="1:8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row>
    <row r="75" spans="1:8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row>
    <row r="76" spans="1:8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row>
    <row r="77" spans="1:8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row>
    <row r="78" spans="1:8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row>
    <row r="79" spans="1:8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row>
    <row r="80" spans="1:8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row>
    <row r="81" spans="1:8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row>
    <row r="82" spans="1:8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row>
    <row r="83" spans="1:8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row>
    <row r="84" spans="1:86" ht="17.2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row>
    <row r="85" spans="1:86"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row>
    <row r="86" spans="1:86"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row>
    <row r="87" spans="1:86"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row>
    <row r="88" spans="1:86"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row>
    <row r="89" spans="1:86"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row>
    <row r="90" spans="1:86"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row>
    <row r="91" spans="1:86"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row>
    <row r="92" spans="1:86"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row>
    <row r="93" spans="1:86"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row>
    <row r="94" spans="1:86"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row>
    <row r="95" spans="1:86"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row>
    <row r="96" spans="1:86"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row>
    <row r="97" spans="1:86"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row>
    <row r="98" spans="1:86"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row>
    <row r="99" spans="1:86"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row>
    <row r="100" spans="1:8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row>
    <row r="101" spans="1:8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row>
    <row r="102" spans="1:8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row>
    <row r="103" spans="1:8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row>
    <row r="104" spans="1:8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row>
    <row r="105" spans="1:8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row>
    <row r="106" spans="1:8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row>
    <row r="107" spans="1:8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row>
    <row r="108" spans="1:8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row>
    <row r="109" spans="1:8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row>
    <row r="110" spans="1:8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row>
    <row r="111" spans="1:8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row>
    <row r="112" spans="1:8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row>
    <row r="113" spans="1:8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row>
    <row r="114" spans="1:8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row>
    <row r="115" spans="1:8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row>
    <row r="116" spans="1:8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row>
    <row r="117" spans="1:8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row>
    <row r="118" spans="1:8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row>
    <row r="119" spans="1:8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row>
    <row r="120" spans="1:8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row>
    <row r="121" spans="1:8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row>
    <row r="122" spans="1:8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row>
    <row r="123" spans="1:8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row>
    <row r="124" spans="1:8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row>
    <row r="125" spans="1:8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row>
    <row r="126" spans="1:8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row>
    <row r="127" spans="1:8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row>
    <row r="128" spans="1:8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row>
    <row r="129" spans="1:8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row>
    <row r="130" spans="1:8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row>
    <row r="131" spans="1:8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row>
    <row r="132" spans="1:8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row>
    <row r="133" spans="1:8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row>
    <row r="134" spans="1:8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row>
    <row r="135" spans="1:8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row>
    <row r="136" spans="1:8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row>
    <row r="137" spans="1:8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row>
    <row r="138" spans="1:8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row>
    <row r="139" spans="1:8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row>
    <row r="140" spans="1:8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row>
    <row r="141" spans="1:8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row>
    <row r="142" spans="1:8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row>
    <row r="143" spans="1:8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row>
    <row r="144" spans="1:8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row>
    <row r="145" spans="1:8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row>
    <row r="146" spans="1:8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row>
    <row r="147" spans="1:8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row>
    <row r="148" spans="1:8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row>
    <row r="149" spans="1:8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row>
    <row r="150" spans="1:8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row>
    <row r="151" spans="1:8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row>
    <row r="152" spans="1:8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row>
    <row r="153" spans="1:8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row>
    <row r="154" spans="1:8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row>
    <row r="155" spans="1:8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row>
    <row r="156" spans="1:8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row>
    <row r="157" spans="1:8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row>
    <row r="158" spans="1:8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row>
    <row r="159" spans="1:8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row>
    <row r="160" spans="1:8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row>
    <row r="161" spans="1:8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row>
    <row r="162" spans="1:8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row>
    <row r="163" spans="1:8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row>
    <row r="164" spans="1:8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row>
    <row r="165" spans="1:8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row>
    <row r="166" spans="1:8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row>
    <row r="167" spans="1:8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row>
    <row r="168" spans="1:8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row>
    <row r="169" spans="1:8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row>
    <row r="170" spans="1:8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row>
    <row r="171" spans="1:8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row>
    <row r="172" spans="1:8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row>
    <row r="173" spans="1:8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row>
    <row r="174" spans="1:8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row>
    <row r="175" spans="1:8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row>
    <row r="176" spans="1:8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row>
    <row r="177" spans="1:8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row>
    <row r="178" spans="1:8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row>
    <row r="179" spans="1:8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row>
    <row r="180" spans="1:8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row>
    <row r="181" spans="1:8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row>
    <row r="182" spans="1:8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row>
    <row r="183" spans="1:8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row>
    <row r="184" spans="1:8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row>
    <row r="185" spans="1:8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row>
    <row r="186" spans="1:8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row>
    <row r="187" spans="1:8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row>
    <row r="188" spans="1:8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row>
    <row r="189" spans="1:8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row>
    <row r="190" spans="1:8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row>
    <row r="191" spans="1:8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row>
    <row r="192" spans="1:8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row>
    <row r="193" spans="1:8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row>
    <row r="194" spans="1:8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row>
    <row r="195" spans="1:8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row>
    <row r="196" spans="1:8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row>
    <row r="197" spans="1:8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row>
    <row r="198" spans="1:8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row>
    <row r="199" spans="1:8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row>
    <row r="200" spans="1:8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row>
    <row r="201" spans="1:8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row>
    <row r="202" spans="1:8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row>
    <row r="203" spans="1:8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row>
    <row r="204" spans="1:8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row>
    <row r="205" spans="1:8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row>
    <row r="206" spans="1:8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row>
    <row r="207" spans="1:8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row>
    <row r="208" spans="1:8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row>
    <row r="209" spans="1:8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row>
    <row r="210" spans="1:8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row>
    <row r="211" spans="1:8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row>
    <row r="212" spans="1:8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row>
    <row r="213" spans="1:8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row>
    <row r="214" spans="1:8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row>
    <row r="215" spans="1:8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row>
    <row r="216" spans="1:8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row>
    <row r="217" spans="1:8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row>
    <row r="218" spans="1:8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row>
    <row r="219" spans="1:8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row>
    <row r="220" spans="1:8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row>
    <row r="221" spans="1:8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row>
    <row r="222" spans="1:8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row>
    <row r="223" spans="1:8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row>
    <row r="224" spans="1:8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row>
    <row r="225" spans="1:8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row>
    <row r="226" spans="1:8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row>
    <row r="227" spans="1:8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row>
    <row r="228" spans="1:8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row>
    <row r="229" spans="1:8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row>
    <row r="230" spans="1:8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row>
    <row r="231" spans="1:8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row>
    <row r="232" spans="1:8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row>
    <row r="233" spans="1:8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row>
    <row r="234" spans="1:8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row>
    <row r="235" spans="1:8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row>
    <row r="236" spans="1:8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row>
    <row r="237" spans="1:8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row>
    <row r="238" spans="1:8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row>
    <row r="239" spans="1:8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row>
    <row r="240" spans="1:8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row>
    <row r="241" spans="1:8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row>
    <row r="242" spans="1:8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row>
    <row r="243" spans="1:8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row>
    <row r="244" spans="1:8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row>
    <row r="245" spans="1:8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row>
    <row r="246" spans="1:8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row>
    <row r="247" spans="1:8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row>
    <row r="248" spans="1:8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row>
    <row r="249" spans="1:8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row>
    <row r="250" spans="1:8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row>
    <row r="251" spans="1:8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row>
    <row r="252" spans="1:8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row>
    <row r="253" spans="1:8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row>
    <row r="254" spans="1:8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row>
    <row r="255" spans="1:8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row>
    <row r="256" spans="1:8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row>
    <row r="257" spans="1:8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row>
    <row r="258" spans="1:8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row>
    <row r="259" spans="1:8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row>
    <row r="260" spans="1:8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row>
    <row r="261" spans="1:8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row>
    <row r="262" spans="1:8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row>
    <row r="263" spans="1:8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row>
    <row r="264" spans="1:8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row>
    <row r="265" spans="1:8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row>
    <row r="266" spans="1:8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row>
    <row r="267" spans="1:8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row>
    <row r="268" spans="1:8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row>
    <row r="269" spans="1:8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row>
    <row r="270" spans="1:8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row>
    <row r="271" spans="1:8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row>
    <row r="272" spans="1:8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row>
    <row r="273" spans="1:8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row>
    <row r="274" spans="1:8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row>
    <row r="275" spans="1:8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row>
    <row r="276" spans="1:8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row>
    <row r="277" spans="1:8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row>
    <row r="278" spans="1:8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row>
    <row r="279" spans="1:8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row>
    <row r="280" spans="1:8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row>
    <row r="281" spans="1:8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row>
    <row r="282" spans="1:8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row>
    <row r="283" spans="1:8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row>
    <row r="284" spans="1:8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row>
    <row r="285" spans="1:8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row>
    <row r="286" spans="1:8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row>
    <row r="287" spans="1:8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row>
    <row r="288" spans="1:8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row>
    <row r="289" spans="1:8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row>
    <row r="290" spans="1:8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row>
    <row r="291" spans="1:8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row>
    <row r="292" spans="1:8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row>
    <row r="293" spans="1:8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row>
    <row r="294" spans="1:8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row>
    <row r="295" spans="1:8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row>
    <row r="296" spans="1:8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row>
    <row r="297" spans="1:8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row>
    <row r="298" spans="1:8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row>
    <row r="299" spans="1:8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row>
    <row r="300" spans="1:8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row>
    <row r="301" spans="1:8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row>
    <row r="302" spans="1:8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row>
    <row r="303" spans="1:8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row>
    <row r="304" spans="1:8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row>
    <row r="305" spans="1:8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row>
    <row r="306" spans="1:8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row>
    <row r="307" spans="1:8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row>
    <row r="308" spans="1:8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row>
    <row r="309" spans="1:8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row>
    <row r="310" spans="1:8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row>
    <row r="311" spans="1:8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row>
    <row r="312" spans="1:8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row>
    <row r="313" spans="1:8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row>
    <row r="314" spans="1:8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row>
    <row r="315" spans="1:8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row>
    <row r="316" spans="1:8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row>
    <row r="317" spans="1:8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row>
    <row r="318" spans="1:8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row>
    <row r="319" spans="1:8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row>
    <row r="320" spans="1:8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row>
    <row r="321" spans="1:8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row>
    <row r="322" spans="1:8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row>
    <row r="323" spans="1:8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row>
    <row r="324" spans="1:8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row>
    <row r="325" spans="1:8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row>
    <row r="326" spans="1:8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row>
    <row r="327" spans="1:8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row>
    <row r="328" spans="1:8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row>
    <row r="329" spans="1:8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row>
    <row r="330" spans="1:8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row>
    <row r="331" spans="1:8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row>
    <row r="332" spans="1:8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row>
    <row r="333" spans="1:8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row>
    <row r="334" spans="1:8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row>
    <row r="335" spans="1:8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row>
    <row r="336" spans="1:8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row>
    <row r="337" spans="1:8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row>
    <row r="338" spans="1:8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row>
    <row r="339" spans="1:8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row>
    <row r="340" spans="1:8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row>
    <row r="341" spans="1:8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row>
    <row r="342" spans="1:8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row>
    <row r="343" spans="1:8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row>
    <row r="344" spans="1:8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row>
    <row r="345" spans="1:8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row>
    <row r="346" spans="1:8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row>
    <row r="347" spans="1:8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row>
    <row r="348" spans="1:8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row>
    <row r="349" spans="1:8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row>
    <row r="350" spans="1:8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row>
    <row r="351" spans="1:8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row>
    <row r="352" spans="1:8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row>
    <row r="353" spans="1:8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row>
    <row r="354" spans="1:8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row>
    <row r="355" spans="1:8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row>
    <row r="356" spans="1:8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row>
    <row r="357" spans="1:8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row>
    <row r="358" spans="1:8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row>
    <row r="359" spans="1:8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row>
    <row r="360" spans="1:8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row>
    <row r="361" spans="1:8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row>
    <row r="362" spans="1:8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row>
    <row r="363" spans="1:8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row>
    <row r="364" spans="1:8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row>
    <row r="365" spans="1:8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row>
    <row r="366" spans="1:8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row>
    <row r="367" spans="1:8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row>
    <row r="368" spans="1:8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row>
    <row r="369" spans="1:8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row>
    <row r="370" spans="1:8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row>
    <row r="371" spans="1:8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row>
    <row r="372" spans="1:8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row>
    <row r="373" spans="1:8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row>
    <row r="374" spans="1:8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row>
    <row r="375" spans="1:8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row>
    <row r="376" spans="1:8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row>
    <row r="377" spans="1:8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row>
    <row r="378" spans="1:8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row>
    <row r="379" spans="1:8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row>
    <row r="380" spans="1:8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row>
    <row r="381" spans="1:8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row>
    <row r="382" spans="1:8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row>
    <row r="383" spans="1:8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row>
    <row r="384" spans="1:8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row>
    <row r="385" spans="1:8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row>
    <row r="386" spans="1:8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row>
    <row r="387" spans="1:8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row>
    <row r="388" spans="1:8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row>
    <row r="389" spans="1:8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row>
    <row r="390" spans="1:8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row>
    <row r="391" spans="1:8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row>
    <row r="392" spans="1:8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row>
    <row r="393" spans="1:8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row>
    <row r="394" spans="1:8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row>
    <row r="395" spans="1:8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row>
    <row r="396" spans="1:8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row>
    <row r="397" spans="1:8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row>
    <row r="398" spans="1:8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row>
    <row r="399" spans="1:8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row>
    <row r="400" spans="1:8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row>
    <row r="401" spans="1:8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row>
    <row r="402" spans="1:8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row>
    <row r="403" spans="1:8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row>
    <row r="404" spans="1:8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row>
    <row r="405" spans="1:8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row>
    <row r="406" spans="1:8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row>
    <row r="407" spans="1:8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row>
    <row r="408" spans="1:8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row>
    <row r="409" spans="1:8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row>
    <row r="410" spans="1:8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row>
    <row r="411" spans="1:8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row>
    <row r="412" spans="1:8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row>
    <row r="413" spans="1:8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row>
    <row r="414" spans="1:8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row>
    <row r="415" spans="1:8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row>
    <row r="416" spans="1:8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row>
    <row r="417" spans="1:8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row>
    <row r="418" spans="1:8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row>
    <row r="419" spans="1:8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row>
    <row r="420" spans="1:8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row>
    <row r="421" spans="1:8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row>
    <row r="422" spans="1:8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row>
    <row r="423" spans="1:8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row>
    <row r="424" spans="1:8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row>
    <row r="425" spans="1:8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row>
    <row r="426" spans="1:8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row>
    <row r="427" spans="1:8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row>
    <row r="428" spans="1:8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row>
    <row r="429" spans="1:8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row>
    <row r="430" spans="1:8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row>
    <row r="431" spans="1:8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row>
    <row r="432" spans="1:8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row>
    <row r="433" spans="1:8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row>
    <row r="434" spans="1:8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row>
    <row r="435" spans="1:8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row>
    <row r="436" spans="1:8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row>
    <row r="437" spans="1:8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row>
    <row r="438" spans="1:8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row>
    <row r="439" spans="1:8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row>
    <row r="440" spans="1:8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row>
    <row r="441" spans="1:8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row>
    <row r="442" spans="1:8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row>
    <row r="443" spans="1:8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row>
    <row r="444" spans="1:8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row>
    <row r="445" spans="1:8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row>
    <row r="446" spans="1:8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row>
    <row r="447" spans="1:8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row>
    <row r="448" spans="1:8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row>
    <row r="449" spans="1:8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row>
    <row r="450" spans="1:8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row>
    <row r="451" spans="1:8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row>
    <row r="452" spans="1:8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row>
    <row r="453" spans="1:8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row>
    <row r="454" spans="1:8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row>
    <row r="455" spans="1:8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row>
    <row r="456" spans="1:8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row>
    <row r="457" spans="1:8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row>
    <row r="458" spans="1:8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row>
    <row r="459" spans="1:8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row>
    <row r="460" spans="1:8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row>
    <row r="461" spans="1:8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row>
    <row r="462" spans="1:8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row>
    <row r="463" spans="1:8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row>
    <row r="464" spans="1:8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row>
    <row r="465" spans="1:8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row>
    <row r="466" spans="1:8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row>
    <row r="467" spans="1:8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row>
    <row r="468" spans="1:8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row>
    <row r="469" spans="1:8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row>
    <row r="470" spans="1:8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row>
    <row r="471" spans="1:8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row>
    <row r="472" spans="1:8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row>
    <row r="473" spans="1:8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row>
    <row r="474" spans="1:8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row>
    <row r="475" spans="1:8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row>
    <row r="476" spans="1:8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row>
    <row r="477" spans="1:8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row>
    <row r="478" spans="1:8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row>
    <row r="479" spans="1:8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row>
    <row r="480" spans="1:8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row>
    <row r="481" spans="1:8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row>
    <row r="482" spans="1:8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row>
    <row r="483" spans="1:8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row>
    <row r="484" spans="1:8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row>
    <row r="485" spans="1:8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row>
    <row r="486" spans="1:8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row>
    <row r="487" spans="1:8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row>
    <row r="488" spans="1:8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row>
    <row r="489" spans="1:8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row>
    <row r="490" spans="1:8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row>
    <row r="491" spans="1:8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row>
    <row r="492" spans="1:8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row>
    <row r="493" spans="1:8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row>
    <row r="494" spans="1:8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row>
    <row r="495" spans="1:8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row>
    <row r="496" spans="1:8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row>
    <row r="497" spans="1:8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row>
    <row r="498" spans="1:8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row>
    <row r="499" spans="1:8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row>
    <row r="500" spans="1:8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row>
    <row r="501" spans="1:8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row>
    <row r="502" spans="1:8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row>
    <row r="503" spans="1:8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row>
    <row r="504" spans="1:8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row>
    <row r="505" spans="1:8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row>
    <row r="506" spans="1:8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row>
    <row r="507" spans="1:8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row>
    <row r="508" spans="1:8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row>
    <row r="509" spans="1:8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row>
    <row r="510" spans="1:8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row>
    <row r="511" spans="1:8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row>
    <row r="512" spans="1:8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row>
    <row r="513" spans="1:8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row>
    <row r="514" spans="1:8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row>
    <row r="515" spans="1:8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row>
    <row r="516" spans="1:8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row>
    <row r="517" spans="1:8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row>
    <row r="518" spans="1:8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row>
    <row r="519" spans="1:8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row>
    <row r="520" spans="1:8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row>
    <row r="521" spans="1:8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row>
    <row r="522" spans="1:8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row>
    <row r="523" spans="1:8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row>
    <row r="524" spans="1:8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row>
    <row r="525" spans="1:8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row>
    <row r="526" spans="1:8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row>
    <row r="527" spans="1:8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row>
    <row r="528" spans="1:8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row>
    <row r="529" spans="1:8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row>
    <row r="530" spans="1:8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row>
    <row r="531" spans="1:8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row>
    <row r="532" spans="1:8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row>
    <row r="533" spans="1:8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row>
    <row r="534" spans="1:8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row>
    <row r="535" spans="1:8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row>
    <row r="536" spans="1:8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row>
    <row r="537" spans="1:8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row>
    <row r="538" spans="1:8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row>
    <row r="539" spans="1:8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row>
    <row r="540" spans="1:8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row>
    <row r="541" spans="1:8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row>
    <row r="542" spans="1:8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row>
    <row r="543" spans="1:8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row>
    <row r="544" spans="1:8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row>
    <row r="545" spans="1:8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row>
    <row r="546" spans="1:8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row>
    <row r="547" spans="1:8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row>
    <row r="548" spans="1:8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row>
    <row r="549" spans="1:8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row>
    <row r="550" spans="1:8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row>
    <row r="551" spans="1:8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row>
    <row r="552" spans="1:8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row>
    <row r="553" spans="1:8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row>
    <row r="554" spans="1:8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row>
    <row r="555" spans="1:8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row>
    <row r="556" spans="1:8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row>
    <row r="557" spans="1:8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row>
    <row r="558" spans="1:8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row>
    <row r="559" spans="1:8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row>
    <row r="560" spans="1:8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row>
    <row r="561" spans="1:8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row>
    <row r="562" spans="1:8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row>
    <row r="563" spans="1:8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row>
    <row r="564" spans="1:8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row>
    <row r="565" spans="1:8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row>
    <row r="566" spans="1:8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row>
    <row r="567" spans="1:8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row>
    <row r="568" spans="1:8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row>
    <row r="569" spans="1:8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row>
    <row r="570" spans="1:8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row>
    <row r="571" spans="1:8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row>
    <row r="572" spans="1:8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row>
    <row r="573" spans="1:8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row>
    <row r="574" spans="1:8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row>
    <row r="575" spans="1:8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row>
    <row r="576" spans="1:8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row>
    <row r="577" spans="1:8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row>
    <row r="578" spans="1:8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row>
    <row r="579" spans="1:8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row>
    <row r="580" spans="1:8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row>
    <row r="581" spans="1:8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row>
    <row r="582" spans="1:8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row>
    <row r="583" spans="1:8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row>
    <row r="584" spans="1:8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row>
    <row r="585" spans="1:8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row>
    <row r="586" spans="1:8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row>
    <row r="587" spans="1:8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row>
    <row r="588" spans="1:8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row>
    <row r="589" spans="1:8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row>
    <row r="590" spans="1:8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row>
    <row r="591" spans="1:8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row>
    <row r="592" spans="1:8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row>
    <row r="593" spans="1:8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row>
    <row r="594" spans="1:8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row>
    <row r="595" spans="1:8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row>
    <row r="596" spans="1:8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row>
    <row r="597" spans="1:8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row>
    <row r="598" spans="1:8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row>
    <row r="599" spans="1:8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row>
    <row r="600" spans="1:8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row>
    <row r="601" spans="1:8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row>
    <row r="602" spans="1:8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row>
    <row r="603" spans="1:8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row>
    <row r="604" spans="1:8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row>
    <row r="605" spans="1:8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row>
    <row r="606" spans="1:8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row>
    <row r="607" spans="1:8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row>
    <row r="608" spans="1:8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row>
    <row r="609" spans="1:8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row>
  </sheetData>
  <mergeCells count="84">
    <mergeCell ref="I26:I27"/>
    <mergeCell ref="J26:J27"/>
    <mergeCell ref="B47:H48"/>
    <mergeCell ref="I47:I48"/>
    <mergeCell ref="J47:J48"/>
    <mergeCell ref="B45:H46"/>
    <mergeCell ref="I45:I46"/>
    <mergeCell ref="J45:J46"/>
    <mergeCell ref="B39:H40"/>
    <mergeCell ref="I39:I40"/>
    <mergeCell ref="J39:J40"/>
    <mergeCell ref="B41:H42"/>
    <mergeCell ref="I41:I42"/>
    <mergeCell ref="J41:J42"/>
    <mergeCell ref="B43:H44"/>
    <mergeCell ref="I43:I44"/>
    <mergeCell ref="B69:H70"/>
    <mergeCell ref="I69:I70"/>
    <mergeCell ref="J69:J70"/>
    <mergeCell ref="B71:H72"/>
    <mergeCell ref="I71:I72"/>
    <mergeCell ref="J71:J72"/>
    <mergeCell ref="B49:H50"/>
    <mergeCell ref="I49:I50"/>
    <mergeCell ref="J49:J50"/>
    <mergeCell ref="B59:H60"/>
    <mergeCell ref="I59:I60"/>
    <mergeCell ref="J59:J60"/>
    <mergeCell ref="I52:I56"/>
    <mergeCell ref="J52:J56"/>
    <mergeCell ref="B57:H58"/>
    <mergeCell ref="I57:I58"/>
    <mergeCell ref="J57:J58"/>
    <mergeCell ref="B67:H68"/>
    <mergeCell ref="I67:I68"/>
    <mergeCell ref="J67:J68"/>
    <mergeCell ref="B61:H62"/>
    <mergeCell ref="I61:I62"/>
    <mergeCell ref="J61:J62"/>
    <mergeCell ref="B63:H64"/>
    <mergeCell ref="I63:I64"/>
    <mergeCell ref="J63:J64"/>
    <mergeCell ref="B65:H66"/>
    <mergeCell ref="I65:I66"/>
    <mergeCell ref="J65:J66"/>
    <mergeCell ref="J43:J44"/>
    <mergeCell ref="A31:H31"/>
    <mergeCell ref="I31:I34"/>
    <mergeCell ref="J31:J34"/>
    <mergeCell ref="B35:H36"/>
    <mergeCell ref="I35:I36"/>
    <mergeCell ref="J35:J36"/>
    <mergeCell ref="B37:H38"/>
    <mergeCell ref="I37:I38"/>
    <mergeCell ref="J37:J38"/>
    <mergeCell ref="J28:J29"/>
    <mergeCell ref="B24:H25"/>
    <mergeCell ref="B18:H19"/>
    <mergeCell ref="I18:I19"/>
    <mergeCell ref="J18:J19"/>
    <mergeCell ref="B20:H21"/>
    <mergeCell ref="I20:I21"/>
    <mergeCell ref="J20:J21"/>
    <mergeCell ref="B22:H23"/>
    <mergeCell ref="I22:I23"/>
    <mergeCell ref="J22:J23"/>
    <mergeCell ref="B28:H29"/>
    <mergeCell ref="I28:I29"/>
    <mergeCell ref="I24:I25"/>
    <mergeCell ref="J24:J25"/>
    <mergeCell ref="B26:H27"/>
    <mergeCell ref="B14:H15"/>
    <mergeCell ref="I14:I15"/>
    <mergeCell ref="J14:J15"/>
    <mergeCell ref="B16:H17"/>
    <mergeCell ref="I16:I17"/>
    <mergeCell ref="J16:J17"/>
    <mergeCell ref="I10:I13"/>
    <mergeCell ref="J10:J13"/>
    <mergeCell ref="A5:J5"/>
    <mergeCell ref="A9:H9"/>
    <mergeCell ref="A1:K1"/>
    <mergeCell ref="A2:K2"/>
    <mergeCell ref="A7:K7"/>
  </mergeCells>
  <hyperlinks>
    <hyperlink ref="A5:J5" location="HCA_GLA" display="In Questions 3, 4 and 5 only report new build affordable housing that has not been reported to the HCA or the GLA through their grant administration systems."/>
    <hyperlink ref="B14" location="Social_Rent" display="a.Social Rent"/>
    <hyperlink ref="B16" location="Affordable_Rent" display="b.Affordable Rent"/>
    <hyperlink ref="B18" location="Intermediate_Rent" display="c.Intermediate Rent"/>
    <hyperlink ref="B20" location="Affordable_Home_Ownership" display="d.Affordable Home Ownership "/>
    <hyperlink ref="I10:I13" location="Guidance!A644" display="Units started without developer contributions"/>
    <hyperlink ref="J10:J13" location="Guidance!A645" display="Units started with developer contributions through planning obligations"/>
    <hyperlink ref="A9" location="QuestionI3_I4_I5" display="3. Owned by Local Authority, not reported to HCA or GLA"/>
    <hyperlink ref="A31" location="QuestionI3_I4_I5" display="4. Owned by Private Registered Providers (including HAs) not reported to HCA or GLA"/>
    <hyperlink ref="I31:I34" location="Guidance!A644" display="Units starteed without developer contributions"/>
    <hyperlink ref="J31:J34" location="Guidance!A645" display="Units started with developer contributions through planning obligations"/>
    <hyperlink ref="A52" location="Guidance!A698" display="3. Owned by non-registered providers"/>
    <hyperlink ref="I52:I56" location="Guidance!A644" display="Units started without developer contributions"/>
    <hyperlink ref="J52:J56" location="Guidance!A645" display="Units started with developer contributions through planning obligations"/>
    <hyperlink ref="B35" location="Social_Rent" display="a.Social Rent"/>
    <hyperlink ref="B37" location="Affordable_Rent" display="b.Affordable Rent"/>
    <hyperlink ref="B39" location="Intermediate_Rent" display="c.Intermediate Rent"/>
    <hyperlink ref="B41" location="Affordable_Home_Ownership" display="d.Affordable Home Ownership "/>
    <hyperlink ref="B57" location="Social_Rent" display="a.Social Rent"/>
    <hyperlink ref="B59" location="Affordable_Rent" display="b.Affordable Rent"/>
    <hyperlink ref="B61" location="Intermediate_Rent" display="c.Intermediate Rent"/>
    <hyperlink ref="B63" location="Affordable_Home_Ownership" display="d.Affordable Home Ownership "/>
    <hyperlink ref="A9:H9" location="Guidance!A694" display="1. Owned by Local Authority, not reported to HCA or GLA"/>
    <hyperlink ref="A31:H31" location="Guidance!A696" display="2. Owned by Private Registered Providers (including HAs) not reported to HCA or GLA"/>
  </hyperlinks>
  <pageMargins left="0.7" right="0.7" top="0.75" bottom="0.75" header="0.3" footer="0.3"/>
  <pageSetup paperSize="9" scale="6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21"/>
  <sheetViews>
    <sheetView view="pageBreakPreview" zoomScaleNormal="100" zoomScaleSheetLayoutView="100" workbookViewId="0"/>
  </sheetViews>
  <sheetFormatPr defaultRowHeight="12.75" x14ac:dyDescent="0.2"/>
  <cols>
    <col min="9" max="9" width="24.5703125" customWidth="1"/>
  </cols>
  <sheetData>
    <row r="1" spans="1:10" ht="24" customHeight="1" x14ac:dyDescent="0.2">
      <c r="A1" s="530" t="s">
        <v>1250</v>
      </c>
      <c r="B1" s="527"/>
      <c r="C1" s="527"/>
      <c r="D1" s="527"/>
      <c r="E1" s="527"/>
      <c r="F1" s="527"/>
      <c r="G1" s="528"/>
      <c r="H1" s="529"/>
      <c r="I1" s="529"/>
      <c r="J1" s="528"/>
    </row>
    <row r="2" spans="1:10" ht="15" x14ac:dyDescent="0.2">
      <c r="A2" s="579" t="s">
        <v>81</v>
      </c>
      <c r="B2" s="580"/>
      <c r="C2" s="580"/>
      <c r="D2" s="580"/>
      <c r="E2" s="580"/>
      <c r="F2" s="303"/>
      <c r="G2" s="303"/>
      <c r="H2" s="531"/>
      <c r="I2" s="599" t="s">
        <v>82</v>
      </c>
      <c r="J2" s="303"/>
    </row>
    <row r="3" spans="1:10" ht="15" x14ac:dyDescent="0.2">
      <c r="A3" s="579"/>
      <c r="B3" s="580"/>
      <c r="C3" s="580"/>
      <c r="D3" s="580"/>
      <c r="E3" s="580"/>
      <c r="F3" s="303"/>
      <c r="G3" s="303"/>
      <c r="H3" s="531"/>
      <c r="I3" s="543"/>
      <c r="J3" s="303"/>
    </row>
    <row r="4" spans="1:10" x14ac:dyDescent="0.2">
      <c r="A4" s="1207" t="s">
        <v>141</v>
      </c>
      <c r="B4" s="1208"/>
      <c r="C4" s="1208"/>
      <c r="D4" s="1208"/>
      <c r="E4" s="1208"/>
      <c r="F4" s="1208"/>
      <c r="G4" s="1208"/>
      <c r="H4" s="1209"/>
      <c r="I4" s="581" t="s">
        <v>144</v>
      </c>
      <c r="J4" s="303"/>
    </row>
    <row r="5" spans="1:10" ht="24.75" customHeight="1" x14ac:dyDescent="0.2">
      <c r="A5" s="1210" t="s">
        <v>142</v>
      </c>
      <c r="B5" s="1211"/>
      <c r="C5" s="1211"/>
      <c r="D5" s="1211"/>
      <c r="E5" s="1211"/>
      <c r="F5" s="1211"/>
      <c r="G5" s="1211"/>
      <c r="H5" s="1212"/>
      <c r="I5" s="581" t="s">
        <v>84</v>
      </c>
      <c r="J5" s="303"/>
    </row>
    <row r="6" spans="1:10" ht="27" customHeight="1" x14ac:dyDescent="0.2">
      <c r="A6" s="1210" t="s">
        <v>140</v>
      </c>
      <c r="B6" s="1211"/>
      <c r="C6" s="1211"/>
      <c r="D6" s="1211"/>
      <c r="E6" s="1211"/>
      <c r="F6" s="1211"/>
      <c r="G6" s="1211"/>
      <c r="H6" s="1212"/>
      <c r="I6" s="581" t="s">
        <v>83</v>
      </c>
      <c r="J6" s="303"/>
    </row>
    <row r="7" spans="1:10" ht="15.75" x14ac:dyDescent="0.2">
      <c r="A7" s="582" t="s">
        <v>143</v>
      </c>
      <c r="B7" s="583"/>
      <c r="C7" s="583"/>
      <c r="D7" s="583"/>
      <c r="E7" s="584"/>
      <c r="F7" s="585"/>
      <c r="G7" s="586"/>
      <c r="H7" s="587"/>
      <c r="I7" s="588" t="s">
        <v>85</v>
      </c>
      <c r="J7" s="303"/>
    </row>
    <row r="8" spans="1:10" x14ac:dyDescent="0.2">
      <c r="A8" s="534"/>
      <c r="B8" s="589"/>
      <c r="C8" s="589"/>
      <c r="D8" s="589"/>
      <c r="E8" s="589"/>
      <c r="F8" s="316"/>
      <c r="G8" s="590"/>
      <c r="H8" s="303"/>
      <c r="I8" s="303"/>
      <c r="J8" s="303"/>
    </row>
    <row r="9" spans="1:10" ht="15.75" x14ac:dyDescent="0.25">
      <c r="A9" s="591"/>
      <c r="B9" s="1213" t="s">
        <v>74</v>
      </c>
      <c r="C9" s="1213"/>
      <c r="D9" s="401"/>
      <c r="E9" s="401"/>
      <c r="F9" s="401"/>
      <c r="G9" s="592"/>
      <c r="H9" s="592"/>
      <c r="I9" s="303"/>
      <c r="J9" s="303"/>
    </row>
    <row r="10" spans="1:10" ht="15.75" x14ac:dyDescent="0.25">
      <c r="A10" s="591"/>
      <c r="B10" s="593"/>
      <c r="C10" s="594" t="s">
        <v>208</v>
      </c>
      <c r="D10" s="1204"/>
      <c r="E10" s="1205"/>
      <c r="F10" s="1205"/>
      <c r="G10" s="1205"/>
      <c r="H10" s="1206"/>
      <c r="I10" s="303"/>
      <c r="J10" s="303"/>
    </row>
    <row r="11" spans="1:10" ht="15.75" x14ac:dyDescent="0.25">
      <c r="A11" s="591"/>
      <c r="B11" s="593"/>
      <c r="C11" s="594" t="s">
        <v>209</v>
      </c>
      <c r="D11" s="1204"/>
      <c r="E11" s="1205"/>
      <c r="F11" s="1205"/>
      <c r="G11" s="1205"/>
      <c r="H11" s="1206"/>
      <c r="I11" s="303"/>
      <c r="J11" s="303"/>
    </row>
    <row r="12" spans="1:10" ht="15.75" x14ac:dyDescent="0.25">
      <c r="A12" s="591"/>
      <c r="B12" s="593"/>
      <c r="C12" s="594" t="s">
        <v>210</v>
      </c>
      <c r="D12" s="1204"/>
      <c r="E12" s="1205"/>
      <c r="F12" s="1205"/>
      <c r="G12" s="1205"/>
      <c r="H12" s="1206"/>
      <c r="I12" s="303"/>
      <c r="J12" s="303"/>
    </row>
    <row r="13" spans="1:10" ht="15.75" x14ac:dyDescent="0.25">
      <c r="A13" s="591"/>
      <c r="B13" s="593"/>
      <c r="C13" s="594" t="s">
        <v>211</v>
      </c>
      <c r="D13" s="1204"/>
      <c r="E13" s="1205"/>
      <c r="F13" s="1205"/>
      <c r="G13" s="1205"/>
      <c r="H13" s="1206"/>
      <c r="I13" s="303"/>
      <c r="J13" s="303"/>
    </row>
    <row r="14" spans="1:10" ht="15.75" x14ac:dyDescent="0.25">
      <c r="A14" s="591"/>
      <c r="B14" s="593"/>
      <c r="C14" s="594" t="s">
        <v>212</v>
      </c>
      <c r="D14" s="1204"/>
      <c r="E14" s="1205"/>
      <c r="F14" s="1205"/>
      <c r="G14" s="1205"/>
      <c r="H14" s="1206"/>
      <c r="I14" s="303"/>
      <c r="J14" s="303"/>
    </row>
    <row r="15" spans="1:10" ht="15" x14ac:dyDescent="0.2">
      <c r="A15" s="531"/>
      <c r="B15" s="401"/>
      <c r="C15" s="594" t="s">
        <v>213</v>
      </c>
      <c r="D15" s="1204"/>
      <c r="E15" s="1205"/>
      <c r="F15" s="1205"/>
      <c r="G15" s="1205"/>
      <c r="H15" s="1206"/>
      <c r="I15" s="303"/>
      <c r="J15" s="303"/>
    </row>
    <row r="16" spans="1:10" ht="15" x14ac:dyDescent="0.2">
      <c r="A16" s="531"/>
      <c r="B16" s="401"/>
      <c r="C16" s="594" t="s">
        <v>214</v>
      </c>
      <c r="D16" s="1204"/>
      <c r="E16" s="1205"/>
      <c r="F16" s="1205"/>
      <c r="G16" s="1205"/>
      <c r="H16" s="1206"/>
      <c r="I16" s="303"/>
      <c r="J16" s="303"/>
    </row>
    <row r="17" spans="1:10" ht="15" x14ac:dyDescent="0.2">
      <c r="A17" s="531"/>
      <c r="B17" s="401"/>
      <c r="C17" s="594" t="s">
        <v>215</v>
      </c>
      <c r="D17" s="1204"/>
      <c r="E17" s="1205"/>
      <c r="F17" s="1205"/>
      <c r="G17" s="1205"/>
      <c r="H17" s="1206"/>
      <c r="I17" s="303"/>
      <c r="J17" s="303"/>
    </row>
    <row r="18" spans="1:10" ht="15" x14ac:dyDescent="0.2">
      <c r="A18" s="531"/>
      <c r="B18" s="401"/>
      <c r="C18" s="594" t="s">
        <v>216</v>
      </c>
      <c r="D18" s="1204"/>
      <c r="E18" s="1205"/>
      <c r="F18" s="1205"/>
      <c r="G18" s="1205"/>
      <c r="H18" s="1206"/>
      <c r="I18" s="303"/>
      <c r="J18" s="303"/>
    </row>
    <row r="19" spans="1:10" ht="15" x14ac:dyDescent="0.2">
      <c r="A19" s="531"/>
      <c r="B19" s="401"/>
      <c r="C19" s="595" t="s">
        <v>1273</v>
      </c>
      <c r="D19" s="1204"/>
      <c r="E19" s="1205"/>
      <c r="F19" s="1205"/>
      <c r="G19" s="1205"/>
      <c r="H19" s="1206"/>
      <c r="I19" s="303"/>
      <c r="J19" s="303"/>
    </row>
    <row r="20" spans="1:10" ht="15" x14ac:dyDescent="0.2">
      <c r="A20" s="531"/>
      <c r="B20" s="401"/>
      <c r="C20" s="401"/>
      <c r="D20" s="401"/>
      <c r="E20" s="316"/>
      <c r="F20" s="316"/>
      <c r="G20" s="316"/>
      <c r="H20" s="316"/>
      <c r="I20" s="303"/>
      <c r="J20" s="303"/>
    </row>
    <row r="21" spans="1:10" ht="15" x14ac:dyDescent="0.2">
      <c r="A21" s="531"/>
      <c r="B21" s="401"/>
      <c r="C21" s="401"/>
      <c r="D21" s="401"/>
      <c r="E21" s="316"/>
      <c r="F21" s="316"/>
      <c r="G21" s="316"/>
      <c r="H21" s="316"/>
      <c r="I21" s="303"/>
      <c r="J21" s="303"/>
    </row>
  </sheetData>
  <mergeCells count="14">
    <mergeCell ref="D19:H19"/>
    <mergeCell ref="D12:H12"/>
    <mergeCell ref="D11:H11"/>
    <mergeCell ref="D10:H10"/>
    <mergeCell ref="A4:H4"/>
    <mergeCell ref="A6:H6"/>
    <mergeCell ref="B9:C9"/>
    <mergeCell ref="A5:H5"/>
    <mergeCell ref="D18:H18"/>
    <mergeCell ref="D17:H17"/>
    <mergeCell ref="D16:H16"/>
    <mergeCell ref="D15:H15"/>
    <mergeCell ref="D14:H14"/>
    <mergeCell ref="D13:H13"/>
  </mergeCells>
  <phoneticPr fontId="11" type="noConversion"/>
  <dataValidations count="1">
    <dataValidation type="list" allowBlank="1" showInputMessage="1" showErrorMessage="1" sqref="D10:H19">
      <formula1>$I$3:$I$7</formula1>
    </dataValidation>
  </dataValidations>
  <pageMargins left="0.75" right="0.75" top="1" bottom="1" header="0.5" footer="0.5"/>
  <pageSetup paperSize="9" scale="8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M2"/>
  <sheetViews>
    <sheetView zoomScaleNormal="100" workbookViewId="0"/>
  </sheetViews>
  <sheetFormatPr defaultRowHeight="12.75" x14ac:dyDescent="0.2"/>
  <sheetData>
    <row r="1" spans="1:403" x14ac:dyDescent="0.2">
      <c r="A1" s="2" t="s">
        <v>92</v>
      </c>
      <c r="B1" s="2" t="s">
        <v>154</v>
      </c>
      <c r="C1" s="2" t="s">
        <v>165</v>
      </c>
      <c r="D1" s="2" t="s">
        <v>326</v>
      </c>
      <c r="E1" s="2" t="s">
        <v>334</v>
      </c>
      <c r="F1" s="2" t="s">
        <v>166</v>
      </c>
      <c r="G1" s="2" t="s">
        <v>327</v>
      </c>
      <c r="H1" s="2" t="s">
        <v>341</v>
      </c>
      <c r="I1" s="2" t="s">
        <v>167</v>
      </c>
      <c r="J1" s="2" t="s">
        <v>328</v>
      </c>
      <c r="K1" s="2" t="s">
        <v>335</v>
      </c>
      <c r="L1" s="2" t="s">
        <v>168</v>
      </c>
      <c r="M1" s="2" t="s">
        <v>329</v>
      </c>
      <c r="N1" s="2" t="s">
        <v>336</v>
      </c>
      <c r="O1" s="2" t="s">
        <v>169</v>
      </c>
      <c r="P1" s="2" t="s">
        <v>330</v>
      </c>
      <c r="Q1" s="2" t="s">
        <v>337</v>
      </c>
      <c r="R1" s="2" t="s">
        <v>170</v>
      </c>
      <c r="S1" s="2" t="s">
        <v>331</v>
      </c>
      <c r="T1" s="2" t="s">
        <v>338</v>
      </c>
      <c r="U1" s="2" t="s">
        <v>171</v>
      </c>
      <c r="V1" s="2" t="s">
        <v>332</v>
      </c>
      <c r="W1" s="2" t="s">
        <v>339</v>
      </c>
      <c r="X1" s="2" t="s">
        <v>172</v>
      </c>
      <c r="Y1" s="2" t="s">
        <v>333</v>
      </c>
      <c r="Z1" s="2" t="s">
        <v>340</v>
      </c>
      <c r="AA1" s="2" t="s">
        <v>225</v>
      </c>
      <c r="AB1" s="2" t="s">
        <v>386</v>
      </c>
      <c r="AC1" s="2" t="s">
        <v>387</v>
      </c>
      <c r="AD1" s="2" t="s">
        <v>226</v>
      </c>
      <c r="AE1" s="2" t="s">
        <v>249</v>
      </c>
      <c r="AF1" s="2" t="s">
        <v>419</v>
      </c>
      <c r="AG1" s="2" t="s">
        <v>173</v>
      </c>
      <c r="AH1" s="2" t="s">
        <v>482</v>
      </c>
      <c r="AI1" s="2" t="s">
        <v>483</v>
      </c>
      <c r="AJ1" s="2" t="s">
        <v>174</v>
      </c>
      <c r="AK1" s="2" t="s">
        <v>175</v>
      </c>
      <c r="AL1" s="2" t="s">
        <v>250</v>
      </c>
      <c r="AM1" s="2" t="s">
        <v>251</v>
      </c>
      <c r="AN1" s="2" t="s">
        <v>125</v>
      </c>
      <c r="AO1" s="2" t="s">
        <v>126</v>
      </c>
      <c r="AP1" s="2" t="s">
        <v>127</v>
      </c>
      <c r="AQ1" s="2" t="s">
        <v>353</v>
      </c>
      <c r="AR1" s="2" t="s">
        <v>355</v>
      </c>
      <c r="AS1" s="2" t="s">
        <v>354</v>
      </c>
      <c r="AT1" s="2" t="s">
        <v>356</v>
      </c>
      <c r="AU1" s="2" t="s">
        <v>359</v>
      </c>
      <c r="AV1" s="2" t="s">
        <v>362</v>
      </c>
      <c r="AW1" s="2" t="s">
        <v>357</v>
      </c>
      <c r="AX1" s="2" t="s">
        <v>360</v>
      </c>
      <c r="AY1" s="2" t="s">
        <v>363</v>
      </c>
      <c r="AZ1" s="2" t="s">
        <v>358</v>
      </c>
      <c r="BA1" s="2" t="s">
        <v>361</v>
      </c>
      <c r="BB1" s="2" t="s">
        <v>364</v>
      </c>
      <c r="BC1" s="2" t="s">
        <v>128</v>
      </c>
      <c r="BD1" s="2" t="s">
        <v>129</v>
      </c>
      <c r="BE1" s="2" t="s">
        <v>130</v>
      </c>
      <c r="BF1" s="2" t="s">
        <v>155</v>
      </c>
      <c r="BG1" s="2" t="s">
        <v>156</v>
      </c>
      <c r="BH1" s="2" t="s">
        <v>157</v>
      </c>
      <c r="BI1" s="2" t="s">
        <v>131</v>
      </c>
      <c r="BJ1" s="2" t="s">
        <v>132</v>
      </c>
      <c r="BK1" s="2" t="s">
        <v>303</v>
      </c>
      <c r="BL1" s="2" t="s">
        <v>133</v>
      </c>
      <c r="BM1" s="2" t="s">
        <v>134</v>
      </c>
      <c r="BN1" s="2" t="s">
        <v>158</v>
      </c>
      <c r="BO1" s="2" t="s">
        <v>159</v>
      </c>
      <c r="BP1" s="2" t="s">
        <v>160</v>
      </c>
      <c r="BQ1" s="2" t="s">
        <v>240</v>
      </c>
      <c r="BR1" s="2" t="s">
        <v>241</v>
      </c>
      <c r="BS1" s="2" t="s">
        <v>242</v>
      </c>
      <c r="BT1" s="2" t="s">
        <v>243</v>
      </c>
      <c r="BU1" s="2" t="s">
        <v>244</v>
      </c>
      <c r="BV1" s="2" t="s">
        <v>245</v>
      </c>
      <c r="BW1" s="2" t="s">
        <v>246</v>
      </c>
      <c r="BX1" s="2" t="s">
        <v>247</v>
      </c>
      <c r="BY1" s="2" t="s">
        <v>248</v>
      </c>
      <c r="BZ1" s="2" t="s">
        <v>306</v>
      </c>
      <c r="CA1" s="2" t="s">
        <v>307</v>
      </c>
      <c r="CB1" s="2" t="s">
        <v>308</v>
      </c>
      <c r="CC1" s="2" t="s">
        <v>309</v>
      </c>
      <c r="CD1" s="2" t="s">
        <v>310</v>
      </c>
      <c r="CE1" s="2" t="s">
        <v>311</v>
      </c>
      <c r="CF1" s="2" t="s">
        <v>312</v>
      </c>
      <c r="CG1" s="2" t="s">
        <v>313</v>
      </c>
      <c r="CH1" s="2" t="s">
        <v>314</v>
      </c>
      <c r="CI1" s="2" t="s">
        <v>470</v>
      </c>
      <c r="CJ1" s="2" t="s">
        <v>315</v>
      </c>
      <c r="CK1" s="2" t="s">
        <v>471</v>
      </c>
      <c r="CL1" s="2" t="s">
        <v>472</v>
      </c>
      <c r="CM1" s="2" t="s">
        <v>316</v>
      </c>
      <c r="CN1" s="2" t="s">
        <v>473</v>
      </c>
      <c r="CO1" s="2" t="s">
        <v>474</v>
      </c>
      <c r="CP1" s="2" t="s">
        <v>475</v>
      </c>
      <c r="CQ1" s="2" t="s">
        <v>476</v>
      </c>
      <c r="CR1" s="2" t="s">
        <v>477</v>
      </c>
      <c r="CS1" s="2" t="s">
        <v>478</v>
      </c>
      <c r="CT1" s="2" t="s">
        <v>1051</v>
      </c>
      <c r="CU1" s="2" t="s">
        <v>479</v>
      </c>
      <c r="CV1" s="2" t="s">
        <v>481</v>
      </c>
      <c r="CW1" s="2" t="s">
        <v>187</v>
      </c>
      <c r="CX1" s="2" t="s">
        <v>285</v>
      </c>
      <c r="CY1" s="2" t="s">
        <v>344</v>
      </c>
      <c r="CZ1" s="2" t="s">
        <v>484</v>
      </c>
      <c r="DA1" s="2" t="s">
        <v>485</v>
      </c>
      <c r="DB1" s="2" t="s">
        <v>394</v>
      </c>
      <c r="DC1" s="2" t="s">
        <v>395</v>
      </c>
      <c r="DD1" s="2" t="s">
        <v>396</v>
      </c>
      <c r="DE1" s="2" t="s">
        <v>397</v>
      </c>
      <c r="DF1" s="2" t="s">
        <v>401</v>
      </c>
      <c r="DG1" s="2" t="s">
        <v>402</v>
      </c>
      <c r="DH1" s="2" t="s">
        <v>403</v>
      </c>
      <c r="DI1" s="2" t="s">
        <v>252</v>
      </c>
      <c r="DJ1" s="2" t="s">
        <v>404</v>
      </c>
      <c r="DK1" s="2" t="s">
        <v>405</v>
      </c>
      <c r="DL1" s="2" t="s">
        <v>253</v>
      </c>
      <c r="DM1" s="2" t="s">
        <v>254</v>
      </c>
      <c r="DN1" s="2" t="s">
        <v>190</v>
      </c>
      <c r="DO1" s="2" t="s">
        <v>217</v>
      </c>
      <c r="DP1" s="2" t="s">
        <v>218</v>
      </c>
      <c r="DQ1" s="2" t="s">
        <v>288</v>
      </c>
      <c r="DR1" s="2" t="s">
        <v>219</v>
      </c>
      <c r="DS1" s="2" t="s">
        <v>220</v>
      </c>
      <c r="DT1" s="2" t="s">
        <v>289</v>
      </c>
      <c r="DU1" s="2" t="s">
        <v>221</v>
      </c>
      <c r="DV1" s="2" t="s">
        <v>222</v>
      </c>
      <c r="DW1" s="2" t="s">
        <v>290</v>
      </c>
      <c r="DX1" s="2" t="s">
        <v>223</v>
      </c>
      <c r="DY1" s="2" t="s">
        <v>224</v>
      </c>
      <c r="DZ1" s="2" t="s">
        <v>291</v>
      </c>
      <c r="EA1" s="2" t="s">
        <v>8</v>
      </c>
      <c r="EB1" s="2" t="s">
        <v>9</v>
      </c>
      <c r="EC1" s="2" t="s">
        <v>97</v>
      </c>
      <c r="ED1" s="2" t="s">
        <v>98</v>
      </c>
      <c r="EE1" s="2" t="s">
        <v>10</v>
      </c>
      <c r="EF1" s="2" t="s">
        <v>11</v>
      </c>
      <c r="EG1" s="2" t="s">
        <v>13</v>
      </c>
      <c r="EH1" s="2" t="s">
        <v>14</v>
      </c>
      <c r="EI1" s="2" t="s">
        <v>12</v>
      </c>
      <c r="EJ1" s="2" t="s">
        <v>865</v>
      </c>
      <c r="EK1" s="2" t="s">
        <v>15</v>
      </c>
      <c r="EL1" s="2" t="s">
        <v>16</v>
      </c>
      <c r="EM1" s="2" t="s">
        <v>17</v>
      </c>
      <c r="EN1" s="2" t="s">
        <v>18</v>
      </c>
      <c r="EO1" s="2" t="s">
        <v>19</v>
      </c>
      <c r="EP1" s="2" t="s">
        <v>20</v>
      </c>
      <c r="EQ1" s="2" t="s">
        <v>21</v>
      </c>
      <c r="ER1" s="2" t="s">
        <v>22</v>
      </c>
      <c r="ES1" s="2" t="s">
        <v>23</v>
      </c>
      <c r="ET1" s="2" t="s">
        <v>24</v>
      </c>
      <c r="EU1" s="2" t="s">
        <v>25</v>
      </c>
      <c r="EV1" s="2" t="s">
        <v>26</v>
      </c>
      <c r="EW1" s="2" t="s">
        <v>27</v>
      </c>
      <c r="EX1" s="2" t="s">
        <v>28</v>
      </c>
      <c r="EY1" s="2" t="s">
        <v>29</v>
      </c>
      <c r="EZ1" s="2" t="s">
        <v>261</v>
      </c>
      <c r="FA1" s="2" t="s">
        <v>262</v>
      </c>
      <c r="FB1" s="2" t="s">
        <v>1054</v>
      </c>
      <c r="FC1" s="2" t="s">
        <v>263</v>
      </c>
      <c r="FD1" s="2" t="s">
        <v>264</v>
      </c>
      <c r="FE1" s="2" t="s">
        <v>265</v>
      </c>
      <c r="FF1" s="2" t="s">
        <v>266</v>
      </c>
      <c r="FG1" s="2" t="s">
        <v>267</v>
      </c>
      <c r="FH1" s="2" t="s">
        <v>30</v>
      </c>
      <c r="FI1" s="2" t="s">
        <v>31</v>
      </c>
      <c r="FJ1" s="2" t="s">
        <v>32</v>
      </c>
      <c r="FK1" s="2" t="s">
        <v>33</v>
      </c>
      <c r="FL1" s="2" t="s">
        <v>407</v>
      </c>
      <c r="FM1" s="2" t="s">
        <v>34</v>
      </c>
      <c r="FN1" s="2" t="s">
        <v>35</v>
      </c>
      <c r="FO1" s="2" t="s">
        <v>36</v>
      </c>
      <c r="FP1" s="2" t="s">
        <v>37</v>
      </c>
      <c r="FQ1" s="2" t="s">
        <v>38</v>
      </c>
      <c r="FR1" s="2" t="s">
        <v>39</v>
      </c>
      <c r="FS1" s="2" t="s">
        <v>295</v>
      </c>
      <c r="FT1" s="2" t="s">
        <v>296</v>
      </c>
      <c r="FU1" s="2" t="s">
        <v>297</v>
      </c>
      <c r="FV1" s="2" t="s">
        <v>299</v>
      </c>
      <c r="FW1" s="2" t="s">
        <v>40</v>
      </c>
      <c r="FX1" s="2" t="s">
        <v>41</v>
      </c>
      <c r="FY1" s="2" t="s">
        <v>42</v>
      </c>
      <c r="FZ1" s="2" t="s">
        <v>300</v>
      </c>
      <c r="GA1" s="2" t="s">
        <v>43</v>
      </c>
      <c r="GB1" s="2" t="s">
        <v>44</v>
      </c>
      <c r="GC1" s="2" t="s">
        <v>45</v>
      </c>
      <c r="GD1" s="2" t="s">
        <v>277</v>
      </c>
      <c r="GE1" s="2" t="s">
        <v>46</v>
      </c>
      <c r="GF1" s="2" t="s">
        <v>47</v>
      </c>
      <c r="GG1" s="2" t="s">
        <v>48</v>
      </c>
      <c r="GH1" s="2" t="s">
        <v>49</v>
      </c>
      <c r="GI1" s="2" t="s">
        <v>50</v>
      </c>
      <c r="GJ1" s="2" t="s">
        <v>51</v>
      </c>
      <c r="GK1" s="2" t="s">
        <v>52</v>
      </c>
      <c r="GL1" s="2" t="s">
        <v>53</v>
      </c>
      <c r="GM1" s="2" t="s">
        <v>54</v>
      </c>
      <c r="GN1" s="2" t="s">
        <v>55</v>
      </c>
      <c r="GO1" s="2" t="s">
        <v>56</v>
      </c>
      <c r="GP1" s="2" t="s">
        <v>57</v>
      </c>
      <c r="GQ1" s="2" t="s">
        <v>58</v>
      </c>
      <c r="GR1" s="2" t="s">
        <v>255</v>
      </c>
      <c r="GS1" s="2" t="s">
        <v>268</v>
      </c>
      <c r="GT1" s="2" t="s">
        <v>227</v>
      </c>
      <c r="GU1" s="2" t="s">
        <v>228</v>
      </c>
      <c r="GV1" s="2" t="s">
        <v>229</v>
      </c>
      <c r="GW1" s="2" t="s">
        <v>230</v>
      </c>
      <c r="GX1" s="2" t="s">
        <v>231</v>
      </c>
      <c r="GY1" s="2" t="s">
        <v>232</v>
      </c>
      <c r="GZ1" s="2" t="s">
        <v>233</v>
      </c>
      <c r="HA1" s="2" t="s">
        <v>234</v>
      </c>
      <c r="HB1" s="2" t="s">
        <v>235</v>
      </c>
      <c r="HC1" s="2" t="s">
        <v>236</v>
      </c>
      <c r="HD1" s="2" t="s">
        <v>283</v>
      </c>
      <c r="HE1" s="2" t="s">
        <v>284</v>
      </c>
      <c r="HF1" s="2" t="s">
        <v>256</v>
      </c>
      <c r="HG1" s="2" t="s">
        <v>207</v>
      </c>
      <c r="HH1" s="2" t="s">
        <v>257</v>
      </c>
      <c r="HI1" s="2" t="s">
        <v>258</v>
      </c>
      <c r="HJ1" s="2" t="s">
        <v>259</v>
      </c>
      <c r="HK1" s="2" t="s">
        <v>260</v>
      </c>
      <c r="HL1" s="2" t="s">
        <v>422</v>
      </c>
      <c r="HM1" s="2" t="s">
        <v>1042</v>
      </c>
      <c r="HN1" s="2" t="s">
        <v>423</v>
      </c>
      <c r="HO1" s="2" t="s">
        <v>1043</v>
      </c>
      <c r="HP1" s="2" t="s">
        <v>424</v>
      </c>
      <c r="HQ1" s="2" t="s">
        <v>1044</v>
      </c>
      <c r="HR1" s="2" t="s">
        <v>366</v>
      </c>
      <c r="HS1" s="2" t="s">
        <v>381</v>
      </c>
      <c r="HT1" s="2" t="s">
        <v>367</v>
      </c>
      <c r="HU1" s="2" t="s">
        <v>374</v>
      </c>
      <c r="HV1" s="2" t="s">
        <v>368</v>
      </c>
      <c r="HW1" s="2" t="s">
        <v>375</v>
      </c>
      <c r="HX1" s="2" t="s">
        <v>369</v>
      </c>
      <c r="HY1" s="2" t="s">
        <v>376</v>
      </c>
      <c r="HZ1" s="2" t="s">
        <v>370</v>
      </c>
      <c r="IA1" s="2" t="s">
        <v>377</v>
      </c>
      <c r="IB1" s="2" t="s">
        <v>371</v>
      </c>
      <c r="IC1" s="2" t="s">
        <v>378</v>
      </c>
      <c r="ID1" s="2" t="s">
        <v>372</v>
      </c>
      <c r="IE1" s="2" t="s">
        <v>379</v>
      </c>
      <c r="IF1" s="2" t="s">
        <v>373</v>
      </c>
      <c r="IG1" s="2" t="s">
        <v>380</v>
      </c>
      <c r="IH1" s="2" t="s">
        <v>269</v>
      </c>
      <c r="II1" s="2" t="s">
        <v>270</v>
      </c>
      <c r="IJ1" s="2" t="s">
        <v>271</v>
      </c>
      <c r="IK1" s="2" t="s">
        <v>272</v>
      </c>
      <c r="IL1" s="2" t="s">
        <v>273</v>
      </c>
      <c r="IM1" s="2" t="s">
        <v>274</v>
      </c>
      <c r="IN1" s="2" t="s">
        <v>275</v>
      </c>
      <c r="IO1" s="2" t="s">
        <v>276</v>
      </c>
      <c r="IP1" s="2" t="s">
        <v>287</v>
      </c>
      <c r="IQ1" s="2" t="s">
        <v>1001</v>
      </c>
      <c r="IR1" s="2" t="s">
        <v>988</v>
      </c>
      <c r="IS1" s="2" t="s">
        <v>955</v>
      </c>
      <c r="IT1" s="2" t="s">
        <v>954</v>
      </c>
      <c r="IU1" s="2" t="s">
        <v>952</v>
      </c>
      <c r="IV1" s="2" t="s">
        <v>951</v>
      </c>
      <c r="IW1" s="2" t="s">
        <v>949</v>
      </c>
      <c r="IX1" s="2" t="s">
        <v>948</v>
      </c>
      <c r="IY1" s="2" t="s">
        <v>945</v>
      </c>
      <c r="IZ1" s="2" t="s">
        <v>944</v>
      </c>
      <c r="JA1" s="2" t="s">
        <v>941</v>
      </c>
      <c r="JB1" s="2" t="s">
        <v>940</v>
      </c>
      <c r="JC1" s="2" t="s">
        <v>1058</v>
      </c>
      <c r="JD1" s="2" t="s">
        <v>1059</v>
      </c>
      <c r="JE1" s="2" t="s">
        <v>932</v>
      </c>
      <c r="JF1" s="2" t="s">
        <v>931</v>
      </c>
      <c r="JG1" s="2" t="s">
        <v>929</v>
      </c>
      <c r="JH1" s="2" t="s">
        <v>928</v>
      </c>
      <c r="JI1" s="2" t="s">
        <v>926</v>
      </c>
      <c r="JJ1" s="2" t="s">
        <v>925</v>
      </c>
      <c r="JK1" s="2" t="s">
        <v>923</v>
      </c>
      <c r="JL1" s="2" t="s">
        <v>922</v>
      </c>
      <c r="JM1" s="2" t="s">
        <v>1060</v>
      </c>
      <c r="JN1" s="2" t="s">
        <v>1061</v>
      </c>
      <c r="JO1" s="2" t="s">
        <v>1062</v>
      </c>
      <c r="JP1" s="2" t="s">
        <v>1063</v>
      </c>
      <c r="JQ1" s="2" t="s">
        <v>908</v>
      </c>
      <c r="JR1" s="2" t="s">
        <v>907</v>
      </c>
      <c r="JS1" s="2" t="s">
        <v>904</v>
      </c>
      <c r="JT1" s="2" t="s">
        <v>903</v>
      </c>
      <c r="JU1" s="2" t="s">
        <v>902</v>
      </c>
      <c r="JV1" s="2" t="s">
        <v>901</v>
      </c>
      <c r="JW1" s="2" t="s">
        <v>900</v>
      </c>
      <c r="JX1" s="2" t="s">
        <v>899</v>
      </c>
      <c r="JY1" s="2" t="s">
        <v>1064</v>
      </c>
      <c r="JZ1" s="2" t="s">
        <v>1065</v>
      </c>
      <c r="KA1" s="2" t="s">
        <v>1066</v>
      </c>
      <c r="KB1" s="2" t="s">
        <v>1067</v>
      </c>
      <c r="KC1" s="2" t="s">
        <v>1005</v>
      </c>
      <c r="KD1" s="2" t="s">
        <v>970</v>
      </c>
      <c r="KE1" s="2" t="s">
        <v>1068</v>
      </c>
      <c r="KF1" s="2" t="s">
        <v>969</v>
      </c>
      <c r="KG1" s="2" t="s">
        <v>968</v>
      </c>
      <c r="KH1" s="2" t="s">
        <v>967</v>
      </c>
      <c r="KI1" s="2" t="s">
        <v>1071</v>
      </c>
      <c r="KJ1" s="2" t="s">
        <v>964</v>
      </c>
      <c r="KK1" s="2" t="s">
        <v>963</v>
      </c>
      <c r="KL1" s="2" t="s">
        <v>1072</v>
      </c>
      <c r="KM1" s="2" t="s">
        <v>962</v>
      </c>
      <c r="KN1" s="2" t="s">
        <v>961</v>
      </c>
      <c r="KO1" s="2" t="s">
        <v>1073</v>
      </c>
      <c r="KP1" s="2" t="s">
        <v>959</v>
      </c>
      <c r="KQ1" s="2" t="s">
        <v>958</v>
      </c>
      <c r="KR1" s="2" t="s">
        <v>1074</v>
      </c>
      <c r="KS1" s="2" t="s">
        <v>957</v>
      </c>
      <c r="KT1" s="2" t="s">
        <v>956</v>
      </c>
      <c r="KU1" s="2" t="s">
        <v>1075</v>
      </c>
      <c r="KV1" s="2" t="s">
        <v>942</v>
      </c>
      <c r="KW1" s="2" t="s">
        <v>938</v>
      </c>
      <c r="KX1" s="2" t="s">
        <v>936</v>
      </c>
      <c r="KY1" s="2" t="s">
        <v>933</v>
      </c>
      <c r="KZ1" s="2" t="s">
        <v>930</v>
      </c>
      <c r="LA1" s="2" t="s">
        <v>927</v>
      </c>
      <c r="LB1" s="2" t="s">
        <v>1017</v>
      </c>
      <c r="LC1" s="2" t="s">
        <v>921</v>
      </c>
      <c r="LD1" s="2" t="s">
        <v>915</v>
      </c>
      <c r="LE1" s="2" t="s">
        <v>911</v>
      </c>
      <c r="LF1" s="2" t="s">
        <v>906</v>
      </c>
      <c r="LG1" s="2" t="s">
        <v>895</v>
      </c>
      <c r="LH1" s="2" t="s">
        <v>893</v>
      </c>
      <c r="LI1" s="2" t="s">
        <v>998</v>
      </c>
      <c r="LJ1" s="2" t="s">
        <v>997</v>
      </c>
      <c r="LK1" s="2" t="s">
        <v>994</v>
      </c>
      <c r="LL1" s="2" t="s">
        <v>993</v>
      </c>
      <c r="LM1" s="2" t="s">
        <v>985</v>
      </c>
      <c r="LN1" s="2" t="s">
        <v>984</v>
      </c>
      <c r="LO1" s="2" t="s">
        <v>979</v>
      </c>
      <c r="LP1" s="2" t="s">
        <v>978</v>
      </c>
      <c r="LQ1" s="2" t="s">
        <v>977</v>
      </c>
      <c r="LR1" s="2" t="s">
        <v>976</v>
      </c>
      <c r="LS1" s="2" t="s">
        <v>1249</v>
      </c>
      <c r="LT1" s="2" t="s">
        <v>1084</v>
      </c>
      <c r="LU1" s="2" t="s">
        <v>1085</v>
      </c>
      <c r="LV1" s="2" t="s">
        <v>1086</v>
      </c>
      <c r="LW1" s="2" t="s">
        <v>1087</v>
      </c>
      <c r="LX1" s="2" t="s">
        <v>1088</v>
      </c>
      <c r="LY1" s="2" t="s">
        <v>1089</v>
      </c>
      <c r="LZ1" s="2" t="s">
        <v>1090</v>
      </c>
      <c r="MA1" s="2" t="s">
        <v>1091</v>
      </c>
      <c r="MB1" s="2" t="s">
        <v>1092</v>
      </c>
      <c r="MC1" s="2" t="s">
        <v>1093</v>
      </c>
      <c r="MD1" s="2" t="s">
        <v>1094</v>
      </c>
      <c r="ME1" s="2" t="s">
        <v>1095</v>
      </c>
      <c r="MF1" s="2" t="s">
        <v>1096</v>
      </c>
      <c r="MG1" s="2" t="s">
        <v>1097</v>
      </c>
      <c r="MH1" s="2" t="s">
        <v>1098</v>
      </c>
      <c r="MI1" s="2" t="s">
        <v>1099</v>
      </c>
      <c r="MJ1" s="2" t="s">
        <v>1100</v>
      </c>
      <c r="MK1" s="2" t="s">
        <v>1101</v>
      </c>
      <c r="ML1" s="2" t="s">
        <v>1102</v>
      </c>
      <c r="MM1" s="2" t="s">
        <v>1103</v>
      </c>
      <c r="MN1" s="2" t="s">
        <v>1104</v>
      </c>
      <c r="MO1" s="2" t="s">
        <v>1105</v>
      </c>
      <c r="MP1" s="2" t="s">
        <v>1106</v>
      </c>
      <c r="MQ1" s="2" t="s">
        <v>1107</v>
      </c>
      <c r="MR1" s="2" t="s">
        <v>1108</v>
      </c>
      <c r="MS1" s="2" t="s">
        <v>1109</v>
      </c>
      <c r="MT1" s="2" t="s">
        <v>1110</v>
      </c>
      <c r="MU1" s="2" t="s">
        <v>1111</v>
      </c>
      <c r="MV1" s="2" t="s">
        <v>1112</v>
      </c>
      <c r="MW1" s="2" t="s">
        <v>1113</v>
      </c>
      <c r="MX1" s="2" t="s">
        <v>1114</v>
      </c>
      <c r="MY1" s="2" t="s">
        <v>1115</v>
      </c>
      <c r="MZ1" s="2" t="s">
        <v>1118</v>
      </c>
      <c r="NA1" s="2" t="s">
        <v>1119</v>
      </c>
      <c r="NB1" s="2" t="s">
        <v>1120</v>
      </c>
      <c r="NC1" s="2" t="s">
        <v>1121</v>
      </c>
      <c r="ND1" s="2" t="s">
        <v>1122</v>
      </c>
      <c r="NE1" s="2" t="s">
        <v>1123</v>
      </c>
      <c r="NF1" s="2" t="s">
        <v>1124</v>
      </c>
      <c r="NG1" s="2" t="s">
        <v>1125</v>
      </c>
      <c r="NH1" s="2" t="s">
        <v>1126</v>
      </c>
      <c r="NI1" s="2" t="s">
        <v>1127</v>
      </c>
      <c r="NJ1" s="2" t="s">
        <v>1128</v>
      </c>
      <c r="NK1" s="2" t="s">
        <v>1129</v>
      </c>
      <c r="NL1" s="2" t="s">
        <v>1130</v>
      </c>
      <c r="NM1" s="2" t="s">
        <v>1131</v>
      </c>
      <c r="NN1" s="2" t="s">
        <v>1132</v>
      </c>
      <c r="NO1" s="2" t="s">
        <v>1133</v>
      </c>
      <c r="NP1" s="2" t="s">
        <v>1252</v>
      </c>
      <c r="NQ1" s="2" t="s">
        <v>1253</v>
      </c>
      <c r="NR1" s="2" t="s">
        <v>1254</v>
      </c>
      <c r="NS1" s="2" t="s">
        <v>1255</v>
      </c>
      <c r="NT1" s="2" t="s">
        <v>1256</v>
      </c>
      <c r="NU1" s="2" t="s">
        <v>1257</v>
      </c>
      <c r="NV1" s="2" t="s">
        <v>1258</v>
      </c>
      <c r="NW1" s="2" t="s">
        <v>1259</v>
      </c>
      <c r="NX1" s="2" t="s">
        <v>1260</v>
      </c>
      <c r="NY1" s="2" t="s">
        <v>1261</v>
      </c>
      <c r="NZ1" s="2" t="s">
        <v>1262</v>
      </c>
      <c r="OA1" s="2" t="s">
        <v>1226</v>
      </c>
      <c r="OB1" s="2" t="s">
        <v>1236</v>
      </c>
      <c r="OC1" s="2" t="s">
        <v>1235</v>
      </c>
      <c r="OD1" s="2" t="s">
        <v>1263</v>
      </c>
      <c r="OE1" s="209" t="s">
        <v>1264</v>
      </c>
      <c r="OF1" s="2" t="s">
        <v>1265</v>
      </c>
      <c r="OG1" s="2" t="s">
        <v>1266</v>
      </c>
      <c r="OH1" s="2" t="s">
        <v>1267</v>
      </c>
      <c r="OI1" s="2" t="s">
        <v>1268</v>
      </c>
      <c r="OJ1" s="2" t="s">
        <v>1269</v>
      </c>
      <c r="OK1" s="2" t="s">
        <v>1270</v>
      </c>
      <c r="OL1" s="2" t="s">
        <v>1271</v>
      </c>
      <c r="OM1" t="s">
        <v>1272</v>
      </c>
    </row>
    <row r="2" spans="1:403" x14ac:dyDescent="0.2">
      <c r="A2" s="2" t="str">
        <f>IF(a1a="a1a","",a1a)</f>
        <v/>
      </c>
      <c r="B2" s="2" t="str">
        <f>IF(a1b="a1b","",a1b)</f>
        <v/>
      </c>
      <c r="C2" s="2" t="str">
        <f>IF(a2a="a2a","",a2a)</f>
        <v/>
      </c>
      <c r="D2" s="2" t="str">
        <f>IF(a2aa="a2aa","",a2aa)</f>
        <v/>
      </c>
      <c r="E2" s="2" t="str">
        <f>IF(a2ab="a2ab","",a2ab)</f>
        <v/>
      </c>
      <c r="F2" s="2" t="str">
        <f>IF(a2b="a2b","",a2b)</f>
        <v/>
      </c>
      <c r="G2" s="2" t="str">
        <f>IF(a2ba="a2ba","",a2ba)</f>
        <v/>
      </c>
      <c r="H2" s="2" t="str">
        <f>IF(a2bb="a2bb","",a2bb)</f>
        <v/>
      </c>
      <c r="I2" s="2" t="str">
        <f>IF(a2c="a2c","",a2c)</f>
        <v/>
      </c>
      <c r="J2" s="2" t="str">
        <f>IF(a2ca="a2ca","",a2ca)</f>
        <v/>
      </c>
      <c r="K2" s="2" t="str">
        <f>IF(a2cb="a2cb","",a2cb)</f>
        <v/>
      </c>
      <c r="L2" s="2" t="str">
        <f>IF(a2d="a2d","",a2d)</f>
        <v/>
      </c>
      <c r="M2" s="2" t="str">
        <f>IF(a2da="a2da","",a2da)</f>
        <v/>
      </c>
      <c r="N2" s="2" t="str">
        <f>IF(a2db="a2db","",a2db)</f>
        <v/>
      </c>
      <c r="O2" s="2" t="str">
        <f>IF(a2e="a2e","",a2e)</f>
        <v/>
      </c>
      <c r="P2" s="2" t="str">
        <f>IF(a2ea="a2ea","",a2ea)</f>
        <v/>
      </c>
      <c r="Q2" s="2" t="str">
        <f>IF(a2eb="a2eb","",a2eb)</f>
        <v/>
      </c>
      <c r="R2" s="2" t="str">
        <f>IF(a2f="a2f","",a2f)</f>
        <v/>
      </c>
      <c r="S2" s="2" t="str">
        <f>IF(a2fa="a2fa","",a2fa)</f>
        <v/>
      </c>
      <c r="T2" s="2" t="str">
        <f>IF(a2fb="a2fb","",a2fb)</f>
        <v/>
      </c>
      <c r="U2" s="2" t="str">
        <f>IF(a2g="a2g","",a2g)</f>
        <v/>
      </c>
      <c r="V2" s="2" t="str">
        <f>IF(a2ga="a2ga","",a2ga)</f>
        <v/>
      </c>
      <c r="W2" s="2" t="str">
        <f>IF(a2gb="a2gb","",a2gb)</f>
        <v/>
      </c>
      <c r="X2" s="2" t="str">
        <f>IF(a2h="a2h","",a2h)</f>
        <v/>
      </c>
      <c r="Y2" s="2" t="str">
        <f>IF(a2ha="a2ha","",a2ha)</f>
        <v/>
      </c>
      <c r="Z2" s="2" t="str">
        <f>IF(a2hb="a2hb","",a2hb)</f>
        <v/>
      </c>
      <c r="AA2" s="2" t="str">
        <f>IF(a2ia="a2ia","",a2ia)</f>
        <v/>
      </c>
      <c r="AB2" s="2" t="str">
        <f>IF(a2iaa="a2iaa","",a2iaa)</f>
        <v/>
      </c>
      <c r="AC2" s="2" t="str">
        <f>IF(a2iab="a2iab","",a2iab)</f>
        <v/>
      </c>
      <c r="AD2" s="2" t="str">
        <f>IF(a2ib="a2ib","",a2ib)</f>
        <v/>
      </c>
      <c r="AE2" s="2" t="str">
        <f>IF(a3a="a3a","",a3a)</f>
        <v/>
      </c>
      <c r="AF2" s="2" t="str">
        <f>IF(a3aa="a3aa","",a3aa)</f>
        <v/>
      </c>
      <c r="AG2" s="2" t="str">
        <f>IF(a4a="a4a","",a4a)</f>
        <v/>
      </c>
      <c r="AH2" s="2" t="str">
        <f>IF(a4ba="a4ba","",a4ba)</f>
        <v/>
      </c>
      <c r="AI2" s="2" t="str">
        <f>IF(a4bb="a4bb","",a4bb)</f>
        <v/>
      </c>
      <c r="AJ2" s="2" t="str">
        <f>IF(a4c="a4c","",a4c)</f>
        <v/>
      </c>
      <c r="AK2" s="2" t="str">
        <f>IF(a4d="a4d","",a4d)</f>
        <v/>
      </c>
      <c r="AL2" s="2" t="str">
        <f>IF(a5a="a5a","",a5a)</f>
        <v/>
      </c>
      <c r="AM2" s="2" t="str">
        <f>IF(b1a="b1a","",b1a)</f>
        <v/>
      </c>
      <c r="AN2" s="2" t="str">
        <f>IF(b2aa="b2aa","",b2aa)</f>
        <v/>
      </c>
      <c r="AO2" s="2" t="str">
        <f>IF(b2ab="b2ab","",b2ab)</f>
        <v/>
      </c>
      <c r="AP2" s="2" t="str">
        <f>IF(b2ac="b2ac","",b2ac)</f>
        <v/>
      </c>
      <c r="AQ2" s="2" t="str">
        <f>IF(b2aaa="b2aaa","",b2aaa)</f>
        <v/>
      </c>
      <c r="AR2" s="2" t="str">
        <f>IF(b2aab="b2aab","",b2aab)</f>
        <v/>
      </c>
      <c r="AS2" s="2" t="str">
        <f>IF(b2aac="b2aac","",b2aac)</f>
        <v/>
      </c>
      <c r="AT2" s="2" t="str">
        <f>IF(b2aba="b2aba","",b2aba)</f>
        <v/>
      </c>
      <c r="AU2" s="2" t="str">
        <f>IF(b2abb="b2abb","",b2abb)</f>
        <v/>
      </c>
      <c r="AV2" s="2" t="str">
        <f>IF(b2abc="b2abc","",b2abc)</f>
        <v/>
      </c>
      <c r="AW2" s="2" t="str">
        <f>IF(b2aca="b2aca","",b2aca)</f>
        <v/>
      </c>
      <c r="AX2" s="2" t="str">
        <f>IF(b2acb="b2acb","",b2acb)</f>
        <v/>
      </c>
      <c r="AY2" s="2" t="str">
        <f>IF(b2acc="b2acc","",b2acc)</f>
        <v/>
      </c>
      <c r="AZ2" s="2" t="str">
        <f>IF(b2ada="b2ada","",b2ada)</f>
        <v/>
      </c>
      <c r="BA2" s="2" t="str">
        <f>IF(b2adb="b2adb","",b2adb)</f>
        <v/>
      </c>
      <c r="BB2" s="2" t="str">
        <f>IF(b2adc="b2adc","",b2adc)</f>
        <v/>
      </c>
      <c r="BC2" s="2" t="str">
        <f>IF(b2ba="b2ba","",b2ba)</f>
        <v/>
      </c>
      <c r="BD2" s="2" t="str">
        <f>IF(b2bb="b2bb","",b2bb)</f>
        <v/>
      </c>
      <c r="BE2" s="2" t="str">
        <f>IF(b2bc="b2bc","",b2bc)</f>
        <v/>
      </c>
      <c r="BF2" s="2" t="str">
        <f>IF(b2ca="b2ca","",b2ca)</f>
        <v/>
      </c>
      <c r="BG2" s="2" t="str">
        <f>IF(b2cb="b2cb","",b2cb)</f>
        <v/>
      </c>
      <c r="BH2" s="2" t="str">
        <f>IF(b2cc="b2cc","",b2cc)</f>
        <v/>
      </c>
      <c r="BI2" s="2" t="str">
        <f>IF(b2da="b2da","",b2da)</f>
        <v/>
      </c>
      <c r="BJ2" s="2" t="str">
        <f>IF(b2db="b2db","",b2db)</f>
        <v/>
      </c>
      <c r="BK2" s="2" t="str">
        <f>IF(b2dc="b2dc","",b2dc)</f>
        <v/>
      </c>
      <c r="BL2" s="2" t="str">
        <f>IF(b2ea="b2ea","",b2ea)</f>
        <v/>
      </c>
      <c r="BM2" s="2" t="str">
        <f>IF(b2eb="b2eb","",b2eb)</f>
        <v/>
      </c>
      <c r="BN2" s="2" t="str">
        <f>IF(b2fa="b2fa","",b2fa)</f>
        <v/>
      </c>
      <c r="BO2" s="2" t="str">
        <f>IF(b2fb="b2fb","",b2fb)</f>
        <v/>
      </c>
      <c r="BP2" s="2" t="str">
        <f>IF(b2fc="b2fc","",b2fc)</f>
        <v/>
      </c>
      <c r="BQ2" s="2" t="str">
        <f>IF(b2faa="b2faa","",b2faa)</f>
        <v/>
      </c>
      <c r="BR2" s="2" t="str">
        <f>IF(b2fab="b2fab","",b2fab)</f>
        <v/>
      </c>
      <c r="BS2" s="2" t="str">
        <f>IF(b2fac="b2fac","",b2fac)</f>
        <v/>
      </c>
      <c r="BT2" s="2" t="str">
        <f>IF(b2faaa="b2faaa","",b2faaa)</f>
        <v/>
      </c>
      <c r="BU2" s="2" t="str">
        <f>IF(b2faab="b2faab","",b2faab)</f>
        <v/>
      </c>
      <c r="BV2" s="2" t="str">
        <f>IF(b2faac="b2faac","",b2faac)</f>
        <v/>
      </c>
      <c r="BW2" s="2" t="str">
        <f>IF(b2faba="b2faba","",b2faba)</f>
        <v/>
      </c>
      <c r="BX2" s="2" t="str">
        <f>IF(b2fabb="b2fabb","",b2fabb)</f>
        <v/>
      </c>
      <c r="BY2" s="2" t="str">
        <f>IF(b2fabc="b2fabc","",b2fabc)</f>
        <v/>
      </c>
      <c r="BZ2" s="2" t="str">
        <f>IF(cc1a="cc1a","",cc1a)</f>
        <v/>
      </c>
      <c r="CA2" s="2" t="str">
        <f>IF(cc1aa="cc1aa","",cc1aa)</f>
        <v/>
      </c>
      <c r="CB2" s="2" t="str">
        <f>IF(cc1ab="cc1ab","",cc1ab)</f>
        <v/>
      </c>
      <c r="CC2" s="2" t="str">
        <f>IF(cc1ac="cc1ac","",cc1ac)</f>
        <v/>
      </c>
      <c r="CD2" s="2" t="str">
        <f>IF(cc1ad="cc1ad","",cc1ad)</f>
        <v/>
      </c>
      <c r="CE2" s="2" t="str">
        <f>IF(cc1ae="cc1ae","",cc1ae)</f>
        <v/>
      </c>
      <c r="CF2" s="2" t="str">
        <f>IF(cc2a="cc2a","",cc2a)</f>
        <v/>
      </c>
      <c r="CG2" s="2" t="str">
        <f>IF(cc3a="cc3a","",cc3a)</f>
        <v/>
      </c>
      <c r="CH2" s="2" t="str">
        <f>IF(cc3aa="cc3aa","",cc3aa)</f>
        <v/>
      </c>
      <c r="CI2" s="2" t="str">
        <f>IF(cc3b="cc3b","",cc3b)</f>
        <v/>
      </c>
      <c r="CJ2" s="2" t="str">
        <f>IF(cc4a="cc4a","",cc4a)</f>
        <v/>
      </c>
      <c r="CK2" s="2" t="str">
        <f>IF(cc4aa="cc4aa","",cc4aa)</f>
        <v/>
      </c>
      <c r="CL2" s="2" t="str">
        <f>IF(cc4ab="cc4ab","",cc4ab)</f>
        <v/>
      </c>
      <c r="CM2" s="2" t="str">
        <f>IF(cc5a="cc5a","",cc5a)</f>
        <v/>
      </c>
      <c r="CN2" s="2" t="str">
        <f>IF(cc5aa="cc5aa","",cc5aa)</f>
        <v/>
      </c>
      <c r="CO2" s="2" t="str">
        <f>IF(cc5ab="cc5ab","",cc5ab)</f>
        <v/>
      </c>
      <c r="CP2" s="2" t="str">
        <f>IF(cc5ac="cc5ac","",cc5ac)</f>
        <v/>
      </c>
      <c r="CQ2" s="2" t="str">
        <f>IF(cc5ad="cc5ad","",cc5ad)</f>
        <v/>
      </c>
      <c r="CR2" s="2" t="str">
        <f>IF(cc5ae="cc5ae","",cc5ae)</f>
        <v/>
      </c>
      <c r="CS2" s="2" t="str">
        <f>IF(cc6a="cc6a","",cc6a)</f>
        <v/>
      </c>
      <c r="CT2" s="2" t="str">
        <f>IF(cc6aa="cc6aa","",cc6aa)</f>
        <v/>
      </c>
      <c r="CU2" s="2" t="str">
        <f>IF(cc7a="cc7a","",cc7a)</f>
        <v/>
      </c>
      <c r="CV2" s="2" t="str">
        <f>IF(cc8a="cc8a","",cc8a)</f>
        <v/>
      </c>
      <c r="CW2" s="2" t="str">
        <f>IF(d4a="d4a","",d4a)</f>
        <v/>
      </c>
      <c r="CX2" s="2" t="str">
        <f>IF(d4aa="d4aa","",d4aa)</f>
        <v/>
      </c>
      <c r="CY2" s="2" t="str">
        <f>IF(d4ab="d4ab","",d4ab)</f>
        <v/>
      </c>
      <c r="CZ2" s="2" t="str">
        <f>IF(d4ac="d4ac","",d4ac)</f>
        <v/>
      </c>
      <c r="DA2" s="2" t="str">
        <f>IF(d4ad="d4ad","",d4ad)</f>
        <v/>
      </c>
      <c r="DB2" s="2" t="str">
        <f>IF(d8a="d8a","",d8a)</f>
        <v/>
      </c>
      <c r="DC2" s="2" t="str">
        <f>IF(d8aa="d8aa","",d8aa)</f>
        <v/>
      </c>
      <c r="DD2" s="2" t="str">
        <f>IF(d8ab="d8ab","",d8ab)</f>
        <v/>
      </c>
      <c r="DE2" s="2" t="str">
        <f>IF(d8ac="d8ac","",d8ac)</f>
        <v/>
      </c>
      <c r="DF2" s="2" t="str">
        <f>IF(d9a="d9a","",d9a)</f>
        <v/>
      </c>
      <c r="DG2" s="2" t="str">
        <f>IF(d9aa="d9aa","",d9aa)</f>
        <v/>
      </c>
      <c r="DH2" s="2" t="str">
        <f>IF(d9ab="d9ab","",d9ab)</f>
        <v/>
      </c>
      <c r="DI2" s="2" t="str">
        <f>IF(d10a="d10a","",d10a)</f>
        <v/>
      </c>
      <c r="DJ2" s="2" t="str">
        <f>IF(d10aa="d10aa","",d10aa)</f>
        <v/>
      </c>
      <c r="DK2" s="2" t="str">
        <f>IF(d10ab="d10ab","",d10ab)</f>
        <v/>
      </c>
      <c r="DL2" s="2" t="str">
        <f>IF(d11a="d11a","",d11a)</f>
        <v/>
      </c>
      <c r="DM2" s="2" t="str">
        <f>IF(d12a="d12a","",d12a)</f>
        <v/>
      </c>
      <c r="DN2" s="2" t="str">
        <f>IF(e1a="e1a","",e1a)</f>
        <v/>
      </c>
      <c r="DO2" s="2" t="str">
        <f>IF(e2aa="e2aa","",e2aa)</f>
        <v/>
      </c>
      <c r="DP2" s="2" t="str">
        <f>IF(e2ab="e2ab","",e2ab)</f>
        <v/>
      </c>
      <c r="DQ2" s="2" t="str">
        <f>IF(e2ac="e2ac","",e2ac)</f>
        <v/>
      </c>
      <c r="DR2" s="2" t="str">
        <f>IF(e2ba="e2ba","",e2ba)</f>
        <v/>
      </c>
      <c r="DS2" s="2" t="str">
        <f>IF(e2bb="e2bb","",e2bb)</f>
        <v/>
      </c>
      <c r="DT2" s="2" t="str">
        <f>IF(e2bc="e2bc","",e2bc)</f>
        <v/>
      </c>
      <c r="DU2" s="2" t="str">
        <f>IF(e2ca="e2ca","",e2ca)</f>
        <v/>
      </c>
      <c r="DV2" s="2" t="str">
        <f>IF(e2cb="e2cb","",e2cb)</f>
        <v/>
      </c>
      <c r="DW2" s="2" t="str">
        <f>IF(e2cc="e2cc","",e2cc)</f>
        <v/>
      </c>
      <c r="DX2" s="2" t="str">
        <f>IF(e2da="e2da","",e2da)</f>
        <v/>
      </c>
      <c r="DY2" s="2" t="str">
        <f>IF(e2db="e2db","",e2db)</f>
        <v/>
      </c>
      <c r="DZ2" s="2" t="str">
        <f>IF(e2dc="e2dc","",e2dc)</f>
        <v/>
      </c>
      <c r="EA2" s="2" t="str">
        <f>IF(f1a="f1a","",f1a)</f>
        <v/>
      </c>
      <c r="EB2" s="2" t="str">
        <f>IF(f1b="f1b","",f1b)</f>
        <v/>
      </c>
      <c r="EC2" s="2" t="str">
        <f>IF(f2aa="f2aa","",f2aa)</f>
        <v/>
      </c>
      <c r="ED2" s="2" t="str">
        <f>IF(f2ab="f2ab","",f2ab)</f>
        <v/>
      </c>
      <c r="EE2" s="2" t="str">
        <f>IF(f2aaa="f2aaa","",f2aaa)</f>
        <v/>
      </c>
      <c r="EF2" s="2" t="str">
        <f>IF(f2aab="f2aab","",f2aab)</f>
        <v/>
      </c>
      <c r="EG2" s="2" t="str">
        <f>IF(f2ba="f2ba","",f2ba)</f>
        <v/>
      </c>
      <c r="EH2" s="2" t="str">
        <f>IF(f2bb="f2bb","",f2bb)</f>
        <v/>
      </c>
      <c r="EI2" s="2" t="str">
        <f>IF(f2baa="f2baa","",f2baa)</f>
        <v/>
      </c>
      <c r="EJ2" s="2" t="str">
        <f>IF(f2bab="f2bab","",f2bab)</f>
        <v/>
      </c>
      <c r="EK2" s="2" t="str">
        <f>IF(f2ca="f2ca","",f2ca)</f>
        <v/>
      </c>
      <c r="EL2" s="2" t="str">
        <f>IF(f2cb="f2cb","",f2cb)</f>
        <v/>
      </c>
      <c r="EM2" s="2" t="str">
        <f>IF(f2caa="f2caa","",f2caa)</f>
        <v/>
      </c>
      <c r="EN2" s="2" t="str">
        <f>IF(f2cab="f2cab","",f2cab)</f>
        <v/>
      </c>
      <c r="EO2" s="2" t="str">
        <f>IF(f2cba="f2cba","",f2cba)</f>
        <v/>
      </c>
      <c r="EP2" s="2" t="str">
        <f>IF(f2cbb="f2cbb","",f2cbb)</f>
        <v/>
      </c>
      <c r="EQ2" s="2" t="str">
        <f>IF(f2cca="f2cca","",f2cca)</f>
        <v/>
      </c>
      <c r="ER2" s="2" t="str">
        <f>IF(f2ccb="f2ccb","",f2ccb)</f>
        <v/>
      </c>
      <c r="ES2" s="2" t="str">
        <f>IF(f2cda="f2cda","",f2cda)</f>
        <v/>
      </c>
      <c r="ET2" s="2" t="str">
        <f>IF(f2cdb="f2cdb","",f2cdb)</f>
        <v/>
      </c>
      <c r="EU2" s="2" t="str">
        <f>IF(f2da="f2da","",f2da)</f>
        <v/>
      </c>
      <c r="EV2" s="2" t="str">
        <f>IF(f2db="f2db","",f2db)</f>
        <v/>
      </c>
      <c r="EW2" s="2" t="str">
        <f>IF(SUM(NP2,NR2,NT2,NV2,NX2)=0,"",SUM(NP2,NR2,NT2,NV2,NX2))</f>
        <v/>
      </c>
      <c r="EX2" s="2" t="str">
        <f>IF(SUM(NQ2,NS2,NU2,NW2,NY2,NZ2)=0,"",SUM(NQ2,NS2,NU2,NW2,NY2,NZ2))</f>
        <v/>
      </c>
      <c r="EY2" s="2" t="str">
        <f>IF(f5a="f5a","",f5a)</f>
        <v/>
      </c>
      <c r="EZ2" s="2" t="str">
        <f>IF(f5aa="f5aa","",f5aa)</f>
        <v/>
      </c>
      <c r="FA2" s="2" t="str">
        <f>IF(f5ab="f5ab","",f5ab)</f>
        <v/>
      </c>
      <c r="FB2" s="2" t="str">
        <f>IF(f6a="f6a","",f6a)</f>
        <v/>
      </c>
      <c r="FC2" s="2" t="str">
        <f>IF(f7a="f7a","",f7a)</f>
        <v/>
      </c>
      <c r="FD2" s="2" t="str">
        <f>IF(f8a="f8a","",f8a)</f>
        <v/>
      </c>
      <c r="FE2" s="2" t="str">
        <f>IF(f9a="f9a","",f9a)</f>
        <v/>
      </c>
      <c r="FF2" s="2" t="str">
        <f>IF(f10a="f10a","",f10a)</f>
        <v/>
      </c>
      <c r="FG2" s="2" t="str">
        <f>IF(f11a="f11a","",f11a)</f>
        <v/>
      </c>
      <c r="FH2" s="2" t="str">
        <f>IF(f12aa="f12aa","",f12aa)</f>
        <v/>
      </c>
      <c r="FI2" s="2" t="str">
        <f>IF(f12ab="f12ab","",f12ab)</f>
        <v/>
      </c>
      <c r="FJ2" s="2" t="str">
        <f>IF(f12ac="f12ac","",f12ac)</f>
        <v/>
      </c>
      <c r="FK2" s="2" t="str">
        <f>IF(f12ba="f12ba","",f12ba)</f>
        <v/>
      </c>
      <c r="FL2" s="2" t="str">
        <f>IF(f12bb="f12bb","",f12bb)</f>
        <v/>
      </c>
      <c r="FM2" s="2" t="str">
        <f>IF(f12bc="f12bc","",f12bc)</f>
        <v/>
      </c>
      <c r="FN2" s="2" t="str">
        <f>IF(f12ca="f12ca","",f12ca)</f>
        <v/>
      </c>
      <c r="FO2" s="2" t="str">
        <f>IF(f13a="f13a","",f13a)</f>
        <v/>
      </c>
      <c r="FP2" s="2" t="str">
        <f>IF(f13b="f13b","",f13b)</f>
        <v/>
      </c>
      <c r="FQ2" s="2" t="str">
        <f>IF(f13c="f13c","",f13c)</f>
        <v/>
      </c>
      <c r="FR2" s="2" t="str">
        <f>IF(f13d="f13d","",f13d)</f>
        <v/>
      </c>
      <c r="FS2" s="2" t="str">
        <f>IF(f13e="f13e","",f13e)</f>
        <v/>
      </c>
      <c r="FT2" s="2" t="str">
        <f>IF(f13da="f13da","",f13da)</f>
        <v/>
      </c>
      <c r="FU2" s="2" t="str">
        <f>IF(f13db="f13db","",f13db)</f>
        <v/>
      </c>
      <c r="FV2" s="2" t="str">
        <f>IF(f13dc="f13dc","",f13dc)</f>
        <v/>
      </c>
      <c r="FW2" s="2" t="str">
        <f>IF(f14a="f14a","",f14a)</f>
        <v/>
      </c>
      <c r="FX2" s="2" t="str">
        <f>IF(f14b="f14b","",f14b)</f>
        <v/>
      </c>
      <c r="FY2" s="2" t="str">
        <f>IF(f14c="f14c","",f14c)</f>
        <v/>
      </c>
      <c r="FZ2" s="2" t="str">
        <f>IF(f14e="f14e","",f14e)</f>
        <v/>
      </c>
      <c r="GA2" s="2" t="str">
        <f>IF(f15a="f15a","",f15a)</f>
        <v/>
      </c>
      <c r="GB2" s="2" t="str">
        <f>IF(f15b="f15b","",f15b)</f>
        <v/>
      </c>
      <c r="GC2" s="2" t="str">
        <f>IF(f16a="f16a","",f16a)</f>
        <v/>
      </c>
      <c r="GD2" s="2" t="str">
        <f>IF(f16b="f16b","",f16b)</f>
        <v/>
      </c>
      <c r="GE2" s="2" t="str">
        <f>IF(f16c="f16c","",f16c)</f>
        <v/>
      </c>
      <c r="GF2" s="2" t="str">
        <f>IF(f16aa="f16aa","",f16aa)</f>
        <v/>
      </c>
      <c r="GG2" s="2" t="str">
        <f>IF(f16ab="f16ab","",f16ab)</f>
        <v/>
      </c>
      <c r="GH2" s="2" t="str">
        <f>IF(f16ac="f16ac","",f16ac)</f>
        <v/>
      </c>
      <c r="GI2" s="2" t="str">
        <f>IF(f16ba="f16ba","",f16ba)</f>
        <v/>
      </c>
      <c r="GJ2" s="2" t="str">
        <f>IF(f16bb="f16bb","",f16bb)</f>
        <v/>
      </c>
      <c r="GK2" s="2" t="str">
        <f>IF(f16bc="f16bc","",f16bc)</f>
        <v/>
      </c>
      <c r="GL2" s="2" t="str">
        <f>IF(f16ca="f16ca","",f16ca)</f>
        <v/>
      </c>
      <c r="GM2" s="2" t="str">
        <f>IF(f16cb="f16cb","",f16cb)</f>
        <v/>
      </c>
      <c r="GN2" s="2" t="str">
        <f>IF(f16cc="f16cc","",f16cc)</f>
        <v/>
      </c>
      <c r="GO2" s="2" t="str">
        <f>IF(f16da="f16da","",f16da)</f>
        <v/>
      </c>
      <c r="GP2" s="2" t="str">
        <f>IF(f16db="f16db","",f16db)</f>
        <v/>
      </c>
      <c r="GQ2" s="2" t="str">
        <f>IF(f16dc="f16dc","",f16dc)</f>
        <v/>
      </c>
      <c r="GR2" s="2" t="str">
        <f>IF(f17a="f17a","",f17a)</f>
        <v/>
      </c>
      <c r="GS2" s="2" t="str">
        <f>IF(f24a="f24a","",f24a)</f>
        <v/>
      </c>
      <c r="GT2" s="2" t="str">
        <f>IF(f25aa="f25aa","",f25aa)</f>
        <v/>
      </c>
      <c r="GU2" s="2" t="str">
        <f>IF(f25ab="f25ab","",f25ab)</f>
        <v/>
      </c>
      <c r="GV2" s="2" t="str">
        <f>IF(f25ba="f25ba","",f25ba)</f>
        <v/>
      </c>
      <c r="GW2" s="2" t="str">
        <f>IF(f25bb="f25bb","",f25bb)</f>
        <v/>
      </c>
      <c r="GX2" s="2" t="str">
        <f>IF(f25ca="f25ca","",f25ca)</f>
        <v/>
      </c>
      <c r="GY2" s="2" t="str">
        <f>IF(f25cb="f25cb","",f25cb)</f>
        <v/>
      </c>
      <c r="GZ2" s="2" t="str">
        <f>IF(f25da="f25da","",f25da)</f>
        <v/>
      </c>
      <c r="HA2" s="2" t="str">
        <f>IF(f25db="f25db","",f25db)</f>
        <v/>
      </c>
      <c r="HB2" s="2" t="str">
        <f>IF(f25ea="f25ea","",f25ea)</f>
        <v/>
      </c>
      <c r="HC2" s="2" t="str">
        <f>IF(f25eb="f25eb","",f25eb)</f>
        <v/>
      </c>
      <c r="HD2" s="2" t="str">
        <f>IF(f25fa="f25fa","",f25fa)</f>
        <v/>
      </c>
      <c r="HE2" s="2" t="str">
        <f>IF(f25fb="f25fb","",f25fb)</f>
        <v/>
      </c>
      <c r="HF2" s="2" t="str">
        <f>IF(g1a="g1a","",g1a)</f>
        <v/>
      </c>
      <c r="HG2" s="2" t="str">
        <f>IF(g2a="g2a","",g2a)</f>
        <v/>
      </c>
      <c r="HH2" s="2" t="str">
        <f>IF(g2aa="g2aa","",g2aa)</f>
        <v/>
      </c>
      <c r="HI2" s="2" t="str">
        <f>IF(g2ab="g2ab","",g2ab)</f>
        <v/>
      </c>
      <c r="HJ2" s="2" t="str">
        <f>IF(g2ac="g2ac","",g2ac)</f>
        <v/>
      </c>
      <c r="HK2" s="2" t="str">
        <f>IF(g2ad="g2ad","",g2ad)</f>
        <v/>
      </c>
      <c r="HL2" s="2" t="str">
        <f>IF(h1a="h1a","",h1a)</f>
        <v/>
      </c>
      <c r="HM2" s="2" t="str">
        <f>IF(h1b="h1b","",h1b)</f>
        <v/>
      </c>
      <c r="HN2" s="2" t="str">
        <f>IF(h2a="h2a","",h2a)</f>
        <v/>
      </c>
      <c r="HO2" s="2" t="str">
        <f>IF(h2b="h2b","",h2b)</f>
        <v/>
      </c>
      <c r="HP2" s="2" t="str">
        <f>IF(h3a="h3a","",h3a)</f>
        <v/>
      </c>
      <c r="HQ2" s="2" t="str">
        <f>IF(h3b="h3b","",h3b)</f>
        <v/>
      </c>
      <c r="HR2" s="2" t="str">
        <f>IF(h4aa="h4aa","",h4aa)</f>
        <v/>
      </c>
      <c r="HS2" s="2" t="str">
        <f>IF(h4ab="h4ab","",h4ab)</f>
        <v/>
      </c>
      <c r="HT2" s="2" t="str">
        <f>IF(h4ba="h4ba","",h4ba)</f>
        <v/>
      </c>
      <c r="HU2" s="2" t="str">
        <f>IF(h4bb="h4bb","",h4bb)</f>
        <v/>
      </c>
      <c r="HV2" s="2" t="str">
        <f>IF(h4ca="h4ca","",h4ca)</f>
        <v/>
      </c>
      <c r="HW2" s="2" t="str">
        <f>IF(h4cb="h4cb","",h4cb)</f>
        <v/>
      </c>
      <c r="HX2" s="2" t="str">
        <f>IF(h4da="h4da","",h4da)</f>
        <v/>
      </c>
      <c r="HY2" s="2" t="str">
        <f>IF(h4db="h4db","",h4db)</f>
        <v/>
      </c>
      <c r="HZ2" s="2" t="str">
        <f>IF(h4ea="h4ea","",h4ea)</f>
        <v/>
      </c>
      <c r="IA2" s="2" t="str">
        <f>IF(h4eb="h4eb","",h4eb)</f>
        <v/>
      </c>
      <c r="IB2" s="2" t="str">
        <f>IF(h4fa="h4fa","",h4fa)</f>
        <v/>
      </c>
      <c r="IC2" s="2" t="str">
        <f>IF(h4fb="h4fb","",h4fb)</f>
        <v/>
      </c>
      <c r="ID2" s="2" t="str">
        <f>IF(h4ga="h4ga","",h4ga)</f>
        <v/>
      </c>
      <c r="IE2" s="2" t="str">
        <f>IF(h4gb="h4gb","",h4gb)</f>
        <v/>
      </c>
      <c r="IF2" s="2" t="str">
        <f>IF(h4ha="h4ha","",h4ha)</f>
        <v/>
      </c>
      <c r="IG2" s="2" t="str">
        <f>IF(h4hb="h4hb","",h4hb)</f>
        <v/>
      </c>
      <c r="IH2" s="2" t="str">
        <f>IF(h5a="h5a","",h5a)</f>
        <v/>
      </c>
      <c r="II2" s="2" t="str">
        <f>IF(h6a="h6a","",h6a)</f>
        <v/>
      </c>
      <c r="IJ2" s="2" t="str">
        <f>IF(h8a="h8a","",h8a)</f>
        <v/>
      </c>
      <c r="IK2" s="2" t="str">
        <f>IF(h9a="h9a","",h9a)</f>
        <v/>
      </c>
      <c r="IL2" s="2" t="str">
        <f>IF(h10a="h10a","",h10a)</f>
        <v/>
      </c>
      <c r="IM2" s="2" t="str">
        <f>IF(h11a="h11a","",h11a)</f>
        <v/>
      </c>
      <c r="IN2" s="2" t="str">
        <f>IF(h12a="h12a","",h12a)</f>
        <v/>
      </c>
      <c r="IO2" s="2" t="str">
        <f>IF(h13a="h13a","",h13a)</f>
        <v/>
      </c>
      <c r="IP2" s="2" t="str">
        <f>IF(h14a="h14a","",h14a)</f>
        <v/>
      </c>
      <c r="IQ2" s="2" t="str">
        <f>IF(i1a="i1a","",i1a)</f>
        <v/>
      </c>
      <c r="IR2" s="2" t="str">
        <f>IF(i2a="i2a","",i2a)</f>
        <v/>
      </c>
      <c r="IS2" s="2" t="str">
        <f>IF(i3aa="i3aa","",i3aa)</f>
        <v/>
      </c>
      <c r="IT2" s="2" t="str">
        <f>IF(i3ab="i3ab","",i3ab)</f>
        <v/>
      </c>
      <c r="IU2" s="2" t="str">
        <f>IF(i3ba="i3ba","",i3ba)</f>
        <v/>
      </c>
      <c r="IV2" s="2" t="str">
        <f>IF(i3bb="i3bb","",i3bb)</f>
        <v/>
      </c>
      <c r="IW2" s="2" t="str">
        <f>IF(i3ca="i3ca","",i3ca)</f>
        <v/>
      </c>
      <c r="IX2" s="2" t="str">
        <f>IF(i3cb="i3cb","",i3cb)</f>
        <v/>
      </c>
      <c r="IY2" s="2" t="str">
        <f>IF(i3da="i3da","",i3da)</f>
        <v/>
      </c>
      <c r="IZ2" s="2" t="str">
        <f>IF(i3db="i3db","",i3db)</f>
        <v/>
      </c>
      <c r="JA2" s="2" t="str">
        <f>IF(i3ea="i3ea","",i3ea)</f>
        <v/>
      </c>
      <c r="JB2" s="2" t="str">
        <f>IF(i3eb="i3eb","",i3eb)</f>
        <v/>
      </c>
      <c r="JC2" s="2" t="str">
        <f>IF(i3fa="i3fa","",i3fa)</f>
        <v/>
      </c>
      <c r="JD2" s="2" t="str">
        <f>IF(i3fb="i3fb","",i3fb)</f>
        <v/>
      </c>
      <c r="JE2" s="2" t="str">
        <f>IF(i4aa="i4aa","",i4aa)</f>
        <v/>
      </c>
      <c r="JF2" s="2" t="str">
        <f>IF(i4ab="i4ab","",i4ab)</f>
        <v/>
      </c>
      <c r="JG2" s="2" t="str">
        <f>IF(i4ba="i4ba","",i4ba)</f>
        <v/>
      </c>
      <c r="JH2" s="2" t="str">
        <f>IF(i4bb="i4bb","",i4bb)</f>
        <v/>
      </c>
      <c r="JI2" s="2" t="str">
        <f>IF(i4ca="i4ca","",i4ca)</f>
        <v/>
      </c>
      <c r="JJ2" s="2" t="str">
        <f>IF(i4cb="i4cb","",i4cb)</f>
        <v/>
      </c>
      <c r="JK2" s="2" t="str">
        <f>IF(i4da="i4da","",i4da)</f>
        <v/>
      </c>
      <c r="JL2" s="2" t="str">
        <f>IF(i4db="i4db","",i4db)</f>
        <v/>
      </c>
      <c r="JM2" s="2" t="str">
        <f>IF(i4ea="i4ea","",i4ea)</f>
        <v/>
      </c>
      <c r="JN2" s="2" t="str">
        <f>IF(i4eb="i4eb","",i4eb)</f>
        <v/>
      </c>
      <c r="JO2" s="2" t="str">
        <f>IF(i4fa="i4fa","",i4fa)</f>
        <v/>
      </c>
      <c r="JP2" s="2" t="str">
        <f>IF(i4fb="i4fb","",i4fb)</f>
        <v/>
      </c>
      <c r="JQ2" s="2" t="str">
        <f>IF(i5aa="i5aa","",i5aa)</f>
        <v/>
      </c>
      <c r="JR2" s="2" t="str">
        <f>IF(i5ab="i5ab","",i5ab)</f>
        <v/>
      </c>
      <c r="JS2" s="2" t="str">
        <f>IF(i5ba="i5ba","",i5ba)</f>
        <v/>
      </c>
      <c r="JT2" s="2" t="str">
        <f>IF(i5bb="i5bb","",i5bb)</f>
        <v/>
      </c>
      <c r="JU2" s="2" t="str">
        <f>IF(i5ca="i5ca","",i5ca)</f>
        <v/>
      </c>
      <c r="JV2" s="2" t="str">
        <f>IF(i5cb="i5cb","",i5cb)</f>
        <v/>
      </c>
      <c r="JW2" s="2" t="str">
        <f>IF(i5da="i5da","",i5da)</f>
        <v/>
      </c>
      <c r="JX2" s="2" t="str">
        <f>IF(i5db="i5db","",i5db)</f>
        <v/>
      </c>
      <c r="JY2" s="2" t="str">
        <f>IF(i5ea="i5ea","",i5ea)</f>
        <v/>
      </c>
      <c r="JZ2" s="2" t="str">
        <f>IF(i5eb="i5eb","",i5eb)</f>
        <v/>
      </c>
      <c r="KA2" s="2" t="str">
        <f>IF(i5fa="i5fa","",i5fa)</f>
        <v/>
      </c>
      <c r="KB2" s="2" t="str">
        <f>IF(i5fb="i5fb","",i5fb)</f>
        <v/>
      </c>
      <c r="KC2" s="2" t="str">
        <f>IF(i6a="i6a","",i6a)</f>
        <v/>
      </c>
      <c r="KD2" s="2" t="str">
        <f>IF(i7a="i7a","",i7a)</f>
        <v/>
      </c>
      <c r="KE2" s="2" t="str">
        <f>IF(i7b="i7b","",i7b)</f>
        <v/>
      </c>
      <c r="KF2" s="2" t="str">
        <f>IF(i7c="i7c","",i7c)</f>
        <v/>
      </c>
      <c r="KG2" s="2" t="str">
        <f>IF(i7d="i7d","",i7d)</f>
        <v/>
      </c>
      <c r="KH2" s="2" t="str">
        <f>IF(i7e="i7e","",i7e)</f>
        <v/>
      </c>
      <c r="KI2" s="2" t="str">
        <f>IF(i7f="i7f","",i7f)</f>
        <v/>
      </c>
      <c r="KJ2" s="2" t="str">
        <f>IF(i8a="i8a","",i8a)</f>
        <v/>
      </c>
      <c r="KK2" s="2" t="str">
        <f>IF(i8b="i8b","",i8b)</f>
        <v/>
      </c>
      <c r="KL2" s="2" t="str">
        <f>IF(i8c="i8c","",i8c)</f>
        <v/>
      </c>
      <c r="KM2" s="2" t="str">
        <f>IF(i8d="i8d","",i8d)</f>
        <v/>
      </c>
      <c r="KN2" s="2" t="str">
        <f>IF(i8e="i8e","",i8e)</f>
        <v/>
      </c>
      <c r="KO2" s="2" t="str">
        <f>IF(i8f="i8f","",i8f)</f>
        <v/>
      </c>
      <c r="KP2" s="2" t="str">
        <f>IF(i9a="i9a","",i9a)</f>
        <v/>
      </c>
      <c r="KQ2" s="2" t="str">
        <f>IF(i9b="i9b","",i9b)</f>
        <v/>
      </c>
      <c r="KR2" s="2" t="str">
        <f>IF(i9c="i9c","",i9c)</f>
        <v/>
      </c>
      <c r="KS2" s="2" t="str">
        <f>IF(i9d="i9d","",i9d)</f>
        <v/>
      </c>
      <c r="KT2" s="2" t="str">
        <f>IF(i9e="i9e","",i9e)</f>
        <v/>
      </c>
      <c r="KU2" s="2" t="str">
        <f>IF(i9f="i9f","",i9f)</f>
        <v/>
      </c>
      <c r="KV2" s="2" t="str">
        <f>IF(i10a="i10a","",i10a)</f>
        <v/>
      </c>
      <c r="KW2" s="2" t="str">
        <f>IF(i10b="i10b","",i10b)</f>
        <v/>
      </c>
      <c r="KX2" s="2" t="str">
        <f>IF(i10c="i10c","",i10c)</f>
        <v/>
      </c>
      <c r="KY2" s="2" t="str">
        <f>IF(i10d="i10d","",i10d)</f>
        <v/>
      </c>
      <c r="KZ2" s="2" t="str">
        <f>IF(i10e="i10e","",i10e)</f>
        <v/>
      </c>
      <c r="LA2" s="2" t="str">
        <f>IF(i10f="i10f","",i10f)</f>
        <v/>
      </c>
      <c r="LB2" s="2" t="str">
        <f>IF(i10g="i10g","",i10g)</f>
        <v/>
      </c>
      <c r="LC2" s="2" t="str">
        <f>IF(i11a="i11a","",i11a)</f>
        <v/>
      </c>
      <c r="LD2" s="2" t="str">
        <f>IF(i12a="i12a","",i12a)</f>
        <v/>
      </c>
      <c r="LE2" s="2" t="str">
        <f>IF(i13a="i13a","",i13a)</f>
        <v/>
      </c>
      <c r="LF2" s="2" t="str">
        <f>IF(i14a="i14a","",i14a)</f>
        <v/>
      </c>
      <c r="LG2" s="2" t="str">
        <f>IF(i15a="i15a","",i15a)</f>
        <v/>
      </c>
      <c r="LH2" s="2" t="str">
        <f>IF(i16a="i16a","",i16a)</f>
        <v/>
      </c>
      <c r="LI2" s="2" t="str">
        <f>IF(i17aa="i17aa","",i17aa)</f>
        <v/>
      </c>
      <c r="LJ2" s="2" t="str">
        <f>IF(i17ab="i17ab","",i17ab)</f>
        <v/>
      </c>
      <c r="LK2" s="2" t="str">
        <f>IF(i17ba="i17ba","",i17ba)</f>
        <v/>
      </c>
      <c r="LL2" s="2" t="str">
        <f>IF(i17bb="i17bb","",i17bb)</f>
        <v/>
      </c>
      <c r="LM2" s="2" t="str">
        <f>IF(i17ca="i17ca","",i17ca)</f>
        <v/>
      </c>
      <c r="LN2" s="2" t="str">
        <f>IF(i17cb="i17cb","",i17cb)</f>
        <v/>
      </c>
      <c r="LO2" s="2" t="str">
        <f>IF(i17da="i17da","",i17da)</f>
        <v/>
      </c>
      <c r="LP2" s="2" t="str">
        <f>IF(i17db="i17db","",i17db)</f>
        <v/>
      </c>
      <c r="LQ2" s="2" t="str">
        <f>IF(i17dc="i17dc","",i17dc)</f>
        <v/>
      </c>
      <c r="LR2" s="2" t="str">
        <f>IF(i17dd="i17dd","",i17dd)</f>
        <v/>
      </c>
      <c r="LS2" s="2" t="str">
        <f>IF(i17de="i17de","",i17de)</f>
        <v/>
      </c>
      <c r="LT2" s="2" t="str">
        <f>IF(j1aa="j1aa","",j1aa)</f>
        <v/>
      </c>
      <c r="LU2" s="2" t="str">
        <f>IF(j1ab="j1ab","",j1ab)</f>
        <v/>
      </c>
      <c r="LV2" s="2" t="str">
        <f>IF(j1ba="j1ba","",j1ba)</f>
        <v/>
      </c>
      <c r="LW2" s="2" t="str">
        <f>IF(j1bb="j1bb","",j1bb)</f>
        <v/>
      </c>
      <c r="LX2" s="2" t="str">
        <f>IF(j1ca="j1ca","",j1ca)</f>
        <v/>
      </c>
      <c r="LY2" s="2" t="str">
        <f>IF(j1cb="j1cb","",j1cb)</f>
        <v/>
      </c>
      <c r="LZ2" s="2" t="str">
        <f>IF(j1da="j1da","",j1da)</f>
        <v/>
      </c>
      <c r="MA2" s="2" t="str">
        <f>IF(j1db="j1db","",j1db)</f>
        <v/>
      </c>
      <c r="MB2" s="2" t="str">
        <f>IF(j1ea="j1ea","",j1ea)</f>
        <v/>
      </c>
      <c r="MC2" s="2" t="str">
        <f>IF(j1eb="j1eb","",j1eb)</f>
        <v/>
      </c>
      <c r="MD2" s="2" t="str">
        <f>IF(j1fa="j1fa","",j1fa)</f>
        <v/>
      </c>
      <c r="ME2" s="2" t="str">
        <f>IF(j1fb="j1fb","",j1fb)</f>
        <v/>
      </c>
      <c r="MF2" s="2" t="str">
        <f>IF(j1ga="j1ga","",j1ga)</f>
        <v/>
      </c>
      <c r="MG2" s="2" t="str">
        <f>IF(j1gb="j1gb","",j1gb)</f>
        <v/>
      </c>
      <c r="MH2" s="2" t="str">
        <f>IF(j1ha="j1ha","",j1ha)</f>
        <v/>
      </c>
      <c r="MI2" s="2" t="str">
        <f>IF(j1hb="j1hb","",j1hb)</f>
        <v/>
      </c>
      <c r="MJ2" s="2" t="str">
        <f>IF(j2aa="j2aa","",j2aa)</f>
        <v/>
      </c>
      <c r="MK2" s="2" t="str">
        <f>IF(j2ab="j2ab","",j2ab)</f>
        <v/>
      </c>
      <c r="ML2" s="2" t="str">
        <f>IF(j2ba="j2ba","",j2ba)</f>
        <v/>
      </c>
      <c r="MM2" s="2" t="str">
        <f>IF(j2bb="j2bb","",j2bb)</f>
        <v/>
      </c>
      <c r="MN2" s="2" t="str">
        <f>IF(j2ca="j2ca","",j2ca)</f>
        <v/>
      </c>
      <c r="MO2" s="2" t="str">
        <f>IF(j2cb="j2cb","",j2cb)</f>
        <v/>
      </c>
      <c r="MP2" s="2" t="str">
        <f>IF(j2da="j2da","",j2da)</f>
        <v/>
      </c>
      <c r="MQ2" s="2" t="str">
        <f>IF(j2db="j2db","",j2db)</f>
        <v/>
      </c>
      <c r="MR2" s="2" t="str">
        <f>IF(j2ea="j2ea","",j2ea)</f>
        <v/>
      </c>
      <c r="MS2" s="2" t="str">
        <f>IF(j2eb="j2eb","",j2eb)</f>
        <v/>
      </c>
      <c r="MT2" s="2" t="str">
        <f>IF(j2fa="j2fa","",j2fa)</f>
        <v/>
      </c>
      <c r="MU2" s="2" t="str">
        <f>IF(j2fb="j2fb","",j2fb)</f>
        <v/>
      </c>
      <c r="MV2" s="2" t="str">
        <f>IF(j2ga="j2ga","",j2ga)</f>
        <v/>
      </c>
      <c r="MW2" s="2" t="str">
        <f>IF(j2gb="j2gb","",j2gb)</f>
        <v/>
      </c>
      <c r="MX2" s="2" t="str">
        <f>IF(j2ha="j2ha","",j2ha)</f>
        <v/>
      </c>
      <c r="MY2" s="2" t="str">
        <f>IF(j2hb="j2hb","",j2hb)</f>
        <v/>
      </c>
      <c r="MZ2" s="2" t="str">
        <f>IF(j3aa="j3aa","",j3aa)</f>
        <v/>
      </c>
      <c r="NA2" s="2" t="str">
        <f>IF(j3ab="j3ab","",j3ab)</f>
        <v/>
      </c>
      <c r="NB2" s="2" t="str">
        <f>IF(j3ba="j3ba","",j3ba)</f>
        <v/>
      </c>
      <c r="NC2" s="2" t="str">
        <f>IF(j3bb="j3bb","",j3bb)</f>
        <v/>
      </c>
      <c r="ND2" s="2" t="str">
        <f>IF(j3ca="j3ca","",j3ca)</f>
        <v/>
      </c>
      <c r="NE2" s="2" t="str">
        <f>IF(j3cb="j3cb","",j3cb)</f>
        <v/>
      </c>
      <c r="NF2" s="2" t="str">
        <f>IF(j3da="j3da","",j3da)</f>
        <v/>
      </c>
      <c r="NG2" s="2" t="str">
        <f>IF(j3db="j3db","",j3db)</f>
        <v/>
      </c>
      <c r="NH2" s="2" t="str">
        <f>IF(j3ea="j3ea","",j3ea)</f>
        <v/>
      </c>
      <c r="NI2" s="2" t="str">
        <f>IF(j3eb="j3eb","",j3eb)</f>
        <v/>
      </c>
      <c r="NJ2" s="2" t="str">
        <f>IF(j3fa="j3fa","",j3fa)</f>
        <v/>
      </c>
      <c r="NK2" s="2" t="str">
        <f>IF(j3fb="j3fb","",j3fb)</f>
        <v/>
      </c>
      <c r="NL2" s="2" t="str">
        <f>IF(j3ga="j3ga","",j3ga)</f>
        <v/>
      </c>
      <c r="NM2" s="2" t="str">
        <f>IF(j3gb="j3gb","",j3gb)</f>
        <v/>
      </c>
      <c r="NN2" s="2" t="str">
        <f>IF(j3ha="j3ha","",j3ha)</f>
        <v/>
      </c>
      <c r="NO2" s="2" t="str">
        <f>IF(j3hb="j3hb","",j3hb)</f>
        <v/>
      </c>
      <c r="NP2" s="2" t="str">
        <f>IF(f2daai="f2daai","",IF(f2daai="Yes",1,""))</f>
        <v/>
      </c>
      <c r="NQ2" s="2" t="str">
        <f>IF(f2dabi="f2dabi","",IF(f2dabi="Yes",1,""))</f>
        <v/>
      </c>
      <c r="NR2" s="2" t="str">
        <f>IF(f2daaii="f2daaii","",IF(f2daaii="Yes",2,""))</f>
        <v/>
      </c>
      <c r="NS2" s="2" t="str">
        <f>IF(f2dabii="f2dabii","",IF(f2dabii="Yes",2,""))</f>
        <v/>
      </c>
      <c r="NT2" s="2" t="str">
        <f>IF(f2daaiii="f2daaiii","",IF(f2daaiii="Yes",4,""))</f>
        <v/>
      </c>
      <c r="NU2" s="2" t="str">
        <f>IF(f2dabiii="f2dabiii","",IF(f2dabiii="Yes",4,""))</f>
        <v/>
      </c>
      <c r="NV2" s="2" t="str">
        <f>IF(f2daaiv="f2daaiv","",IF(f2daaiv="Yes",8,""))</f>
        <v/>
      </c>
      <c r="NW2" s="2" t="str">
        <f>IF(f2dabiv="f2dabiv","",IF(f2dabiv="Yes",8,""))</f>
        <v/>
      </c>
      <c r="NX2" s="2" t="str">
        <f>IF(f2daav="f2daav","",IF(f2daav="Yes",16,""))</f>
        <v/>
      </c>
      <c r="NY2" s="2" t="str">
        <f>IF(f2dabv="f2dabv","",IF(f2dabv="Yes",16,""))</f>
        <v/>
      </c>
      <c r="NZ2" s="2" t="str">
        <f>IF(f2dabvi="f2dabvi","",IF(f2dabvi="Yes",32,""))</f>
        <v/>
      </c>
      <c r="OA2" s="2" t="str">
        <f>IF(g3a="g3a","",g3a)</f>
        <v/>
      </c>
      <c r="OB2" s="2" t="str">
        <f>IF(i10h="i10h","",i10h)</f>
        <v/>
      </c>
      <c r="OC2" s="2" t="str">
        <f>IF(i17e="i17e","",i17e)</f>
        <v/>
      </c>
      <c r="OD2" t="str">
        <f>IF(signoffa="signoffa","",IF(signoffa&lt;&gt;0,signoffa,""))</f>
        <v/>
      </c>
      <c r="OE2" t="str">
        <f>IF(signoffb="signoffb","",IF(signoffb&lt;&gt;0,signoffb,""))</f>
        <v/>
      </c>
      <c r="OF2" t="str">
        <f>IF(signoffc="signoffc","",IF(signoffc&lt;&gt;0,signoffc,""))</f>
        <v/>
      </c>
      <c r="OG2" t="str">
        <f>IF(signoffd="signoffd","",IF(signoffd&lt;&gt;0,signoffd,""))</f>
        <v/>
      </c>
      <c r="OH2" t="str">
        <f>IF(signoffe="signoffe","",IF(signoffe&lt;&gt;0,signoffe,""))</f>
        <v/>
      </c>
      <c r="OI2" t="str">
        <f>IF(signofff="signofff","",IF(signofff&lt;&gt;0,signofff,""))</f>
        <v/>
      </c>
      <c r="OJ2" t="str">
        <f>IF(signoffg="signoffg","",IF(signoffg&lt;&gt;0,signoffg,""))</f>
        <v/>
      </c>
      <c r="OK2" t="str">
        <f>IF(signoffh="signoffh","",IF(signoffh&lt;&gt;0,signoffh,""))</f>
        <v/>
      </c>
      <c r="OL2" t="str">
        <f>IF(signoffi="signoffi","",IF(signoffi&lt;&gt;0,signoffi,""))</f>
        <v/>
      </c>
      <c r="OM2" t="str">
        <f>IF(signoffj="signoffj","",IF(signoffj&lt;&gt;0,signoffj,""))</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AE1281"/>
  <sheetViews>
    <sheetView zoomScaleNormal="100" workbookViewId="0">
      <selection activeCell="A569" sqref="A569"/>
    </sheetView>
  </sheetViews>
  <sheetFormatPr defaultColWidth="0" defaultRowHeight="12.75" zeroHeight="1" x14ac:dyDescent="0.2"/>
  <cols>
    <col min="1" max="5" width="9.140625" customWidth="1"/>
    <col min="6" max="6" width="42.7109375" customWidth="1"/>
    <col min="7" max="11" width="9.140625" customWidth="1"/>
    <col min="12" max="12" width="2.7109375" customWidth="1"/>
    <col min="13" max="13" width="10.42578125" hidden="1" customWidth="1"/>
    <col min="14" max="31" width="0" hidden="1" customWidth="1"/>
    <col min="32" max="16384" width="9.140625" hidden="1"/>
  </cols>
  <sheetData>
    <row r="1" spans="1:14" ht="96" customHeight="1" x14ac:dyDescent="0.2">
      <c r="A1" s="379"/>
      <c r="B1" s="568"/>
      <c r="C1" s="379"/>
      <c r="D1" s="379"/>
      <c r="E1" s="379"/>
      <c r="F1" s="379"/>
      <c r="G1" s="379"/>
      <c r="H1" s="379"/>
      <c r="I1" s="379"/>
      <c r="J1" s="379"/>
      <c r="K1" s="379"/>
      <c r="L1" s="379"/>
      <c r="M1" s="377"/>
      <c r="N1" s="379"/>
    </row>
    <row r="2" spans="1:14" ht="31.5" customHeight="1" x14ac:dyDescent="0.2">
      <c r="A2" s="379"/>
      <c r="B2" s="379"/>
      <c r="C2" s="379"/>
      <c r="D2" s="379"/>
      <c r="E2" s="379"/>
      <c r="F2" s="379"/>
      <c r="G2" s="379"/>
      <c r="H2" s="379"/>
      <c r="I2" s="379"/>
      <c r="J2" s="379"/>
      <c r="K2" s="379"/>
      <c r="L2" s="379"/>
      <c r="M2" s="377"/>
      <c r="N2" s="379"/>
    </row>
    <row r="3" spans="1:14" ht="27.75" customHeight="1" x14ac:dyDescent="0.4">
      <c r="A3" s="679" t="s">
        <v>1292</v>
      </c>
      <c r="B3" s="680"/>
      <c r="C3" s="680"/>
      <c r="D3" s="680"/>
      <c r="E3" s="680"/>
      <c r="F3" s="680"/>
      <c r="G3" s="680"/>
      <c r="H3" s="680"/>
      <c r="I3" s="680"/>
      <c r="J3" s="681"/>
      <c r="K3" s="681"/>
      <c r="L3" s="880"/>
      <c r="M3" s="378"/>
      <c r="N3" s="379"/>
    </row>
    <row r="4" spans="1:14" ht="12" customHeight="1" x14ac:dyDescent="0.2">
      <c r="A4" s="379"/>
      <c r="B4" s="303"/>
      <c r="C4" s="303"/>
      <c r="D4" s="303"/>
      <c r="E4" s="303"/>
      <c r="F4" s="303"/>
      <c r="G4" s="303"/>
      <c r="H4" s="303"/>
      <c r="I4" s="303"/>
      <c r="J4" s="379"/>
      <c r="K4" s="379"/>
      <c r="L4" s="379"/>
      <c r="M4" s="377"/>
      <c r="N4" s="379"/>
    </row>
    <row r="5" spans="1:14" ht="18" customHeight="1" x14ac:dyDescent="0.2">
      <c r="A5" s="379"/>
      <c r="B5" s="567" t="s">
        <v>486</v>
      </c>
      <c r="C5" s="567"/>
      <c r="D5" s="567"/>
      <c r="E5" s="567"/>
      <c r="F5" s="567"/>
      <c r="G5" s="565"/>
      <c r="H5" s="565"/>
      <c r="I5" s="565"/>
      <c r="J5" s="379"/>
      <c r="K5" s="379"/>
      <c r="L5" s="379"/>
      <c r="M5" s="378"/>
      <c r="N5" s="379"/>
    </row>
    <row r="6" spans="1:14" ht="12" customHeight="1" x14ac:dyDescent="0.2">
      <c r="A6" s="379"/>
      <c r="B6" s="565"/>
      <c r="C6" s="565"/>
      <c r="D6" s="565"/>
      <c r="E6" s="565"/>
      <c r="F6" s="565"/>
      <c r="G6" s="565"/>
      <c r="H6" s="565"/>
      <c r="I6" s="565"/>
      <c r="J6" s="379"/>
      <c r="K6" s="379"/>
      <c r="L6" s="379"/>
      <c r="M6" s="377"/>
      <c r="N6" s="379"/>
    </row>
    <row r="7" spans="1:14" ht="18" customHeight="1" x14ac:dyDescent="0.2">
      <c r="A7" s="379"/>
      <c r="B7" s="567" t="s">
        <v>853</v>
      </c>
      <c r="C7" s="567"/>
      <c r="D7" s="567"/>
      <c r="E7" s="565"/>
      <c r="F7" s="565"/>
      <c r="G7" s="565"/>
      <c r="H7" s="565"/>
      <c r="I7" s="565"/>
      <c r="J7" s="379"/>
      <c r="K7" s="379"/>
      <c r="L7" s="379"/>
      <c r="M7" s="378"/>
      <c r="N7" s="379"/>
    </row>
    <row r="8" spans="1:14" ht="12" customHeight="1" x14ac:dyDescent="0.2">
      <c r="A8" s="379"/>
      <c r="B8" s="565"/>
      <c r="C8" s="565"/>
      <c r="D8" s="565"/>
      <c r="E8" s="565"/>
      <c r="F8" s="565"/>
      <c r="G8" s="565"/>
      <c r="H8" s="565"/>
      <c r="I8" s="565"/>
      <c r="J8" s="379"/>
      <c r="K8" s="379"/>
      <c r="L8" s="379"/>
      <c r="M8" s="377"/>
      <c r="N8" s="379"/>
    </row>
    <row r="9" spans="1:14" ht="18" customHeight="1" x14ac:dyDescent="0.2">
      <c r="A9" s="379"/>
      <c r="B9" s="567" t="s">
        <v>488</v>
      </c>
      <c r="C9" s="567"/>
      <c r="D9" s="567"/>
      <c r="E9" s="565"/>
      <c r="F9" s="565"/>
      <c r="G9" s="565"/>
      <c r="H9" s="565"/>
      <c r="I9" s="565"/>
      <c r="J9" s="379"/>
      <c r="K9" s="379"/>
      <c r="L9" s="379"/>
      <c r="M9" s="378"/>
      <c r="N9" s="379"/>
    </row>
    <row r="10" spans="1:14" ht="12" customHeight="1" x14ac:dyDescent="0.2">
      <c r="A10" s="379"/>
      <c r="B10" s="565"/>
      <c r="C10" s="565"/>
      <c r="D10" s="565"/>
      <c r="E10" s="565"/>
      <c r="F10" s="565"/>
      <c r="G10" s="565"/>
      <c r="H10" s="565"/>
      <c r="I10" s="565"/>
      <c r="J10" s="379"/>
      <c r="K10" s="379"/>
      <c r="L10" s="379"/>
      <c r="M10" s="377"/>
      <c r="N10" s="379"/>
    </row>
    <row r="11" spans="1:14" ht="18" customHeight="1" x14ac:dyDescent="0.2">
      <c r="A11" s="379"/>
      <c r="B11" s="567" t="s">
        <v>489</v>
      </c>
      <c r="C11" s="567"/>
      <c r="D11" s="567"/>
      <c r="E11" s="567"/>
      <c r="F11" s="567"/>
      <c r="G11" s="567"/>
      <c r="H11" s="567"/>
      <c r="I11" s="567"/>
      <c r="J11" s="379"/>
      <c r="K11" s="379"/>
      <c r="L11" s="379"/>
      <c r="M11" s="378"/>
      <c r="N11" s="379"/>
    </row>
    <row r="12" spans="1:14" ht="12" customHeight="1" x14ac:dyDescent="0.2">
      <c r="A12" s="379"/>
      <c r="B12" s="565"/>
      <c r="C12" s="565"/>
      <c r="D12" s="565"/>
      <c r="E12" s="565"/>
      <c r="F12" s="565"/>
      <c r="G12" s="565"/>
      <c r="H12" s="565"/>
      <c r="I12" s="565"/>
      <c r="J12" s="379"/>
      <c r="K12" s="379"/>
      <c r="L12" s="379"/>
      <c r="M12" s="377"/>
      <c r="N12" s="379"/>
    </row>
    <row r="13" spans="1:14" ht="18" customHeight="1" x14ac:dyDescent="0.2">
      <c r="A13" s="379"/>
      <c r="B13" s="567" t="s">
        <v>70</v>
      </c>
      <c r="C13" s="567"/>
      <c r="D13" s="567"/>
      <c r="E13" s="565"/>
      <c r="F13" s="565"/>
      <c r="G13" s="565"/>
      <c r="H13" s="565"/>
      <c r="I13" s="565"/>
      <c r="J13" s="379"/>
      <c r="K13" s="379"/>
      <c r="L13" s="379"/>
      <c r="M13" s="378"/>
      <c r="N13" s="379"/>
    </row>
    <row r="14" spans="1:14" ht="12" customHeight="1" x14ac:dyDescent="0.2">
      <c r="A14" s="379"/>
      <c r="B14" s="565"/>
      <c r="C14" s="565"/>
      <c r="D14" s="565"/>
      <c r="E14" s="565"/>
      <c r="F14" s="565"/>
      <c r="G14" s="565"/>
      <c r="H14" s="565"/>
      <c r="I14" s="565"/>
      <c r="J14" s="379"/>
      <c r="K14" s="379"/>
      <c r="L14" s="379"/>
      <c r="M14" s="377"/>
      <c r="N14" s="379"/>
    </row>
    <row r="15" spans="1:14" ht="18" customHeight="1" x14ac:dyDescent="0.2">
      <c r="A15" s="379"/>
      <c r="B15" s="567" t="s">
        <v>490</v>
      </c>
      <c r="C15" s="567"/>
      <c r="D15" s="567"/>
      <c r="E15" s="567"/>
      <c r="F15" s="567"/>
      <c r="G15" s="567"/>
      <c r="H15" s="565"/>
      <c r="I15" s="565"/>
      <c r="J15" s="379"/>
      <c r="K15" s="379"/>
      <c r="L15" s="379"/>
      <c r="M15" s="378"/>
      <c r="N15" s="379"/>
    </row>
    <row r="16" spans="1:14" ht="12" customHeight="1" x14ac:dyDescent="0.2">
      <c r="A16" s="379"/>
      <c r="B16" s="565"/>
      <c r="C16" s="565"/>
      <c r="D16" s="565"/>
      <c r="E16" s="565"/>
      <c r="F16" s="565"/>
      <c r="G16" s="565"/>
      <c r="H16" s="565"/>
      <c r="I16" s="565"/>
      <c r="J16" s="379"/>
      <c r="K16" s="379"/>
      <c r="L16" s="379"/>
      <c r="M16" s="377"/>
      <c r="N16" s="379"/>
    </row>
    <row r="17" spans="1:14" ht="18" customHeight="1" x14ac:dyDescent="0.2">
      <c r="A17" s="379"/>
      <c r="B17" s="567" t="s">
        <v>491</v>
      </c>
      <c r="C17" s="567"/>
      <c r="D17" s="567"/>
      <c r="E17" s="567"/>
      <c r="F17" s="567"/>
      <c r="G17" s="565"/>
      <c r="H17" s="565"/>
      <c r="I17" s="565"/>
      <c r="J17" s="379"/>
      <c r="K17" s="379"/>
      <c r="L17" s="379"/>
      <c r="M17" s="378"/>
      <c r="N17" s="379"/>
    </row>
    <row r="18" spans="1:14" ht="12" customHeight="1" x14ac:dyDescent="0.2">
      <c r="A18" s="379"/>
      <c r="B18" s="565"/>
      <c r="C18" s="565"/>
      <c r="D18" s="565"/>
      <c r="E18" s="565"/>
      <c r="F18" s="565"/>
      <c r="G18" s="565"/>
      <c r="H18" s="565"/>
      <c r="I18" s="565"/>
      <c r="J18" s="379"/>
      <c r="K18" s="379"/>
      <c r="L18" s="379"/>
      <c r="M18" s="377"/>
      <c r="N18" s="379"/>
    </row>
    <row r="19" spans="1:14" ht="18" customHeight="1" x14ac:dyDescent="0.2">
      <c r="A19" s="379"/>
      <c r="B19" s="567" t="s">
        <v>492</v>
      </c>
      <c r="C19" s="567"/>
      <c r="D19" s="567"/>
      <c r="E19" s="567"/>
      <c r="F19" s="567"/>
      <c r="G19" s="567"/>
      <c r="H19" s="567"/>
      <c r="I19" s="565"/>
      <c r="J19" s="379"/>
      <c r="K19" s="379"/>
      <c r="L19" s="379"/>
      <c r="M19" s="378"/>
      <c r="N19" s="379"/>
    </row>
    <row r="20" spans="1:14" ht="12" customHeight="1" x14ac:dyDescent="0.2">
      <c r="A20" s="379"/>
      <c r="B20" s="565"/>
      <c r="C20" s="565"/>
      <c r="D20" s="565"/>
      <c r="E20" s="565"/>
      <c r="F20" s="565"/>
      <c r="G20" s="565"/>
      <c r="H20" s="565"/>
      <c r="I20" s="565"/>
      <c r="J20" s="379"/>
      <c r="K20" s="379"/>
      <c r="L20" s="379"/>
      <c r="M20" s="377"/>
      <c r="N20" s="379"/>
    </row>
    <row r="21" spans="1:14" ht="18" customHeight="1" x14ac:dyDescent="0.2">
      <c r="A21" s="379"/>
      <c r="B21" s="567" t="s">
        <v>493</v>
      </c>
      <c r="C21" s="567"/>
      <c r="D21" s="567"/>
      <c r="E21" s="567"/>
      <c r="F21" s="567"/>
      <c r="G21" s="565"/>
      <c r="H21" s="565"/>
      <c r="I21" s="565"/>
      <c r="J21" s="379"/>
      <c r="K21" s="379"/>
      <c r="L21" s="379"/>
      <c r="M21" s="377"/>
      <c r="N21" s="379"/>
    </row>
    <row r="22" spans="1:14" ht="12" customHeight="1" x14ac:dyDescent="0.2">
      <c r="A22" s="379"/>
      <c r="B22" s="566"/>
      <c r="C22" s="566"/>
      <c r="D22" s="566"/>
      <c r="E22" s="566"/>
      <c r="F22" s="566"/>
      <c r="G22" s="566"/>
      <c r="H22" s="566"/>
      <c r="I22" s="566"/>
      <c r="J22" s="379"/>
      <c r="K22" s="379"/>
      <c r="L22" s="379"/>
      <c r="M22" s="377"/>
      <c r="N22" s="379"/>
    </row>
    <row r="23" spans="1:14" ht="18" x14ac:dyDescent="0.2">
      <c r="A23" s="379"/>
      <c r="B23" s="567" t="s">
        <v>1162</v>
      </c>
      <c r="C23" s="567"/>
      <c r="D23" s="567"/>
      <c r="E23" s="567"/>
      <c r="F23" s="567"/>
      <c r="G23" s="566"/>
      <c r="H23" s="566"/>
      <c r="I23" s="566"/>
      <c r="J23" s="379"/>
      <c r="K23" s="379"/>
      <c r="L23" s="379"/>
      <c r="M23" s="377"/>
      <c r="N23" s="379"/>
    </row>
    <row r="24" spans="1:14" x14ac:dyDescent="0.2">
      <c r="A24" s="379"/>
      <c r="B24" s="569"/>
      <c r="C24" s="379"/>
      <c r="D24" s="379"/>
      <c r="E24" s="379"/>
      <c r="F24" s="379"/>
      <c r="G24" s="379"/>
      <c r="H24" s="379"/>
      <c r="I24" s="379"/>
      <c r="J24" s="379"/>
      <c r="K24" s="379"/>
      <c r="L24" s="379"/>
      <c r="M24" s="377"/>
      <c r="N24" s="379"/>
    </row>
    <row r="25" spans="1:14" x14ac:dyDescent="0.2">
      <c r="A25" s="379"/>
      <c r="B25" s="569" t="s">
        <v>494</v>
      </c>
      <c r="C25" s="379"/>
      <c r="D25" s="379"/>
      <c r="E25" s="379"/>
      <c r="F25" s="379"/>
      <c r="G25" s="379"/>
      <c r="H25" s="379"/>
      <c r="I25" s="379"/>
      <c r="J25" s="379"/>
      <c r="K25" s="379"/>
      <c r="L25" s="379"/>
      <c r="M25" s="377"/>
      <c r="N25" s="379"/>
    </row>
    <row r="26" spans="1:14" ht="13.5" thickBot="1" x14ac:dyDescent="0.25">
      <c r="A26" s="379"/>
      <c r="B26" s="569" t="s">
        <v>495</v>
      </c>
      <c r="C26" s="379"/>
      <c r="D26" s="379"/>
      <c r="E26" s="379"/>
      <c r="F26" s="379"/>
      <c r="G26" s="379"/>
      <c r="H26" s="379"/>
      <c r="I26" s="379"/>
      <c r="J26" s="379"/>
      <c r="K26" s="379"/>
      <c r="L26" s="379"/>
      <c r="M26" s="377"/>
      <c r="N26" s="379"/>
    </row>
    <row r="27" spans="1:14" ht="23.25" x14ac:dyDescent="0.2">
      <c r="A27" s="387" t="s">
        <v>496</v>
      </c>
      <c r="B27" s="388"/>
      <c r="C27" s="388"/>
      <c r="D27" s="388"/>
      <c r="E27" s="388"/>
      <c r="F27" s="388"/>
      <c r="G27" s="388"/>
      <c r="H27" s="388"/>
      <c r="I27" s="388"/>
      <c r="J27" s="388"/>
      <c r="K27" s="389"/>
      <c r="L27" s="379"/>
      <c r="M27" s="377"/>
      <c r="N27" s="379"/>
    </row>
    <row r="28" spans="1:14" x14ac:dyDescent="0.2">
      <c r="A28" s="390"/>
      <c r="B28" s="375"/>
      <c r="C28" s="375"/>
      <c r="D28" s="375"/>
      <c r="E28" s="375"/>
      <c r="F28" s="375"/>
      <c r="G28" s="375"/>
      <c r="H28" s="375"/>
      <c r="I28" s="375"/>
      <c r="J28" s="375"/>
      <c r="K28" s="376"/>
      <c r="L28" s="379"/>
      <c r="M28" s="377"/>
      <c r="N28" s="379"/>
    </row>
    <row r="29" spans="1:14" ht="51.75" customHeight="1" x14ac:dyDescent="0.2">
      <c r="A29" s="793" t="s">
        <v>1019</v>
      </c>
      <c r="B29" s="794"/>
      <c r="C29" s="794"/>
      <c r="D29" s="794"/>
      <c r="E29" s="794"/>
      <c r="F29" s="794"/>
      <c r="G29" s="794"/>
      <c r="H29" s="794"/>
      <c r="I29" s="794"/>
      <c r="J29" s="794"/>
      <c r="K29" s="795"/>
      <c r="L29" s="379"/>
      <c r="M29" s="378"/>
      <c r="N29" s="379"/>
    </row>
    <row r="30" spans="1:14" x14ac:dyDescent="0.2">
      <c r="A30" s="791" t="s">
        <v>497</v>
      </c>
      <c r="B30" s="792"/>
      <c r="C30" s="792"/>
      <c r="D30" s="375"/>
      <c r="E30" s="375"/>
      <c r="F30" s="375"/>
      <c r="G30" s="375"/>
      <c r="H30" s="375"/>
      <c r="I30" s="375"/>
      <c r="J30" s="375"/>
      <c r="K30" s="376"/>
      <c r="L30" s="379"/>
      <c r="M30" s="378"/>
      <c r="N30" s="379"/>
    </row>
    <row r="31" spans="1:14" x14ac:dyDescent="0.2">
      <c r="A31" s="390"/>
      <c r="B31" s="375"/>
      <c r="C31" s="375"/>
      <c r="D31" s="375"/>
      <c r="E31" s="375"/>
      <c r="F31" s="375"/>
      <c r="G31" s="375"/>
      <c r="H31" s="375"/>
      <c r="I31" s="375"/>
      <c r="J31" s="375"/>
      <c r="K31" s="376"/>
      <c r="L31" s="379"/>
      <c r="M31" s="377"/>
      <c r="N31" s="379"/>
    </row>
    <row r="32" spans="1:14" x14ac:dyDescent="0.2">
      <c r="A32" s="391" t="s">
        <v>498</v>
      </c>
      <c r="B32" s="375"/>
      <c r="C32" s="375"/>
      <c r="D32" s="375"/>
      <c r="E32" s="375"/>
      <c r="F32" s="375"/>
      <c r="G32" s="375"/>
      <c r="H32" s="375"/>
      <c r="I32" s="375"/>
      <c r="J32" s="375"/>
      <c r="K32" s="376"/>
      <c r="L32" s="379"/>
      <c r="M32" s="377"/>
      <c r="N32" s="379"/>
    </row>
    <row r="33" spans="1:14" x14ac:dyDescent="0.2">
      <c r="A33" s="390"/>
      <c r="B33" s="375"/>
      <c r="C33" s="375"/>
      <c r="D33" s="375"/>
      <c r="E33" s="375"/>
      <c r="F33" s="375"/>
      <c r="G33" s="375"/>
      <c r="H33" s="375"/>
      <c r="I33" s="375"/>
      <c r="J33" s="375"/>
      <c r="K33" s="376"/>
      <c r="L33" s="379"/>
      <c r="M33" s="377"/>
      <c r="N33" s="379"/>
    </row>
    <row r="34" spans="1:14" ht="106.5" customHeight="1" x14ac:dyDescent="0.2">
      <c r="A34" s="796" t="s">
        <v>1303</v>
      </c>
      <c r="B34" s="797"/>
      <c r="C34" s="797"/>
      <c r="D34" s="797"/>
      <c r="E34" s="797"/>
      <c r="F34" s="797"/>
      <c r="G34" s="797"/>
      <c r="H34" s="797"/>
      <c r="I34" s="797"/>
      <c r="J34" s="797"/>
      <c r="K34" s="798"/>
      <c r="L34" s="379"/>
      <c r="M34" s="377"/>
      <c r="N34" s="379"/>
    </row>
    <row r="35" spans="1:14" x14ac:dyDescent="0.2">
      <c r="A35" s="390"/>
      <c r="B35" s="375"/>
      <c r="C35" s="375"/>
      <c r="D35" s="375"/>
      <c r="E35" s="375"/>
      <c r="F35" s="375"/>
      <c r="G35" s="375"/>
      <c r="H35" s="375"/>
      <c r="I35" s="375"/>
      <c r="J35" s="375"/>
      <c r="K35" s="376"/>
      <c r="L35" s="379"/>
      <c r="M35" s="377"/>
      <c r="N35" s="379"/>
    </row>
    <row r="36" spans="1:14" ht="47.25" customHeight="1" x14ac:dyDescent="0.2">
      <c r="A36" s="706" t="s">
        <v>499</v>
      </c>
      <c r="B36" s="707"/>
      <c r="C36" s="707"/>
      <c r="D36" s="707"/>
      <c r="E36" s="707"/>
      <c r="F36" s="707"/>
      <c r="G36" s="707"/>
      <c r="H36" s="707"/>
      <c r="I36" s="707"/>
      <c r="J36" s="707"/>
      <c r="K36" s="708"/>
      <c r="L36" s="379"/>
      <c r="M36" s="377"/>
      <c r="N36" s="379"/>
    </row>
    <row r="37" spans="1:14" ht="115.5" customHeight="1" x14ac:dyDescent="0.2">
      <c r="A37" s="706" t="s">
        <v>500</v>
      </c>
      <c r="B37" s="707"/>
      <c r="C37" s="707"/>
      <c r="D37" s="707"/>
      <c r="E37" s="707"/>
      <c r="F37" s="707"/>
      <c r="G37" s="707"/>
      <c r="H37" s="707"/>
      <c r="I37" s="707"/>
      <c r="J37" s="707"/>
      <c r="K37" s="708"/>
      <c r="L37" s="379"/>
      <c r="M37" s="377"/>
      <c r="N37" s="379"/>
    </row>
    <row r="38" spans="1:14" ht="33.75" customHeight="1" x14ac:dyDescent="0.2">
      <c r="A38" s="706" t="s">
        <v>501</v>
      </c>
      <c r="B38" s="709"/>
      <c r="C38" s="709"/>
      <c r="D38" s="709"/>
      <c r="E38" s="709"/>
      <c r="F38" s="709"/>
      <c r="G38" s="709"/>
      <c r="H38" s="709"/>
      <c r="I38" s="709"/>
      <c r="J38" s="709"/>
      <c r="K38" s="710"/>
      <c r="L38" s="379"/>
      <c r="M38" s="377"/>
      <c r="N38" s="379"/>
    </row>
    <row r="39" spans="1:14" x14ac:dyDescent="0.2">
      <c r="A39" s="623"/>
      <c r="B39" s="605"/>
      <c r="C39" s="605"/>
      <c r="D39" s="605"/>
      <c r="E39" s="605"/>
      <c r="F39" s="605"/>
      <c r="G39" s="605"/>
      <c r="H39" s="605"/>
      <c r="I39" s="605"/>
      <c r="J39" s="605"/>
      <c r="K39" s="606"/>
      <c r="L39" s="379"/>
      <c r="M39" s="377"/>
      <c r="N39" s="379"/>
    </row>
    <row r="40" spans="1:14" x14ac:dyDescent="0.2">
      <c r="A40" s="625" t="s">
        <v>502</v>
      </c>
      <c r="B40" s="605"/>
      <c r="C40" s="605"/>
      <c r="D40" s="605"/>
      <c r="E40" s="605"/>
      <c r="F40" s="605"/>
      <c r="G40" s="605"/>
      <c r="H40" s="605"/>
      <c r="I40" s="605"/>
      <c r="J40" s="605"/>
      <c r="K40" s="606"/>
      <c r="L40" s="379"/>
      <c r="M40" s="377"/>
      <c r="N40" s="379"/>
    </row>
    <row r="41" spans="1:14" ht="96.75" customHeight="1" x14ac:dyDescent="0.2">
      <c r="A41" s="706" t="s">
        <v>1304</v>
      </c>
      <c r="B41" s="709"/>
      <c r="C41" s="709"/>
      <c r="D41" s="709"/>
      <c r="E41" s="709"/>
      <c r="F41" s="709"/>
      <c r="G41" s="709"/>
      <c r="H41" s="709"/>
      <c r="I41" s="709"/>
      <c r="J41" s="709"/>
      <c r="K41" s="710"/>
      <c r="L41" s="379"/>
      <c r="M41" s="377"/>
      <c r="N41" s="379"/>
    </row>
    <row r="42" spans="1:14" ht="18.75" customHeight="1" x14ac:dyDescent="0.2">
      <c r="A42" s="626" t="s">
        <v>503</v>
      </c>
      <c r="B42" s="605"/>
      <c r="C42" s="605"/>
      <c r="D42" s="605"/>
      <c r="E42" s="605"/>
      <c r="F42" s="605"/>
      <c r="G42" s="605"/>
      <c r="H42" s="605"/>
      <c r="I42" s="605"/>
      <c r="J42" s="605"/>
      <c r="K42" s="606"/>
      <c r="L42" s="379"/>
      <c r="M42" s="377"/>
      <c r="N42" s="379"/>
    </row>
    <row r="43" spans="1:14" ht="18.75" customHeight="1" x14ac:dyDescent="0.2">
      <c r="A43" s="626" t="s">
        <v>504</v>
      </c>
      <c r="B43" s="605"/>
      <c r="C43" s="605"/>
      <c r="D43" s="605"/>
      <c r="E43" s="605"/>
      <c r="F43" s="605"/>
      <c r="G43" s="605"/>
      <c r="H43" s="605"/>
      <c r="I43" s="605"/>
      <c r="J43" s="605"/>
      <c r="K43" s="606"/>
      <c r="L43" s="379"/>
      <c r="M43" s="377"/>
      <c r="N43" s="379"/>
    </row>
    <row r="44" spans="1:14" ht="18.75" customHeight="1" x14ac:dyDescent="0.2">
      <c r="A44" s="626" t="s">
        <v>505</v>
      </c>
      <c r="B44" s="605"/>
      <c r="C44" s="605"/>
      <c r="D44" s="605"/>
      <c r="E44" s="605"/>
      <c r="F44" s="605"/>
      <c r="G44" s="605"/>
      <c r="H44" s="605"/>
      <c r="I44" s="605"/>
      <c r="J44" s="605"/>
      <c r="K44" s="606"/>
      <c r="L44" s="379"/>
      <c r="M44" s="377"/>
      <c r="N44" s="379"/>
    </row>
    <row r="45" spans="1:14" ht="18.75" customHeight="1" x14ac:dyDescent="0.2">
      <c r="A45" s="626" t="s">
        <v>506</v>
      </c>
      <c r="B45" s="605"/>
      <c r="C45" s="605"/>
      <c r="D45" s="605"/>
      <c r="E45" s="605"/>
      <c r="F45" s="605"/>
      <c r="G45" s="605"/>
      <c r="H45" s="605"/>
      <c r="I45" s="605"/>
      <c r="J45" s="605"/>
      <c r="K45" s="606"/>
      <c r="L45" s="379"/>
      <c r="M45" s="377"/>
      <c r="N45" s="379"/>
    </row>
    <row r="46" spans="1:14" ht="18.75" customHeight="1" x14ac:dyDescent="0.2">
      <c r="A46" s="626" t="s">
        <v>507</v>
      </c>
      <c r="B46" s="605"/>
      <c r="C46" s="605"/>
      <c r="D46" s="605"/>
      <c r="E46" s="605"/>
      <c r="F46" s="605"/>
      <c r="G46" s="605"/>
      <c r="H46" s="605"/>
      <c r="I46" s="605"/>
      <c r="J46" s="605"/>
      <c r="K46" s="606"/>
      <c r="L46" s="379"/>
      <c r="M46" s="377"/>
      <c r="N46" s="379"/>
    </row>
    <row r="47" spans="1:14" ht="15" customHeight="1" x14ac:dyDescent="0.2">
      <c r="A47" s="623" t="s">
        <v>508</v>
      </c>
      <c r="B47" s="605"/>
      <c r="C47" s="605"/>
      <c r="D47" s="605"/>
      <c r="E47" s="605"/>
      <c r="F47" s="605"/>
      <c r="G47" s="605"/>
      <c r="H47" s="605"/>
      <c r="I47" s="605"/>
      <c r="J47" s="605"/>
      <c r="K47" s="606"/>
      <c r="L47" s="379"/>
      <c r="M47" s="377"/>
      <c r="N47" s="379"/>
    </row>
    <row r="48" spans="1:14" x14ac:dyDescent="0.2">
      <c r="A48" s="623"/>
      <c r="B48" s="605"/>
      <c r="C48" s="605"/>
      <c r="D48" s="605"/>
      <c r="E48" s="605"/>
      <c r="F48" s="605"/>
      <c r="G48" s="605"/>
      <c r="H48" s="605"/>
      <c r="I48" s="605"/>
      <c r="J48" s="605"/>
      <c r="K48" s="606"/>
      <c r="L48" s="379"/>
      <c r="M48" s="377"/>
      <c r="N48" s="379"/>
    </row>
    <row r="49" spans="1:14" x14ac:dyDescent="0.2">
      <c r="A49" s="625" t="s">
        <v>509</v>
      </c>
      <c r="B49" s="605"/>
      <c r="C49" s="605"/>
      <c r="D49" s="605"/>
      <c r="E49" s="605"/>
      <c r="F49" s="605"/>
      <c r="G49" s="605"/>
      <c r="H49" s="605"/>
      <c r="I49" s="605"/>
      <c r="J49" s="605"/>
      <c r="K49" s="606"/>
      <c r="L49" s="379"/>
      <c r="M49" s="377"/>
      <c r="N49" s="379"/>
    </row>
    <row r="50" spans="1:14" ht="87" customHeight="1" x14ac:dyDescent="0.2">
      <c r="A50" s="706" t="s">
        <v>1305</v>
      </c>
      <c r="B50" s="709"/>
      <c r="C50" s="709"/>
      <c r="D50" s="709"/>
      <c r="E50" s="709"/>
      <c r="F50" s="709"/>
      <c r="G50" s="709"/>
      <c r="H50" s="709"/>
      <c r="I50" s="709"/>
      <c r="J50" s="709"/>
      <c r="K50" s="710"/>
      <c r="L50" s="379"/>
      <c r="M50" s="377"/>
      <c r="N50" s="379"/>
    </row>
    <row r="51" spans="1:14" x14ac:dyDescent="0.2">
      <c r="A51" s="623"/>
      <c r="B51" s="605"/>
      <c r="C51" s="605"/>
      <c r="D51" s="605"/>
      <c r="E51" s="605"/>
      <c r="F51" s="605"/>
      <c r="G51" s="605"/>
      <c r="H51" s="605"/>
      <c r="I51" s="605"/>
      <c r="J51" s="605"/>
      <c r="K51" s="606"/>
      <c r="L51" s="379"/>
      <c r="M51" s="377"/>
      <c r="N51" s="379"/>
    </row>
    <row r="52" spans="1:14" x14ac:dyDescent="0.2">
      <c r="A52" s="625" t="s">
        <v>510</v>
      </c>
      <c r="B52" s="605"/>
      <c r="C52" s="605"/>
      <c r="D52" s="605"/>
      <c r="E52" s="605"/>
      <c r="F52" s="605"/>
      <c r="G52" s="605"/>
      <c r="H52" s="605"/>
      <c r="I52" s="605"/>
      <c r="J52" s="605"/>
      <c r="K52" s="606"/>
      <c r="L52" s="379"/>
      <c r="M52" s="377"/>
      <c r="N52" s="379"/>
    </row>
    <row r="53" spans="1:14" ht="36" customHeight="1" x14ac:dyDescent="0.2">
      <c r="A53" s="706" t="s">
        <v>1167</v>
      </c>
      <c r="B53" s="709"/>
      <c r="C53" s="709"/>
      <c r="D53" s="709"/>
      <c r="E53" s="709"/>
      <c r="F53" s="709"/>
      <c r="G53" s="709"/>
      <c r="H53" s="709"/>
      <c r="I53" s="709"/>
      <c r="J53" s="709"/>
      <c r="K53" s="710"/>
      <c r="L53" s="379"/>
      <c r="M53" s="377"/>
      <c r="N53" s="379"/>
    </row>
    <row r="54" spans="1:14" ht="48.75" customHeight="1" x14ac:dyDescent="0.2">
      <c r="A54" s="711" t="s">
        <v>511</v>
      </c>
      <c r="B54" s="707"/>
      <c r="C54" s="707"/>
      <c r="D54" s="707"/>
      <c r="E54" s="707"/>
      <c r="F54" s="707"/>
      <c r="G54" s="707"/>
      <c r="H54" s="707"/>
      <c r="I54" s="707"/>
      <c r="J54" s="707"/>
      <c r="K54" s="708"/>
      <c r="L54" s="379"/>
      <c r="M54" s="377"/>
      <c r="N54" s="379"/>
    </row>
    <row r="55" spans="1:14" ht="46.5" customHeight="1" x14ac:dyDescent="0.2">
      <c r="A55" s="706" t="s">
        <v>512</v>
      </c>
      <c r="B55" s="709"/>
      <c r="C55" s="709"/>
      <c r="D55" s="709"/>
      <c r="E55" s="709"/>
      <c r="F55" s="709"/>
      <c r="G55" s="709"/>
      <c r="H55" s="709"/>
      <c r="I55" s="709"/>
      <c r="J55" s="709"/>
      <c r="K55" s="710"/>
      <c r="L55" s="379"/>
      <c r="M55" s="377"/>
      <c r="N55" s="379"/>
    </row>
    <row r="56" spans="1:14" ht="72.75" customHeight="1" x14ac:dyDescent="0.2">
      <c r="A56" s="706" t="s">
        <v>1306</v>
      </c>
      <c r="B56" s="709"/>
      <c r="C56" s="709"/>
      <c r="D56" s="709"/>
      <c r="E56" s="709"/>
      <c r="F56" s="709"/>
      <c r="G56" s="709"/>
      <c r="H56" s="709"/>
      <c r="I56" s="709"/>
      <c r="J56" s="709"/>
      <c r="K56" s="710"/>
      <c r="L56" s="379"/>
      <c r="M56" s="377"/>
      <c r="N56" s="379"/>
    </row>
    <row r="57" spans="1:14" ht="45.75" customHeight="1" x14ac:dyDescent="0.2">
      <c r="A57" s="711" t="s">
        <v>513</v>
      </c>
      <c r="B57" s="707"/>
      <c r="C57" s="707"/>
      <c r="D57" s="707"/>
      <c r="E57" s="707"/>
      <c r="F57" s="707"/>
      <c r="G57" s="707"/>
      <c r="H57" s="707"/>
      <c r="I57" s="707"/>
      <c r="J57" s="707"/>
      <c r="K57" s="708"/>
      <c r="L57" s="379"/>
      <c r="M57" s="377"/>
      <c r="N57" s="379"/>
    </row>
    <row r="58" spans="1:14" ht="74.25" customHeight="1" x14ac:dyDescent="0.2">
      <c r="A58" s="706" t="s">
        <v>1307</v>
      </c>
      <c r="B58" s="707"/>
      <c r="C58" s="707"/>
      <c r="D58" s="707"/>
      <c r="E58" s="707"/>
      <c r="F58" s="707"/>
      <c r="G58" s="707"/>
      <c r="H58" s="707"/>
      <c r="I58" s="707"/>
      <c r="J58" s="707"/>
      <c r="K58" s="708"/>
      <c r="L58" s="379"/>
      <c r="M58" s="378"/>
      <c r="N58" s="379"/>
    </row>
    <row r="59" spans="1:14" ht="60.75" customHeight="1" x14ac:dyDescent="0.2">
      <c r="A59" s="706" t="s">
        <v>514</v>
      </c>
      <c r="B59" s="707"/>
      <c r="C59" s="707"/>
      <c r="D59" s="707"/>
      <c r="E59" s="707"/>
      <c r="F59" s="707"/>
      <c r="G59" s="707"/>
      <c r="H59" s="707"/>
      <c r="I59" s="707"/>
      <c r="J59" s="707"/>
      <c r="K59" s="708"/>
      <c r="L59" s="379"/>
      <c r="M59" s="377"/>
      <c r="N59" s="379"/>
    </row>
    <row r="60" spans="1:14" ht="33" customHeight="1" x14ac:dyDescent="0.2">
      <c r="A60" s="799" t="s">
        <v>515</v>
      </c>
      <c r="B60" s="800"/>
      <c r="C60" s="800"/>
      <c r="D60" s="800"/>
      <c r="E60" s="800"/>
      <c r="F60" s="800"/>
      <c r="G60" s="800"/>
      <c r="H60" s="800"/>
      <c r="I60" s="800"/>
      <c r="J60" s="800"/>
      <c r="K60" s="801"/>
      <c r="L60" s="379"/>
      <c r="M60" s="378"/>
      <c r="N60" s="379"/>
    </row>
    <row r="61" spans="1:14" ht="36" customHeight="1" x14ac:dyDescent="0.2">
      <c r="A61" s="711" t="s">
        <v>516</v>
      </c>
      <c r="B61" s="707"/>
      <c r="C61" s="707"/>
      <c r="D61" s="707"/>
      <c r="E61" s="707"/>
      <c r="F61" s="707"/>
      <c r="G61" s="707"/>
      <c r="H61" s="707"/>
      <c r="I61" s="707"/>
      <c r="J61" s="707"/>
      <c r="K61" s="708"/>
      <c r="L61" s="379"/>
      <c r="M61" s="377"/>
      <c r="N61" s="379"/>
    </row>
    <row r="62" spans="1:14" ht="42.75" customHeight="1" x14ac:dyDescent="0.2">
      <c r="A62" s="706" t="s">
        <v>517</v>
      </c>
      <c r="B62" s="707"/>
      <c r="C62" s="707"/>
      <c r="D62" s="707"/>
      <c r="E62" s="707"/>
      <c r="F62" s="707"/>
      <c r="G62" s="707"/>
      <c r="H62" s="707"/>
      <c r="I62" s="707"/>
      <c r="J62" s="707"/>
      <c r="K62" s="708"/>
      <c r="L62" s="379"/>
      <c r="M62" s="377"/>
      <c r="N62" s="379"/>
    </row>
    <row r="63" spans="1:14" ht="17.25" customHeight="1" x14ac:dyDescent="0.2">
      <c r="A63" s="626" t="s">
        <v>518</v>
      </c>
      <c r="B63" s="605"/>
      <c r="C63" s="605"/>
      <c r="D63" s="605"/>
      <c r="E63" s="605"/>
      <c r="F63" s="605"/>
      <c r="G63" s="605"/>
      <c r="H63" s="605"/>
      <c r="I63" s="605"/>
      <c r="J63" s="605"/>
      <c r="K63" s="606"/>
      <c r="L63" s="379"/>
      <c r="M63" s="377"/>
      <c r="N63" s="379"/>
    </row>
    <row r="64" spans="1:14" ht="17.25" customHeight="1" x14ac:dyDescent="0.2">
      <c r="A64" s="626" t="s">
        <v>519</v>
      </c>
      <c r="B64" s="605"/>
      <c r="C64" s="605"/>
      <c r="D64" s="605"/>
      <c r="E64" s="605"/>
      <c r="F64" s="605"/>
      <c r="G64" s="605"/>
      <c r="H64" s="605"/>
      <c r="I64" s="605"/>
      <c r="J64" s="605"/>
      <c r="K64" s="606"/>
      <c r="L64" s="379"/>
      <c r="M64" s="377"/>
      <c r="N64" s="379"/>
    </row>
    <row r="65" spans="1:14" ht="17.25" customHeight="1" x14ac:dyDescent="0.2">
      <c r="A65" s="626" t="s">
        <v>520</v>
      </c>
      <c r="B65" s="605"/>
      <c r="C65" s="605"/>
      <c r="D65" s="605"/>
      <c r="E65" s="605"/>
      <c r="F65" s="605"/>
      <c r="G65" s="605"/>
      <c r="H65" s="605"/>
      <c r="I65" s="605"/>
      <c r="J65" s="605"/>
      <c r="K65" s="606"/>
      <c r="L65" s="379"/>
      <c r="M65" s="377"/>
      <c r="N65" s="379"/>
    </row>
    <row r="66" spans="1:14" x14ac:dyDescent="0.2">
      <c r="A66" s="626"/>
      <c r="B66" s="605"/>
      <c r="C66" s="605"/>
      <c r="D66" s="605"/>
      <c r="E66" s="605"/>
      <c r="F66" s="605"/>
      <c r="G66" s="605"/>
      <c r="H66" s="605"/>
      <c r="I66" s="605"/>
      <c r="J66" s="605"/>
      <c r="K66" s="606"/>
      <c r="L66" s="379"/>
      <c r="M66" s="377"/>
      <c r="N66" s="379"/>
    </row>
    <row r="67" spans="1:14" ht="45.75" customHeight="1" x14ac:dyDescent="0.2">
      <c r="A67" s="706" t="s">
        <v>521</v>
      </c>
      <c r="B67" s="707"/>
      <c r="C67" s="707"/>
      <c r="D67" s="707"/>
      <c r="E67" s="707"/>
      <c r="F67" s="707"/>
      <c r="G67" s="707"/>
      <c r="H67" s="707"/>
      <c r="I67" s="707"/>
      <c r="J67" s="707"/>
      <c r="K67" s="708"/>
      <c r="L67" s="379"/>
      <c r="M67" s="392"/>
      <c r="N67" s="379"/>
    </row>
    <row r="68" spans="1:14" ht="36" customHeight="1" x14ac:dyDescent="0.2">
      <c r="A68" s="706" t="s">
        <v>522</v>
      </c>
      <c r="B68" s="707"/>
      <c r="C68" s="707"/>
      <c r="D68" s="707"/>
      <c r="E68" s="707"/>
      <c r="F68" s="707"/>
      <c r="G68" s="707"/>
      <c r="H68" s="707"/>
      <c r="I68" s="707"/>
      <c r="J68" s="707"/>
      <c r="K68" s="708"/>
      <c r="L68" s="379"/>
      <c r="M68" s="377"/>
      <c r="N68" s="379"/>
    </row>
    <row r="69" spans="1:14" ht="42" customHeight="1" x14ac:dyDescent="0.2">
      <c r="A69" s="706" t="s">
        <v>523</v>
      </c>
      <c r="B69" s="707"/>
      <c r="C69" s="707"/>
      <c r="D69" s="707"/>
      <c r="E69" s="707"/>
      <c r="F69" s="707"/>
      <c r="G69" s="707"/>
      <c r="H69" s="707"/>
      <c r="I69" s="707"/>
      <c r="J69" s="707"/>
      <c r="K69" s="708"/>
      <c r="L69" s="379"/>
      <c r="M69" s="377"/>
      <c r="N69" s="379"/>
    </row>
    <row r="70" spans="1:14" ht="47.25" customHeight="1" x14ac:dyDescent="0.2">
      <c r="A70" s="706" t="s">
        <v>524</v>
      </c>
      <c r="B70" s="707"/>
      <c r="C70" s="707"/>
      <c r="D70" s="707"/>
      <c r="E70" s="707"/>
      <c r="F70" s="707"/>
      <c r="G70" s="707"/>
      <c r="H70" s="707"/>
      <c r="I70" s="707"/>
      <c r="J70" s="707"/>
      <c r="K70" s="708"/>
      <c r="L70" s="379"/>
      <c r="M70" s="377"/>
      <c r="N70" s="379"/>
    </row>
    <row r="71" spans="1:14" ht="49.5" customHeight="1" x14ac:dyDescent="0.2">
      <c r="A71" s="706" t="s">
        <v>525</v>
      </c>
      <c r="B71" s="707"/>
      <c r="C71" s="707"/>
      <c r="D71" s="707"/>
      <c r="E71" s="707"/>
      <c r="F71" s="707"/>
      <c r="G71" s="707"/>
      <c r="H71" s="707"/>
      <c r="I71" s="707"/>
      <c r="J71" s="707"/>
      <c r="K71" s="708"/>
      <c r="L71" s="379"/>
      <c r="M71" s="377"/>
      <c r="N71" s="379"/>
    </row>
    <row r="72" spans="1:14" ht="47.25" customHeight="1" x14ac:dyDescent="0.2">
      <c r="A72" s="706" t="s">
        <v>526</v>
      </c>
      <c r="B72" s="707"/>
      <c r="C72" s="707"/>
      <c r="D72" s="707"/>
      <c r="E72" s="707"/>
      <c r="F72" s="707"/>
      <c r="G72" s="707"/>
      <c r="H72" s="707"/>
      <c r="I72" s="707"/>
      <c r="J72" s="707"/>
      <c r="K72" s="708"/>
      <c r="L72" s="379"/>
      <c r="M72" s="377"/>
      <c r="N72" s="379"/>
    </row>
    <row r="73" spans="1:14" ht="49.5" customHeight="1" x14ac:dyDescent="0.2">
      <c r="A73" s="706" t="s">
        <v>527</v>
      </c>
      <c r="B73" s="707"/>
      <c r="C73" s="707"/>
      <c r="D73" s="707"/>
      <c r="E73" s="707"/>
      <c r="F73" s="707"/>
      <c r="G73" s="707"/>
      <c r="H73" s="707"/>
      <c r="I73" s="707"/>
      <c r="J73" s="707"/>
      <c r="K73" s="708"/>
      <c r="L73" s="379"/>
      <c r="M73" s="377"/>
      <c r="N73" s="379"/>
    </row>
    <row r="74" spans="1:14" ht="51.75" customHeight="1" x14ac:dyDescent="0.2">
      <c r="A74" s="706" t="s">
        <v>528</v>
      </c>
      <c r="B74" s="707"/>
      <c r="C74" s="707"/>
      <c r="D74" s="707"/>
      <c r="E74" s="707"/>
      <c r="F74" s="707"/>
      <c r="G74" s="707"/>
      <c r="H74" s="707"/>
      <c r="I74" s="707"/>
      <c r="J74" s="707"/>
      <c r="K74" s="708"/>
      <c r="L74" s="379"/>
      <c r="M74" s="377"/>
      <c r="N74" s="379"/>
    </row>
    <row r="75" spans="1:14" ht="58.5" customHeight="1" x14ac:dyDescent="0.2">
      <c r="A75" s="711" t="s">
        <v>529</v>
      </c>
      <c r="B75" s="707"/>
      <c r="C75" s="707"/>
      <c r="D75" s="707"/>
      <c r="E75" s="707"/>
      <c r="F75" s="707"/>
      <c r="G75" s="707"/>
      <c r="H75" s="707"/>
      <c r="I75" s="707"/>
      <c r="J75" s="707"/>
      <c r="K75" s="708"/>
      <c r="L75" s="379"/>
      <c r="M75" s="377"/>
      <c r="N75" s="379"/>
    </row>
    <row r="76" spans="1:14" ht="58.5" customHeight="1" x14ac:dyDescent="0.2">
      <c r="A76" s="706" t="s">
        <v>530</v>
      </c>
      <c r="B76" s="707"/>
      <c r="C76" s="707"/>
      <c r="D76" s="707"/>
      <c r="E76" s="707"/>
      <c r="F76" s="707"/>
      <c r="G76" s="707"/>
      <c r="H76" s="707"/>
      <c r="I76" s="707"/>
      <c r="J76" s="707"/>
      <c r="K76" s="708"/>
      <c r="L76" s="379"/>
      <c r="M76" s="377"/>
      <c r="N76" s="379"/>
    </row>
    <row r="77" spans="1:14" ht="100.5" customHeight="1" x14ac:dyDescent="0.2">
      <c r="A77" s="706" t="s">
        <v>531</v>
      </c>
      <c r="B77" s="707"/>
      <c r="C77" s="707"/>
      <c r="D77" s="707"/>
      <c r="E77" s="707"/>
      <c r="F77" s="707"/>
      <c r="G77" s="707"/>
      <c r="H77" s="707"/>
      <c r="I77" s="707"/>
      <c r="J77" s="707"/>
      <c r="K77" s="708"/>
      <c r="L77" s="379"/>
      <c r="M77" s="377"/>
      <c r="N77" s="379"/>
    </row>
    <row r="78" spans="1:14" ht="43.5" customHeight="1" x14ac:dyDescent="0.2">
      <c r="A78" s="706" t="s">
        <v>1023</v>
      </c>
      <c r="B78" s="707"/>
      <c r="C78" s="707"/>
      <c r="D78" s="707"/>
      <c r="E78" s="707"/>
      <c r="F78" s="707"/>
      <c r="G78" s="707"/>
      <c r="H78" s="707"/>
      <c r="I78" s="707"/>
      <c r="J78" s="707"/>
      <c r="K78" s="708"/>
      <c r="L78" s="393"/>
      <c r="M78" s="392"/>
      <c r="N78" s="379"/>
    </row>
    <row r="79" spans="1:14" ht="62.25" customHeight="1" x14ac:dyDescent="0.2">
      <c r="A79" s="706" t="s">
        <v>1308</v>
      </c>
      <c r="B79" s="709"/>
      <c r="C79" s="709"/>
      <c r="D79" s="709"/>
      <c r="E79" s="709"/>
      <c r="F79" s="709"/>
      <c r="G79" s="709"/>
      <c r="H79" s="709"/>
      <c r="I79" s="709"/>
      <c r="J79" s="709"/>
      <c r="K79" s="710"/>
      <c r="L79" s="379"/>
      <c r="M79" s="377"/>
      <c r="N79" s="379"/>
    </row>
    <row r="80" spans="1:14" x14ac:dyDescent="0.2">
      <c r="A80" s="623"/>
      <c r="B80" s="605"/>
      <c r="C80" s="605"/>
      <c r="D80" s="605"/>
      <c r="E80" s="605"/>
      <c r="F80" s="605"/>
      <c r="G80" s="605"/>
      <c r="H80" s="605"/>
      <c r="I80" s="605"/>
      <c r="J80" s="605"/>
      <c r="K80" s="606"/>
      <c r="L80" s="379"/>
      <c r="M80" s="377"/>
      <c r="N80" s="379"/>
    </row>
    <row r="81" spans="1:14" ht="18" customHeight="1" x14ac:dyDescent="0.2">
      <c r="A81" s="625" t="s">
        <v>532</v>
      </c>
      <c r="B81" s="605"/>
      <c r="C81" s="605"/>
      <c r="D81" s="605"/>
      <c r="E81" s="605"/>
      <c r="F81" s="605"/>
      <c r="G81" s="605"/>
      <c r="H81" s="605"/>
      <c r="I81" s="605"/>
      <c r="J81" s="605"/>
      <c r="K81" s="606"/>
      <c r="L81" s="379"/>
      <c r="M81" s="377"/>
      <c r="N81" s="379"/>
    </row>
    <row r="82" spans="1:14" ht="18.75" customHeight="1" x14ac:dyDescent="0.2">
      <c r="A82" s="706" t="s">
        <v>533</v>
      </c>
      <c r="B82" s="709"/>
      <c r="C82" s="709"/>
      <c r="D82" s="709"/>
      <c r="E82" s="709"/>
      <c r="F82" s="709"/>
      <c r="G82" s="709"/>
      <c r="H82" s="709"/>
      <c r="I82" s="709"/>
      <c r="J82" s="709"/>
      <c r="K82" s="710"/>
      <c r="L82" s="379"/>
      <c r="M82" s="377"/>
      <c r="N82" s="379"/>
    </row>
    <row r="83" spans="1:14" ht="131.25" customHeight="1" x14ac:dyDescent="0.2">
      <c r="A83" s="706" t="s">
        <v>534</v>
      </c>
      <c r="B83" s="707"/>
      <c r="C83" s="707"/>
      <c r="D83" s="707"/>
      <c r="E83" s="707"/>
      <c r="F83" s="707"/>
      <c r="G83" s="707"/>
      <c r="H83" s="707"/>
      <c r="I83" s="707"/>
      <c r="J83" s="707"/>
      <c r="K83" s="708"/>
      <c r="L83" s="379"/>
      <c r="M83" s="377"/>
      <c r="N83" s="379"/>
    </row>
    <row r="84" spans="1:14" ht="39" customHeight="1" x14ac:dyDescent="0.2">
      <c r="A84" s="711" t="s">
        <v>535</v>
      </c>
      <c r="B84" s="707"/>
      <c r="C84" s="707"/>
      <c r="D84" s="707"/>
      <c r="E84" s="707"/>
      <c r="F84" s="707"/>
      <c r="G84" s="707"/>
      <c r="H84" s="707"/>
      <c r="I84" s="707"/>
      <c r="J84" s="707"/>
      <c r="K84" s="708"/>
      <c r="L84" s="379"/>
      <c r="M84" s="377"/>
      <c r="N84" s="379"/>
    </row>
    <row r="85" spans="1:14" ht="26.25" customHeight="1" x14ac:dyDescent="0.2">
      <c r="A85" s="623" t="s">
        <v>536</v>
      </c>
      <c r="B85" s="605"/>
      <c r="C85" s="605"/>
      <c r="D85" s="605"/>
      <c r="E85" s="605"/>
      <c r="F85" s="605"/>
      <c r="G85" s="605"/>
      <c r="H85" s="605"/>
      <c r="I85" s="605"/>
      <c r="J85" s="605"/>
      <c r="K85" s="606"/>
      <c r="L85" s="379"/>
      <c r="M85" s="377"/>
      <c r="N85" s="379"/>
    </row>
    <row r="86" spans="1:14" ht="51.75" customHeight="1" x14ac:dyDescent="0.2">
      <c r="A86" s="711" t="s">
        <v>537</v>
      </c>
      <c r="B86" s="707"/>
      <c r="C86" s="707"/>
      <c r="D86" s="707"/>
      <c r="E86" s="707"/>
      <c r="F86" s="707"/>
      <c r="G86" s="707"/>
      <c r="H86" s="707"/>
      <c r="I86" s="707"/>
      <c r="J86" s="707"/>
      <c r="K86" s="708"/>
      <c r="L86" s="379"/>
      <c r="M86" s="377"/>
      <c r="N86" s="379"/>
    </row>
    <row r="87" spans="1:14" ht="60" customHeight="1" x14ac:dyDescent="0.2">
      <c r="A87" s="711" t="s">
        <v>538</v>
      </c>
      <c r="B87" s="707"/>
      <c r="C87" s="707"/>
      <c r="D87" s="707"/>
      <c r="E87" s="707"/>
      <c r="F87" s="707"/>
      <c r="G87" s="707"/>
      <c r="H87" s="707"/>
      <c r="I87" s="707"/>
      <c r="J87" s="707"/>
      <c r="K87" s="708"/>
      <c r="L87" s="379"/>
      <c r="M87" s="377"/>
      <c r="N87" s="379"/>
    </row>
    <row r="88" spans="1:14" ht="66" customHeight="1" x14ac:dyDescent="0.2">
      <c r="A88" s="711" t="s">
        <v>539</v>
      </c>
      <c r="B88" s="707"/>
      <c r="C88" s="707"/>
      <c r="D88" s="707"/>
      <c r="E88" s="707"/>
      <c r="F88" s="707"/>
      <c r="G88" s="707"/>
      <c r="H88" s="707"/>
      <c r="I88" s="707"/>
      <c r="J88" s="707"/>
      <c r="K88" s="708"/>
      <c r="L88" s="379"/>
      <c r="M88" s="377"/>
      <c r="N88" s="379"/>
    </row>
    <row r="89" spans="1:14" ht="51" customHeight="1" x14ac:dyDescent="0.2">
      <c r="A89" s="711" t="s">
        <v>540</v>
      </c>
      <c r="B89" s="707"/>
      <c r="C89" s="707"/>
      <c r="D89" s="707"/>
      <c r="E89" s="707"/>
      <c r="F89" s="707"/>
      <c r="G89" s="707"/>
      <c r="H89" s="707"/>
      <c r="I89" s="707"/>
      <c r="J89" s="707"/>
      <c r="K89" s="708"/>
      <c r="L89" s="379"/>
      <c r="M89" s="377"/>
      <c r="N89" s="379"/>
    </row>
    <row r="90" spans="1:14" ht="64.5" customHeight="1" x14ac:dyDescent="0.2">
      <c r="A90" s="706" t="s">
        <v>1309</v>
      </c>
      <c r="B90" s="709"/>
      <c r="C90" s="709"/>
      <c r="D90" s="709"/>
      <c r="E90" s="709"/>
      <c r="F90" s="709"/>
      <c r="G90" s="709"/>
      <c r="H90" s="709"/>
      <c r="I90" s="709"/>
      <c r="J90" s="709"/>
      <c r="K90" s="710"/>
      <c r="L90" s="379"/>
      <c r="M90" s="377"/>
      <c r="N90" s="379"/>
    </row>
    <row r="91" spans="1:14" x14ac:dyDescent="0.2">
      <c r="A91" s="623"/>
      <c r="B91" s="605"/>
      <c r="C91" s="605"/>
      <c r="D91" s="605"/>
      <c r="E91" s="605"/>
      <c r="F91" s="605"/>
      <c r="G91" s="605"/>
      <c r="H91" s="605"/>
      <c r="I91" s="605"/>
      <c r="J91" s="605"/>
      <c r="K91" s="606"/>
      <c r="L91" s="379"/>
      <c r="M91" s="377"/>
      <c r="N91" s="379"/>
    </row>
    <row r="92" spans="1:14" ht="19.5" customHeight="1" x14ac:dyDescent="0.2">
      <c r="A92" s="625" t="s">
        <v>541</v>
      </c>
      <c r="B92" s="605"/>
      <c r="C92" s="605"/>
      <c r="D92" s="605"/>
      <c r="E92" s="605"/>
      <c r="F92" s="605"/>
      <c r="G92" s="605"/>
      <c r="H92" s="605"/>
      <c r="I92" s="605"/>
      <c r="J92" s="605"/>
      <c r="K92" s="606"/>
      <c r="L92" s="379"/>
      <c r="M92" s="377"/>
      <c r="N92" s="379"/>
    </row>
    <row r="93" spans="1:14" ht="66.75" customHeight="1" x14ac:dyDescent="0.2">
      <c r="A93" s="706" t="s">
        <v>542</v>
      </c>
      <c r="B93" s="709"/>
      <c r="C93" s="709"/>
      <c r="D93" s="709"/>
      <c r="E93" s="709"/>
      <c r="F93" s="709"/>
      <c r="G93" s="709"/>
      <c r="H93" s="709"/>
      <c r="I93" s="709"/>
      <c r="J93" s="709"/>
      <c r="K93" s="710"/>
      <c r="L93" s="379"/>
      <c r="M93" s="377"/>
      <c r="N93" s="379"/>
    </row>
    <row r="94" spans="1:14" ht="34.5" customHeight="1" x14ac:dyDescent="0.2">
      <c r="A94" s="706" t="s">
        <v>1310</v>
      </c>
      <c r="B94" s="707"/>
      <c r="C94" s="707"/>
      <c r="D94" s="707"/>
      <c r="E94" s="707"/>
      <c r="F94" s="707"/>
      <c r="G94" s="707"/>
      <c r="H94" s="707"/>
      <c r="I94" s="707"/>
      <c r="J94" s="707"/>
      <c r="K94" s="708"/>
      <c r="L94" s="379"/>
      <c r="M94" s="377"/>
      <c r="N94" s="379"/>
    </row>
    <row r="95" spans="1:14" ht="63" customHeight="1" x14ac:dyDescent="0.2">
      <c r="A95" s="706" t="s">
        <v>1311</v>
      </c>
      <c r="B95" s="707"/>
      <c r="C95" s="707"/>
      <c r="D95" s="707"/>
      <c r="E95" s="707"/>
      <c r="F95" s="707"/>
      <c r="G95" s="707"/>
      <c r="H95" s="707"/>
      <c r="I95" s="707"/>
      <c r="J95" s="707"/>
      <c r="K95" s="708"/>
      <c r="L95" s="379"/>
      <c r="M95" s="377"/>
      <c r="N95" s="379"/>
    </row>
    <row r="96" spans="1:14" ht="60" customHeight="1" x14ac:dyDescent="0.2">
      <c r="A96" s="706" t="s">
        <v>1312</v>
      </c>
      <c r="B96" s="707"/>
      <c r="C96" s="707"/>
      <c r="D96" s="707"/>
      <c r="E96" s="707"/>
      <c r="F96" s="707"/>
      <c r="G96" s="707"/>
      <c r="H96" s="707"/>
      <c r="I96" s="707"/>
      <c r="J96" s="707"/>
      <c r="K96" s="708"/>
      <c r="L96" s="379"/>
      <c r="M96" s="377"/>
      <c r="N96" s="379"/>
    </row>
    <row r="97" spans="1:14" ht="45.75" customHeight="1" x14ac:dyDescent="0.2">
      <c r="A97" s="706" t="s">
        <v>1313</v>
      </c>
      <c r="B97" s="707"/>
      <c r="C97" s="707"/>
      <c r="D97" s="707"/>
      <c r="E97" s="707"/>
      <c r="F97" s="707"/>
      <c r="G97" s="707"/>
      <c r="H97" s="707"/>
      <c r="I97" s="707"/>
      <c r="J97" s="707"/>
      <c r="K97" s="708"/>
      <c r="L97" s="379"/>
      <c r="M97" s="377"/>
      <c r="N97" s="379"/>
    </row>
    <row r="98" spans="1:14" ht="61.5" customHeight="1" x14ac:dyDescent="0.2">
      <c r="A98" s="706" t="s">
        <v>1314</v>
      </c>
      <c r="B98" s="707"/>
      <c r="C98" s="707"/>
      <c r="D98" s="707"/>
      <c r="E98" s="707"/>
      <c r="F98" s="707"/>
      <c r="G98" s="707"/>
      <c r="H98" s="707"/>
      <c r="I98" s="707"/>
      <c r="J98" s="707"/>
      <c r="K98" s="708"/>
      <c r="L98" s="379"/>
      <c r="M98" s="377"/>
      <c r="N98" s="379"/>
    </row>
    <row r="99" spans="1:14" x14ac:dyDescent="0.2">
      <c r="A99" s="623"/>
      <c r="B99" s="605"/>
      <c r="C99" s="605"/>
      <c r="D99" s="605"/>
      <c r="E99" s="605"/>
      <c r="F99" s="605"/>
      <c r="G99" s="605"/>
      <c r="H99" s="605"/>
      <c r="I99" s="605"/>
      <c r="J99" s="605"/>
      <c r="K99" s="606"/>
      <c r="L99" s="379"/>
      <c r="M99" s="377"/>
      <c r="N99" s="379"/>
    </row>
    <row r="100" spans="1:14" ht="20.25" customHeight="1" x14ac:dyDescent="0.2">
      <c r="A100" s="625" t="s">
        <v>543</v>
      </c>
      <c r="B100" s="605"/>
      <c r="C100" s="605"/>
      <c r="D100" s="605"/>
      <c r="E100" s="605"/>
      <c r="F100" s="605"/>
      <c r="G100" s="605"/>
      <c r="H100" s="605"/>
      <c r="I100" s="605"/>
      <c r="J100" s="605"/>
      <c r="K100" s="606"/>
      <c r="L100" s="379"/>
      <c r="M100" s="377"/>
      <c r="N100" s="379"/>
    </row>
    <row r="101" spans="1:14" ht="52.5" customHeight="1" x14ac:dyDescent="0.2">
      <c r="A101" s="706" t="s">
        <v>544</v>
      </c>
      <c r="B101" s="709"/>
      <c r="C101" s="709"/>
      <c r="D101" s="709"/>
      <c r="E101" s="709"/>
      <c r="F101" s="709"/>
      <c r="G101" s="709"/>
      <c r="H101" s="709"/>
      <c r="I101" s="709"/>
      <c r="J101" s="709"/>
      <c r="K101" s="710"/>
      <c r="L101" s="379"/>
      <c r="M101" s="377"/>
      <c r="N101" s="379"/>
    </row>
    <row r="102" spans="1:14" x14ac:dyDescent="0.2">
      <c r="A102" s="623"/>
      <c r="B102" s="605"/>
      <c r="C102" s="605"/>
      <c r="D102" s="605"/>
      <c r="E102" s="605"/>
      <c r="F102" s="605"/>
      <c r="G102" s="605"/>
      <c r="H102" s="605"/>
      <c r="I102" s="605"/>
      <c r="J102" s="605"/>
      <c r="K102" s="606"/>
      <c r="L102" s="379"/>
      <c r="M102" s="377"/>
      <c r="N102" s="379"/>
    </row>
    <row r="103" spans="1:14" ht="76.5" customHeight="1" x14ac:dyDescent="0.2">
      <c r="A103" s="706" t="s">
        <v>1315</v>
      </c>
      <c r="B103" s="707"/>
      <c r="C103" s="707"/>
      <c r="D103" s="707"/>
      <c r="E103" s="707"/>
      <c r="F103" s="707"/>
      <c r="G103" s="707"/>
      <c r="H103" s="707"/>
      <c r="I103" s="707"/>
      <c r="J103" s="707"/>
      <c r="K103" s="708"/>
      <c r="L103" s="379"/>
      <c r="M103" s="377"/>
      <c r="N103" s="379"/>
    </row>
    <row r="104" spans="1:14" ht="38.25" customHeight="1" x14ac:dyDescent="0.2">
      <c r="A104" s="706" t="s">
        <v>1018</v>
      </c>
      <c r="B104" s="707"/>
      <c r="C104" s="707"/>
      <c r="D104" s="707"/>
      <c r="E104" s="707"/>
      <c r="F104" s="707"/>
      <c r="G104" s="707"/>
      <c r="H104" s="707"/>
      <c r="I104" s="707"/>
      <c r="J104" s="707"/>
      <c r="K104" s="708"/>
      <c r="L104" s="379"/>
      <c r="M104" s="377"/>
      <c r="N104" s="379"/>
    </row>
    <row r="105" spans="1:14" x14ac:dyDescent="0.2">
      <c r="A105" s="711"/>
      <c r="B105" s="707"/>
      <c r="C105" s="707"/>
      <c r="D105" s="707"/>
      <c r="E105" s="707"/>
      <c r="F105" s="707"/>
      <c r="G105" s="707"/>
      <c r="H105" s="707"/>
      <c r="I105" s="707"/>
      <c r="J105" s="707"/>
      <c r="K105" s="708"/>
      <c r="L105" s="379"/>
      <c r="M105" s="377"/>
      <c r="N105" s="379"/>
    </row>
    <row r="106" spans="1:14" ht="13.5" thickBot="1" x14ac:dyDescent="0.25">
      <c r="A106" s="627"/>
      <c r="B106" s="628"/>
      <c r="C106" s="628"/>
      <c r="D106" s="628"/>
      <c r="E106" s="628"/>
      <c r="F106" s="628"/>
      <c r="G106" s="628"/>
      <c r="H106" s="628"/>
      <c r="I106" s="628"/>
      <c r="J106" s="628"/>
      <c r="K106" s="629"/>
      <c r="L106" s="379"/>
      <c r="M106" s="377"/>
      <c r="N106" s="379"/>
    </row>
    <row r="107" spans="1:14" x14ac:dyDescent="0.2">
      <c r="A107" s="607"/>
      <c r="B107" s="607"/>
      <c r="C107" s="607"/>
      <c r="D107" s="607"/>
      <c r="E107" s="607"/>
      <c r="F107" s="607"/>
      <c r="G107" s="607"/>
      <c r="H107" s="607"/>
      <c r="I107" s="607"/>
      <c r="J107" s="607"/>
      <c r="K107" s="607"/>
      <c r="L107" s="379"/>
      <c r="M107" s="377"/>
      <c r="N107" s="379"/>
    </row>
    <row r="108" spans="1:14" ht="13.5" thickBot="1" x14ac:dyDescent="0.25">
      <c r="A108" s="607"/>
      <c r="B108" s="607"/>
      <c r="C108" s="607"/>
      <c r="D108" s="607"/>
      <c r="E108" s="607"/>
      <c r="F108" s="607"/>
      <c r="G108" s="607"/>
      <c r="H108" s="607"/>
      <c r="I108" s="607"/>
      <c r="J108" s="607"/>
      <c r="K108" s="607"/>
      <c r="L108" s="379"/>
      <c r="M108" s="377"/>
      <c r="N108" s="379"/>
    </row>
    <row r="109" spans="1:14" ht="23.25" x14ac:dyDescent="0.2">
      <c r="A109" s="620" t="s">
        <v>487</v>
      </c>
      <c r="B109" s="621"/>
      <c r="C109" s="621"/>
      <c r="D109" s="621"/>
      <c r="E109" s="621"/>
      <c r="F109" s="621"/>
      <c r="G109" s="621"/>
      <c r="H109" s="621"/>
      <c r="I109" s="621"/>
      <c r="J109" s="621"/>
      <c r="K109" s="622"/>
      <c r="L109" s="379"/>
      <c r="M109" s="377"/>
      <c r="N109" s="379"/>
    </row>
    <row r="110" spans="1:14" x14ac:dyDescent="0.2">
      <c r="A110" s="623"/>
      <c r="B110" s="605"/>
      <c r="C110" s="605"/>
      <c r="D110" s="605"/>
      <c r="E110" s="605"/>
      <c r="F110" s="605"/>
      <c r="G110" s="605"/>
      <c r="H110" s="605"/>
      <c r="I110" s="605"/>
      <c r="J110" s="605"/>
      <c r="K110" s="606"/>
      <c r="L110" s="379"/>
      <c r="M110" s="377"/>
      <c r="N110" s="379"/>
    </row>
    <row r="111" spans="1:14" ht="38.25" customHeight="1" x14ac:dyDescent="0.2">
      <c r="A111" s="706" t="s">
        <v>545</v>
      </c>
      <c r="B111" s="709"/>
      <c r="C111" s="709"/>
      <c r="D111" s="709"/>
      <c r="E111" s="709"/>
      <c r="F111" s="709"/>
      <c r="G111" s="709"/>
      <c r="H111" s="709"/>
      <c r="I111" s="709"/>
      <c r="J111" s="709"/>
      <c r="K111" s="710"/>
      <c r="L111" s="379"/>
      <c r="M111" s="377"/>
      <c r="N111" s="379"/>
    </row>
    <row r="112" spans="1:14" ht="49.5" customHeight="1" x14ac:dyDescent="0.2">
      <c r="A112" s="706" t="s">
        <v>546</v>
      </c>
      <c r="B112" s="709"/>
      <c r="C112" s="709"/>
      <c r="D112" s="709"/>
      <c r="E112" s="709"/>
      <c r="F112" s="709"/>
      <c r="G112" s="709"/>
      <c r="H112" s="709"/>
      <c r="I112" s="709"/>
      <c r="J112" s="709"/>
      <c r="K112" s="710"/>
      <c r="L112" s="379"/>
      <c r="M112" s="377"/>
      <c r="N112" s="379"/>
    </row>
    <row r="113" spans="1:14" x14ac:dyDescent="0.2">
      <c r="A113" s="623"/>
      <c r="B113" s="605"/>
      <c r="C113" s="605"/>
      <c r="D113" s="605"/>
      <c r="E113" s="605"/>
      <c r="F113" s="605"/>
      <c r="G113" s="605"/>
      <c r="H113" s="605"/>
      <c r="I113" s="605"/>
      <c r="J113" s="605"/>
      <c r="K113" s="606"/>
      <c r="L113" s="379"/>
      <c r="M113" s="377"/>
      <c r="N113" s="379"/>
    </row>
    <row r="114" spans="1:14" x14ac:dyDescent="0.2">
      <c r="A114" s="625" t="s">
        <v>547</v>
      </c>
      <c r="B114" s="605"/>
      <c r="C114" s="605"/>
      <c r="D114" s="605"/>
      <c r="E114" s="605"/>
      <c r="F114" s="605"/>
      <c r="G114" s="605"/>
      <c r="H114" s="605"/>
      <c r="I114" s="605"/>
      <c r="J114" s="605"/>
      <c r="K114" s="606"/>
      <c r="L114" s="379"/>
      <c r="M114" s="377"/>
      <c r="N114" s="379"/>
    </row>
    <row r="115" spans="1:14" ht="45.75" customHeight="1" x14ac:dyDescent="0.2">
      <c r="A115" s="706" t="s">
        <v>1316</v>
      </c>
      <c r="B115" s="709"/>
      <c r="C115" s="709"/>
      <c r="D115" s="709"/>
      <c r="E115" s="709"/>
      <c r="F115" s="709"/>
      <c r="G115" s="709"/>
      <c r="H115" s="709"/>
      <c r="I115" s="709"/>
      <c r="J115" s="709"/>
      <c r="K115" s="710"/>
      <c r="L115" s="379"/>
      <c r="M115" s="377"/>
      <c r="N115" s="379"/>
    </row>
    <row r="116" spans="1:14" x14ac:dyDescent="0.2">
      <c r="A116" s="623"/>
      <c r="B116" s="605"/>
      <c r="C116" s="605"/>
      <c r="D116" s="605"/>
      <c r="E116" s="605"/>
      <c r="F116" s="605"/>
      <c r="G116" s="605"/>
      <c r="H116" s="605"/>
      <c r="I116" s="605"/>
      <c r="J116" s="605"/>
      <c r="K116" s="606"/>
      <c r="L116" s="379"/>
      <c r="M116" s="377"/>
      <c r="N116" s="379"/>
    </row>
    <row r="117" spans="1:14" x14ac:dyDescent="0.2">
      <c r="A117" s="625" t="s">
        <v>548</v>
      </c>
      <c r="B117" s="605"/>
      <c r="C117" s="605"/>
      <c r="D117" s="605"/>
      <c r="E117" s="605"/>
      <c r="F117" s="605"/>
      <c r="G117" s="605"/>
      <c r="H117" s="605"/>
      <c r="I117" s="605"/>
      <c r="J117" s="605"/>
      <c r="K117" s="606"/>
      <c r="L117" s="379"/>
      <c r="M117" s="377"/>
      <c r="N117" s="379"/>
    </row>
    <row r="118" spans="1:14" ht="65.25" customHeight="1" x14ac:dyDescent="0.2">
      <c r="A118" s="706" t="s">
        <v>1210</v>
      </c>
      <c r="B118" s="709"/>
      <c r="C118" s="709"/>
      <c r="D118" s="709"/>
      <c r="E118" s="709"/>
      <c r="F118" s="709"/>
      <c r="G118" s="709"/>
      <c r="H118" s="709"/>
      <c r="I118" s="709"/>
      <c r="J118" s="709"/>
      <c r="K118" s="710"/>
      <c r="L118" s="379"/>
      <c r="M118" s="377"/>
      <c r="N118" s="379"/>
    </row>
    <row r="119" spans="1:14" ht="18.75" customHeight="1" x14ac:dyDescent="0.2">
      <c r="A119" s="626" t="s">
        <v>549</v>
      </c>
      <c r="B119" s="605"/>
      <c r="C119" s="605"/>
      <c r="D119" s="605"/>
      <c r="E119" s="605"/>
      <c r="F119" s="605"/>
      <c r="G119" s="605"/>
      <c r="H119" s="605"/>
      <c r="I119" s="605"/>
      <c r="J119" s="605"/>
      <c r="K119" s="606"/>
      <c r="L119" s="379"/>
      <c r="M119" s="377"/>
      <c r="N119" s="379"/>
    </row>
    <row r="120" spans="1:14" ht="46.5" customHeight="1" x14ac:dyDescent="0.2">
      <c r="A120" s="706" t="s">
        <v>550</v>
      </c>
      <c r="B120" s="709"/>
      <c r="C120" s="709"/>
      <c r="D120" s="709"/>
      <c r="E120" s="709"/>
      <c r="F120" s="709"/>
      <c r="G120" s="709"/>
      <c r="H120" s="709"/>
      <c r="I120" s="709"/>
      <c r="J120" s="709"/>
      <c r="K120" s="710"/>
      <c r="L120" s="379"/>
      <c r="M120" s="377"/>
      <c r="N120" s="379"/>
    </row>
    <row r="121" spans="1:14" ht="51.75" customHeight="1" x14ac:dyDescent="0.2">
      <c r="A121" s="706" t="s">
        <v>551</v>
      </c>
      <c r="B121" s="709"/>
      <c r="C121" s="709"/>
      <c r="D121" s="709"/>
      <c r="E121" s="709"/>
      <c r="F121" s="709"/>
      <c r="G121" s="709"/>
      <c r="H121" s="709"/>
      <c r="I121" s="709"/>
      <c r="J121" s="709"/>
      <c r="K121" s="710"/>
      <c r="L121" s="379"/>
      <c r="M121" s="377"/>
      <c r="N121" s="379"/>
    </row>
    <row r="122" spans="1:14" x14ac:dyDescent="0.2">
      <c r="A122" s="614"/>
      <c r="B122" s="615"/>
      <c r="C122" s="615"/>
      <c r="D122" s="615"/>
      <c r="E122" s="615"/>
      <c r="F122" s="615"/>
      <c r="G122" s="615"/>
      <c r="H122" s="615"/>
      <c r="I122" s="615"/>
      <c r="J122" s="615"/>
      <c r="K122" s="616"/>
      <c r="L122" s="379"/>
      <c r="M122" s="377"/>
      <c r="N122" s="379"/>
    </row>
    <row r="123" spans="1:14" ht="35.25" customHeight="1" x14ac:dyDescent="0.2">
      <c r="A123" s="706" t="s">
        <v>1144</v>
      </c>
      <c r="B123" s="709"/>
      <c r="C123" s="709"/>
      <c r="D123" s="709"/>
      <c r="E123" s="709"/>
      <c r="F123" s="709"/>
      <c r="G123" s="709"/>
      <c r="H123" s="709"/>
      <c r="I123" s="709"/>
      <c r="J123" s="709"/>
      <c r="K123" s="710"/>
      <c r="L123" s="379"/>
      <c r="M123" s="377"/>
      <c r="N123" s="379"/>
    </row>
    <row r="124" spans="1:14" ht="49.5" customHeight="1" x14ac:dyDescent="0.2">
      <c r="A124" s="706" t="s">
        <v>552</v>
      </c>
      <c r="B124" s="709"/>
      <c r="C124" s="709"/>
      <c r="D124" s="709"/>
      <c r="E124" s="709"/>
      <c r="F124" s="709"/>
      <c r="G124" s="709"/>
      <c r="H124" s="709"/>
      <c r="I124" s="709"/>
      <c r="J124" s="709"/>
      <c r="K124" s="710"/>
      <c r="L124" s="379"/>
      <c r="M124" s="377"/>
      <c r="N124" s="379"/>
    </row>
    <row r="125" spans="1:14" ht="36.75" customHeight="1" x14ac:dyDescent="0.2">
      <c r="A125" s="706" t="s">
        <v>553</v>
      </c>
      <c r="B125" s="709"/>
      <c r="C125" s="709"/>
      <c r="D125" s="709"/>
      <c r="E125" s="709"/>
      <c r="F125" s="709"/>
      <c r="G125" s="709"/>
      <c r="H125" s="709"/>
      <c r="I125" s="709"/>
      <c r="J125" s="709"/>
      <c r="K125" s="710"/>
      <c r="L125" s="379"/>
      <c r="M125" s="377"/>
      <c r="N125" s="379"/>
    </row>
    <row r="126" spans="1:14" ht="38.25" customHeight="1" x14ac:dyDescent="0.2">
      <c r="A126" s="706" t="s">
        <v>554</v>
      </c>
      <c r="B126" s="709"/>
      <c r="C126" s="709"/>
      <c r="D126" s="709"/>
      <c r="E126" s="709"/>
      <c r="F126" s="709"/>
      <c r="G126" s="709"/>
      <c r="H126" s="709"/>
      <c r="I126" s="709"/>
      <c r="J126" s="709"/>
      <c r="K126" s="710"/>
      <c r="L126" s="379"/>
      <c r="M126" s="377"/>
      <c r="N126" s="379"/>
    </row>
    <row r="127" spans="1:14" ht="45.75" customHeight="1" x14ac:dyDescent="0.2">
      <c r="A127" s="706" t="s">
        <v>555</v>
      </c>
      <c r="B127" s="709"/>
      <c r="C127" s="709"/>
      <c r="D127" s="709"/>
      <c r="E127" s="709"/>
      <c r="F127" s="709"/>
      <c r="G127" s="709"/>
      <c r="H127" s="709"/>
      <c r="I127" s="709"/>
      <c r="J127" s="709"/>
      <c r="K127" s="710"/>
      <c r="L127" s="379"/>
      <c r="M127" s="377"/>
      <c r="N127" s="379"/>
    </row>
    <row r="128" spans="1:14" ht="24.75" customHeight="1" x14ac:dyDescent="0.2">
      <c r="A128" s="808" t="s">
        <v>556</v>
      </c>
      <c r="B128" s="809"/>
      <c r="C128" s="809"/>
      <c r="D128" s="809"/>
      <c r="E128" s="809"/>
      <c r="F128" s="809"/>
      <c r="G128" s="809"/>
      <c r="H128" s="809"/>
      <c r="I128" s="809"/>
      <c r="J128" s="809"/>
      <c r="K128" s="810"/>
      <c r="L128" s="379"/>
      <c r="M128" s="377"/>
      <c r="N128" s="379"/>
    </row>
    <row r="129" spans="1:14" x14ac:dyDescent="0.2">
      <c r="A129" s="626"/>
      <c r="B129" s="605"/>
      <c r="C129" s="605"/>
      <c r="D129" s="605"/>
      <c r="E129" s="605"/>
      <c r="F129" s="605"/>
      <c r="G129" s="605"/>
      <c r="H129" s="605"/>
      <c r="I129" s="605"/>
      <c r="J129" s="605"/>
      <c r="K129" s="606"/>
      <c r="L129" s="379"/>
      <c r="M129" s="377"/>
      <c r="N129" s="379"/>
    </row>
    <row r="130" spans="1:14" ht="31.5" customHeight="1" x14ac:dyDescent="0.2">
      <c r="A130" s="706" t="s">
        <v>1317</v>
      </c>
      <c r="B130" s="709"/>
      <c r="C130" s="709"/>
      <c r="D130" s="709"/>
      <c r="E130" s="709"/>
      <c r="F130" s="709"/>
      <c r="G130" s="709"/>
      <c r="H130" s="709"/>
      <c r="I130" s="709"/>
      <c r="J130" s="709"/>
      <c r="K130" s="710"/>
      <c r="L130" s="379"/>
      <c r="M130" s="377"/>
      <c r="N130" s="379"/>
    </row>
    <row r="131" spans="1:14" ht="33" customHeight="1" x14ac:dyDescent="0.2">
      <c r="A131" s="706" t="s">
        <v>557</v>
      </c>
      <c r="B131" s="709"/>
      <c r="C131" s="709"/>
      <c r="D131" s="709"/>
      <c r="E131" s="709"/>
      <c r="F131" s="709"/>
      <c r="G131" s="709"/>
      <c r="H131" s="709"/>
      <c r="I131" s="709"/>
      <c r="J131" s="709"/>
      <c r="K131" s="710"/>
      <c r="L131" s="379"/>
      <c r="M131" s="377"/>
      <c r="N131" s="379"/>
    </row>
    <row r="132" spans="1:14" ht="33.75" customHeight="1" x14ac:dyDescent="0.2">
      <c r="A132" s="769" t="s">
        <v>558</v>
      </c>
      <c r="B132" s="709"/>
      <c r="C132" s="709"/>
      <c r="D132" s="709"/>
      <c r="E132" s="709"/>
      <c r="F132" s="709"/>
      <c r="G132" s="709"/>
      <c r="H132" s="709"/>
      <c r="I132" s="709"/>
      <c r="J132" s="709"/>
      <c r="K132" s="710"/>
      <c r="L132" s="379"/>
      <c r="M132" s="377"/>
      <c r="N132" s="379"/>
    </row>
    <row r="133" spans="1:14" ht="70.5" customHeight="1" x14ac:dyDescent="0.2">
      <c r="A133" s="769" t="s">
        <v>1219</v>
      </c>
      <c r="B133" s="709"/>
      <c r="C133" s="709"/>
      <c r="D133" s="709"/>
      <c r="E133" s="709"/>
      <c r="F133" s="709"/>
      <c r="G133" s="709"/>
      <c r="H133" s="709"/>
      <c r="I133" s="709"/>
      <c r="J133" s="709"/>
      <c r="K133" s="710"/>
      <c r="L133" s="379"/>
      <c r="M133" s="377"/>
      <c r="N133" s="379"/>
    </row>
    <row r="134" spans="1:14" ht="23.25" customHeight="1" x14ac:dyDescent="0.2">
      <c r="A134" s="720" t="s">
        <v>559</v>
      </c>
      <c r="B134" s="721"/>
      <c r="C134" s="721"/>
      <c r="D134" s="721"/>
      <c r="E134" s="721"/>
      <c r="F134" s="721"/>
      <c r="G134" s="721"/>
      <c r="H134" s="721"/>
      <c r="I134" s="721"/>
      <c r="J134" s="721"/>
      <c r="K134" s="722"/>
      <c r="L134" s="379"/>
      <c r="M134" s="377"/>
      <c r="N134" s="379"/>
    </row>
    <row r="135" spans="1:14" ht="28.5" customHeight="1" x14ac:dyDescent="0.2">
      <c r="A135" s="811" t="s">
        <v>560</v>
      </c>
      <c r="B135" s="811"/>
      <c r="C135" s="811"/>
      <c r="D135" s="811"/>
      <c r="E135" s="811"/>
      <c r="F135" s="811"/>
      <c r="G135" s="811"/>
      <c r="H135" s="811"/>
      <c r="I135" s="811"/>
      <c r="J135" s="811"/>
      <c r="K135" s="812"/>
      <c r="L135" s="379"/>
      <c r="M135" s="377"/>
      <c r="N135" s="379"/>
    </row>
    <row r="136" spans="1:14" ht="12.75" customHeight="1" x14ac:dyDescent="0.2">
      <c r="A136" s="811"/>
      <c r="B136" s="811"/>
      <c r="C136" s="811"/>
      <c r="D136" s="811"/>
      <c r="E136" s="811"/>
      <c r="F136" s="811"/>
      <c r="G136" s="811"/>
      <c r="H136" s="811"/>
      <c r="I136" s="811"/>
      <c r="J136" s="811"/>
      <c r="K136" s="812"/>
      <c r="L136" s="379"/>
      <c r="M136" s="377"/>
      <c r="N136" s="379"/>
    </row>
    <row r="137" spans="1:14" ht="33" customHeight="1" x14ac:dyDescent="0.2">
      <c r="A137" s="769" t="s">
        <v>1024</v>
      </c>
      <c r="B137" s="709"/>
      <c r="C137" s="709"/>
      <c r="D137" s="709"/>
      <c r="E137" s="709"/>
      <c r="F137" s="709"/>
      <c r="G137" s="709"/>
      <c r="H137" s="709"/>
      <c r="I137" s="709"/>
      <c r="J137" s="709"/>
      <c r="K137" s="710"/>
      <c r="L137" s="379"/>
      <c r="M137" s="377"/>
      <c r="N137" s="379"/>
    </row>
    <row r="138" spans="1:14" x14ac:dyDescent="0.2">
      <c r="A138" s="623"/>
      <c r="B138" s="605"/>
      <c r="C138" s="605"/>
      <c r="D138" s="605"/>
      <c r="E138" s="605"/>
      <c r="F138" s="605"/>
      <c r="G138" s="605"/>
      <c r="H138" s="605"/>
      <c r="I138" s="605"/>
      <c r="J138" s="605"/>
      <c r="K138" s="606"/>
      <c r="L138" s="379"/>
      <c r="M138" s="377"/>
      <c r="N138" s="379"/>
    </row>
    <row r="139" spans="1:14" ht="33" customHeight="1" x14ac:dyDescent="0.2">
      <c r="A139" s="769" t="s">
        <v>1318</v>
      </c>
      <c r="B139" s="709"/>
      <c r="C139" s="709"/>
      <c r="D139" s="709"/>
      <c r="E139" s="709"/>
      <c r="F139" s="709"/>
      <c r="G139" s="709"/>
      <c r="H139" s="709"/>
      <c r="I139" s="709"/>
      <c r="J139" s="709"/>
      <c r="K139" s="710"/>
      <c r="L139" s="379"/>
      <c r="M139" s="377"/>
      <c r="N139" s="379"/>
    </row>
    <row r="140" spans="1:14" ht="48" customHeight="1" x14ac:dyDescent="0.2">
      <c r="A140" s="769" t="s">
        <v>1319</v>
      </c>
      <c r="B140" s="709"/>
      <c r="C140" s="709"/>
      <c r="D140" s="709"/>
      <c r="E140" s="709"/>
      <c r="F140" s="709"/>
      <c r="G140" s="709"/>
      <c r="H140" s="709"/>
      <c r="I140" s="709"/>
      <c r="J140" s="709"/>
      <c r="K140" s="710"/>
      <c r="L140" s="379"/>
      <c r="M140" s="377"/>
      <c r="N140" s="379"/>
    </row>
    <row r="141" spans="1:14" ht="48" customHeight="1" thickBot="1" x14ac:dyDescent="0.25">
      <c r="A141" s="805" t="s">
        <v>1320</v>
      </c>
      <c r="B141" s="738"/>
      <c r="C141" s="738"/>
      <c r="D141" s="738"/>
      <c r="E141" s="738"/>
      <c r="F141" s="738"/>
      <c r="G141" s="738"/>
      <c r="H141" s="738"/>
      <c r="I141" s="738"/>
      <c r="J141" s="738"/>
      <c r="K141" s="738"/>
      <c r="L141" s="390"/>
      <c r="M141" s="378"/>
      <c r="N141" s="379"/>
    </row>
    <row r="142" spans="1:14" ht="24.75" customHeight="1" x14ac:dyDescent="0.2">
      <c r="A142" s="607"/>
      <c r="B142" s="607"/>
      <c r="C142" s="607"/>
      <c r="D142" s="607"/>
      <c r="E142" s="607"/>
      <c r="F142" s="607"/>
      <c r="G142" s="607"/>
      <c r="H142" s="607"/>
      <c r="I142" s="607"/>
      <c r="J142" s="607"/>
      <c r="K142" s="607"/>
      <c r="L142" s="379"/>
      <c r="M142" s="377"/>
      <c r="N142" s="379"/>
    </row>
    <row r="143" spans="1:14" ht="13.5" thickBot="1" x14ac:dyDescent="0.25">
      <c r="A143" s="607"/>
      <c r="B143" s="607"/>
      <c r="C143" s="607"/>
      <c r="D143" s="607"/>
      <c r="E143" s="607"/>
      <c r="F143" s="607"/>
      <c r="G143" s="607"/>
      <c r="H143" s="607"/>
      <c r="I143" s="607"/>
      <c r="J143" s="607"/>
      <c r="K143" s="607"/>
      <c r="L143" s="379"/>
      <c r="M143" s="377"/>
      <c r="N143" s="379"/>
    </row>
    <row r="144" spans="1:14" ht="23.25" x14ac:dyDescent="0.2">
      <c r="A144" s="620" t="s">
        <v>488</v>
      </c>
      <c r="B144" s="621"/>
      <c r="C144" s="621"/>
      <c r="D144" s="621"/>
      <c r="E144" s="621"/>
      <c r="F144" s="621"/>
      <c r="G144" s="621"/>
      <c r="H144" s="621"/>
      <c r="I144" s="621"/>
      <c r="J144" s="621"/>
      <c r="K144" s="622"/>
      <c r="L144" s="379"/>
      <c r="M144" s="377"/>
      <c r="N144" s="379"/>
    </row>
    <row r="145" spans="1:14" ht="31.5" customHeight="1" x14ac:dyDescent="0.2">
      <c r="A145" s="802" t="s">
        <v>1025</v>
      </c>
      <c r="B145" s="803"/>
      <c r="C145" s="803"/>
      <c r="D145" s="803"/>
      <c r="E145" s="803"/>
      <c r="F145" s="803"/>
      <c r="G145" s="803"/>
      <c r="H145" s="803"/>
      <c r="I145" s="803"/>
      <c r="J145" s="803"/>
      <c r="K145" s="804"/>
      <c r="L145" s="379"/>
      <c r="M145" s="377"/>
      <c r="N145" s="379"/>
    </row>
    <row r="146" spans="1:14" x14ac:dyDescent="0.2">
      <c r="A146" s="623"/>
      <c r="B146" s="605"/>
      <c r="C146" s="605"/>
      <c r="D146" s="605"/>
      <c r="E146" s="605"/>
      <c r="F146" s="605"/>
      <c r="G146" s="605"/>
      <c r="H146" s="605"/>
      <c r="I146" s="605"/>
      <c r="J146" s="605"/>
      <c r="K146" s="606"/>
      <c r="L146" s="379"/>
      <c r="M146" s="377"/>
      <c r="N146" s="379"/>
    </row>
    <row r="147" spans="1:14" ht="19.5" customHeight="1" x14ac:dyDescent="0.2">
      <c r="A147" s="630" t="s">
        <v>176</v>
      </c>
      <c r="B147" s="605"/>
      <c r="C147" s="605"/>
      <c r="D147" s="605"/>
      <c r="E147" s="605"/>
      <c r="F147" s="605"/>
      <c r="G147" s="605"/>
      <c r="H147" s="605"/>
      <c r="I147" s="605"/>
      <c r="J147" s="605"/>
      <c r="K147" s="606"/>
      <c r="L147" s="379"/>
      <c r="M147" s="377"/>
      <c r="N147" s="379"/>
    </row>
    <row r="148" spans="1:14" ht="49.5" customHeight="1" x14ac:dyDescent="0.2">
      <c r="A148" s="729" t="s">
        <v>561</v>
      </c>
      <c r="B148" s="806"/>
      <c r="C148" s="806"/>
      <c r="D148" s="806"/>
      <c r="E148" s="806"/>
      <c r="F148" s="806"/>
      <c r="G148" s="806"/>
      <c r="H148" s="806"/>
      <c r="I148" s="806"/>
      <c r="J148" s="806"/>
      <c r="K148" s="807"/>
      <c r="L148" s="379"/>
      <c r="M148" s="377"/>
      <c r="N148" s="379"/>
    </row>
    <row r="149" spans="1:14" ht="59.25" customHeight="1" x14ac:dyDescent="0.2">
      <c r="A149" s="729" t="s">
        <v>562</v>
      </c>
      <c r="B149" s="806"/>
      <c r="C149" s="806"/>
      <c r="D149" s="806"/>
      <c r="E149" s="806"/>
      <c r="F149" s="806"/>
      <c r="G149" s="806"/>
      <c r="H149" s="806"/>
      <c r="I149" s="806"/>
      <c r="J149" s="806"/>
      <c r="K149" s="807"/>
      <c r="L149" s="379"/>
      <c r="M149" s="378"/>
      <c r="N149" s="379"/>
    </row>
    <row r="150" spans="1:14" ht="20.25" customHeight="1" x14ac:dyDescent="0.2">
      <c r="A150" s="729" t="s">
        <v>563</v>
      </c>
      <c r="B150" s="806"/>
      <c r="C150" s="806"/>
      <c r="D150" s="806"/>
      <c r="E150" s="806"/>
      <c r="F150" s="806"/>
      <c r="G150" s="806"/>
      <c r="H150" s="806"/>
      <c r="I150" s="806"/>
      <c r="J150" s="806"/>
      <c r="K150" s="807"/>
      <c r="L150" s="379"/>
      <c r="M150" s="377"/>
      <c r="N150" s="379"/>
    </row>
    <row r="151" spans="1:14" x14ac:dyDescent="0.2">
      <c r="A151" s="623"/>
      <c r="B151" s="605"/>
      <c r="C151" s="605"/>
      <c r="D151" s="605"/>
      <c r="E151" s="605"/>
      <c r="F151" s="605"/>
      <c r="G151" s="605"/>
      <c r="H151" s="605"/>
      <c r="I151" s="605"/>
      <c r="J151" s="605"/>
      <c r="K151" s="606"/>
      <c r="L151" s="379"/>
      <c r="M151" s="377"/>
      <c r="N151" s="379"/>
    </row>
    <row r="152" spans="1:14" ht="77.25" customHeight="1" thickBot="1" x14ac:dyDescent="0.25">
      <c r="A152" s="813" t="s">
        <v>1182</v>
      </c>
      <c r="B152" s="806"/>
      <c r="C152" s="806"/>
      <c r="D152" s="806"/>
      <c r="E152" s="806"/>
      <c r="F152" s="806"/>
      <c r="G152" s="806"/>
      <c r="H152" s="806"/>
      <c r="I152" s="806"/>
      <c r="J152" s="806"/>
      <c r="K152" s="807"/>
      <c r="L152" s="379"/>
      <c r="M152" s="377"/>
      <c r="N152" s="379"/>
    </row>
    <row r="153" spans="1:14" ht="36" customHeight="1" thickBot="1" x14ac:dyDescent="0.25">
      <c r="A153" s="814" t="s">
        <v>1321</v>
      </c>
      <c r="B153" s="815"/>
      <c r="C153" s="815"/>
      <c r="D153" s="815"/>
      <c r="E153" s="815"/>
      <c r="F153" s="815"/>
      <c r="G153" s="815"/>
      <c r="H153" s="815"/>
      <c r="I153" s="815"/>
      <c r="J153" s="815"/>
      <c r="K153" s="816"/>
      <c r="L153" s="379"/>
      <c r="M153" s="377"/>
      <c r="N153" s="379"/>
    </row>
    <row r="154" spans="1:14" ht="25.5" customHeight="1" thickBot="1" x14ac:dyDescent="0.25">
      <c r="A154" s="817" t="s">
        <v>1322</v>
      </c>
      <c r="B154" s="818"/>
      <c r="C154" s="818"/>
      <c r="D154" s="818"/>
      <c r="E154" s="818"/>
      <c r="F154" s="818"/>
      <c r="G154" s="818"/>
      <c r="H154" s="818"/>
      <c r="I154" s="818"/>
      <c r="J154" s="818"/>
      <c r="K154" s="819"/>
      <c r="L154" s="379"/>
      <c r="M154" s="377"/>
      <c r="N154" s="379"/>
    </row>
    <row r="155" spans="1:14" ht="25.5" customHeight="1" thickBot="1" x14ac:dyDescent="0.25">
      <c r="A155" s="820" t="s">
        <v>1323</v>
      </c>
      <c r="B155" s="821"/>
      <c r="C155" s="821"/>
      <c r="D155" s="821"/>
      <c r="E155" s="821"/>
      <c r="F155" s="821"/>
      <c r="G155" s="821"/>
      <c r="H155" s="821"/>
      <c r="I155" s="821"/>
      <c r="J155" s="821"/>
      <c r="K155" s="822"/>
      <c r="L155" s="379"/>
      <c r="M155" s="377"/>
      <c r="N155" s="379"/>
    </row>
    <row r="156" spans="1:14" ht="33.75" customHeight="1" thickBot="1" x14ac:dyDescent="0.25">
      <c r="A156" s="823" t="s">
        <v>1324</v>
      </c>
      <c r="B156" s="824"/>
      <c r="C156" s="824"/>
      <c r="D156" s="824"/>
      <c r="E156" s="824"/>
      <c r="F156" s="824"/>
      <c r="G156" s="824"/>
      <c r="H156" s="824"/>
      <c r="I156" s="824"/>
      <c r="J156" s="824"/>
      <c r="K156" s="825"/>
      <c r="L156" s="379"/>
      <c r="M156" s="377"/>
      <c r="N156" s="379"/>
    </row>
    <row r="157" spans="1:14" ht="100.5" customHeight="1" x14ac:dyDescent="0.2">
      <c r="A157" s="826" t="s">
        <v>1325</v>
      </c>
      <c r="B157" s="735"/>
      <c r="C157" s="735"/>
      <c r="D157" s="735"/>
      <c r="E157" s="735"/>
      <c r="F157" s="735"/>
      <c r="G157" s="735"/>
      <c r="H157" s="735"/>
      <c r="I157" s="735"/>
      <c r="J157" s="735"/>
      <c r="K157" s="736"/>
      <c r="L157" s="379"/>
      <c r="M157" s="378"/>
      <c r="N157" s="379"/>
    </row>
    <row r="158" spans="1:14" ht="50.25" customHeight="1" x14ac:dyDescent="0.2">
      <c r="A158" s="706" t="s">
        <v>564</v>
      </c>
      <c r="B158" s="709"/>
      <c r="C158" s="709"/>
      <c r="D158" s="709"/>
      <c r="E158" s="709"/>
      <c r="F158" s="709"/>
      <c r="G158" s="709"/>
      <c r="H158" s="709"/>
      <c r="I158" s="709"/>
      <c r="J158" s="709"/>
      <c r="K158" s="710"/>
      <c r="L158" s="379"/>
      <c r="M158" s="377"/>
      <c r="N158" s="379"/>
    </row>
    <row r="159" spans="1:14" ht="56.25" customHeight="1" x14ac:dyDescent="0.2">
      <c r="A159" s="729" t="s">
        <v>565</v>
      </c>
      <c r="B159" s="735"/>
      <c r="C159" s="735"/>
      <c r="D159" s="735"/>
      <c r="E159" s="735"/>
      <c r="F159" s="735"/>
      <c r="G159" s="735"/>
      <c r="H159" s="735"/>
      <c r="I159" s="735"/>
      <c r="J159" s="735"/>
      <c r="K159" s="736"/>
      <c r="L159" s="379"/>
      <c r="M159" s="377"/>
      <c r="N159" s="379"/>
    </row>
    <row r="160" spans="1:14" ht="72.75" customHeight="1" x14ac:dyDescent="0.2">
      <c r="A160" s="729" t="s">
        <v>566</v>
      </c>
      <c r="B160" s="735"/>
      <c r="C160" s="735"/>
      <c r="D160" s="735"/>
      <c r="E160" s="735"/>
      <c r="F160" s="735"/>
      <c r="G160" s="735"/>
      <c r="H160" s="735"/>
      <c r="I160" s="735"/>
      <c r="J160" s="735"/>
      <c r="K160" s="736"/>
      <c r="L160" s="379"/>
      <c r="M160" s="377"/>
      <c r="N160" s="379"/>
    </row>
    <row r="161" spans="1:14" ht="33.75" customHeight="1" x14ac:dyDescent="0.2">
      <c r="A161" s="827" t="s">
        <v>567</v>
      </c>
      <c r="B161" s="828"/>
      <c r="C161" s="828"/>
      <c r="D161" s="828"/>
      <c r="E161" s="828"/>
      <c r="F161" s="828"/>
      <c r="G161" s="828"/>
      <c r="H161" s="828"/>
      <c r="I161" s="828"/>
      <c r="J161" s="828"/>
      <c r="K161" s="829"/>
      <c r="L161" s="379"/>
      <c r="M161" s="377"/>
      <c r="N161" s="379"/>
    </row>
    <row r="162" spans="1:14" ht="39.75" customHeight="1" x14ac:dyDescent="0.2">
      <c r="A162" s="729" t="s">
        <v>568</v>
      </c>
      <c r="B162" s="735"/>
      <c r="C162" s="735"/>
      <c r="D162" s="735"/>
      <c r="E162" s="735"/>
      <c r="F162" s="735"/>
      <c r="G162" s="735"/>
      <c r="H162" s="735"/>
      <c r="I162" s="735"/>
      <c r="J162" s="735"/>
      <c r="K162" s="736"/>
      <c r="L162" s="379"/>
      <c r="M162" s="377"/>
      <c r="N162" s="379"/>
    </row>
    <row r="163" spans="1:14" ht="78.75" customHeight="1" x14ac:dyDescent="0.2">
      <c r="A163" s="706" t="s">
        <v>1022</v>
      </c>
      <c r="B163" s="709"/>
      <c r="C163" s="709"/>
      <c r="D163" s="709"/>
      <c r="E163" s="709"/>
      <c r="F163" s="709"/>
      <c r="G163" s="709"/>
      <c r="H163" s="709"/>
      <c r="I163" s="709"/>
      <c r="J163" s="709"/>
      <c r="K163" s="710"/>
      <c r="L163" s="379"/>
      <c r="M163" s="378"/>
      <c r="N163" s="379"/>
    </row>
    <row r="164" spans="1:14" ht="66.75" customHeight="1" x14ac:dyDescent="0.2">
      <c r="A164" s="706" t="s">
        <v>1026</v>
      </c>
      <c r="B164" s="709"/>
      <c r="C164" s="709"/>
      <c r="D164" s="709"/>
      <c r="E164" s="709"/>
      <c r="F164" s="709"/>
      <c r="G164" s="709"/>
      <c r="H164" s="709"/>
      <c r="I164" s="709"/>
      <c r="J164" s="709"/>
      <c r="K164" s="710"/>
      <c r="L164" s="394"/>
      <c r="M164" s="377"/>
      <c r="N164" s="379"/>
    </row>
    <row r="165" spans="1:14" ht="48.75" customHeight="1" x14ac:dyDescent="0.2">
      <c r="A165" s="706" t="s">
        <v>569</v>
      </c>
      <c r="B165" s="709"/>
      <c r="C165" s="709"/>
      <c r="D165" s="709"/>
      <c r="E165" s="709"/>
      <c r="F165" s="709"/>
      <c r="G165" s="709"/>
      <c r="H165" s="709"/>
      <c r="I165" s="709"/>
      <c r="J165" s="709"/>
      <c r="K165" s="710"/>
      <c r="L165" s="379"/>
      <c r="M165" s="377"/>
      <c r="N165" s="379"/>
    </row>
    <row r="166" spans="1:14" x14ac:dyDescent="0.2">
      <c r="A166" s="832"/>
      <c r="B166" s="833"/>
      <c r="C166" s="833"/>
      <c r="D166" s="833"/>
      <c r="E166" s="833"/>
      <c r="F166" s="833"/>
      <c r="G166" s="833"/>
      <c r="H166" s="833"/>
      <c r="I166" s="833"/>
      <c r="J166" s="833"/>
      <c r="K166" s="834"/>
      <c r="L166" s="379"/>
      <c r="M166" s="377"/>
      <c r="N166" s="379"/>
    </row>
    <row r="167" spans="1:14" ht="54.75" customHeight="1" x14ac:dyDescent="0.2">
      <c r="A167" s="706" t="s">
        <v>570</v>
      </c>
      <c r="B167" s="709"/>
      <c r="C167" s="709"/>
      <c r="D167" s="709"/>
      <c r="E167" s="709"/>
      <c r="F167" s="709"/>
      <c r="G167" s="709"/>
      <c r="H167" s="709"/>
      <c r="I167" s="709"/>
      <c r="J167" s="709"/>
      <c r="K167" s="710"/>
      <c r="L167" s="379"/>
      <c r="M167" s="377"/>
      <c r="N167" s="379"/>
    </row>
    <row r="168" spans="1:14" ht="27.75" customHeight="1" x14ac:dyDescent="0.2">
      <c r="A168" s="624" t="s">
        <v>571</v>
      </c>
      <c r="B168" s="617"/>
      <c r="C168" s="617"/>
      <c r="D168" s="617"/>
      <c r="E168" s="617"/>
      <c r="F168" s="617"/>
      <c r="G168" s="617"/>
      <c r="H168" s="617"/>
      <c r="I168" s="617"/>
      <c r="J168" s="617"/>
      <c r="K168" s="618"/>
      <c r="L168" s="379"/>
      <c r="M168" s="378"/>
      <c r="N168" s="379"/>
    </row>
    <row r="169" spans="1:14" ht="32.25" customHeight="1" x14ac:dyDescent="0.2">
      <c r="A169" s="706" t="s">
        <v>1211</v>
      </c>
      <c r="B169" s="709"/>
      <c r="C169" s="709"/>
      <c r="D169" s="709"/>
      <c r="E169" s="709"/>
      <c r="F169" s="709"/>
      <c r="G169" s="709"/>
      <c r="H169" s="709"/>
      <c r="I169" s="709"/>
      <c r="J169" s="709"/>
      <c r="K169" s="710"/>
      <c r="L169" s="379"/>
      <c r="M169" s="377"/>
      <c r="N169" s="379"/>
    </row>
    <row r="170" spans="1:14" ht="51" customHeight="1" x14ac:dyDescent="0.2">
      <c r="A170" s="706" t="s">
        <v>572</v>
      </c>
      <c r="B170" s="709"/>
      <c r="C170" s="709"/>
      <c r="D170" s="709"/>
      <c r="E170" s="709"/>
      <c r="F170" s="709"/>
      <c r="G170" s="709"/>
      <c r="H170" s="709"/>
      <c r="I170" s="709"/>
      <c r="J170" s="709"/>
      <c r="K170" s="710"/>
      <c r="L170" s="379"/>
      <c r="M170" s="377"/>
      <c r="N170" s="379"/>
    </row>
    <row r="171" spans="1:14" ht="45.75" customHeight="1" x14ac:dyDescent="0.2">
      <c r="A171" s="706" t="s">
        <v>573</v>
      </c>
      <c r="B171" s="709"/>
      <c r="C171" s="709"/>
      <c r="D171" s="709"/>
      <c r="E171" s="709"/>
      <c r="F171" s="709"/>
      <c r="G171" s="709"/>
      <c r="H171" s="709"/>
      <c r="I171" s="709"/>
      <c r="J171" s="709"/>
      <c r="K171" s="710"/>
      <c r="L171" s="379"/>
      <c r="M171" s="377"/>
      <c r="N171" s="379"/>
    </row>
    <row r="172" spans="1:14" x14ac:dyDescent="0.2">
      <c r="A172" s="623"/>
      <c r="B172" s="605"/>
      <c r="C172" s="605"/>
      <c r="D172" s="605"/>
      <c r="E172" s="605"/>
      <c r="F172" s="605"/>
      <c r="G172" s="605"/>
      <c r="H172" s="605"/>
      <c r="I172" s="605"/>
      <c r="J172" s="605"/>
      <c r="K172" s="606"/>
      <c r="L172" s="379"/>
      <c r="M172" s="377"/>
      <c r="N172" s="379"/>
    </row>
    <row r="173" spans="1:14" ht="13.5" thickBot="1" x14ac:dyDescent="0.25">
      <c r="A173" s="631" t="s">
        <v>574</v>
      </c>
      <c r="B173" s="605"/>
      <c r="C173" s="605"/>
      <c r="D173" s="605"/>
      <c r="E173" s="605"/>
      <c r="F173" s="605"/>
      <c r="G173" s="605"/>
      <c r="H173" s="605"/>
      <c r="I173" s="605"/>
      <c r="J173" s="605"/>
      <c r="K173" s="606"/>
      <c r="L173" s="379"/>
      <c r="M173" s="377"/>
      <c r="N173" s="379"/>
    </row>
    <row r="174" spans="1:14" ht="66" customHeight="1" thickBot="1" x14ac:dyDescent="0.25">
      <c r="A174" s="814" t="s">
        <v>1140</v>
      </c>
      <c r="B174" s="815"/>
      <c r="C174" s="815"/>
      <c r="D174" s="815"/>
      <c r="E174" s="815"/>
      <c r="F174" s="815"/>
      <c r="G174" s="815"/>
      <c r="H174" s="815"/>
      <c r="I174" s="815"/>
      <c r="J174" s="815"/>
      <c r="K174" s="816"/>
      <c r="L174" s="379"/>
      <c r="M174" s="377"/>
      <c r="N174" s="379"/>
    </row>
    <row r="175" spans="1:14" ht="72.75" customHeight="1" thickBot="1" x14ac:dyDescent="0.25">
      <c r="A175" s="830" t="s">
        <v>1141</v>
      </c>
      <c r="B175" s="815"/>
      <c r="C175" s="815"/>
      <c r="D175" s="815"/>
      <c r="E175" s="815"/>
      <c r="F175" s="815"/>
      <c r="G175" s="815"/>
      <c r="H175" s="815"/>
      <c r="I175" s="815"/>
      <c r="J175" s="815"/>
      <c r="K175" s="816"/>
      <c r="L175" s="379"/>
      <c r="M175" s="377"/>
      <c r="N175" s="379"/>
    </row>
    <row r="176" spans="1:14" ht="94.5" customHeight="1" thickBot="1" x14ac:dyDescent="0.25">
      <c r="A176" s="830" t="s">
        <v>575</v>
      </c>
      <c r="B176" s="815"/>
      <c r="C176" s="815"/>
      <c r="D176" s="815"/>
      <c r="E176" s="815"/>
      <c r="F176" s="815"/>
      <c r="G176" s="815"/>
      <c r="H176" s="815"/>
      <c r="I176" s="815"/>
      <c r="J176" s="815"/>
      <c r="K176" s="816"/>
      <c r="L176" s="379"/>
      <c r="M176" s="378"/>
      <c r="N176" s="379"/>
    </row>
    <row r="177" spans="1:14" ht="61.5" customHeight="1" thickBot="1" x14ac:dyDescent="0.25">
      <c r="A177" s="814" t="s">
        <v>887</v>
      </c>
      <c r="B177" s="815"/>
      <c r="C177" s="815"/>
      <c r="D177" s="815"/>
      <c r="E177" s="815"/>
      <c r="F177" s="815"/>
      <c r="G177" s="815"/>
      <c r="H177" s="815"/>
      <c r="I177" s="815"/>
      <c r="J177" s="815"/>
      <c r="K177" s="816"/>
      <c r="L177" s="379"/>
      <c r="M177" s="377"/>
      <c r="N177" s="379"/>
    </row>
    <row r="178" spans="1:14" ht="36.75" customHeight="1" thickBot="1" x14ac:dyDescent="0.25">
      <c r="A178" s="814" t="s">
        <v>576</v>
      </c>
      <c r="B178" s="815"/>
      <c r="C178" s="815"/>
      <c r="D178" s="815"/>
      <c r="E178" s="815"/>
      <c r="F178" s="815"/>
      <c r="G178" s="815"/>
      <c r="H178" s="815"/>
      <c r="I178" s="815"/>
      <c r="J178" s="815"/>
      <c r="K178" s="816"/>
      <c r="L178" s="379"/>
      <c r="M178" s="377"/>
      <c r="N178" s="379"/>
    </row>
    <row r="179" spans="1:14" ht="31.5" customHeight="1" thickBot="1" x14ac:dyDescent="0.25">
      <c r="A179" s="831" t="s">
        <v>577</v>
      </c>
      <c r="B179" s="818"/>
      <c r="C179" s="818"/>
      <c r="D179" s="818"/>
      <c r="E179" s="818"/>
      <c r="F179" s="818"/>
      <c r="G179" s="818"/>
      <c r="H179" s="818"/>
      <c r="I179" s="818"/>
      <c r="J179" s="818"/>
      <c r="K179" s="819"/>
      <c r="L179" s="379"/>
      <c r="M179" s="377"/>
      <c r="N179" s="379"/>
    </row>
    <row r="180" spans="1:14" ht="22.5" customHeight="1" thickBot="1" x14ac:dyDescent="0.25">
      <c r="A180" s="632" t="s">
        <v>578</v>
      </c>
      <c r="B180" s="605"/>
      <c r="C180" s="605"/>
      <c r="D180" s="605"/>
      <c r="E180" s="605"/>
      <c r="F180" s="605"/>
      <c r="G180" s="605"/>
      <c r="H180" s="605"/>
      <c r="I180" s="605"/>
      <c r="J180" s="605"/>
      <c r="K180" s="606"/>
      <c r="L180" s="379"/>
      <c r="M180" s="377"/>
      <c r="N180" s="379"/>
    </row>
    <row r="181" spans="1:14" ht="33.75" customHeight="1" thickBot="1" x14ac:dyDescent="0.25">
      <c r="A181" s="830" t="s">
        <v>579</v>
      </c>
      <c r="B181" s="815"/>
      <c r="C181" s="815"/>
      <c r="D181" s="815"/>
      <c r="E181" s="815"/>
      <c r="F181" s="815"/>
      <c r="G181" s="815"/>
      <c r="H181" s="815"/>
      <c r="I181" s="815"/>
      <c r="J181" s="815"/>
      <c r="K181" s="816"/>
      <c r="L181" s="379"/>
      <c r="M181" s="377"/>
      <c r="N181" s="379"/>
    </row>
    <row r="182" spans="1:14" ht="20.25" customHeight="1" thickBot="1" x14ac:dyDescent="0.25">
      <c r="A182" s="835" t="s">
        <v>888</v>
      </c>
      <c r="B182" s="818"/>
      <c r="C182" s="818"/>
      <c r="D182" s="818"/>
      <c r="E182" s="818"/>
      <c r="F182" s="818"/>
      <c r="G182" s="818"/>
      <c r="H182" s="818"/>
      <c r="I182" s="818"/>
      <c r="J182" s="818"/>
      <c r="K182" s="819"/>
      <c r="L182" s="379"/>
      <c r="M182" s="377"/>
      <c r="N182" s="379"/>
    </row>
    <row r="183" spans="1:14" ht="48.75" customHeight="1" thickBot="1" x14ac:dyDescent="0.25">
      <c r="A183" s="814" t="s">
        <v>889</v>
      </c>
      <c r="B183" s="815"/>
      <c r="C183" s="815"/>
      <c r="D183" s="815"/>
      <c r="E183" s="815"/>
      <c r="F183" s="815"/>
      <c r="G183" s="815"/>
      <c r="H183" s="815"/>
      <c r="I183" s="815"/>
      <c r="J183" s="815"/>
      <c r="K183" s="816"/>
      <c r="L183" s="379"/>
      <c r="M183" s="377"/>
      <c r="N183" s="379"/>
    </row>
    <row r="184" spans="1:14" ht="50.25" customHeight="1" thickBot="1" x14ac:dyDescent="0.25">
      <c r="A184" s="814" t="s">
        <v>890</v>
      </c>
      <c r="B184" s="815"/>
      <c r="C184" s="815"/>
      <c r="D184" s="815"/>
      <c r="E184" s="815"/>
      <c r="F184" s="815"/>
      <c r="G184" s="815"/>
      <c r="H184" s="815"/>
      <c r="I184" s="815"/>
      <c r="J184" s="815"/>
      <c r="K184" s="816"/>
      <c r="L184" s="379"/>
      <c r="M184" s="377"/>
      <c r="N184" s="379"/>
    </row>
    <row r="185" spans="1:14" ht="62.25" customHeight="1" thickBot="1" x14ac:dyDescent="0.25">
      <c r="A185" s="814" t="s">
        <v>891</v>
      </c>
      <c r="B185" s="815"/>
      <c r="C185" s="815"/>
      <c r="D185" s="815"/>
      <c r="E185" s="815"/>
      <c r="F185" s="815"/>
      <c r="G185" s="815"/>
      <c r="H185" s="815"/>
      <c r="I185" s="815"/>
      <c r="J185" s="815"/>
      <c r="K185" s="816"/>
      <c r="L185" s="379"/>
      <c r="M185" s="377"/>
      <c r="N185" s="379"/>
    </row>
    <row r="186" spans="1:14" ht="41.25" customHeight="1" thickBot="1" x14ac:dyDescent="0.25">
      <c r="A186" s="814" t="s">
        <v>892</v>
      </c>
      <c r="B186" s="815"/>
      <c r="C186" s="815"/>
      <c r="D186" s="815"/>
      <c r="E186" s="815"/>
      <c r="F186" s="815"/>
      <c r="G186" s="815"/>
      <c r="H186" s="815"/>
      <c r="I186" s="815"/>
      <c r="J186" s="815"/>
      <c r="K186" s="816"/>
      <c r="L186" s="379"/>
      <c r="M186" s="377"/>
      <c r="N186" s="379"/>
    </row>
    <row r="187" spans="1:14" ht="59.25" customHeight="1" thickBot="1" x14ac:dyDescent="0.25">
      <c r="A187" s="830" t="s">
        <v>580</v>
      </c>
      <c r="B187" s="815"/>
      <c r="C187" s="815"/>
      <c r="D187" s="815"/>
      <c r="E187" s="815"/>
      <c r="F187" s="815"/>
      <c r="G187" s="815"/>
      <c r="H187" s="815"/>
      <c r="I187" s="815"/>
      <c r="J187" s="815"/>
      <c r="K187" s="816"/>
      <c r="L187" s="379"/>
      <c r="M187" s="377"/>
      <c r="N187" s="379"/>
    </row>
    <row r="188" spans="1:14" ht="27" customHeight="1" thickBot="1" x14ac:dyDescent="0.25">
      <c r="A188" s="835" t="s">
        <v>581</v>
      </c>
      <c r="B188" s="818"/>
      <c r="C188" s="818"/>
      <c r="D188" s="818"/>
      <c r="E188" s="818"/>
      <c r="F188" s="818"/>
      <c r="G188" s="818"/>
      <c r="H188" s="818"/>
      <c r="I188" s="818"/>
      <c r="J188" s="818"/>
      <c r="K188" s="819"/>
      <c r="L188" s="379"/>
      <c r="M188" s="377"/>
      <c r="N188" s="379"/>
    </row>
    <row r="189" spans="1:14" ht="33" customHeight="1" thickBot="1" x14ac:dyDescent="0.25">
      <c r="A189" s="836" t="s">
        <v>582</v>
      </c>
      <c r="B189" s="815"/>
      <c r="C189" s="815"/>
      <c r="D189" s="815"/>
      <c r="E189" s="815"/>
      <c r="F189" s="815"/>
      <c r="G189" s="815"/>
      <c r="H189" s="815"/>
      <c r="I189" s="815"/>
      <c r="J189" s="815"/>
      <c r="K189" s="816"/>
      <c r="L189" s="379"/>
      <c r="M189" s="377"/>
      <c r="N189" s="379"/>
    </row>
    <row r="190" spans="1:14" ht="22.5" customHeight="1" thickBot="1" x14ac:dyDescent="0.25">
      <c r="A190" s="839" t="s">
        <v>583</v>
      </c>
      <c r="B190" s="818"/>
      <c r="C190" s="818"/>
      <c r="D190" s="818"/>
      <c r="E190" s="818"/>
      <c r="F190" s="818"/>
      <c r="G190" s="818"/>
      <c r="H190" s="818"/>
      <c r="I190" s="818"/>
      <c r="J190" s="818"/>
      <c r="K190" s="819"/>
      <c r="L190" s="379"/>
      <c r="M190" s="377"/>
      <c r="N190" s="379"/>
    </row>
    <row r="191" spans="1:14" ht="50.25" customHeight="1" thickBot="1" x14ac:dyDescent="0.25">
      <c r="A191" s="836" t="s">
        <v>584</v>
      </c>
      <c r="B191" s="815"/>
      <c r="C191" s="815"/>
      <c r="D191" s="815"/>
      <c r="E191" s="815"/>
      <c r="F191" s="815"/>
      <c r="G191" s="815"/>
      <c r="H191" s="815"/>
      <c r="I191" s="815"/>
      <c r="J191" s="815"/>
      <c r="K191" s="816"/>
      <c r="L191" s="379"/>
      <c r="M191" s="377"/>
      <c r="N191" s="379"/>
    </row>
    <row r="192" spans="1:14" ht="36" customHeight="1" thickBot="1" x14ac:dyDescent="0.25">
      <c r="A192" s="836" t="s">
        <v>585</v>
      </c>
      <c r="B192" s="815"/>
      <c r="C192" s="815"/>
      <c r="D192" s="815"/>
      <c r="E192" s="815"/>
      <c r="F192" s="815"/>
      <c r="G192" s="815"/>
      <c r="H192" s="815"/>
      <c r="I192" s="815"/>
      <c r="J192" s="815"/>
      <c r="K192" s="816"/>
      <c r="L192" s="379"/>
      <c r="M192" s="377"/>
      <c r="N192" s="379"/>
    </row>
    <row r="193" spans="1:14" ht="37.5" customHeight="1" thickBot="1" x14ac:dyDescent="0.25">
      <c r="A193" s="830" t="s">
        <v>586</v>
      </c>
      <c r="B193" s="815"/>
      <c r="C193" s="815"/>
      <c r="D193" s="815"/>
      <c r="E193" s="815"/>
      <c r="F193" s="815"/>
      <c r="G193" s="815"/>
      <c r="H193" s="815"/>
      <c r="I193" s="815"/>
      <c r="J193" s="815"/>
      <c r="K193" s="816"/>
      <c r="L193" s="379"/>
      <c r="M193" s="377"/>
      <c r="N193" s="379"/>
    </row>
    <row r="194" spans="1:14" ht="36.75" customHeight="1" thickBot="1" x14ac:dyDescent="0.25">
      <c r="A194" s="830" t="s">
        <v>587</v>
      </c>
      <c r="B194" s="815"/>
      <c r="C194" s="815"/>
      <c r="D194" s="815"/>
      <c r="E194" s="815"/>
      <c r="F194" s="815"/>
      <c r="G194" s="815"/>
      <c r="H194" s="815"/>
      <c r="I194" s="815"/>
      <c r="J194" s="815"/>
      <c r="K194" s="816"/>
      <c r="L194" s="379"/>
      <c r="M194" s="377"/>
      <c r="N194" s="379"/>
    </row>
    <row r="195" spans="1:14" ht="21.75" customHeight="1" thickBot="1" x14ac:dyDescent="0.25">
      <c r="A195" s="835" t="s">
        <v>588</v>
      </c>
      <c r="B195" s="818"/>
      <c r="C195" s="818"/>
      <c r="D195" s="818"/>
      <c r="E195" s="818"/>
      <c r="F195" s="818"/>
      <c r="G195" s="818"/>
      <c r="H195" s="818"/>
      <c r="I195" s="818"/>
      <c r="J195" s="818"/>
      <c r="K195" s="819"/>
      <c r="L195" s="379"/>
      <c r="M195" s="377"/>
      <c r="N195" s="379"/>
    </row>
    <row r="196" spans="1:14" ht="28.5" customHeight="1" thickBot="1" x14ac:dyDescent="0.25">
      <c r="A196" s="836" t="s">
        <v>589</v>
      </c>
      <c r="B196" s="815"/>
      <c r="C196" s="815"/>
      <c r="D196" s="815"/>
      <c r="E196" s="815"/>
      <c r="F196" s="815"/>
      <c r="G196" s="815"/>
      <c r="H196" s="815"/>
      <c r="I196" s="815"/>
      <c r="J196" s="815"/>
      <c r="K196" s="816"/>
      <c r="L196" s="379"/>
      <c r="M196" s="377"/>
      <c r="N196" s="379"/>
    </row>
    <row r="197" spans="1:14" ht="20.25" customHeight="1" thickBot="1" x14ac:dyDescent="0.25">
      <c r="A197" s="633" t="s">
        <v>590</v>
      </c>
      <c r="B197" s="605"/>
      <c r="C197" s="605"/>
      <c r="D197" s="605"/>
      <c r="E197" s="605"/>
      <c r="F197" s="605"/>
      <c r="G197" s="605"/>
      <c r="H197" s="605"/>
      <c r="I197" s="605"/>
      <c r="J197" s="605"/>
      <c r="K197" s="606"/>
      <c r="L197" s="379"/>
      <c r="M197" s="377"/>
      <c r="N197" s="379"/>
    </row>
    <row r="198" spans="1:14" ht="33.75" customHeight="1" thickBot="1" x14ac:dyDescent="0.25">
      <c r="A198" s="837" t="s">
        <v>591</v>
      </c>
      <c r="B198" s="815"/>
      <c r="C198" s="815"/>
      <c r="D198" s="815"/>
      <c r="E198" s="815"/>
      <c r="F198" s="815"/>
      <c r="G198" s="815"/>
      <c r="H198" s="815"/>
      <c r="I198" s="815"/>
      <c r="J198" s="815"/>
      <c r="K198" s="816"/>
      <c r="L198" s="379"/>
      <c r="M198" s="378"/>
      <c r="N198" s="379"/>
    </row>
    <row r="199" spans="1:14" ht="34.5" customHeight="1" x14ac:dyDescent="0.2">
      <c r="A199" s="814" t="s">
        <v>1135</v>
      </c>
      <c r="B199" s="815"/>
      <c r="C199" s="815"/>
      <c r="D199" s="815"/>
      <c r="E199" s="815"/>
      <c r="F199" s="815"/>
      <c r="G199" s="815"/>
      <c r="H199" s="815"/>
      <c r="I199" s="815"/>
      <c r="J199" s="815"/>
      <c r="K199" s="816"/>
      <c r="L199" s="379"/>
      <c r="M199" s="377"/>
      <c r="N199" s="379"/>
    </row>
    <row r="200" spans="1:14" x14ac:dyDescent="0.2">
      <c r="A200" s="623"/>
      <c r="B200" s="605"/>
      <c r="C200" s="605"/>
      <c r="D200" s="605"/>
      <c r="E200" s="605"/>
      <c r="F200" s="605"/>
      <c r="G200" s="605"/>
      <c r="H200" s="605"/>
      <c r="I200" s="605"/>
      <c r="J200" s="605"/>
      <c r="K200" s="606"/>
      <c r="L200" s="379"/>
      <c r="M200" s="377"/>
      <c r="N200" s="379"/>
    </row>
    <row r="201" spans="1:14" x14ac:dyDescent="0.2">
      <c r="A201" s="630" t="s">
        <v>427</v>
      </c>
      <c r="B201" s="605"/>
      <c r="C201" s="605"/>
      <c r="D201" s="605"/>
      <c r="E201" s="605"/>
      <c r="F201" s="605"/>
      <c r="G201" s="605"/>
      <c r="H201" s="605"/>
      <c r="I201" s="605"/>
      <c r="J201" s="605"/>
      <c r="K201" s="606"/>
      <c r="L201" s="379"/>
      <c r="M201" s="377"/>
      <c r="N201" s="379"/>
    </row>
    <row r="202" spans="1:14" x14ac:dyDescent="0.2">
      <c r="A202" s="623"/>
      <c r="B202" s="605"/>
      <c r="C202" s="605"/>
      <c r="D202" s="605"/>
      <c r="E202" s="605"/>
      <c r="F202" s="605"/>
      <c r="G202" s="605"/>
      <c r="H202" s="605"/>
      <c r="I202" s="605"/>
      <c r="J202" s="605"/>
      <c r="K202" s="606"/>
      <c r="L202" s="379"/>
      <c r="M202" s="377"/>
      <c r="N202" s="379"/>
    </row>
    <row r="203" spans="1:14" ht="29.25" customHeight="1" thickBot="1" x14ac:dyDescent="0.25">
      <c r="A203" s="838" t="s">
        <v>592</v>
      </c>
      <c r="B203" s="806"/>
      <c r="C203" s="806"/>
      <c r="D203" s="806"/>
      <c r="E203" s="806"/>
      <c r="F203" s="806"/>
      <c r="G203" s="806"/>
      <c r="H203" s="806"/>
      <c r="I203" s="806"/>
      <c r="J203" s="806"/>
      <c r="K203" s="807"/>
      <c r="L203" s="379"/>
      <c r="M203" s="377"/>
      <c r="N203" s="379"/>
    </row>
    <row r="204" spans="1:14" ht="45.75" customHeight="1" thickBot="1" x14ac:dyDescent="0.25">
      <c r="A204" s="830" t="s">
        <v>593</v>
      </c>
      <c r="B204" s="815"/>
      <c r="C204" s="815"/>
      <c r="D204" s="815"/>
      <c r="E204" s="815"/>
      <c r="F204" s="815"/>
      <c r="G204" s="815"/>
      <c r="H204" s="815"/>
      <c r="I204" s="815"/>
      <c r="J204" s="815"/>
      <c r="K204" s="816"/>
      <c r="L204" s="379"/>
      <c r="M204" s="377"/>
      <c r="N204" s="379"/>
    </row>
    <row r="205" spans="1:14" ht="13.5" thickBot="1" x14ac:dyDescent="0.25">
      <c r="A205" s="835" t="s">
        <v>594</v>
      </c>
      <c r="B205" s="818"/>
      <c r="C205" s="818"/>
      <c r="D205" s="818"/>
      <c r="E205" s="818"/>
      <c r="F205" s="818"/>
      <c r="G205" s="818"/>
      <c r="H205" s="818"/>
      <c r="I205" s="818"/>
      <c r="J205" s="818"/>
      <c r="K205" s="819"/>
      <c r="L205" s="379"/>
      <c r="M205" s="377"/>
      <c r="N205" s="379"/>
    </row>
    <row r="206" spans="1:14" ht="34.5" customHeight="1" x14ac:dyDescent="0.2">
      <c r="A206" s="837" t="s">
        <v>595</v>
      </c>
      <c r="B206" s="815"/>
      <c r="C206" s="815"/>
      <c r="D206" s="815"/>
      <c r="E206" s="815"/>
      <c r="F206" s="815"/>
      <c r="G206" s="815"/>
      <c r="H206" s="815"/>
      <c r="I206" s="815"/>
      <c r="J206" s="815"/>
      <c r="K206" s="816"/>
      <c r="L206" s="379"/>
      <c r="M206" s="378"/>
      <c r="N206" s="379"/>
    </row>
    <row r="207" spans="1:14" ht="36.75" customHeight="1" thickBot="1" x14ac:dyDescent="0.25">
      <c r="A207" s="840" t="s">
        <v>596</v>
      </c>
      <c r="B207" s="735"/>
      <c r="C207" s="735"/>
      <c r="D207" s="735"/>
      <c r="E207" s="735"/>
      <c r="F207" s="735"/>
      <c r="G207" s="735"/>
      <c r="H207" s="735"/>
      <c r="I207" s="735"/>
      <c r="J207" s="735"/>
      <c r="K207" s="736"/>
      <c r="L207" s="379"/>
      <c r="M207" s="377"/>
      <c r="N207" s="379"/>
    </row>
    <row r="208" spans="1:14" ht="51" customHeight="1" x14ac:dyDescent="0.2">
      <c r="A208" s="841" t="s">
        <v>597</v>
      </c>
      <c r="B208" s="842"/>
      <c r="C208" s="842"/>
      <c r="D208" s="842"/>
      <c r="E208" s="842"/>
      <c r="F208" s="842"/>
      <c r="G208" s="842"/>
      <c r="H208" s="842"/>
      <c r="I208" s="842"/>
      <c r="J208" s="842"/>
      <c r="K208" s="843"/>
      <c r="L208" s="379"/>
      <c r="M208" s="377"/>
      <c r="N208" s="379"/>
    </row>
    <row r="209" spans="1:14" x14ac:dyDescent="0.2">
      <c r="A209" s="624" t="s">
        <v>598</v>
      </c>
      <c r="B209" s="634"/>
      <c r="C209" s="634"/>
      <c r="D209" s="634"/>
      <c r="E209" s="634"/>
      <c r="F209" s="634"/>
      <c r="G209" s="634"/>
      <c r="H209" s="634"/>
      <c r="I209" s="634"/>
      <c r="J209" s="634"/>
      <c r="K209" s="635"/>
      <c r="L209" s="379"/>
      <c r="M209" s="378"/>
      <c r="N209" s="379"/>
    </row>
    <row r="210" spans="1:14" x14ac:dyDescent="0.2">
      <c r="A210" s="623"/>
      <c r="B210" s="605"/>
      <c r="C210" s="605"/>
      <c r="D210" s="605"/>
      <c r="E210" s="605"/>
      <c r="F210" s="605"/>
      <c r="G210" s="605"/>
      <c r="H210" s="605"/>
      <c r="I210" s="605"/>
      <c r="J210" s="605"/>
      <c r="K210" s="606"/>
      <c r="L210" s="379"/>
      <c r="M210" s="377"/>
      <c r="N210" s="379"/>
    </row>
    <row r="211" spans="1:14" ht="15" thickBot="1" x14ac:dyDescent="0.25">
      <c r="A211" s="636" t="s">
        <v>599</v>
      </c>
      <c r="B211" s="605"/>
      <c r="C211" s="605"/>
      <c r="D211" s="605"/>
      <c r="E211" s="605"/>
      <c r="F211" s="605"/>
      <c r="G211" s="605"/>
      <c r="H211" s="605"/>
      <c r="I211" s="605"/>
      <c r="J211" s="605"/>
      <c r="K211" s="606"/>
      <c r="L211" s="379"/>
      <c r="M211" s="377"/>
      <c r="N211" s="379"/>
    </row>
    <row r="212" spans="1:14" ht="21.75" customHeight="1" x14ac:dyDescent="0.2">
      <c r="A212" s="637" t="s">
        <v>600</v>
      </c>
      <c r="B212" s="605"/>
      <c r="C212" s="605"/>
      <c r="D212" s="605"/>
      <c r="E212" s="605"/>
      <c r="F212" s="605"/>
      <c r="G212" s="605"/>
      <c r="H212" s="605"/>
      <c r="I212" s="605"/>
      <c r="J212" s="605"/>
      <c r="K212" s="606"/>
      <c r="L212" s="379"/>
      <c r="M212" s="378"/>
      <c r="N212" s="379"/>
    </row>
    <row r="213" spans="1:14" ht="13.5" thickBot="1" x14ac:dyDescent="0.25">
      <c r="A213" s="638"/>
      <c r="B213" s="628"/>
      <c r="C213" s="628"/>
      <c r="D213" s="628"/>
      <c r="E213" s="628"/>
      <c r="F213" s="628"/>
      <c r="G213" s="628"/>
      <c r="H213" s="628"/>
      <c r="I213" s="628"/>
      <c r="J213" s="628"/>
      <c r="K213" s="629"/>
      <c r="L213" s="379"/>
      <c r="M213" s="377"/>
      <c r="N213" s="379"/>
    </row>
    <row r="214" spans="1:14" x14ac:dyDescent="0.2">
      <c r="A214" s="603"/>
      <c r="B214" s="607"/>
      <c r="C214" s="607"/>
      <c r="D214" s="607"/>
      <c r="E214" s="607"/>
      <c r="F214" s="607"/>
      <c r="G214" s="607"/>
      <c r="H214" s="607"/>
      <c r="I214" s="607"/>
      <c r="J214" s="607"/>
      <c r="K214" s="607"/>
      <c r="L214" s="379"/>
      <c r="M214" s="377"/>
      <c r="N214" s="379"/>
    </row>
    <row r="215" spans="1:14" x14ac:dyDescent="0.2">
      <c r="A215" s="639"/>
      <c r="B215" s="607"/>
      <c r="C215" s="607"/>
      <c r="D215" s="607"/>
      <c r="E215" s="607"/>
      <c r="F215" s="607"/>
      <c r="G215" s="607"/>
      <c r="H215" s="607"/>
      <c r="I215" s="607"/>
      <c r="J215" s="607"/>
      <c r="K215" s="607"/>
      <c r="L215" s="379"/>
      <c r="M215" s="377"/>
      <c r="N215" s="379"/>
    </row>
    <row r="216" spans="1:14" ht="13.5" thickBot="1" x14ac:dyDescent="0.25">
      <c r="A216" s="640"/>
      <c r="B216" s="607"/>
      <c r="C216" s="607"/>
      <c r="D216" s="607"/>
      <c r="E216" s="607"/>
      <c r="F216" s="607"/>
      <c r="G216" s="607"/>
      <c r="H216" s="607"/>
      <c r="I216" s="607"/>
      <c r="J216" s="607"/>
      <c r="K216" s="607"/>
      <c r="L216" s="379"/>
      <c r="M216" s="377"/>
      <c r="N216" s="379"/>
    </row>
    <row r="217" spans="1:14" ht="23.25" x14ac:dyDescent="0.2">
      <c r="A217" s="620" t="s">
        <v>489</v>
      </c>
      <c r="B217" s="621"/>
      <c r="C217" s="621"/>
      <c r="D217" s="621"/>
      <c r="E217" s="621"/>
      <c r="F217" s="621"/>
      <c r="G217" s="621"/>
      <c r="H217" s="621"/>
      <c r="I217" s="621"/>
      <c r="J217" s="621"/>
      <c r="K217" s="622"/>
      <c r="L217" s="379"/>
      <c r="M217" s="377"/>
      <c r="N217" s="379"/>
    </row>
    <row r="218" spans="1:14" x14ac:dyDescent="0.2">
      <c r="A218" s="623"/>
      <c r="B218" s="605"/>
      <c r="C218" s="605"/>
      <c r="D218" s="605"/>
      <c r="E218" s="605"/>
      <c r="F218" s="605"/>
      <c r="G218" s="605"/>
      <c r="H218" s="605"/>
      <c r="I218" s="605"/>
      <c r="J218" s="605"/>
      <c r="K218" s="606"/>
      <c r="L218" s="379"/>
      <c r="M218" s="377"/>
      <c r="N218" s="379"/>
    </row>
    <row r="219" spans="1:14" ht="75" customHeight="1" x14ac:dyDescent="0.2">
      <c r="A219" s="711" t="s">
        <v>601</v>
      </c>
      <c r="B219" s="707"/>
      <c r="C219" s="707"/>
      <c r="D219" s="707"/>
      <c r="E219" s="707"/>
      <c r="F219" s="707"/>
      <c r="G219" s="707"/>
      <c r="H219" s="707"/>
      <c r="I219" s="707"/>
      <c r="J219" s="707"/>
      <c r="K219" s="708"/>
      <c r="L219" s="379"/>
      <c r="M219" s="377"/>
      <c r="N219" s="379"/>
    </row>
    <row r="220" spans="1:14" ht="49.5" customHeight="1" x14ac:dyDescent="0.2">
      <c r="A220" s="706" t="s">
        <v>602</v>
      </c>
      <c r="B220" s="709"/>
      <c r="C220" s="709"/>
      <c r="D220" s="709"/>
      <c r="E220" s="709"/>
      <c r="F220" s="709"/>
      <c r="G220" s="709"/>
      <c r="H220" s="709"/>
      <c r="I220" s="709"/>
      <c r="J220" s="709"/>
      <c r="K220" s="710"/>
      <c r="L220" s="379"/>
      <c r="M220" s="377"/>
      <c r="N220" s="379"/>
    </row>
    <row r="221" spans="1:14" ht="58.5" customHeight="1" x14ac:dyDescent="0.2">
      <c r="A221" s="706" t="s">
        <v>603</v>
      </c>
      <c r="B221" s="709"/>
      <c r="C221" s="709"/>
      <c r="D221" s="709"/>
      <c r="E221" s="709"/>
      <c r="F221" s="709"/>
      <c r="G221" s="709"/>
      <c r="H221" s="709"/>
      <c r="I221" s="709"/>
      <c r="J221" s="709"/>
      <c r="K221" s="710"/>
      <c r="L221" s="379"/>
      <c r="M221" s="377"/>
      <c r="N221" s="379"/>
    </row>
    <row r="222" spans="1:14" x14ac:dyDescent="0.2">
      <c r="A222" s="623"/>
      <c r="B222" s="605"/>
      <c r="C222" s="605"/>
      <c r="D222" s="605"/>
      <c r="E222" s="605"/>
      <c r="F222" s="605"/>
      <c r="G222" s="605"/>
      <c r="H222" s="605"/>
      <c r="I222" s="605"/>
      <c r="J222" s="605"/>
      <c r="K222" s="606"/>
      <c r="L222" s="379"/>
      <c r="M222" s="377"/>
      <c r="N222" s="379"/>
    </row>
    <row r="223" spans="1:14" ht="32.25" customHeight="1" x14ac:dyDescent="0.2">
      <c r="A223" s="755" t="s">
        <v>604</v>
      </c>
      <c r="B223" s="756"/>
      <c r="C223" s="756"/>
      <c r="D223" s="756"/>
      <c r="E223" s="756"/>
      <c r="F223" s="756"/>
      <c r="G223" s="756"/>
      <c r="H223" s="756"/>
      <c r="I223" s="756"/>
      <c r="J223" s="756"/>
      <c r="K223" s="757"/>
      <c r="L223" s="379"/>
      <c r="M223" s="377"/>
      <c r="N223" s="379"/>
    </row>
    <row r="224" spans="1:14" ht="53.25" customHeight="1" x14ac:dyDescent="0.2">
      <c r="A224" s="711" t="s">
        <v>605</v>
      </c>
      <c r="B224" s="707"/>
      <c r="C224" s="707"/>
      <c r="D224" s="707"/>
      <c r="E224" s="707"/>
      <c r="F224" s="707"/>
      <c r="G224" s="707"/>
      <c r="H224" s="707"/>
      <c r="I224" s="707"/>
      <c r="J224" s="707"/>
      <c r="K224" s="708"/>
      <c r="L224" s="379"/>
      <c r="M224" s="377"/>
      <c r="N224" s="379"/>
    </row>
    <row r="225" spans="1:14" ht="57.75" customHeight="1" x14ac:dyDescent="0.2">
      <c r="A225" s="711" t="s">
        <v>606</v>
      </c>
      <c r="B225" s="707"/>
      <c r="C225" s="707"/>
      <c r="D225" s="707"/>
      <c r="E225" s="707"/>
      <c r="F225" s="707"/>
      <c r="G225" s="707"/>
      <c r="H225" s="707"/>
      <c r="I225" s="707"/>
      <c r="J225" s="707"/>
      <c r="K225" s="708"/>
      <c r="L225" s="379"/>
      <c r="M225" s="377"/>
      <c r="N225" s="379"/>
    </row>
    <row r="226" spans="1:14" ht="31.5" customHeight="1" x14ac:dyDescent="0.2">
      <c r="A226" s="711" t="s">
        <v>607</v>
      </c>
      <c r="B226" s="707"/>
      <c r="C226" s="707"/>
      <c r="D226" s="707"/>
      <c r="E226" s="707"/>
      <c r="F226" s="707"/>
      <c r="G226" s="707"/>
      <c r="H226" s="707"/>
      <c r="I226" s="707"/>
      <c r="J226" s="707"/>
      <c r="K226" s="708"/>
      <c r="L226" s="379"/>
      <c r="M226" s="377"/>
      <c r="N226" s="379"/>
    </row>
    <row r="227" spans="1:14" x14ac:dyDescent="0.2">
      <c r="A227" s="623"/>
      <c r="B227" s="605"/>
      <c r="C227" s="605"/>
      <c r="D227" s="605"/>
      <c r="E227" s="605"/>
      <c r="F227" s="605"/>
      <c r="G227" s="605"/>
      <c r="H227" s="605"/>
      <c r="I227" s="605"/>
      <c r="J227" s="605"/>
      <c r="K227" s="606"/>
      <c r="L227" s="379"/>
      <c r="M227" s="377"/>
      <c r="N227" s="379"/>
    </row>
    <row r="228" spans="1:14" ht="45.75" customHeight="1" x14ac:dyDescent="0.2">
      <c r="A228" s="732" t="s">
        <v>1221</v>
      </c>
      <c r="B228" s="707"/>
      <c r="C228" s="707"/>
      <c r="D228" s="707"/>
      <c r="E228" s="707"/>
      <c r="F228" s="707"/>
      <c r="G228" s="707"/>
      <c r="H228" s="707"/>
      <c r="I228" s="707"/>
      <c r="J228" s="707"/>
      <c r="K228" s="708"/>
      <c r="L228" s="379"/>
      <c r="M228" s="377"/>
      <c r="N228" s="379"/>
    </row>
    <row r="229" spans="1:14" ht="38.25" customHeight="1" x14ac:dyDescent="0.2">
      <c r="A229" s="706" t="s">
        <v>1027</v>
      </c>
      <c r="B229" s="707"/>
      <c r="C229" s="707"/>
      <c r="D229" s="707"/>
      <c r="E229" s="707"/>
      <c r="F229" s="707"/>
      <c r="G229" s="707"/>
      <c r="H229" s="707"/>
      <c r="I229" s="707"/>
      <c r="J229" s="707"/>
      <c r="K229" s="708"/>
      <c r="L229" s="379"/>
      <c r="M229" s="377"/>
      <c r="N229" s="379"/>
    </row>
    <row r="230" spans="1:14" ht="38.25" customHeight="1" x14ac:dyDescent="0.2">
      <c r="A230" s="706" t="s">
        <v>1326</v>
      </c>
      <c r="B230" s="707"/>
      <c r="C230" s="707"/>
      <c r="D230" s="707"/>
      <c r="E230" s="707"/>
      <c r="F230" s="707"/>
      <c r="G230" s="707"/>
      <c r="H230" s="707"/>
      <c r="I230" s="707"/>
      <c r="J230" s="707"/>
      <c r="K230" s="708"/>
      <c r="L230" s="379"/>
      <c r="M230" s="377"/>
      <c r="N230" s="379"/>
    </row>
    <row r="231" spans="1:14" ht="37.5" customHeight="1" x14ac:dyDescent="0.2">
      <c r="A231" s="706" t="s">
        <v>1327</v>
      </c>
      <c r="B231" s="707"/>
      <c r="C231" s="707"/>
      <c r="D231" s="707"/>
      <c r="E231" s="707"/>
      <c r="F231" s="707"/>
      <c r="G231" s="707"/>
      <c r="H231" s="707"/>
      <c r="I231" s="707"/>
      <c r="J231" s="707"/>
      <c r="K231" s="708"/>
      <c r="L231" s="379"/>
      <c r="M231" s="377"/>
      <c r="N231" s="379"/>
    </row>
    <row r="232" spans="1:14" ht="35.25" customHeight="1" x14ac:dyDescent="0.2">
      <c r="A232" s="706" t="s">
        <v>1328</v>
      </c>
      <c r="B232" s="707"/>
      <c r="C232" s="707"/>
      <c r="D232" s="707"/>
      <c r="E232" s="707"/>
      <c r="F232" s="707"/>
      <c r="G232" s="707"/>
      <c r="H232" s="707"/>
      <c r="I232" s="707"/>
      <c r="J232" s="707"/>
      <c r="K232" s="708"/>
      <c r="L232" s="379"/>
      <c r="M232" s="377"/>
      <c r="N232" s="379"/>
    </row>
    <row r="233" spans="1:14" ht="36" customHeight="1" x14ac:dyDescent="0.2">
      <c r="A233" s="706" t="s">
        <v>1329</v>
      </c>
      <c r="B233" s="707"/>
      <c r="C233" s="707"/>
      <c r="D233" s="707"/>
      <c r="E233" s="707"/>
      <c r="F233" s="707"/>
      <c r="G233" s="707"/>
      <c r="H233" s="707"/>
      <c r="I233" s="707"/>
      <c r="J233" s="707"/>
      <c r="K233" s="708"/>
      <c r="L233" s="379"/>
      <c r="M233" s="377"/>
      <c r="N233" s="379"/>
    </row>
    <row r="234" spans="1:14" x14ac:dyDescent="0.2">
      <c r="A234" s="623"/>
      <c r="B234" s="605"/>
      <c r="C234" s="605"/>
      <c r="D234" s="605"/>
      <c r="E234" s="605"/>
      <c r="F234" s="605"/>
      <c r="G234" s="605"/>
      <c r="H234" s="605"/>
      <c r="I234" s="605"/>
      <c r="J234" s="605"/>
      <c r="K234" s="606"/>
      <c r="L234" s="379"/>
      <c r="M234" s="377"/>
      <c r="N234" s="379"/>
    </row>
    <row r="235" spans="1:14" x14ac:dyDescent="0.2">
      <c r="A235" s="669" t="s">
        <v>1212</v>
      </c>
      <c r="B235" s="605"/>
      <c r="C235" s="605"/>
      <c r="D235" s="605"/>
      <c r="E235" s="605"/>
      <c r="F235" s="605"/>
      <c r="G235" s="605"/>
      <c r="H235" s="605"/>
      <c r="I235" s="605"/>
      <c r="J235" s="605"/>
      <c r="K235" s="606"/>
      <c r="L235" s="379"/>
      <c r="M235" s="377"/>
      <c r="N235" s="379"/>
    </row>
    <row r="236" spans="1:14" ht="77.25" customHeight="1" x14ac:dyDescent="0.2">
      <c r="A236" s="706" t="s">
        <v>608</v>
      </c>
      <c r="B236" s="707"/>
      <c r="C236" s="707"/>
      <c r="D236" s="707"/>
      <c r="E236" s="707"/>
      <c r="F236" s="707"/>
      <c r="G236" s="707"/>
      <c r="H236" s="707"/>
      <c r="I236" s="707"/>
      <c r="J236" s="707"/>
      <c r="K236" s="708"/>
      <c r="L236" s="379"/>
      <c r="M236" s="377"/>
      <c r="N236" s="379"/>
    </row>
    <row r="237" spans="1:14" ht="27" customHeight="1" x14ac:dyDescent="0.2">
      <c r="A237" s="641" t="s">
        <v>1222</v>
      </c>
      <c r="B237" s="605"/>
      <c r="C237" s="605"/>
      <c r="D237" s="605"/>
      <c r="E237" s="605"/>
      <c r="F237" s="605"/>
      <c r="G237" s="605"/>
      <c r="H237" s="605"/>
      <c r="I237" s="605"/>
      <c r="J237" s="605"/>
      <c r="K237" s="606"/>
      <c r="L237" s="379"/>
      <c r="M237" s="377"/>
      <c r="N237" s="379"/>
    </row>
    <row r="238" spans="1:14" ht="33.75" customHeight="1" x14ac:dyDescent="0.2">
      <c r="A238" s="706" t="s">
        <v>609</v>
      </c>
      <c r="B238" s="707"/>
      <c r="C238" s="707"/>
      <c r="D238" s="707"/>
      <c r="E238" s="707"/>
      <c r="F238" s="707"/>
      <c r="G238" s="707"/>
      <c r="H238" s="707"/>
      <c r="I238" s="707"/>
      <c r="J238" s="707"/>
      <c r="K238" s="708"/>
      <c r="L238" s="379"/>
      <c r="M238" s="377"/>
      <c r="N238" s="379"/>
    </row>
    <row r="239" spans="1:14" ht="33.75" customHeight="1" x14ac:dyDescent="0.2">
      <c r="A239" s="706" t="s">
        <v>610</v>
      </c>
      <c r="B239" s="707"/>
      <c r="C239" s="707"/>
      <c r="D239" s="707"/>
      <c r="E239" s="707"/>
      <c r="F239" s="707"/>
      <c r="G239" s="707"/>
      <c r="H239" s="707"/>
      <c r="I239" s="707"/>
      <c r="J239" s="707"/>
      <c r="K239" s="708"/>
      <c r="L239" s="379"/>
      <c r="M239" s="377"/>
      <c r="N239" s="379"/>
    </row>
    <row r="240" spans="1:14" ht="36.75" customHeight="1" x14ac:dyDescent="0.2">
      <c r="A240" s="706" t="s">
        <v>611</v>
      </c>
      <c r="B240" s="707"/>
      <c r="C240" s="707"/>
      <c r="D240" s="707"/>
      <c r="E240" s="707"/>
      <c r="F240" s="707"/>
      <c r="G240" s="707"/>
      <c r="H240" s="707"/>
      <c r="I240" s="707"/>
      <c r="J240" s="707"/>
      <c r="K240" s="708"/>
      <c r="L240" s="379"/>
      <c r="M240" s="377"/>
      <c r="N240" s="379"/>
    </row>
    <row r="241" spans="1:14" ht="34.5" customHeight="1" x14ac:dyDescent="0.2">
      <c r="A241" s="706" t="s">
        <v>612</v>
      </c>
      <c r="B241" s="707"/>
      <c r="C241" s="707"/>
      <c r="D241" s="707"/>
      <c r="E241" s="707"/>
      <c r="F241" s="707"/>
      <c r="G241" s="707"/>
      <c r="H241" s="707"/>
      <c r="I241" s="707"/>
      <c r="J241" s="707"/>
      <c r="K241" s="708"/>
      <c r="L241" s="379"/>
      <c r="M241" s="377"/>
      <c r="N241" s="379"/>
    </row>
    <row r="242" spans="1:14" x14ac:dyDescent="0.2">
      <c r="A242" s="623"/>
      <c r="B242" s="605"/>
      <c r="C242" s="605"/>
      <c r="D242" s="605"/>
      <c r="E242" s="605"/>
      <c r="F242" s="605"/>
      <c r="G242" s="605"/>
      <c r="H242" s="605"/>
      <c r="I242" s="605"/>
      <c r="J242" s="605"/>
      <c r="K242" s="606"/>
      <c r="L242" s="379"/>
      <c r="M242" s="377"/>
      <c r="N242" s="379"/>
    </row>
    <row r="243" spans="1:14" x14ac:dyDescent="0.2">
      <c r="A243" s="669" t="s">
        <v>1213</v>
      </c>
      <c r="B243" s="605"/>
      <c r="C243" s="605"/>
      <c r="D243" s="605"/>
      <c r="E243" s="605"/>
      <c r="F243" s="605"/>
      <c r="G243" s="605"/>
      <c r="H243" s="605"/>
      <c r="I243" s="605"/>
      <c r="J243" s="605"/>
      <c r="K243" s="606"/>
      <c r="L243" s="379"/>
      <c r="M243" s="377"/>
      <c r="N243" s="379"/>
    </row>
    <row r="244" spans="1:14" ht="90" customHeight="1" x14ac:dyDescent="0.2">
      <c r="A244" s="844" t="s">
        <v>613</v>
      </c>
      <c r="B244" s="806"/>
      <c r="C244" s="806"/>
      <c r="D244" s="806"/>
      <c r="E244" s="806"/>
      <c r="F244" s="806"/>
      <c r="G244" s="806"/>
      <c r="H244" s="806"/>
      <c r="I244" s="806"/>
      <c r="J244" s="806"/>
      <c r="K244" s="807"/>
      <c r="L244" s="379"/>
      <c r="M244" s="377"/>
      <c r="N244" s="379"/>
    </row>
    <row r="245" spans="1:14" x14ac:dyDescent="0.2">
      <c r="A245" s="623"/>
      <c r="B245" s="605"/>
      <c r="C245" s="605"/>
      <c r="D245" s="605"/>
      <c r="E245" s="605"/>
      <c r="F245" s="605"/>
      <c r="G245" s="605"/>
      <c r="H245" s="605"/>
      <c r="I245" s="605"/>
      <c r="J245" s="605"/>
      <c r="K245" s="606"/>
      <c r="L245" s="379"/>
      <c r="M245" s="377"/>
      <c r="N245" s="379"/>
    </row>
    <row r="246" spans="1:14" ht="55.5" customHeight="1" x14ac:dyDescent="0.2">
      <c r="A246" s="706" t="s">
        <v>1028</v>
      </c>
      <c r="B246" s="709"/>
      <c r="C246" s="709"/>
      <c r="D246" s="709"/>
      <c r="E246" s="709"/>
      <c r="F246" s="709"/>
      <c r="G246" s="709"/>
      <c r="H246" s="709"/>
      <c r="I246" s="709"/>
      <c r="J246" s="709"/>
      <c r="K246" s="710"/>
      <c r="L246" s="379"/>
      <c r="M246" s="377"/>
      <c r="N246" s="379"/>
    </row>
    <row r="247" spans="1:14" ht="53.25" customHeight="1" x14ac:dyDescent="0.2">
      <c r="A247" s="706" t="s">
        <v>1330</v>
      </c>
      <c r="B247" s="707"/>
      <c r="C247" s="707"/>
      <c r="D247" s="707"/>
      <c r="E247" s="707"/>
      <c r="F247" s="707"/>
      <c r="G247" s="707"/>
      <c r="H247" s="707"/>
      <c r="I247" s="707"/>
      <c r="J247" s="707"/>
      <c r="K247" s="708"/>
      <c r="L247" s="379"/>
      <c r="M247" s="377"/>
      <c r="N247" s="379"/>
    </row>
    <row r="248" spans="1:14" ht="57.75" customHeight="1" x14ac:dyDescent="0.2">
      <c r="A248" s="706" t="s">
        <v>1331</v>
      </c>
      <c r="B248" s="707"/>
      <c r="C248" s="707"/>
      <c r="D248" s="707"/>
      <c r="E248" s="707"/>
      <c r="F248" s="707"/>
      <c r="G248" s="707"/>
      <c r="H248" s="707"/>
      <c r="I248" s="707"/>
      <c r="J248" s="707"/>
      <c r="K248" s="708"/>
      <c r="L248" s="379"/>
      <c r="M248" s="377"/>
      <c r="N248" s="379"/>
    </row>
    <row r="249" spans="1:14" x14ac:dyDescent="0.2">
      <c r="A249" s="623"/>
      <c r="B249" s="605"/>
      <c r="C249" s="605"/>
      <c r="D249" s="605"/>
      <c r="E249" s="605"/>
      <c r="F249" s="605"/>
      <c r="G249" s="605"/>
      <c r="H249" s="605"/>
      <c r="I249" s="605"/>
      <c r="J249" s="605"/>
      <c r="K249" s="606"/>
      <c r="L249" s="379"/>
      <c r="M249" s="377"/>
      <c r="N249" s="379"/>
    </row>
    <row r="250" spans="1:14" x14ac:dyDescent="0.2">
      <c r="A250" s="712" t="s">
        <v>614</v>
      </c>
      <c r="B250" s="713"/>
      <c r="C250" s="713"/>
      <c r="D250" s="713"/>
      <c r="E250" s="713"/>
      <c r="F250" s="713"/>
      <c r="G250" s="713"/>
      <c r="H250" s="713"/>
      <c r="I250" s="713"/>
      <c r="J250" s="713"/>
      <c r="K250" s="714"/>
      <c r="L250" s="379"/>
      <c r="M250" s="377"/>
      <c r="N250" s="379"/>
    </row>
    <row r="251" spans="1:14" ht="39" customHeight="1" x14ac:dyDescent="0.2">
      <c r="A251" s="706" t="s">
        <v>615</v>
      </c>
      <c r="B251" s="707"/>
      <c r="C251" s="707"/>
      <c r="D251" s="707"/>
      <c r="E251" s="707"/>
      <c r="F251" s="707"/>
      <c r="G251" s="707"/>
      <c r="H251" s="707"/>
      <c r="I251" s="707"/>
      <c r="J251" s="707"/>
      <c r="K251" s="708"/>
      <c r="L251" s="379"/>
      <c r="M251" s="377"/>
      <c r="N251" s="379"/>
    </row>
    <row r="252" spans="1:14" ht="27.75" customHeight="1" x14ac:dyDescent="0.2">
      <c r="A252" s="720" t="s">
        <v>616</v>
      </c>
      <c r="B252" s="721"/>
      <c r="C252" s="721"/>
      <c r="D252" s="721"/>
      <c r="E252" s="721"/>
      <c r="F252" s="721"/>
      <c r="G252" s="721"/>
      <c r="H252" s="721"/>
      <c r="I252" s="721"/>
      <c r="J252" s="721"/>
      <c r="K252" s="722"/>
      <c r="L252" s="379"/>
      <c r="M252" s="377"/>
      <c r="N252" s="379"/>
    </row>
    <row r="253" spans="1:14" ht="63.75" customHeight="1" x14ac:dyDescent="0.2">
      <c r="A253" s="711" t="s">
        <v>617</v>
      </c>
      <c r="B253" s="707"/>
      <c r="C253" s="707"/>
      <c r="D253" s="707"/>
      <c r="E253" s="707"/>
      <c r="F253" s="707"/>
      <c r="G253" s="707"/>
      <c r="H253" s="707"/>
      <c r="I253" s="707"/>
      <c r="J253" s="707"/>
      <c r="K253" s="708"/>
      <c r="L253" s="379"/>
      <c r="M253" s="377"/>
      <c r="N253" s="379"/>
    </row>
    <row r="254" spans="1:14" ht="21.75" customHeight="1" x14ac:dyDescent="0.2">
      <c r="A254" s="720" t="s">
        <v>618</v>
      </c>
      <c r="B254" s="721"/>
      <c r="C254" s="721"/>
      <c r="D254" s="721"/>
      <c r="E254" s="721"/>
      <c r="F254" s="721"/>
      <c r="G254" s="721"/>
      <c r="H254" s="721"/>
      <c r="I254" s="721"/>
      <c r="J254" s="721"/>
      <c r="K254" s="722"/>
      <c r="L254" s="379"/>
      <c r="M254" s="377"/>
      <c r="N254" s="379"/>
    </row>
    <row r="255" spans="1:14" ht="53.25" customHeight="1" x14ac:dyDescent="0.2">
      <c r="A255" s="711" t="s">
        <v>619</v>
      </c>
      <c r="B255" s="707"/>
      <c r="C255" s="707"/>
      <c r="D255" s="707"/>
      <c r="E255" s="707"/>
      <c r="F255" s="707"/>
      <c r="G255" s="707"/>
      <c r="H255" s="707"/>
      <c r="I255" s="707"/>
      <c r="J255" s="707"/>
      <c r="K255" s="708"/>
      <c r="L255" s="379"/>
      <c r="M255" s="377"/>
      <c r="N255" s="379"/>
    </row>
    <row r="256" spans="1:14" x14ac:dyDescent="0.2">
      <c r="A256" s="623"/>
      <c r="B256" s="605"/>
      <c r="C256" s="605"/>
      <c r="D256" s="605"/>
      <c r="E256" s="605"/>
      <c r="F256" s="605"/>
      <c r="G256" s="605"/>
      <c r="H256" s="605"/>
      <c r="I256" s="605"/>
      <c r="J256" s="605"/>
      <c r="K256" s="606"/>
      <c r="L256" s="379"/>
      <c r="M256" s="377"/>
      <c r="N256" s="379"/>
    </row>
    <row r="257" spans="1:14" x14ac:dyDescent="0.2">
      <c r="A257" s="625" t="s">
        <v>91</v>
      </c>
      <c r="B257" s="605"/>
      <c r="C257" s="605"/>
      <c r="D257" s="605"/>
      <c r="E257" s="605"/>
      <c r="F257" s="605"/>
      <c r="G257" s="605"/>
      <c r="H257" s="605"/>
      <c r="I257" s="605"/>
      <c r="J257" s="605"/>
      <c r="K257" s="606"/>
      <c r="L257" s="379"/>
      <c r="M257" s="377"/>
      <c r="N257" s="379"/>
    </row>
    <row r="258" spans="1:14" ht="26.25" customHeight="1" x14ac:dyDescent="0.2">
      <c r="A258" s="666" t="s">
        <v>620</v>
      </c>
      <c r="B258" s="605"/>
      <c r="C258" s="605"/>
      <c r="D258" s="605"/>
      <c r="E258" s="605"/>
      <c r="F258" s="605"/>
      <c r="G258" s="605"/>
      <c r="H258" s="605"/>
      <c r="I258" s="605"/>
      <c r="J258" s="605"/>
      <c r="K258" s="606"/>
      <c r="L258" s="379"/>
      <c r="M258" s="377"/>
      <c r="N258" s="379"/>
    </row>
    <row r="259" spans="1:14" ht="62.25" customHeight="1" x14ac:dyDescent="0.2">
      <c r="A259" s="706" t="s">
        <v>621</v>
      </c>
      <c r="B259" s="707"/>
      <c r="C259" s="707"/>
      <c r="D259" s="707"/>
      <c r="E259" s="707"/>
      <c r="F259" s="707"/>
      <c r="G259" s="707"/>
      <c r="H259" s="707"/>
      <c r="I259" s="707"/>
      <c r="J259" s="707"/>
      <c r="K259" s="708"/>
      <c r="L259" s="379"/>
      <c r="M259" s="377"/>
      <c r="N259" s="379"/>
    </row>
    <row r="260" spans="1:14" ht="24.75" customHeight="1" x14ac:dyDescent="0.2">
      <c r="A260" s="717" t="s">
        <v>622</v>
      </c>
      <c r="B260" s="718"/>
      <c r="C260" s="718"/>
      <c r="D260" s="718"/>
      <c r="E260" s="718"/>
      <c r="F260" s="718"/>
      <c r="G260" s="718"/>
      <c r="H260" s="718"/>
      <c r="I260" s="718"/>
      <c r="J260" s="718"/>
      <c r="K260" s="719"/>
      <c r="L260" s="379"/>
      <c r="M260" s="377"/>
      <c r="N260" s="379"/>
    </row>
    <row r="261" spans="1:14" ht="89.25" customHeight="1" x14ac:dyDescent="0.2">
      <c r="A261" s="711" t="s">
        <v>623</v>
      </c>
      <c r="B261" s="707"/>
      <c r="C261" s="707"/>
      <c r="D261" s="707"/>
      <c r="E261" s="707"/>
      <c r="F261" s="707"/>
      <c r="G261" s="707"/>
      <c r="H261" s="707"/>
      <c r="I261" s="707"/>
      <c r="J261" s="707"/>
      <c r="K261" s="708"/>
      <c r="L261" s="379"/>
      <c r="M261" s="377"/>
      <c r="N261" s="379"/>
    </row>
    <row r="262" spans="1:14" x14ac:dyDescent="0.2">
      <c r="A262" s="623"/>
      <c r="B262" s="605"/>
      <c r="C262" s="605"/>
      <c r="D262" s="605"/>
      <c r="E262" s="605"/>
      <c r="F262" s="605"/>
      <c r="G262" s="605"/>
      <c r="H262" s="605"/>
      <c r="I262" s="605"/>
      <c r="J262" s="605"/>
      <c r="K262" s="606"/>
      <c r="L262" s="379"/>
      <c r="M262" s="377"/>
      <c r="N262" s="379"/>
    </row>
    <row r="263" spans="1:14" ht="34.5" customHeight="1" x14ac:dyDescent="0.2">
      <c r="A263" s="706" t="s">
        <v>1332</v>
      </c>
      <c r="B263" s="709"/>
      <c r="C263" s="709"/>
      <c r="D263" s="709"/>
      <c r="E263" s="709"/>
      <c r="F263" s="709"/>
      <c r="G263" s="709"/>
      <c r="H263" s="709"/>
      <c r="I263" s="709"/>
      <c r="J263" s="709"/>
      <c r="K263" s="710"/>
      <c r="L263" s="379"/>
      <c r="M263" s="377"/>
      <c r="N263" s="379"/>
    </row>
    <row r="264" spans="1:14" ht="48.75" customHeight="1" x14ac:dyDescent="0.2">
      <c r="A264" s="706" t="s">
        <v>1333</v>
      </c>
      <c r="B264" s="707"/>
      <c r="C264" s="707"/>
      <c r="D264" s="707"/>
      <c r="E264" s="707"/>
      <c r="F264" s="707"/>
      <c r="G264" s="707"/>
      <c r="H264" s="707"/>
      <c r="I264" s="707"/>
      <c r="J264" s="707"/>
      <c r="K264" s="708"/>
      <c r="L264" s="379"/>
      <c r="M264" s="377"/>
      <c r="N264" s="379"/>
    </row>
    <row r="265" spans="1:14" x14ac:dyDescent="0.2">
      <c r="A265" s="623"/>
      <c r="B265" s="605"/>
      <c r="C265" s="605"/>
      <c r="D265" s="605"/>
      <c r="E265" s="605"/>
      <c r="F265" s="605"/>
      <c r="G265" s="605"/>
      <c r="H265" s="605"/>
      <c r="I265" s="605"/>
      <c r="J265" s="605"/>
      <c r="K265" s="606"/>
      <c r="L265" s="379"/>
      <c r="M265" s="377"/>
      <c r="N265" s="379"/>
    </row>
    <row r="266" spans="1:14" ht="34.5" customHeight="1" x14ac:dyDescent="0.2">
      <c r="A266" s="732" t="s">
        <v>1223</v>
      </c>
      <c r="B266" s="709"/>
      <c r="C266" s="709"/>
      <c r="D266" s="709"/>
      <c r="E266" s="709"/>
      <c r="F266" s="709"/>
      <c r="G266" s="709"/>
      <c r="H266" s="709"/>
      <c r="I266" s="709"/>
      <c r="J266" s="709"/>
      <c r="K266" s="710"/>
      <c r="L266" s="379"/>
      <c r="M266" s="377"/>
      <c r="N266" s="379"/>
    </row>
    <row r="267" spans="1:14" ht="21.75" customHeight="1" x14ac:dyDescent="0.2">
      <c r="A267" s="720" t="s">
        <v>624</v>
      </c>
      <c r="B267" s="721"/>
      <c r="C267" s="721"/>
      <c r="D267" s="721"/>
      <c r="E267" s="721"/>
      <c r="F267" s="721"/>
      <c r="G267" s="721"/>
      <c r="H267" s="721"/>
      <c r="I267" s="721"/>
      <c r="J267" s="721"/>
      <c r="K267" s="722"/>
      <c r="L267" s="379"/>
      <c r="M267" s="377"/>
      <c r="N267" s="379"/>
    </row>
    <row r="268" spans="1:14" ht="21.75" customHeight="1" thickBot="1" x14ac:dyDescent="0.25">
      <c r="A268" s="845" t="s">
        <v>625</v>
      </c>
      <c r="B268" s="846"/>
      <c r="C268" s="846"/>
      <c r="D268" s="846"/>
      <c r="E268" s="846"/>
      <c r="F268" s="846"/>
      <c r="G268" s="846"/>
      <c r="H268" s="846"/>
      <c r="I268" s="846"/>
      <c r="J268" s="846"/>
      <c r="K268" s="847"/>
      <c r="L268" s="379"/>
      <c r="M268" s="377"/>
      <c r="N268" s="379"/>
    </row>
    <row r="269" spans="1:14" x14ac:dyDescent="0.2">
      <c r="A269" s="607"/>
      <c r="B269" s="607"/>
      <c r="C269" s="607"/>
      <c r="D269" s="607"/>
      <c r="E269" s="607"/>
      <c r="F269" s="607"/>
      <c r="G269" s="607"/>
      <c r="H269" s="607"/>
      <c r="I269" s="607"/>
      <c r="J269" s="607"/>
      <c r="K269" s="607"/>
      <c r="L269" s="379"/>
      <c r="M269" s="377"/>
      <c r="N269" s="379"/>
    </row>
    <row r="270" spans="1:14" ht="13.5" thickBot="1" x14ac:dyDescent="0.25">
      <c r="A270" s="607"/>
      <c r="B270" s="607"/>
      <c r="C270" s="607"/>
      <c r="D270" s="607"/>
      <c r="E270" s="607"/>
      <c r="F270" s="607"/>
      <c r="G270" s="607"/>
      <c r="H270" s="607"/>
      <c r="I270" s="607"/>
      <c r="J270" s="607"/>
      <c r="K270" s="607"/>
      <c r="L270" s="379"/>
      <c r="M270" s="377"/>
      <c r="N270" s="379"/>
    </row>
    <row r="271" spans="1:14" ht="23.25" x14ac:dyDescent="0.2">
      <c r="A271" s="848" t="s">
        <v>70</v>
      </c>
      <c r="B271" s="849"/>
      <c r="C271" s="849"/>
      <c r="D271" s="849"/>
      <c r="E271" s="849"/>
      <c r="F271" s="849"/>
      <c r="G271" s="849"/>
      <c r="H271" s="849"/>
      <c r="I271" s="849"/>
      <c r="J271" s="849"/>
      <c r="K271" s="850"/>
      <c r="L271" s="379"/>
      <c r="M271" s="377"/>
      <c r="N271" s="379"/>
    </row>
    <row r="272" spans="1:14" x14ac:dyDescent="0.2">
      <c r="A272" s="623"/>
      <c r="B272" s="605"/>
      <c r="C272" s="605"/>
      <c r="D272" s="605"/>
      <c r="E272" s="605"/>
      <c r="F272" s="605"/>
      <c r="G272" s="605"/>
      <c r="H272" s="605"/>
      <c r="I272" s="605"/>
      <c r="J272" s="605"/>
      <c r="K272" s="606"/>
      <c r="L272" s="379"/>
      <c r="M272" s="377"/>
      <c r="N272" s="379"/>
    </row>
    <row r="273" spans="1:14" x14ac:dyDescent="0.2">
      <c r="A273" s="712" t="s">
        <v>626</v>
      </c>
      <c r="B273" s="713"/>
      <c r="C273" s="713"/>
      <c r="D273" s="713"/>
      <c r="E273" s="713"/>
      <c r="F273" s="713"/>
      <c r="G273" s="713"/>
      <c r="H273" s="713"/>
      <c r="I273" s="713"/>
      <c r="J273" s="713"/>
      <c r="K273" s="714"/>
      <c r="L273" s="379"/>
      <c r="M273" s="377"/>
      <c r="N273" s="379"/>
    </row>
    <row r="274" spans="1:14" ht="86.25" customHeight="1" x14ac:dyDescent="0.2">
      <c r="A274" s="851" t="s">
        <v>1183</v>
      </c>
      <c r="B274" s="852"/>
      <c r="C274" s="852"/>
      <c r="D274" s="852"/>
      <c r="E274" s="852"/>
      <c r="F274" s="852"/>
      <c r="G274" s="852"/>
      <c r="H274" s="852"/>
      <c r="I274" s="852"/>
      <c r="J274" s="852"/>
      <c r="K274" s="853"/>
      <c r="L274" s="379"/>
      <c r="M274" s="377"/>
      <c r="N274" s="379"/>
    </row>
    <row r="275" spans="1:14" ht="55.5" customHeight="1" x14ac:dyDescent="0.2">
      <c r="A275" s="854" t="s">
        <v>1184</v>
      </c>
      <c r="B275" s="806"/>
      <c r="C275" s="806"/>
      <c r="D275" s="806"/>
      <c r="E275" s="806"/>
      <c r="F275" s="806"/>
      <c r="G275" s="806"/>
      <c r="H275" s="806"/>
      <c r="I275" s="806"/>
      <c r="J275" s="806"/>
      <c r="K275" s="807"/>
      <c r="L275" s="379"/>
      <c r="M275" s="377"/>
      <c r="N275" s="379"/>
    </row>
    <row r="276" spans="1:14" ht="30.75" customHeight="1" x14ac:dyDescent="0.2">
      <c r="A276" s="855" t="s">
        <v>627</v>
      </c>
      <c r="B276" s="856"/>
      <c r="C276" s="856"/>
      <c r="D276" s="856"/>
      <c r="E276" s="856"/>
      <c r="F276" s="856"/>
      <c r="G276" s="856"/>
      <c r="H276" s="856"/>
      <c r="I276" s="856"/>
      <c r="J276" s="856"/>
      <c r="K276" s="857"/>
      <c r="L276" s="379"/>
      <c r="M276" s="377"/>
      <c r="N276" s="379"/>
    </row>
    <row r="277" spans="1:14" ht="32.25" customHeight="1" x14ac:dyDescent="0.2">
      <c r="A277" s="760" t="s">
        <v>628</v>
      </c>
      <c r="B277" s="761"/>
      <c r="C277" s="761"/>
      <c r="D277" s="761"/>
      <c r="E277" s="761"/>
      <c r="F277" s="761"/>
      <c r="G277" s="761"/>
      <c r="H277" s="761"/>
      <c r="I277" s="761"/>
      <c r="J277" s="761"/>
      <c r="K277" s="762"/>
      <c r="L277" s="379"/>
      <c r="M277" s="377"/>
      <c r="N277" s="379"/>
    </row>
    <row r="278" spans="1:14" ht="18" customHeight="1" x14ac:dyDescent="0.2">
      <c r="A278" s="760" t="s">
        <v>629</v>
      </c>
      <c r="B278" s="761"/>
      <c r="C278" s="761"/>
      <c r="D278" s="761"/>
      <c r="E278" s="761"/>
      <c r="F278" s="761"/>
      <c r="G278" s="761"/>
      <c r="H278" s="761"/>
      <c r="I278" s="761"/>
      <c r="J278" s="761"/>
      <c r="K278" s="762"/>
      <c r="L278" s="379"/>
      <c r="M278" s="377"/>
      <c r="N278" s="379"/>
    </row>
    <row r="279" spans="1:14" ht="18" customHeight="1" x14ac:dyDescent="0.2">
      <c r="A279" s="760" t="s">
        <v>630</v>
      </c>
      <c r="B279" s="761"/>
      <c r="C279" s="761"/>
      <c r="D279" s="761"/>
      <c r="E279" s="761"/>
      <c r="F279" s="761"/>
      <c r="G279" s="761"/>
      <c r="H279" s="761"/>
      <c r="I279" s="761"/>
      <c r="J279" s="761"/>
      <c r="K279" s="762"/>
      <c r="L279" s="379"/>
      <c r="M279" s="377"/>
      <c r="N279" s="379"/>
    </row>
    <row r="280" spans="1:14" ht="18" customHeight="1" x14ac:dyDescent="0.2">
      <c r="A280" s="760" t="s">
        <v>631</v>
      </c>
      <c r="B280" s="761"/>
      <c r="C280" s="761"/>
      <c r="D280" s="761"/>
      <c r="E280" s="761"/>
      <c r="F280" s="761"/>
      <c r="G280" s="761"/>
      <c r="H280" s="761"/>
      <c r="I280" s="761"/>
      <c r="J280" s="761"/>
      <c r="K280" s="762"/>
      <c r="L280" s="379"/>
      <c r="M280" s="377"/>
      <c r="N280" s="379"/>
    </row>
    <row r="281" spans="1:14" ht="27.75" customHeight="1" x14ac:dyDescent="0.2">
      <c r="A281" s="760" t="s">
        <v>632</v>
      </c>
      <c r="B281" s="761"/>
      <c r="C281" s="761"/>
      <c r="D281" s="761"/>
      <c r="E281" s="761"/>
      <c r="F281" s="761"/>
      <c r="G281" s="761"/>
      <c r="H281" s="761"/>
      <c r="I281" s="761"/>
      <c r="J281" s="761"/>
      <c r="K281" s="762"/>
      <c r="L281" s="379"/>
      <c r="M281" s="377"/>
      <c r="N281" s="379"/>
    </row>
    <row r="282" spans="1:14" ht="18.75" customHeight="1" x14ac:dyDescent="0.2">
      <c r="A282" s="760" t="s">
        <v>633</v>
      </c>
      <c r="B282" s="761"/>
      <c r="C282" s="761"/>
      <c r="D282" s="761"/>
      <c r="E282" s="761"/>
      <c r="F282" s="761"/>
      <c r="G282" s="761"/>
      <c r="H282" s="761"/>
      <c r="I282" s="761"/>
      <c r="J282" s="761"/>
      <c r="K282" s="762"/>
      <c r="L282" s="379"/>
      <c r="M282" s="377"/>
      <c r="N282" s="379"/>
    </row>
    <row r="283" spans="1:14" ht="18.75" customHeight="1" x14ac:dyDescent="0.2">
      <c r="A283" s="760" t="s">
        <v>634</v>
      </c>
      <c r="B283" s="761"/>
      <c r="C283" s="761"/>
      <c r="D283" s="761"/>
      <c r="E283" s="761"/>
      <c r="F283" s="761"/>
      <c r="G283" s="761"/>
      <c r="H283" s="761"/>
      <c r="I283" s="761"/>
      <c r="J283" s="761"/>
      <c r="K283" s="762"/>
      <c r="L283" s="379"/>
      <c r="M283" s="377"/>
      <c r="N283" s="379"/>
    </row>
    <row r="284" spans="1:14" ht="18.75" customHeight="1" x14ac:dyDescent="0.2">
      <c r="A284" s="760" t="s">
        <v>635</v>
      </c>
      <c r="B284" s="761"/>
      <c r="C284" s="761"/>
      <c r="D284" s="761"/>
      <c r="E284" s="761"/>
      <c r="F284" s="761"/>
      <c r="G284" s="761"/>
      <c r="H284" s="761"/>
      <c r="I284" s="761"/>
      <c r="J284" s="761"/>
      <c r="K284" s="762"/>
      <c r="L284" s="379"/>
      <c r="M284" s="377"/>
      <c r="N284" s="379"/>
    </row>
    <row r="285" spans="1:14" ht="31.5" customHeight="1" x14ac:dyDescent="0.2">
      <c r="A285" s="760" t="s">
        <v>636</v>
      </c>
      <c r="B285" s="761"/>
      <c r="C285" s="761"/>
      <c r="D285" s="761"/>
      <c r="E285" s="761"/>
      <c r="F285" s="761"/>
      <c r="G285" s="761"/>
      <c r="H285" s="761"/>
      <c r="I285" s="761"/>
      <c r="J285" s="761"/>
      <c r="K285" s="762"/>
      <c r="L285" s="379"/>
      <c r="M285" s="377"/>
      <c r="N285" s="379"/>
    </row>
    <row r="286" spans="1:14" ht="33.75" customHeight="1" x14ac:dyDescent="0.2">
      <c r="A286" s="760" t="s">
        <v>637</v>
      </c>
      <c r="B286" s="761"/>
      <c r="C286" s="761"/>
      <c r="D286" s="761"/>
      <c r="E286" s="761"/>
      <c r="F286" s="761"/>
      <c r="G286" s="761"/>
      <c r="H286" s="761"/>
      <c r="I286" s="761"/>
      <c r="J286" s="761"/>
      <c r="K286" s="762"/>
      <c r="L286" s="379"/>
      <c r="M286" s="377"/>
      <c r="N286" s="379"/>
    </row>
    <row r="287" spans="1:14" ht="24" customHeight="1" x14ac:dyDescent="0.2">
      <c r="A287" s="760" t="s">
        <v>638</v>
      </c>
      <c r="B287" s="761"/>
      <c r="C287" s="761"/>
      <c r="D287" s="761"/>
      <c r="E287" s="761"/>
      <c r="F287" s="761"/>
      <c r="G287" s="761"/>
      <c r="H287" s="761"/>
      <c r="I287" s="761"/>
      <c r="J287" s="761"/>
      <c r="K287" s="762"/>
      <c r="L287" s="379"/>
      <c r="M287" s="377"/>
      <c r="N287" s="379"/>
    </row>
    <row r="288" spans="1:14" ht="24" customHeight="1" x14ac:dyDescent="0.2">
      <c r="A288" s="760" t="s">
        <v>639</v>
      </c>
      <c r="B288" s="761"/>
      <c r="C288" s="761"/>
      <c r="D288" s="761"/>
      <c r="E288" s="761"/>
      <c r="F288" s="761"/>
      <c r="G288" s="761"/>
      <c r="H288" s="761"/>
      <c r="I288" s="761"/>
      <c r="J288" s="761"/>
      <c r="K288" s="762"/>
      <c r="L288" s="379"/>
      <c r="M288" s="377"/>
      <c r="N288" s="379"/>
    </row>
    <row r="289" spans="1:14" ht="24" customHeight="1" x14ac:dyDescent="0.2">
      <c r="A289" s="760" t="s">
        <v>640</v>
      </c>
      <c r="B289" s="761"/>
      <c r="C289" s="761"/>
      <c r="D289" s="761"/>
      <c r="E289" s="761"/>
      <c r="F289" s="761"/>
      <c r="G289" s="761"/>
      <c r="H289" s="761"/>
      <c r="I289" s="761"/>
      <c r="J289" s="761"/>
      <c r="K289" s="762"/>
      <c r="L289" s="379"/>
      <c r="M289" s="377"/>
      <c r="N289" s="379"/>
    </row>
    <row r="290" spans="1:14" x14ac:dyDescent="0.2">
      <c r="A290" s="619"/>
      <c r="B290" s="642"/>
      <c r="C290" s="642"/>
      <c r="D290" s="642"/>
      <c r="E290" s="642"/>
      <c r="F290" s="642"/>
      <c r="G290" s="642"/>
      <c r="H290" s="642"/>
      <c r="I290" s="642"/>
      <c r="J290" s="642"/>
      <c r="K290" s="643"/>
      <c r="L290" s="379"/>
      <c r="M290" s="377"/>
      <c r="N290" s="379"/>
    </row>
    <row r="291" spans="1:14" ht="30" customHeight="1" x14ac:dyDescent="0.2">
      <c r="A291" s="765" t="s">
        <v>641</v>
      </c>
      <c r="B291" s="761"/>
      <c r="C291" s="761"/>
      <c r="D291" s="761"/>
      <c r="E291" s="761"/>
      <c r="F291" s="761"/>
      <c r="G291" s="761"/>
      <c r="H291" s="761"/>
      <c r="I291" s="761"/>
      <c r="J291" s="761"/>
      <c r="K291" s="762"/>
      <c r="L291" s="379"/>
      <c r="M291" s="377"/>
      <c r="N291" s="379"/>
    </row>
    <row r="292" spans="1:14" ht="15.75" customHeight="1" x14ac:dyDescent="0.2">
      <c r="A292" s="644" t="s">
        <v>642</v>
      </c>
      <c r="B292" s="642"/>
      <c r="C292" s="642"/>
      <c r="D292" s="642"/>
      <c r="E292" s="642"/>
      <c r="F292" s="642"/>
      <c r="G292" s="642"/>
      <c r="H292" s="642"/>
      <c r="I292" s="642"/>
      <c r="J292" s="642"/>
      <c r="K292" s="643"/>
      <c r="L292" s="379"/>
      <c r="M292" s="377"/>
      <c r="N292" s="379"/>
    </row>
    <row r="293" spans="1:14" ht="32.25" customHeight="1" x14ac:dyDescent="0.2">
      <c r="A293" s="760" t="s">
        <v>643</v>
      </c>
      <c r="B293" s="761"/>
      <c r="C293" s="761"/>
      <c r="D293" s="761"/>
      <c r="E293" s="761"/>
      <c r="F293" s="761"/>
      <c r="G293" s="761"/>
      <c r="H293" s="761"/>
      <c r="I293" s="761"/>
      <c r="J293" s="761"/>
      <c r="K293" s="762"/>
      <c r="L293" s="379"/>
      <c r="M293" s="377"/>
      <c r="N293" s="379"/>
    </row>
    <row r="294" spans="1:14" ht="30.75" customHeight="1" x14ac:dyDescent="0.2">
      <c r="A294" s="760" t="s">
        <v>644</v>
      </c>
      <c r="B294" s="761"/>
      <c r="C294" s="761"/>
      <c r="D294" s="761"/>
      <c r="E294" s="761"/>
      <c r="F294" s="761"/>
      <c r="G294" s="761"/>
      <c r="H294" s="761"/>
      <c r="I294" s="761"/>
      <c r="J294" s="761"/>
      <c r="K294" s="762"/>
      <c r="L294" s="379"/>
      <c r="M294" s="377"/>
      <c r="N294" s="379"/>
    </row>
    <row r="295" spans="1:14" x14ac:dyDescent="0.2">
      <c r="A295" s="619"/>
      <c r="B295" s="642"/>
      <c r="C295" s="642"/>
      <c r="D295" s="642"/>
      <c r="E295" s="642"/>
      <c r="F295" s="642"/>
      <c r="G295" s="642"/>
      <c r="H295" s="642"/>
      <c r="I295" s="642"/>
      <c r="J295" s="642"/>
      <c r="K295" s="643"/>
      <c r="L295" s="379"/>
      <c r="M295" s="377"/>
      <c r="N295" s="379"/>
    </row>
    <row r="296" spans="1:14" ht="17.25" customHeight="1" x14ac:dyDescent="0.2">
      <c r="A296" s="766" t="s">
        <v>645</v>
      </c>
      <c r="B296" s="767"/>
      <c r="C296" s="767"/>
      <c r="D296" s="767"/>
      <c r="E296" s="767"/>
      <c r="F296" s="767"/>
      <c r="G296" s="767"/>
      <c r="H296" s="767"/>
      <c r="I296" s="767"/>
      <c r="J296" s="767"/>
      <c r="K296" s="768"/>
      <c r="L296" s="379"/>
      <c r="M296" s="377"/>
      <c r="N296" s="379"/>
    </row>
    <row r="297" spans="1:14" ht="17.25" customHeight="1" x14ac:dyDescent="0.2">
      <c r="A297" s="760" t="s">
        <v>646</v>
      </c>
      <c r="B297" s="763"/>
      <c r="C297" s="763"/>
      <c r="D297" s="763"/>
      <c r="E297" s="763"/>
      <c r="F297" s="763"/>
      <c r="G297" s="763"/>
      <c r="H297" s="763"/>
      <c r="I297" s="763"/>
      <c r="J297" s="763"/>
      <c r="K297" s="764"/>
      <c r="L297" s="379"/>
      <c r="M297" s="377"/>
      <c r="N297" s="379"/>
    </row>
    <row r="298" spans="1:14" ht="17.25" customHeight="1" x14ac:dyDescent="0.2">
      <c r="A298" s="760" t="s">
        <v>647</v>
      </c>
      <c r="B298" s="763"/>
      <c r="C298" s="763"/>
      <c r="D298" s="763"/>
      <c r="E298" s="763"/>
      <c r="F298" s="763"/>
      <c r="G298" s="763"/>
      <c r="H298" s="763"/>
      <c r="I298" s="763"/>
      <c r="J298" s="763"/>
      <c r="K298" s="764"/>
      <c r="L298" s="379"/>
      <c r="M298" s="377"/>
      <c r="N298" s="379"/>
    </row>
    <row r="299" spans="1:14" ht="17.25" customHeight="1" x14ac:dyDescent="0.2">
      <c r="A299" s="760" t="s">
        <v>648</v>
      </c>
      <c r="B299" s="763"/>
      <c r="C299" s="763"/>
      <c r="D299" s="763"/>
      <c r="E299" s="763"/>
      <c r="F299" s="763"/>
      <c r="G299" s="763"/>
      <c r="H299" s="763"/>
      <c r="I299" s="763"/>
      <c r="J299" s="763"/>
      <c r="K299" s="764"/>
      <c r="L299" s="379"/>
      <c r="M299" s="377"/>
      <c r="N299" s="379"/>
    </row>
    <row r="300" spans="1:14" ht="17.25" customHeight="1" x14ac:dyDescent="0.2">
      <c r="A300" s="760" t="s">
        <v>649</v>
      </c>
      <c r="B300" s="763"/>
      <c r="C300" s="763"/>
      <c r="D300" s="763"/>
      <c r="E300" s="763"/>
      <c r="F300" s="763"/>
      <c r="G300" s="763"/>
      <c r="H300" s="763"/>
      <c r="I300" s="763"/>
      <c r="J300" s="763"/>
      <c r="K300" s="764"/>
      <c r="L300" s="379"/>
      <c r="M300" s="377"/>
      <c r="N300" s="379"/>
    </row>
    <row r="301" spans="1:14" ht="17.25" customHeight="1" x14ac:dyDescent="0.2">
      <c r="A301" s="760" t="s">
        <v>650</v>
      </c>
      <c r="B301" s="763"/>
      <c r="C301" s="763"/>
      <c r="D301" s="763"/>
      <c r="E301" s="763"/>
      <c r="F301" s="763"/>
      <c r="G301" s="763"/>
      <c r="H301" s="763"/>
      <c r="I301" s="763"/>
      <c r="J301" s="763"/>
      <c r="K301" s="764"/>
      <c r="L301" s="379"/>
      <c r="M301" s="377"/>
      <c r="N301" s="379"/>
    </row>
    <row r="302" spans="1:14" ht="17.25" customHeight="1" x14ac:dyDescent="0.2">
      <c r="A302" s="760" t="s">
        <v>651</v>
      </c>
      <c r="B302" s="763"/>
      <c r="C302" s="763"/>
      <c r="D302" s="763"/>
      <c r="E302" s="763"/>
      <c r="F302" s="763"/>
      <c r="G302" s="763"/>
      <c r="H302" s="763"/>
      <c r="I302" s="763"/>
      <c r="J302" s="763"/>
      <c r="K302" s="764"/>
      <c r="L302" s="379"/>
      <c r="M302" s="377"/>
      <c r="N302" s="379"/>
    </row>
    <row r="303" spans="1:14" ht="17.25" customHeight="1" x14ac:dyDescent="0.2">
      <c r="A303" s="760" t="s">
        <v>652</v>
      </c>
      <c r="B303" s="763"/>
      <c r="C303" s="763"/>
      <c r="D303" s="763"/>
      <c r="E303" s="763"/>
      <c r="F303" s="763"/>
      <c r="G303" s="763"/>
      <c r="H303" s="763"/>
      <c r="I303" s="763"/>
      <c r="J303" s="763"/>
      <c r="K303" s="764"/>
      <c r="L303" s="379"/>
      <c r="M303" s="377"/>
      <c r="N303" s="379"/>
    </row>
    <row r="304" spans="1:14" x14ac:dyDescent="0.2">
      <c r="A304" s="645"/>
      <c r="B304" s="646"/>
      <c r="C304" s="646"/>
      <c r="D304" s="646"/>
      <c r="E304" s="646"/>
      <c r="F304" s="646"/>
      <c r="G304" s="646"/>
      <c r="H304" s="646"/>
      <c r="I304" s="646"/>
      <c r="J304" s="646"/>
      <c r="K304" s="647"/>
      <c r="L304" s="379"/>
      <c r="M304" s="377"/>
      <c r="N304" s="379"/>
    </row>
    <row r="305" spans="1:14" ht="44.25" customHeight="1" x14ac:dyDescent="0.2">
      <c r="A305" s="774" t="s">
        <v>1334</v>
      </c>
      <c r="B305" s="761"/>
      <c r="C305" s="761"/>
      <c r="D305" s="761"/>
      <c r="E305" s="761"/>
      <c r="F305" s="761"/>
      <c r="G305" s="761"/>
      <c r="H305" s="761"/>
      <c r="I305" s="761"/>
      <c r="J305" s="761"/>
      <c r="K305" s="762"/>
      <c r="L305" s="379"/>
      <c r="M305" s="377"/>
      <c r="N305" s="379"/>
    </row>
    <row r="306" spans="1:14" x14ac:dyDescent="0.2">
      <c r="A306" s="645"/>
      <c r="B306" s="646"/>
      <c r="C306" s="646"/>
      <c r="D306" s="646"/>
      <c r="E306" s="646"/>
      <c r="F306" s="646"/>
      <c r="G306" s="646"/>
      <c r="H306" s="646"/>
      <c r="I306" s="646"/>
      <c r="J306" s="646"/>
      <c r="K306" s="647"/>
      <c r="L306" s="379"/>
      <c r="M306" s="377"/>
      <c r="N306" s="379"/>
    </row>
    <row r="307" spans="1:14" x14ac:dyDescent="0.2">
      <c r="A307" s="775" t="s">
        <v>653</v>
      </c>
      <c r="B307" s="767"/>
      <c r="C307" s="767"/>
      <c r="D307" s="767"/>
      <c r="E307" s="767"/>
      <c r="F307" s="767"/>
      <c r="G307" s="767"/>
      <c r="H307" s="767"/>
      <c r="I307" s="767"/>
      <c r="J307" s="767"/>
      <c r="K307" s="768"/>
      <c r="L307" s="379"/>
      <c r="M307" s="377"/>
      <c r="N307" s="379"/>
    </row>
    <row r="308" spans="1:14" ht="57.75" customHeight="1" x14ac:dyDescent="0.2">
      <c r="A308" s="765" t="s">
        <v>1145</v>
      </c>
      <c r="B308" s="761"/>
      <c r="C308" s="761"/>
      <c r="D308" s="761"/>
      <c r="E308" s="761"/>
      <c r="F308" s="761"/>
      <c r="G308" s="761"/>
      <c r="H308" s="761"/>
      <c r="I308" s="761"/>
      <c r="J308" s="761"/>
      <c r="K308" s="762"/>
      <c r="L308" s="379"/>
      <c r="M308" s="377"/>
      <c r="N308" s="379"/>
    </row>
    <row r="309" spans="1:14" x14ac:dyDescent="0.2">
      <c r="A309" s="645"/>
      <c r="B309" s="646"/>
      <c r="C309" s="646"/>
      <c r="D309" s="646"/>
      <c r="E309" s="646"/>
      <c r="F309" s="646"/>
      <c r="G309" s="646"/>
      <c r="H309" s="646"/>
      <c r="I309" s="646"/>
      <c r="J309" s="646"/>
      <c r="K309" s="647"/>
      <c r="L309" s="379"/>
      <c r="M309" s="377"/>
      <c r="N309" s="379"/>
    </row>
    <row r="310" spans="1:14" ht="78" customHeight="1" x14ac:dyDescent="0.2">
      <c r="A310" s="774" t="s">
        <v>1335</v>
      </c>
      <c r="B310" s="761"/>
      <c r="C310" s="761"/>
      <c r="D310" s="761"/>
      <c r="E310" s="761"/>
      <c r="F310" s="761"/>
      <c r="G310" s="761"/>
      <c r="H310" s="761"/>
      <c r="I310" s="761"/>
      <c r="J310" s="761"/>
      <c r="K310" s="762"/>
      <c r="L310" s="379"/>
      <c r="M310" s="378"/>
      <c r="N310" s="379"/>
    </row>
    <row r="311" spans="1:14" x14ac:dyDescent="0.2">
      <c r="A311" s="645"/>
      <c r="B311" s="646"/>
      <c r="C311" s="646"/>
      <c r="D311" s="646"/>
      <c r="E311" s="646"/>
      <c r="F311" s="646"/>
      <c r="G311" s="646"/>
      <c r="H311" s="646"/>
      <c r="I311" s="646"/>
      <c r="J311" s="646"/>
      <c r="K311" s="647"/>
      <c r="L311" s="379"/>
      <c r="M311" s="377"/>
      <c r="N311" s="379"/>
    </row>
    <row r="312" spans="1:14" ht="18" customHeight="1" x14ac:dyDescent="0.2">
      <c r="A312" s="766" t="s">
        <v>654</v>
      </c>
      <c r="B312" s="767"/>
      <c r="C312" s="767"/>
      <c r="D312" s="767"/>
      <c r="E312" s="767"/>
      <c r="F312" s="767"/>
      <c r="G312" s="767"/>
      <c r="H312" s="767"/>
      <c r="I312" s="767"/>
      <c r="J312" s="767"/>
      <c r="K312" s="768"/>
      <c r="L312" s="379"/>
      <c r="M312" s="377"/>
      <c r="N312" s="379"/>
    </row>
    <row r="313" spans="1:14" ht="33" customHeight="1" x14ac:dyDescent="0.2">
      <c r="A313" s="760" t="s">
        <v>655</v>
      </c>
      <c r="B313" s="763"/>
      <c r="C313" s="763"/>
      <c r="D313" s="763"/>
      <c r="E313" s="763"/>
      <c r="F313" s="763"/>
      <c r="G313" s="763"/>
      <c r="H313" s="763"/>
      <c r="I313" s="763"/>
      <c r="J313" s="763"/>
      <c r="K313" s="764"/>
      <c r="L313" s="379"/>
      <c r="M313" s="377"/>
      <c r="N313" s="379"/>
    </row>
    <row r="314" spans="1:14" ht="30.75" customHeight="1" x14ac:dyDescent="0.2">
      <c r="A314" s="760" t="s">
        <v>656</v>
      </c>
      <c r="B314" s="763"/>
      <c r="C314" s="763"/>
      <c r="D314" s="763"/>
      <c r="E314" s="763"/>
      <c r="F314" s="763"/>
      <c r="G314" s="763"/>
      <c r="H314" s="763"/>
      <c r="I314" s="763"/>
      <c r="J314" s="763"/>
      <c r="K314" s="764"/>
      <c r="L314" s="379"/>
      <c r="M314" s="377"/>
      <c r="N314" s="379"/>
    </row>
    <row r="315" spans="1:14" ht="30" customHeight="1" x14ac:dyDescent="0.2">
      <c r="A315" s="760" t="s">
        <v>657</v>
      </c>
      <c r="B315" s="763"/>
      <c r="C315" s="763"/>
      <c r="D315" s="763"/>
      <c r="E315" s="763"/>
      <c r="F315" s="763"/>
      <c r="G315" s="763"/>
      <c r="H315" s="763"/>
      <c r="I315" s="763"/>
      <c r="J315" s="763"/>
      <c r="K315" s="764"/>
      <c r="L315" s="379"/>
      <c r="M315" s="377"/>
      <c r="N315" s="379"/>
    </row>
    <row r="316" spans="1:14" x14ac:dyDescent="0.2">
      <c r="A316" s="645"/>
      <c r="B316" s="646"/>
      <c r="C316" s="646"/>
      <c r="D316" s="646"/>
      <c r="E316" s="646"/>
      <c r="F316" s="646"/>
      <c r="G316" s="646"/>
      <c r="H316" s="646"/>
      <c r="I316" s="646"/>
      <c r="J316" s="646"/>
      <c r="K316" s="647"/>
      <c r="L316" s="379"/>
      <c r="M316" s="377"/>
      <c r="N316" s="379"/>
    </row>
    <row r="317" spans="1:14" ht="18" customHeight="1" x14ac:dyDescent="0.2">
      <c r="A317" s="776" t="s">
        <v>658</v>
      </c>
      <c r="B317" s="767"/>
      <c r="C317" s="767"/>
      <c r="D317" s="767"/>
      <c r="E317" s="767"/>
      <c r="F317" s="767"/>
      <c r="G317" s="767"/>
      <c r="H317" s="767"/>
      <c r="I317" s="767"/>
      <c r="J317" s="767"/>
      <c r="K317" s="768"/>
      <c r="L317" s="379"/>
      <c r="M317" s="377"/>
      <c r="N317" s="379"/>
    </row>
    <row r="318" spans="1:14" ht="57" customHeight="1" x14ac:dyDescent="0.2">
      <c r="A318" s="760" t="s">
        <v>659</v>
      </c>
      <c r="B318" s="763"/>
      <c r="C318" s="763"/>
      <c r="D318" s="763"/>
      <c r="E318" s="763"/>
      <c r="F318" s="763"/>
      <c r="G318" s="763"/>
      <c r="H318" s="763"/>
      <c r="I318" s="763"/>
      <c r="J318" s="763"/>
      <c r="K318" s="764"/>
      <c r="L318" s="379"/>
      <c r="M318" s="378"/>
      <c r="N318" s="379"/>
    </row>
    <row r="319" spans="1:14" ht="15" customHeight="1" x14ac:dyDescent="0.2">
      <c r="A319" s="760" t="s">
        <v>660</v>
      </c>
      <c r="B319" s="763"/>
      <c r="C319" s="763"/>
      <c r="D319" s="763"/>
      <c r="E319" s="763"/>
      <c r="F319" s="763"/>
      <c r="G319" s="763"/>
      <c r="H319" s="763"/>
      <c r="I319" s="763"/>
      <c r="J319" s="763"/>
      <c r="K319" s="764"/>
      <c r="L319" s="379"/>
      <c r="M319" s="377"/>
      <c r="N319" s="379"/>
    </row>
    <row r="320" spans="1:14" ht="19.5" customHeight="1" x14ac:dyDescent="0.2">
      <c r="A320" s="760" t="s">
        <v>661</v>
      </c>
      <c r="B320" s="763"/>
      <c r="C320" s="763"/>
      <c r="D320" s="763"/>
      <c r="E320" s="763"/>
      <c r="F320" s="763"/>
      <c r="G320" s="763"/>
      <c r="H320" s="763"/>
      <c r="I320" s="763"/>
      <c r="J320" s="763"/>
      <c r="K320" s="764"/>
      <c r="L320" s="379"/>
      <c r="M320" s="377"/>
      <c r="N320" s="379"/>
    </row>
    <row r="321" spans="1:14" ht="72" customHeight="1" x14ac:dyDescent="0.2">
      <c r="A321" s="777" t="s">
        <v>1029</v>
      </c>
      <c r="B321" s="778"/>
      <c r="C321" s="778"/>
      <c r="D321" s="778"/>
      <c r="E321" s="778"/>
      <c r="F321" s="778"/>
      <c r="G321" s="778"/>
      <c r="H321" s="778"/>
      <c r="I321" s="778"/>
      <c r="J321" s="778"/>
      <c r="K321" s="779"/>
      <c r="L321" s="379"/>
      <c r="M321" s="377"/>
      <c r="N321" s="379"/>
    </row>
    <row r="322" spans="1:14" ht="53.25" customHeight="1" x14ac:dyDescent="0.2">
      <c r="A322" s="780" t="s">
        <v>1030</v>
      </c>
      <c r="B322" s="761"/>
      <c r="C322" s="761"/>
      <c r="D322" s="761"/>
      <c r="E322" s="761"/>
      <c r="F322" s="761"/>
      <c r="G322" s="761"/>
      <c r="H322" s="761"/>
      <c r="I322" s="761"/>
      <c r="J322" s="761"/>
      <c r="K322" s="762"/>
      <c r="L322" s="379"/>
      <c r="M322" s="377"/>
      <c r="N322" s="379"/>
    </row>
    <row r="323" spans="1:14" ht="3" customHeight="1" x14ac:dyDescent="0.2">
      <c r="A323" s="623"/>
      <c r="B323" s="605"/>
      <c r="C323" s="605"/>
      <c r="D323" s="605"/>
      <c r="E323" s="605"/>
      <c r="F323" s="605"/>
      <c r="G323" s="605"/>
      <c r="H323" s="605"/>
      <c r="I323" s="605"/>
      <c r="J323" s="605"/>
      <c r="K323" s="606"/>
      <c r="L323" s="379"/>
      <c r="M323" s="377"/>
      <c r="N323" s="379"/>
    </row>
    <row r="324" spans="1:14" ht="14.25" x14ac:dyDescent="0.2">
      <c r="A324" s="648" t="s">
        <v>662</v>
      </c>
      <c r="B324" s="649"/>
      <c r="C324" s="649"/>
      <c r="D324" s="649"/>
      <c r="E324" s="649"/>
      <c r="F324" s="649"/>
      <c r="G324" s="649"/>
      <c r="H324" s="649"/>
      <c r="I324" s="649"/>
      <c r="J324" s="649"/>
      <c r="K324" s="650"/>
      <c r="L324" s="379"/>
      <c r="M324" s="378"/>
      <c r="N324" s="379"/>
    </row>
    <row r="325" spans="1:14" ht="13.5" thickBot="1" x14ac:dyDescent="0.25">
      <c r="A325" s="627"/>
      <c r="B325" s="628"/>
      <c r="C325" s="628"/>
      <c r="D325" s="628"/>
      <c r="E325" s="628"/>
      <c r="F325" s="628"/>
      <c r="G325" s="628"/>
      <c r="H325" s="628"/>
      <c r="I325" s="628"/>
      <c r="J325" s="628"/>
      <c r="K325" s="629"/>
      <c r="L325" s="379"/>
      <c r="M325" s="377"/>
      <c r="N325" s="379"/>
    </row>
    <row r="326" spans="1:14" x14ac:dyDescent="0.2">
      <c r="A326" s="605"/>
      <c r="B326" s="605"/>
      <c r="C326" s="605"/>
      <c r="D326" s="605"/>
      <c r="E326" s="605"/>
      <c r="F326" s="605"/>
      <c r="G326" s="605"/>
      <c r="H326" s="605"/>
      <c r="I326" s="605"/>
      <c r="J326" s="605"/>
      <c r="K326" s="605"/>
      <c r="L326" s="379"/>
      <c r="M326" s="377"/>
      <c r="N326" s="379"/>
    </row>
    <row r="327" spans="1:14" x14ac:dyDescent="0.2">
      <c r="A327" s="605"/>
      <c r="B327" s="605"/>
      <c r="C327" s="605"/>
      <c r="D327" s="605"/>
      <c r="E327" s="605"/>
      <c r="F327" s="605"/>
      <c r="G327" s="605"/>
      <c r="H327" s="605"/>
      <c r="I327" s="605"/>
      <c r="J327" s="605"/>
      <c r="K327" s="605"/>
      <c r="L327" s="379"/>
      <c r="M327" s="377"/>
      <c r="N327" s="379"/>
    </row>
    <row r="328" spans="1:14" ht="13.5" thickBot="1" x14ac:dyDescent="0.25">
      <c r="A328" s="607"/>
      <c r="B328" s="607"/>
      <c r="C328" s="607"/>
      <c r="D328" s="607"/>
      <c r="E328" s="607"/>
      <c r="F328" s="607"/>
      <c r="G328" s="607"/>
      <c r="H328" s="607"/>
      <c r="I328" s="607"/>
      <c r="J328" s="607"/>
      <c r="K328" s="607"/>
      <c r="L328" s="379"/>
      <c r="M328" s="377"/>
      <c r="N328" s="379"/>
    </row>
    <row r="329" spans="1:14" ht="23.25" x14ac:dyDescent="0.2">
      <c r="A329" s="781" t="s">
        <v>490</v>
      </c>
      <c r="B329" s="782"/>
      <c r="C329" s="782"/>
      <c r="D329" s="782"/>
      <c r="E329" s="782"/>
      <c r="F329" s="782"/>
      <c r="G329" s="782"/>
      <c r="H329" s="782"/>
      <c r="I329" s="782"/>
      <c r="J329" s="782"/>
      <c r="K329" s="783"/>
      <c r="L329" s="379"/>
      <c r="M329" s="377"/>
      <c r="N329" s="379"/>
    </row>
    <row r="330" spans="1:14" x14ac:dyDescent="0.2">
      <c r="A330" s="651"/>
      <c r="B330" s="652"/>
      <c r="C330" s="652"/>
      <c r="D330" s="652"/>
      <c r="E330" s="652"/>
      <c r="F330" s="652"/>
      <c r="G330" s="652"/>
      <c r="H330" s="652"/>
      <c r="I330" s="652"/>
      <c r="J330" s="652"/>
      <c r="K330" s="653"/>
      <c r="L330" s="379"/>
      <c r="M330" s="377"/>
      <c r="N330" s="379"/>
    </row>
    <row r="331" spans="1:14" ht="57.75" customHeight="1" x14ac:dyDescent="0.2">
      <c r="A331" s="747" t="s">
        <v>663</v>
      </c>
      <c r="B331" s="744"/>
      <c r="C331" s="744"/>
      <c r="D331" s="744"/>
      <c r="E331" s="744"/>
      <c r="F331" s="744"/>
      <c r="G331" s="744"/>
      <c r="H331" s="744"/>
      <c r="I331" s="744"/>
      <c r="J331" s="744"/>
      <c r="K331" s="745"/>
      <c r="L331" s="379"/>
      <c r="M331" s="377"/>
      <c r="N331" s="379"/>
    </row>
    <row r="332" spans="1:14" ht="46.5" customHeight="1" x14ac:dyDescent="0.2">
      <c r="A332" s="747" t="s">
        <v>1031</v>
      </c>
      <c r="B332" s="744"/>
      <c r="C332" s="744"/>
      <c r="D332" s="744"/>
      <c r="E332" s="744"/>
      <c r="F332" s="744"/>
      <c r="G332" s="744"/>
      <c r="H332" s="744"/>
      <c r="I332" s="744"/>
      <c r="J332" s="744"/>
      <c r="K332" s="745"/>
      <c r="L332" s="379"/>
      <c r="M332" s="377"/>
      <c r="N332" s="379"/>
    </row>
    <row r="333" spans="1:14" x14ac:dyDescent="0.2">
      <c r="A333" s="651"/>
      <c r="B333" s="652"/>
      <c r="C333" s="652"/>
      <c r="D333" s="652"/>
      <c r="E333" s="652"/>
      <c r="F333" s="652"/>
      <c r="G333" s="652"/>
      <c r="H333" s="652"/>
      <c r="I333" s="652"/>
      <c r="J333" s="652"/>
      <c r="K333" s="653"/>
      <c r="L333" s="379"/>
      <c r="M333" s="377"/>
      <c r="N333" s="379"/>
    </row>
    <row r="334" spans="1:14" x14ac:dyDescent="0.2">
      <c r="A334" s="784" t="s">
        <v>664</v>
      </c>
      <c r="B334" s="785"/>
      <c r="C334" s="785"/>
      <c r="D334" s="785"/>
      <c r="E334" s="785"/>
      <c r="F334" s="785"/>
      <c r="G334" s="785"/>
      <c r="H334" s="785"/>
      <c r="I334" s="785"/>
      <c r="J334" s="785"/>
      <c r="K334" s="786"/>
      <c r="L334" s="379"/>
      <c r="M334" s="377"/>
      <c r="N334" s="379"/>
    </row>
    <row r="335" spans="1:14" ht="45.75" customHeight="1" x14ac:dyDescent="0.2">
      <c r="A335" s="747" t="s">
        <v>665</v>
      </c>
      <c r="B335" s="744"/>
      <c r="C335" s="744"/>
      <c r="D335" s="744"/>
      <c r="E335" s="744"/>
      <c r="F335" s="744"/>
      <c r="G335" s="744"/>
      <c r="H335" s="744"/>
      <c r="I335" s="744"/>
      <c r="J335" s="744"/>
      <c r="K335" s="745"/>
      <c r="L335" s="386"/>
      <c r="M335" s="377"/>
      <c r="N335" s="379"/>
    </row>
    <row r="336" spans="1:14" ht="33.75" customHeight="1" x14ac:dyDescent="0.2">
      <c r="A336" s="748" t="s">
        <v>666</v>
      </c>
      <c r="B336" s="744"/>
      <c r="C336" s="744"/>
      <c r="D336" s="744"/>
      <c r="E336" s="744"/>
      <c r="F336" s="744"/>
      <c r="G336" s="744"/>
      <c r="H336" s="744"/>
      <c r="I336" s="744"/>
      <c r="J336" s="744"/>
      <c r="K336" s="745"/>
      <c r="L336" s="379"/>
      <c r="M336" s="377"/>
      <c r="N336" s="379"/>
    </row>
    <row r="337" spans="1:14" ht="62.25" customHeight="1" x14ac:dyDescent="0.2">
      <c r="A337" s="746" t="s">
        <v>667</v>
      </c>
      <c r="B337" s="744"/>
      <c r="C337" s="744"/>
      <c r="D337" s="744"/>
      <c r="E337" s="744"/>
      <c r="F337" s="744"/>
      <c r="G337" s="744"/>
      <c r="H337" s="744"/>
      <c r="I337" s="744"/>
      <c r="J337" s="744"/>
      <c r="K337" s="745"/>
      <c r="L337" s="379"/>
      <c r="M337" s="377"/>
      <c r="N337" s="379"/>
    </row>
    <row r="338" spans="1:14" ht="66" customHeight="1" x14ac:dyDescent="0.2">
      <c r="A338" s="746" t="s">
        <v>668</v>
      </c>
      <c r="B338" s="744"/>
      <c r="C338" s="744"/>
      <c r="D338" s="744"/>
      <c r="E338" s="744"/>
      <c r="F338" s="744"/>
      <c r="G338" s="744"/>
      <c r="H338" s="744"/>
      <c r="I338" s="744"/>
      <c r="J338" s="744"/>
      <c r="K338" s="745"/>
      <c r="L338" s="379"/>
      <c r="M338" s="377"/>
      <c r="N338" s="379"/>
    </row>
    <row r="339" spans="1:14" ht="70.5" customHeight="1" x14ac:dyDescent="0.2">
      <c r="A339" s="746" t="s">
        <v>669</v>
      </c>
      <c r="B339" s="744"/>
      <c r="C339" s="744"/>
      <c r="D339" s="744"/>
      <c r="E339" s="744"/>
      <c r="F339" s="744"/>
      <c r="G339" s="744"/>
      <c r="H339" s="744"/>
      <c r="I339" s="744"/>
      <c r="J339" s="744"/>
      <c r="K339" s="745"/>
      <c r="L339" s="379"/>
      <c r="M339" s="377"/>
      <c r="N339" s="379"/>
    </row>
    <row r="340" spans="1:14" x14ac:dyDescent="0.2">
      <c r="A340" s="654"/>
      <c r="B340" s="655"/>
      <c r="C340" s="655"/>
      <c r="D340" s="655"/>
      <c r="E340" s="655"/>
      <c r="F340" s="655"/>
      <c r="G340" s="655"/>
      <c r="H340" s="655"/>
      <c r="I340" s="655"/>
      <c r="J340" s="652"/>
      <c r="K340" s="653"/>
      <c r="L340" s="379"/>
      <c r="M340" s="377"/>
      <c r="N340" s="379"/>
    </row>
    <row r="341" spans="1:14" ht="15.75" customHeight="1" x14ac:dyDescent="0.2">
      <c r="A341" s="759" t="s">
        <v>670</v>
      </c>
      <c r="B341" s="758"/>
      <c r="C341" s="758"/>
      <c r="D341" s="758"/>
      <c r="E341" s="759" t="s">
        <v>671</v>
      </c>
      <c r="F341" s="758"/>
      <c r="G341" s="758"/>
      <c r="H341" s="758"/>
      <c r="I341" s="758"/>
      <c r="J341" s="656"/>
      <c r="K341" s="653"/>
      <c r="L341" s="379"/>
      <c r="M341" s="377"/>
      <c r="N341" s="379"/>
    </row>
    <row r="342" spans="1:14" ht="15.75" customHeight="1" x14ac:dyDescent="0.2">
      <c r="A342" s="758" t="s">
        <v>208</v>
      </c>
      <c r="B342" s="758"/>
      <c r="C342" s="758"/>
      <c r="D342" s="758"/>
      <c r="E342" s="758" t="s">
        <v>672</v>
      </c>
      <c r="F342" s="758"/>
      <c r="G342" s="758"/>
      <c r="H342" s="758"/>
      <c r="I342" s="758"/>
      <c r="J342" s="656"/>
      <c r="K342" s="653"/>
      <c r="L342" s="379"/>
      <c r="M342" s="377"/>
      <c r="N342" s="379"/>
    </row>
    <row r="343" spans="1:14" ht="15.75" customHeight="1" x14ac:dyDescent="0.2">
      <c r="A343" s="758" t="s">
        <v>209</v>
      </c>
      <c r="B343" s="758"/>
      <c r="C343" s="758"/>
      <c r="D343" s="758"/>
      <c r="E343" s="758" t="s">
        <v>673</v>
      </c>
      <c r="F343" s="758"/>
      <c r="G343" s="758"/>
      <c r="H343" s="758"/>
      <c r="I343" s="758"/>
      <c r="J343" s="656"/>
      <c r="K343" s="653"/>
      <c r="L343" s="379"/>
      <c r="M343" s="377"/>
      <c r="N343" s="379"/>
    </row>
    <row r="344" spans="1:14" ht="15.75" customHeight="1" x14ac:dyDescent="0.2">
      <c r="A344" s="758" t="s">
        <v>210</v>
      </c>
      <c r="B344" s="758"/>
      <c r="C344" s="758"/>
      <c r="D344" s="758"/>
      <c r="E344" s="758" t="s">
        <v>674</v>
      </c>
      <c r="F344" s="758"/>
      <c r="G344" s="758"/>
      <c r="H344" s="758"/>
      <c r="I344" s="758"/>
      <c r="J344" s="656"/>
      <c r="K344" s="653"/>
      <c r="L344" s="379"/>
      <c r="M344" s="377"/>
      <c r="N344" s="379"/>
    </row>
    <row r="345" spans="1:14" ht="15.75" customHeight="1" x14ac:dyDescent="0.2">
      <c r="A345" s="758" t="s">
        <v>211</v>
      </c>
      <c r="B345" s="758"/>
      <c r="C345" s="758"/>
      <c r="D345" s="758"/>
      <c r="E345" s="758" t="s">
        <v>675</v>
      </c>
      <c r="F345" s="758"/>
      <c r="G345" s="758"/>
      <c r="H345" s="758"/>
      <c r="I345" s="758"/>
      <c r="J345" s="656"/>
      <c r="K345" s="653"/>
      <c r="L345" s="379"/>
      <c r="M345" s="377"/>
      <c r="N345" s="379"/>
    </row>
    <row r="346" spans="1:14" ht="15.75" customHeight="1" x14ac:dyDescent="0.2">
      <c r="A346" s="758" t="s">
        <v>212</v>
      </c>
      <c r="B346" s="758"/>
      <c r="C346" s="758"/>
      <c r="D346" s="758"/>
      <c r="E346" s="758" t="s">
        <v>676</v>
      </c>
      <c r="F346" s="758"/>
      <c r="G346" s="758"/>
      <c r="H346" s="758"/>
      <c r="I346" s="758"/>
      <c r="J346" s="656"/>
      <c r="K346" s="653"/>
      <c r="L346" s="379"/>
      <c r="M346" s="377"/>
      <c r="N346" s="379"/>
    </row>
    <row r="347" spans="1:14" ht="15.75" customHeight="1" x14ac:dyDescent="0.2">
      <c r="A347" s="758" t="s">
        <v>213</v>
      </c>
      <c r="B347" s="758"/>
      <c r="C347" s="758"/>
      <c r="D347" s="758"/>
      <c r="E347" s="758" t="s">
        <v>677</v>
      </c>
      <c r="F347" s="758"/>
      <c r="G347" s="758"/>
      <c r="H347" s="758"/>
      <c r="I347" s="758"/>
      <c r="J347" s="656"/>
      <c r="K347" s="653"/>
      <c r="L347" s="379"/>
      <c r="M347" s="377"/>
      <c r="N347" s="379"/>
    </row>
    <row r="348" spans="1:14" ht="15.75" customHeight="1" x14ac:dyDescent="0.2">
      <c r="A348" s="758" t="s">
        <v>214</v>
      </c>
      <c r="B348" s="758"/>
      <c r="C348" s="758"/>
      <c r="D348" s="758"/>
      <c r="E348" s="758" t="s">
        <v>678</v>
      </c>
      <c r="F348" s="758"/>
      <c r="G348" s="758"/>
      <c r="H348" s="758"/>
      <c r="I348" s="758"/>
      <c r="J348" s="656"/>
      <c r="K348" s="653"/>
      <c r="L348" s="379"/>
      <c r="M348" s="377"/>
      <c r="N348" s="379"/>
    </row>
    <row r="349" spans="1:14" x14ac:dyDescent="0.2">
      <c r="A349" s="657"/>
      <c r="B349" s="658"/>
      <c r="C349" s="658"/>
      <c r="D349" s="658"/>
      <c r="E349" s="658"/>
      <c r="F349" s="658"/>
      <c r="G349" s="658"/>
      <c r="H349" s="658"/>
      <c r="I349" s="658"/>
      <c r="J349" s="652"/>
      <c r="K349" s="653"/>
      <c r="L349" s="379"/>
      <c r="M349" s="377"/>
      <c r="N349" s="379"/>
    </row>
    <row r="350" spans="1:14" ht="28.5" customHeight="1" x14ac:dyDescent="0.2">
      <c r="A350" s="746" t="s">
        <v>679</v>
      </c>
      <c r="B350" s="744"/>
      <c r="C350" s="744"/>
      <c r="D350" s="744"/>
      <c r="E350" s="744"/>
      <c r="F350" s="744"/>
      <c r="G350" s="744"/>
      <c r="H350" s="744"/>
      <c r="I350" s="744"/>
      <c r="J350" s="744"/>
      <c r="K350" s="745"/>
      <c r="L350" s="379"/>
      <c r="M350" s="377"/>
      <c r="N350" s="379"/>
    </row>
    <row r="351" spans="1:14" x14ac:dyDescent="0.2">
      <c r="A351" s="651"/>
      <c r="B351" s="652"/>
      <c r="C351" s="652"/>
      <c r="D351" s="652"/>
      <c r="E351" s="652"/>
      <c r="F351" s="652"/>
      <c r="G351" s="652"/>
      <c r="H351" s="652"/>
      <c r="I351" s="652"/>
      <c r="J351" s="652"/>
      <c r="K351" s="653"/>
      <c r="L351" s="379"/>
      <c r="M351" s="377"/>
      <c r="N351" s="379"/>
    </row>
    <row r="352" spans="1:14" ht="59.25" customHeight="1" x14ac:dyDescent="0.2">
      <c r="A352" s="748" t="s">
        <v>680</v>
      </c>
      <c r="B352" s="744"/>
      <c r="C352" s="744"/>
      <c r="D352" s="744"/>
      <c r="E352" s="744"/>
      <c r="F352" s="744"/>
      <c r="G352" s="744"/>
      <c r="H352" s="744"/>
      <c r="I352" s="744"/>
      <c r="J352" s="744"/>
      <c r="K352" s="745"/>
      <c r="L352" s="379"/>
      <c r="M352" s="377"/>
      <c r="N352" s="379"/>
    </row>
    <row r="353" spans="1:14" ht="62.25" customHeight="1" x14ac:dyDescent="0.2">
      <c r="A353" s="746" t="s">
        <v>681</v>
      </c>
      <c r="B353" s="744"/>
      <c r="C353" s="744"/>
      <c r="D353" s="744"/>
      <c r="E353" s="744"/>
      <c r="F353" s="744"/>
      <c r="G353" s="744"/>
      <c r="H353" s="744"/>
      <c r="I353" s="744"/>
      <c r="J353" s="744"/>
      <c r="K353" s="745"/>
      <c r="L353" s="379"/>
      <c r="M353" s="377"/>
      <c r="N353" s="379"/>
    </row>
    <row r="354" spans="1:14" ht="33.75" customHeight="1" x14ac:dyDescent="0.2">
      <c r="A354" s="746" t="s">
        <v>682</v>
      </c>
      <c r="B354" s="744"/>
      <c r="C354" s="744"/>
      <c r="D354" s="744"/>
      <c r="E354" s="744"/>
      <c r="F354" s="744"/>
      <c r="G354" s="744"/>
      <c r="H354" s="744"/>
      <c r="I354" s="744"/>
      <c r="J354" s="744"/>
      <c r="K354" s="745"/>
      <c r="L354" s="379"/>
      <c r="M354" s="377"/>
      <c r="N354" s="379"/>
    </row>
    <row r="355" spans="1:14" ht="32.25" customHeight="1" x14ac:dyDescent="0.2">
      <c r="A355" s="748" t="s">
        <v>1336</v>
      </c>
      <c r="B355" s="744"/>
      <c r="C355" s="744"/>
      <c r="D355" s="744"/>
      <c r="E355" s="744"/>
      <c r="F355" s="744"/>
      <c r="G355" s="744"/>
      <c r="H355" s="744"/>
      <c r="I355" s="744"/>
      <c r="J355" s="744"/>
      <c r="K355" s="745"/>
      <c r="L355" s="379"/>
      <c r="M355" s="377"/>
      <c r="N355" s="379"/>
    </row>
    <row r="356" spans="1:14" ht="42.75" customHeight="1" x14ac:dyDescent="0.2">
      <c r="A356" s="748" t="s">
        <v>1337</v>
      </c>
      <c r="B356" s="744"/>
      <c r="C356" s="744"/>
      <c r="D356" s="744"/>
      <c r="E356" s="744"/>
      <c r="F356" s="744"/>
      <c r="G356" s="744"/>
      <c r="H356" s="744"/>
      <c r="I356" s="744"/>
      <c r="J356" s="744"/>
      <c r="K356" s="745"/>
      <c r="L356" s="379"/>
      <c r="M356" s="377"/>
      <c r="N356" s="379"/>
    </row>
    <row r="357" spans="1:14" ht="33" customHeight="1" x14ac:dyDescent="0.2">
      <c r="A357" s="748" t="s">
        <v>1338</v>
      </c>
      <c r="B357" s="744"/>
      <c r="C357" s="744"/>
      <c r="D357" s="744"/>
      <c r="E357" s="744"/>
      <c r="F357" s="744"/>
      <c r="G357" s="744"/>
      <c r="H357" s="744"/>
      <c r="I357" s="744"/>
      <c r="J357" s="744"/>
      <c r="K357" s="745"/>
      <c r="L357" s="379"/>
      <c r="M357" s="377"/>
      <c r="N357" s="379"/>
    </row>
    <row r="358" spans="1:14" ht="100.5" customHeight="1" x14ac:dyDescent="0.2">
      <c r="A358" s="748" t="s">
        <v>1339</v>
      </c>
      <c r="B358" s="744"/>
      <c r="C358" s="744"/>
      <c r="D358" s="744"/>
      <c r="E358" s="744"/>
      <c r="F358" s="744"/>
      <c r="G358" s="744"/>
      <c r="H358" s="744"/>
      <c r="I358" s="744"/>
      <c r="J358" s="744"/>
      <c r="K358" s="745"/>
      <c r="L358" s="379"/>
      <c r="M358" s="377"/>
      <c r="N358" s="379"/>
    </row>
    <row r="359" spans="1:14" ht="35.25" customHeight="1" x14ac:dyDescent="0.2">
      <c r="A359" s="748" t="s">
        <v>1340</v>
      </c>
      <c r="B359" s="744"/>
      <c r="C359" s="744"/>
      <c r="D359" s="744"/>
      <c r="E359" s="744"/>
      <c r="F359" s="744"/>
      <c r="G359" s="744"/>
      <c r="H359" s="744"/>
      <c r="I359" s="744"/>
      <c r="J359" s="744"/>
      <c r="K359" s="745"/>
      <c r="L359" s="379"/>
      <c r="M359" s="377"/>
      <c r="N359" s="379"/>
    </row>
    <row r="360" spans="1:14" ht="73.5" customHeight="1" x14ac:dyDescent="0.2">
      <c r="A360" s="748" t="s">
        <v>1341</v>
      </c>
      <c r="B360" s="744"/>
      <c r="C360" s="744"/>
      <c r="D360" s="744"/>
      <c r="E360" s="744"/>
      <c r="F360" s="744"/>
      <c r="G360" s="744"/>
      <c r="H360" s="744"/>
      <c r="I360" s="744"/>
      <c r="J360" s="744"/>
      <c r="K360" s="745"/>
      <c r="L360" s="379"/>
      <c r="M360" s="377"/>
      <c r="N360" s="379"/>
    </row>
    <row r="361" spans="1:14" ht="73.5" customHeight="1" x14ac:dyDescent="0.2">
      <c r="A361" s="748" t="s">
        <v>1342</v>
      </c>
      <c r="B361" s="744"/>
      <c r="C361" s="744"/>
      <c r="D361" s="744"/>
      <c r="E361" s="744"/>
      <c r="F361" s="744"/>
      <c r="G361" s="744"/>
      <c r="H361" s="744"/>
      <c r="I361" s="744"/>
      <c r="J361" s="744"/>
      <c r="K361" s="745"/>
      <c r="L361" s="379"/>
      <c r="M361" s="377"/>
      <c r="N361" s="379"/>
    </row>
    <row r="362" spans="1:14" ht="88.5" customHeight="1" x14ac:dyDescent="0.2">
      <c r="A362" s="748" t="s">
        <v>1343</v>
      </c>
      <c r="B362" s="744"/>
      <c r="C362" s="744"/>
      <c r="D362" s="744"/>
      <c r="E362" s="744"/>
      <c r="F362" s="744"/>
      <c r="G362" s="744"/>
      <c r="H362" s="744"/>
      <c r="I362" s="744"/>
      <c r="J362" s="744"/>
      <c r="K362" s="745"/>
      <c r="L362" s="379"/>
      <c r="M362" s="377"/>
      <c r="N362" s="379"/>
    </row>
    <row r="363" spans="1:14" ht="51" customHeight="1" x14ac:dyDescent="0.2">
      <c r="A363" s="748" t="s">
        <v>1344</v>
      </c>
      <c r="B363" s="744"/>
      <c r="C363" s="744"/>
      <c r="D363" s="744"/>
      <c r="E363" s="744"/>
      <c r="F363" s="744"/>
      <c r="G363" s="744"/>
      <c r="H363" s="744"/>
      <c r="I363" s="744"/>
      <c r="J363" s="744"/>
      <c r="K363" s="745"/>
      <c r="L363" s="379"/>
      <c r="M363" s="377"/>
      <c r="N363" s="379"/>
    </row>
    <row r="364" spans="1:14" ht="35.25" customHeight="1" x14ac:dyDescent="0.2">
      <c r="A364" s="748" t="s">
        <v>1345</v>
      </c>
      <c r="B364" s="744"/>
      <c r="C364" s="744"/>
      <c r="D364" s="744"/>
      <c r="E364" s="744"/>
      <c r="F364" s="744"/>
      <c r="G364" s="744"/>
      <c r="H364" s="744"/>
      <c r="I364" s="744"/>
      <c r="J364" s="744"/>
      <c r="K364" s="745"/>
      <c r="L364" s="379"/>
      <c r="M364" s="377"/>
      <c r="N364" s="379"/>
    </row>
    <row r="365" spans="1:14" ht="51" customHeight="1" x14ac:dyDescent="0.2">
      <c r="A365" s="746" t="s">
        <v>683</v>
      </c>
      <c r="B365" s="744"/>
      <c r="C365" s="744"/>
      <c r="D365" s="744"/>
      <c r="E365" s="744"/>
      <c r="F365" s="744"/>
      <c r="G365" s="744"/>
      <c r="H365" s="744"/>
      <c r="I365" s="744"/>
      <c r="J365" s="744"/>
      <c r="K365" s="745"/>
      <c r="L365" s="379"/>
      <c r="M365" s="377"/>
      <c r="N365" s="379"/>
    </row>
    <row r="366" spans="1:14" ht="40.5" customHeight="1" x14ac:dyDescent="0.2">
      <c r="A366" s="746" t="s">
        <v>684</v>
      </c>
      <c r="B366" s="744"/>
      <c r="C366" s="744"/>
      <c r="D366" s="744"/>
      <c r="E366" s="744"/>
      <c r="F366" s="744"/>
      <c r="G366" s="744"/>
      <c r="H366" s="744"/>
      <c r="I366" s="744"/>
      <c r="J366" s="744"/>
      <c r="K366" s="745"/>
      <c r="L366" s="379"/>
      <c r="M366" s="377"/>
      <c r="N366" s="379"/>
    </row>
    <row r="367" spans="1:14" ht="19.5" customHeight="1" x14ac:dyDescent="0.2">
      <c r="A367" s="746" t="s">
        <v>685</v>
      </c>
      <c r="B367" s="744"/>
      <c r="C367" s="744"/>
      <c r="D367" s="744"/>
      <c r="E367" s="744"/>
      <c r="F367" s="744"/>
      <c r="G367" s="744"/>
      <c r="H367" s="744"/>
      <c r="I367" s="744"/>
      <c r="J367" s="744"/>
      <c r="K367" s="745"/>
      <c r="L367" s="379"/>
      <c r="M367" s="377"/>
      <c r="N367" s="379"/>
    </row>
    <row r="368" spans="1:14" ht="20.25" customHeight="1" x14ac:dyDescent="0.2">
      <c r="A368" s="790" t="s">
        <v>686</v>
      </c>
      <c r="B368" s="744"/>
      <c r="C368" s="744"/>
      <c r="D368" s="744"/>
      <c r="E368" s="744"/>
      <c r="F368" s="744"/>
      <c r="G368" s="744"/>
      <c r="H368" s="744"/>
      <c r="I368" s="744"/>
      <c r="J368" s="744"/>
      <c r="K368" s="745"/>
      <c r="L368" s="379"/>
      <c r="M368" s="377"/>
      <c r="N368" s="379"/>
    </row>
    <row r="369" spans="1:14" ht="31.5" customHeight="1" x14ac:dyDescent="0.2">
      <c r="A369" s="790" t="s">
        <v>687</v>
      </c>
      <c r="B369" s="744"/>
      <c r="C369" s="744"/>
      <c r="D369" s="744"/>
      <c r="E369" s="744"/>
      <c r="F369" s="744"/>
      <c r="G369" s="744"/>
      <c r="H369" s="744"/>
      <c r="I369" s="744"/>
      <c r="J369" s="744"/>
      <c r="K369" s="745"/>
      <c r="L369" s="379"/>
      <c r="M369" s="377"/>
      <c r="N369" s="379"/>
    </row>
    <row r="370" spans="1:14" ht="72" customHeight="1" x14ac:dyDescent="0.2">
      <c r="A370" s="743" t="s">
        <v>1411</v>
      </c>
      <c r="B370" s="744"/>
      <c r="C370" s="744"/>
      <c r="D370" s="744"/>
      <c r="E370" s="744"/>
      <c r="F370" s="744"/>
      <c r="G370" s="744"/>
      <c r="H370" s="744"/>
      <c r="I370" s="744"/>
      <c r="J370" s="744"/>
      <c r="K370" s="745"/>
      <c r="L370" s="379"/>
      <c r="M370" s="377"/>
      <c r="N370" s="379"/>
    </row>
    <row r="371" spans="1:14" ht="17.25" customHeight="1" x14ac:dyDescent="0.2">
      <c r="A371" s="651">
        <v>1</v>
      </c>
      <c r="B371" s="659" t="s">
        <v>688</v>
      </c>
      <c r="C371" s="652"/>
      <c r="D371" s="652"/>
      <c r="E371" s="652"/>
      <c r="F371" s="652"/>
      <c r="G371" s="652"/>
      <c r="H371" s="652"/>
      <c r="I371" s="652"/>
      <c r="J371" s="652"/>
      <c r="K371" s="653"/>
      <c r="L371" s="379"/>
      <c r="M371" s="377"/>
      <c r="N371" s="379"/>
    </row>
    <row r="372" spans="1:14" ht="17.25" customHeight="1" x14ac:dyDescent="0.2">
      <c r="A372" s="651">
        <v>2</v>
      </c>
      <c r="B372" s="659" t="s">
        <v>689</v>
      </c>
      <c r="C372" s="652"/>
      <c r="D372" s="652"/>
      <c r="E372" s="652"/>
      <c r="F372" s="652"/>
      <c r="G372" s="652"/>
      <c r="H372" s="652"/>
      <c r="I372" s="652"/>
      <c r="J372" s="652"/>
      <c r="K372" s="653"/>
      <c r="L372" s="379"/>
      <c r="M372" s="377"/>
      <c r="N372" s="379"/>
    </row>
    <row r="373" spans="1:14" ht="17.25" customHeight="1" x14ac:dyDescent="0.2">
      <c r="A373" s="651">
        <v>4</v>
      </c>
      <c r="B373" s="659" t="s">
        <v>690</v>
      </c>
      <c r="C373" s="652"/>
      <c r="D373" s="652"/>
      <c r="E373" s="652"/>
      <c r="F373" s="652"/>
      <c r="G373" s="652"/>
      <c r="H373" s="652"/>
      <c r="I373" s="652"/>
      <c r="J373" s="652"/>
      <c r="K373" s="653"/>
      <c r="L373" s="379"/>
      <c r="M373" s="377"/>
      <c r="N373" s="379"/>
    </row>
    <row r="374" spans="1:14" ht="17.25" customHeight="1" x14ac:dyDescent="0.2">
      <c r="A374" s="651">
        <v>8</v>
      </c>
      <c r="B374" s="660" t="s">
        <v>691</v>
      </c>
      <c r="C374" s="652"/>
      <c r="D374" s="652"/>
      <c r="E374" s="652"/>
      <c r="F374" s="652"/>
      <c r="G374" s="652"/>
      <c r="H374" s="652"/>
      <c r="I374" s="652"/>
      <c r="J374" s="652"/>
      <c r="K374" s="653"/>
      <c r="L374" s="379"/>
      <c r="M374" s="377"/>
      <c r="N374" s="379"/>
    </row>
    <row r="375" spans="1:14" ht="17.25" customHeight="1" x14ac:dyDescent="0.2">
      <c r="A375" s="651">
        <v>16</v>
      </c>
      <c r="B375" s="660" t="s">
        <v>692</v>
      </c>
      <c r="C375" s="652"/>
      <c r="D375" s="652"/>
      <c r="E375" s="652"/>
      <c r="F375" s="652"/>
      <c r="G375" s="652"/>
      <c r="H375" s="652"/>
      <c r="I375" s="652"/>
      <c r="J375" s="652"/>
      <c r="K375" s="653"/>
      <c r="L375" s="379"/>
      <c r="M375" s="377"/>
      <c r="N375" s="379"/>
    </row>
    <row r="376" spans="1:14" ht="17.25" customHeight="1" x14ac:dyDescent="0.2">
      <c r="A376" s="651">
        <v>32</v>
      </c>
      <c r="B376" s="660" t="s">
        <v>693</v>
      </c>
      <c r="C376" s="652"/>
      <c r="D376" s="652"/>
      <c r="E376" s="652"/>
      <c r="F376" s="652"/>
      <c r="G376" s="652"/>
      <c r="H376" s="652"/>
      <c r="I376" s="652"/>
      <c r="J376" s="652"/>
      <c r="K376" s="653"/>
      <c r="L376" s="379"/>
      <c r="M376" s="377"/>
      <c r="N376" s="379"/>
    </row>
    <row r="377" spans="1:14" ht="17.25" customHeight="1" x14ac:dyDescent="0.2">
      <c r="A377" s="641" t="s">
        <v>694</v>
      </c>
      <c r="B377" s="660"/>
      <c r="C377" s="652"/>
      <c r="D377" s="652"/>
      <c r="E377" s="652"/>
      <c r="F377" s="652"/>
      <c r="G377" s="652"/>
      <c r="H377" s="652"/>
      <c r="I377" s="652"/>
      <c r="J377" s="652"/>
      <c r="K377" s="653"/>
      <c r="L377" s="379"/>
      <c r="M377" s="377"/>
      <c r="N377" s="379"/>
    </row>
    <row r="378" spans="1:14" x14ac:dyDescent="0.2">
      <c r="A378" s="651"/>
      <c r="B378" s="652"/>
      <c r="C378" s="652"/>
      <c r="D378" s="652"/>
      <c r="E378" s="652"/>
      <c r="F378" s="652"/>
      <c r="G378" s="652"/>
      <c r="H378" s="652"/>
      <c r="I378" s="652"/>
      <c r="J378" s="652"/>
      <c r="K378" s="653"/>
      <c r="L378" s="379"/>
      <c r="M378" s="377"/>
      <c r="N378" s="379"/>
    </row>
    <row r="379" spans="1:14" x14ac:dyDescent="0.2">
      <c r="A379" s="784" t="s">
        <v>695</v>
      </c>
      <c r="B379" s="785"/>
      <c r="C379" s="785"/>
      <c r="D379" s="785"/>
      <c r="E379" s="785"/>
      <c r="F379" s="785"/>
      <c r="G379" s="785"/>
      <c r="H379" s="785"/>
      <c r="I379" s="785"/>
      <c r="J379" s="785"/>
      <c r="K379" s="786"/>
      <c r="L379" s="379"/>
      <c r="M379" s="377"/>
      <c r="N379" s="379"/>
    </row>
    <row r="380" spans="1:14" ht="36.75" customHeight="1" x14ac:dyDescent="0.2">
      <c r="A380" s="746" t="s">
        <v>696</v>
      </c>
      <c r="B380" s="744"/>
      <c r="C380" s="744"/>
      <c r="D380" s="744"/>
      <c r="E380" s="744"/>
      <c r="F380" s="744"/>
      <c r="G380" s="744"/>
      <c r="H380" s="744"/>
      <c r="I380" s="744"/>
      <c r="J380" s="744"/>
      <c r="K380" s="745"/>
      <c r="L380" s="379"/>
      <c r="M380" s="377"/>
      <c r="N380" s="379"/>
    </row>
    <row r="381" spans="1:14" ht="29.25" customHeight="1" x14ac:dyDescent="0.2">
      <c r="A381" s="787" t="s">
        <v>854</v>
      </c>
      <c r="B381" s="788"/>
      <c r="C381" s="788"/>
      <c r="D381" s="788"/>
      <c r="E381" s="788"/>
      <c r="F381" s="788"/>
      <c r="G381" s="788"/>
      <c r="H381" s="788"/>
      <c r="I381" s="788"/>
      <c r="J381" s="788"/>
      <c r="K381" s="789"/>
      <c r="L381" s="379"/>
      <c r="M381" s="378"/>
      <c r="N381" s="379"/>
    </row>
    <row r="382" spans="1:14" ht="9.75" customHeight="1" x14ac:dyDescent="0.2">
      <c r="A382" s="651"/>
      <c r="B382" s="652"/>
      <c r="C382" s="652"/>
      <c r="D382" s="652"/>
      <c r="E382" s="652"/>
      <c r="F382" s="652"/>
      <c r="G382" s="652"/>
      <c r="H382" s="652"/>
      <c r="I382" s="652"/>
      <c r="J382" s="652"/>
      <c r="K382" s="653"/>
      <c r="L382" s="379"/>
      <c r="M382" s="377"/>
      <c r="N382" s="379"/>
    </row>
    <row r="383" spans="1:14" ht="33" customHeight="1" x14ac:dyDescent="0.2">
      <c r="A383" s="746" t="s">
        <v>698</v>
      </c>
      <c r="B383" s="744"/>
      <c r="C383" s="744"/>
      <c r="D383" s="744"/>
      <c r="E383" s="744"/>
      <c r="F383" s="744"/>
      <c r="G383" s="744"/>
      <c r="H383" s="744"/>
      <c r="I383" s="744"/>
      <c r="J383" s="744"/>
      <c r="K383" s="745"/>
      <c r="L383" s="379"/>
      <c r="M383" s="377"/>
      <c r="N383" s="379"/>
    </row>
    <row r="384" spans="1:14" ht="36" customHeight="1" x14ac:dyDescent="0.2">
      <c r="A384" s="746" t="s">
        <v>699</v>
      </c>
      <c r="B384" s="744"/>
      <c r="C384" s="744"/>
      <c r="D384" s="744"/>
      <c r="E384" s="744"/>
      <c r="F384" s="744"/>
      <c r="G384" s="744"/>
      <c r="H384" s="744"/>
      <c r="I384" s="744"/>
      <c r="J384" s="744"/>
      <c r="K384" s="745"/>
      <c r="L384" s="379"/>
      <c r="M384" s="377"/>
      <c r="N384" s="379"/>
    </row>
    <row r="385" spans="1:14" ht="54" customHeight="1" x14ac:dyDescent="0.2">
      <c r="A385" s="746" t="s">
        <v>700</v>
      </c>
      <c r="B385" s="744"/>
      <c r="C385" s="744"/>
      <c r="D385" s="744"/>
      <c r="E385" s="744"/>
      <c r="F385" s="744"/>
      <c r="G385" s="744"/>
      <c r="H385" s="744"/>
      <c r="I385" s="744"/>
      <c r="J385" s="744"/>
      <c r="K385" s="745"/>
      <c r="L385" s="379"/>
      <c r="M385" s="377"/>
      <c r="N385" s="379"/>
    </row>
    <row r="386" spans="1:14" x14ac:dyDescent="0.2">
      <c r="A386" s="858" t="s">
        <v>701</v>
      </c>
      <c r="B386" s="859"/>
      <c r="C386" s="859"/>
      <c r="D386" s="859"/>
      <c r="E386" s="859"/>
      <c r="F386" s="859"/>
      <c r="G386" s="859"/>
      <c r="H386" s="859"/>
      <c r="I386" s="859"/>
      <c r="J386" s="859"/>
      <c r="K386" s="860"/>
      <c r="L386" s="379"/>
      <c r="M386" s="377"/>
      <c r="N386" s="379"/>
    </row>
    <row r="387" spans="1:14" ht="66" customHeight="1" x14ac:dyDescent="0.2">
      <c r="A387" s="748" t="s">
        <v>1346</v>
      </c>
      <c r="B387" s="744"/>
      <c r="C387" s="744"/>
      <c r="D387" s="744"/>
      <c r="E387" s="744"/>
      <c r="F387" s="744"/>
      <c r="G387" s="744"/>
      <c r="H387" s="744"/>
      <c r="I387" s="744"/>
      <c r="J387" s="744"/>
      <c r="K387" s="745"/>
      <c r="L387" s="379"/>
      <c r="M387" s="377"/>
      <c r="N387" s="379"/>
    </row>
    <row r="388" spans="1:14" ht="36" customHeight="1" x14ac:dyDescent="0.2">
      <c r="A388" s="748" t="s">
        <v>1347</v>
      </c>
      <c r="B388" s="744"/>
      <c r="C388" s="744"/>
      <c r="D388" s="744"/>
      <c r="E388" s="744"/>
      <c r="F388" s="744"/>
      <c r="G388" s="744"/>
      <c r="H388" s="744"/>
      <c r="I388" s="744"/>
      <c r="J388" s="744"/>
      <c r="K388" s="745"/>
      <c r="L388" s="379"/>
      <c r="M388" s="377"/>
      <c r="N388" s="379"/>
    </row>
    <row r="389" spans="1:14" ht="36" customHeight="1" x14ac:dyDescent="0.2">
      <c r="A389" s="748" t="s">
        <v>1348</v>
      </c>
      <c r="B389" s="744"/>
      <c r="C389" s="744"/>
      <c r="D389" s="744"/>
      <c r="E389" s="744"/>
      <c r="F389" s="744"/>
      <c r="G389" s="744"/>
      <c r="H389" s="744"/>
      <c r="I389" s="744"/>
      <c r="J389" s="744"/>
      <c r="K389" s="745"/>
      <c r="L389" s="379"/>
      <c r="M389" s="377"/>
      <c r="N389" s="379"/>
    </row>
    <row r="390" spans="1:14" ht="36" customHeight="1" x14ac:dyDescent="0.2">
      <c r="A390" s="748" t="s">
        <v>1349</v>
      </c>
      <c r="B390" s="744"/>
      <c r="C390" s="744"/>
      <c r="D390" s="744"/>
      <c r="E390" s="744"/>
      <c r="F390" s="744"/>
      <c r="G390" s="744"/>
      <c r="H390" s="744"/>
      <c r="I390" s="744"/>
      <c r="J390" s="744"/>
      <c r="K390" s="745"/>
      <c r="L390" s="379"/>
      <c r="M390" s="377"/>
      <c r="N390" s="379"/>
    </row>
    <row r="391" spans="1:14" ht="55.5" customHeight="1" x14ac:dyDescent="0.2">
      <c r="A391" s="862" t="s">
        <v>1350</v>
      </c>
      <c r="B391" s="863"/>
      <c r="C391" s="863"/>
      <c r="D391" s="863"/>
      <c r="E391" s="863"/>
      <c r="F391" s="863"/>
      <c r="G391" s="863"/>
      <c r="H391" s="863"/>
      <c r="I391" s="863"/>
      <c r="J391" s="863"/>
      <c r="K391" s="864"/>
      <c r="L391" s="379"/>
      <c r="M391" s="377"/>
      <c r="N391" s="379"/>
    </row>
    <row r="392" spans="1:14" ht="29.25" customHeight="1" x14ac:dyDescent="0.2">
      <c r="A392" s="748" t="s">
        <v>1351</v>
      </c>
      <c r="B392" s="744"/>
      <c r="C392" s="744"/>
      <c r="D392" s="744"/>
      <c r="E392" s="744"/>
      <c r="F392" s="744"/>
      <c r="G392" s="744"/>
      <c r="H392" s="744"/>
      <c r="I392" s="744"/>
      <c r="J392" s="744"/>
      <c r="K392" s="745"/>
      <c r="L392" s="379"/>
      <c r="M392" s="377"/>
      <c r="N392" s="379"/>
    </row>
    <row r="393" spans="1:14" ht="63" customHeight="1" x14ac:dyDescent="0.2">
      <c r="A393" s="746" t="s">
        <v>702</v>
      </c>
      <c r="B393" s="744"/>
      <c r="C393" s="744"/>
      <c r="D393" s="744"/>
      <c r="E393" s="744"/>
      <c r="F393" s="744"/>
      <c r="G393" s="744"/>
      <c r="H393" s="744"/>
      <c r="I393" s="744"/>
      <c r="J393" s="744"/>
      <c r="K393" s="745"/>
      <c r="L393" s="379"/>
      <c r="M393" s="377"/>
      <c r="N393" s="379"/>
    </row>
    <row r="394" spans="1:14" ht="18" customHeight="1" x14ac:dyDescent="0.2">
      <c r="A394" s="858" t="s">
        <v>703</v>
      </c>
      <c r="B394" s="859"/>
      <c r="C394" s="859"/>
      <c r="D394" s="859"/>
      <c r="E394" s="859"/>
      <c r="F394" s="859"/>
      <c r="G394" s="859"/>
      <c r="H394" s="859"/>
      <c r="I394" s="859"/>
      <c r="J394" s="859"/>
      <c r="K394" s="860"/>
      <c r="L394" s="379"/>
      <c r="M394" s="377"/>
      <c r="N394" s="379"/>
    </row>
    <row r="395" spans="1:14" ht="27.75" customHeight="1" x14ac:dyDescent="0.2">
      <c r="A395" s="861" t="s">
        <v>704</v>
      </c>
      <c r="B395" s="744"/>
      <c r="C395" s="744"/>
      <c r="D395" s="744"/>
      <c r="E395" s="744"/>
      <c r="F395" s="744"/>
      <c r="G395" s="744"/>
      <c r="H395" s="744"/>
      <c r="I395" s="744"/>
      <c r="J395" s="744"/>
      <c r="K395" s="745"/>
      <c r="L395" s="379"/>
      <c r="M395" s="378"/>
      <c r="N395" s="379"/>
    </row>
    <row r="396" spans="1:14" x14ac:dyDescent="0.2">
      <c r="A396" s="651"/>
      <c r="B396" s="652"/>
      <c r="C396" s="652"/>
      <c r="D396" s="652"/>
      <c r="E396" s="652"/>
      <c r="F396" s="652"/>
      <c r="G396" s="652"/>
      <c r="H396" s="652"/>
      <c r="I396" s="652"/>
      <c r="J396" s="652"/>
      <c r="K396" s="653"/>
      <c r="L396" s="379"/>
      <c r="M396" s="377"/>
      <c r="N396" s="379"/>
    </row>
    <row r="397" spans="1:14" x14ac:dyDescent="0.2">
      <c r="A397" s="784" t="s">
        <v>705</v>
      </c>
      <c r="B397" s="785"/>
      <c r="C397" s="785"/>
      <c r="D397" s="785"/>
      <c r="E397" s="785"/>
      <c r="F397" s="785"/>
      <c r="G397" s="785"/>
      <c r="H397" s="785"/>
      <c r="I397" s="785"/>
      <c r="J397" s="785"/>
      <c r="K397" s="786"/>
      <c r="L397" s="379"/>
      <c r="M397" s="377"/>
      <c r="N397" s="379"/>
    </row>
    <row r="398" spans="1:14" ht="33.75" customHeight="1" x14ac:dyDescent="0.2">
      <c r="A398" s="746" t="s">
        <v>706</v>
      </c>
      <c r="B398" s="744"/>
      <c r="C398" s="744"/>
      <c r="D398" s="744"/>
      <c r="E398" s="744"/>
      <c r="F398" s="744"/>
      <c r="G398" s="744"/>
      <c r="H398" s="744"/>
      <c r="I398" s="744"/>
      <c r="J398" s="744"/>
      <c r="K398" s="745"/>
      <c r="L398" s="379"/>
      <c r="M398" s="377"/>
      <c r="N398" s="379"/>
    </row>
    <row r="399" spans="1:14" ht="75.75" customHeight="1" x14ac:dyDescent="0.2">
      <c r="A399" s="746" t="s">
        <v>1032</v>
      </c>
      <c r="B399" s="744"/>
      <c r="C399" s="744"/>
      <c r="D399" s="744"/>
      <c r="E399" s="744"/>
      <c r="F399" s="744"/>
      <c r="G399" s="744"/>
      <c r="H399" s="744"/>
      <c r="I399" s="744"/>
      <c r="J399" s="744"/>
      <c r="K399" s="745"/>
      <c r="L399" s="379"/>
      <c r="M399" s="377"/>
      <c r="N399" s="379"/>
    </row>
    <row r="400" spans="1:14" ht="34.5" customHeight="1" x14ac:dyDescent="0.2">
      <c r="A400" s="861" t="s">
        <v>707</v>
      </c>
      <c r="B400" s="744"/>
      <c r="C400" s="744"/>
      <c r="D400" s="744"/>
      <c r="E400" s="744"/>
      <c r="F400" s="744"/>
      <c r="G400" s="744"/>
      <c r="H400" s="744"/>
      <c r="I400" s="744"/>
      <c r="J400" s="744"/>
      <c r="K400" s="745"/>
      <c r="L400" s="379"/>
      <c r="M400" s="378"/>
      <c r="N400" s="379"/>
    </row>
    <row r="401" spans="1:14" ht="48.75" customHeight="1" x14ac:dyDescent="0.2">
      <c r="A401" s="746" t="s">
        <v>708</v>
      </c>
      <c r="B401" s="744"/>
      <c r="C401" s="744"/>
      <c r="D401" s="744"/>
      <c r="E401" s="744"/>
      <c r="F401" s="744"/>
      <c r="G401" s="744"/>
      <c r="H401" s="744"/>
      <c r="I401" s="744"/>
      <c r="J401" s="744"/>
      <c r="K401" s="745"/>
      <c r="L401" s="379"/>
      <c r="M401" s="377"/>
      <c r="N401" s="379"/>
    </row>
    <row r="402" spans="1:14" ht="38.25" customHeight="1" x14ac:dyDescent="0.2">
      <c r="A402" s="746" t="s">
        <v>709</v>
      </c>
      <c r="B402" s="744"/>
      <c r="C402" s="744"/>
      <c r="D402" s="744"/>
      <c r="E402" s="744"/>
      <c r="F402" s="744"/>
      <c r="G402" s="744"/>
      <c r="H402" s="744"/>
      <c r="I402" s="744"/>
      <c r="J402" s="744"/>
      <c r="K402" s="745"/>
      <c r="L402" s="379"/>
      <c r="M402" s="377"/>
      <c r="N402" s="379"/>
    </row>
    <row r="403" spans="1:14" ht="36.75" customHeight="1" x14ac:dyDescent="0.2">
      <c r="A403" s="748" t="s">
        <v>1352</v>
      </c>
      <c r="B403" s="744"/>
      <c r="C403" s="744"/>
      <c r="D403" s="744"/>
      <c r="E403" s="744"/>
      <c r="F403" s="744"/>
      <c r="G403" s="744"/>
      <c r="H403" s="744"/>
      <c r="I403" s="744"/>
      <c r="J403" s="744"/>
      <c r="K403" s="745"/>
      <c r="L403" s="379"/>
      <c r="M403" s="377"/>
      <c r="N403" s="379"/>
    </row>
    <row r="404" spans="1:14" ht="53.25" customHeight="1" x14ac:dyDescent="0.2">
      <c r="A404" s="748" t="s">
        <v>1353</v>
      </c>
      <c r="B404" s="744"/>
      <c r="C404" s="744"/>
      <c r="D404" s="744"/>
      <c r="E404" s="744"/>
      <c r="F404" s="744"/>
      <c r="G404" s="744"/>
      <c r="H404" s="744"/>
      <c r="I404" s="744"/>
      <c r="J404" s="744"/>
      <c r="K404" s="745"/>
      <c r="L404" s="379"/>
      <c r="M404" s="377"/>
      <c r="N404" s="379"/>
    </row>
    <row r="405" spans="1:14" ht="91.5" customHeight="1" x14ac:dyDescent="0.2">
      <c r="A405" s="746" t="s">
        <v>710</v>
      </c>
      <c r="B405" s="744"/>
      <c r="C405" s="744"/>
      <c r="D405" s="744"/>
      <c r="E405" s="744"/>
      <c r="F405" s="744"/>
      <c r="G405" s="744"/>
      <c r="H405" s="744"/>
      <c r="I405" s="744"/>
      <c r="J405" s="744"/>
      <c r="K405" s="745"/>
      <c r="L405" s="379"/>
      <c r="M405" s="377"/>
      <c r="N405" s="379"/>
    </row>
    <row r="406" spans="1:14" ht="56.25" customHeight="1" x14ac:dyDescent="0.2">
      <c r="A406" s="748" t="s">
        <v>1354</v>
      </c>
      <c r="B406" s="744"/>
      <c r="C406" s="744"/>
      <c r="D406" s="744"/>
      <c r="E406" s="744"/>
      <c r="F406" s="744"/>
      <c r="G406" s="744"/>
      <c r="H406" s="744"/>
      <c r="I406" s="744"/>
      <c r="J406" s="744"/>
      <c r="K406" s="745"/>
      <c r="L406" s="379"/>
      <c r="M406" s="377"/>
      <c r="N406" s="379"/>
    </row>
    <row r="407" spans="1:14" ht="51" customHeight="1" x14ac:dyDescent="0.2">
      <c r="A407" s="748" t="s">
        <v>1355</v>
      </c>
      <c r="B407" s="744"/>
      <c r="C407" s="744"/>
      <c r="D407" s="744"/>
      <c r="E407" s="744"/>
      <c r="F407" s="744"/>
      <c r="G407" s="744"/>
      <c r="H407" s="744"/>
      <c r="I407" s="744"/>
      <c r="J407" s="744"/>
      <c r="K407" s="745"/>
      <c r="L407" s="379"/>
      <c r="M407" s="377"/>
      <c r="N407" s="379"/>
    </row>
    <row r="408" spans="1:14" ht="51" customHeight="1" x14ac:dyDescent="0.2">
      <c r="A408" s="746" t="s">
        <v>711</v>
      </c>
      <c r="B408" s="744"/>
      <c r="C408" s="744"/>
      <c r="D408" s="744"/>
      <c r="E408" s="744"/>
      <c r="F408" s="744"/>
      <c r="G408" s="744"/>
      <c r="H408" s="744"/>
      <c r="I408" s="744"/>
      <c r="J408" s="744"/>
      <c r="K408" s="745"/>
      <c r="L408" s="379"/>
      <c r="M408" s="377"/>
      <c r="N408" s="379"/>
    </row>
    <row r="409" spans="1:14" x14ac:dyDescent="0.2">
      <c r="A409" s="661"/>
      <c r="B409" s="662"/>
      <c r="C409" s="662"/>
      <c r="D409" s="662"/>
      <c r="E409" s="662"/>
      <c r="F409" s="662"/>
      <c r="G409" s="662"/>
      <c r="H409" s="662"/>
      <c r="I409" s="662"/>
      <c r="J409" s="662"/>
      <c r="K409" s="663"/>
      <c r="L409" s="379"/>
      <c r="M409" s="377"/>
      <c r="N409" s="379"/>
    </row>
    <row r="410" spans="1:14" x14ac:dyDescent="0.2">
      <c r="A410" s="784" t="s">
        <v>205</v>
      </c>
      <c r="B410" s="785"/>
      <c r="C410" s="785"/>
      <c r="D410" s="785"/>
      <c r="E410" s="785"/>
      <c r="F410" s="785"/>
      <c r="G410" s="785"/>
      <c r="H410" s="785"/>
      <c r="I410" s="785"/>
      <c r="J410" s="785"/>
      <c r="K410" s="786"/>
      <c r="L410" s="379"/>
      <c r="M410" s="377"/>
      <c r="N410" s="379"/>
    </row>
    <row r="411" spans="1:14" ht="66" customHeight="1" x14ac:dyDescent="0.2">
      <c r="A411" s="746" t="s">
        <v>712</v>
      </c>
      <c r="B411" s="744"/>
      <c r="C411" s="744"/>
      <c r="D411" s="744"/>
      <c r="E411" s="744"/>
      <c r="F411" s="744"/>
      <c r="G411" s="744"/>
      <c r="H411" s="744"/>
      <c r="I411" s="744"/>
      <c r="J411" s="744"/>
      <c r="K411" s="745"/>
      <c r="L411" s="379"/>
      <c r="M411" s="377"/>
      <c r="N411" s="379"/>
    </row>
    <row r="412" spans="1:14" ht="75.75" customHeight="1" x14ac:dyDescent="0.2">
      <c r="A412" s="748" t="s">
        <v>713</v>
      </c>
      <c r="B412" s="744"/>
      <c r="C412" s="744"/>
      <c r="D412" s="744"/>
      <c r="E412" s="744"/>
      <c r="F412" s="744"/>
      <c r="G412" s="744"/>
      <c r="H412" s="744"/>
      <c r="I412" s="744"/>
      <c r="J412" s="744"/>
      <c r="K412" s="745"/>
      <c r="L412" s="379"/>
      <c r="M412" s="377"/>
      <c r="N412" s="379"/>
    </row>
    <row r="413" spans="1:14" ht="18.75" customHeight="1" x14ac:dyDescent="0.2">
      <c r="A413" s="746" t="s">
        <v>714</v>
      </c>
      <c r="B413" s="744"/>
      <c r="C413" s="744"/>
      <c r="D413" s="744"/>
      <c r="E413" s="744"/>
      <c r="F413" s="744"/>
      <c r="G413" s="744"/>
      <c r="H413" s="744"/>
      <c r="I413" s="744"/>
      <c r="J413" s="744"/>
      <c r="K413" s="745"/>
      <c r="L413" s="379"/>
      <c r="M413" s="377"/>
      <c r="N413" s="379"/>
    </row>
    <row r="414" spans="1:14" ht="116.25" customHeight="1" x14ac:dyDescent="0.2">
      <c r="A414" s="746" t="s">
        <v>1138</v>
      </c>
      <c r="B414" s="744"/>
      <c r="C414" s="744"/>
      <c r="D414" s="744"/>
      <c r="E414" s="744"/>
      <c r="F414" s="744"/>
      <c r="G414" s="744"/>
      <c r="H414" s="744"/>
      <c r="I414" s="744"/>
      <c r="J414" s="744"/>
      <c r="K414" s="745"/>
      <c r="L414" s="379"/>
      <c r="M414" s="377"/>
      <c r="N414" s="379"/>
    </row>
    <row r="415" spans="1:14" ht="35.25" customHeight="1" x14ac:dyDescent="0.2">
      <c r="A415" s="746" t="s">
        <v>715</v>
      </c>
      <c r="B415" s="744"/>
      <c r="C415" s="744"/>
      <c r="D415" s="744"/>
      <c r="E415" s="744"/>
      <c r="F415" s="744"/>
      <c r="G415" s="744"/>
      <c r="H415" s="744"/>
      <c r="I415" s="744"/>
      <c r="J415" s="744"/>
      <c r="K415" s="745"/>
      <c r="L415" s="379"/>
      <c r="M415" s="377"/>
      <c r="N415" s="379"/>
    </row>
    <row r="416" spans="1:14" ht="65.25" customHeight="1" x14ac:dyDescent="0.2">
      <c r="A416" s="746" t="s">
        <v>716</v>
      </c>
      <c r="B416" s="744"/>
      <c r="C416" s="744"/>
      <c r="D416" s="744"/>
      <c r="E416" s="744"/>
      <c r="F416" s="744"/>
      <c r="G416" s="744"/>
      <c r="H416" s="744"/>
      <c r="I416" s="744"/>
      <c r="J416" s="744"/>
      <c r="K416" s="745"/>
      <c r="L416" s="379"/>
      <c r="M416" s="377"/>
      <c r="N416" s="379"/>
    </row>
    <row r="417" spans="1:14" ht="52.5" customHeight="1" x14ac:dyDescent="0.2">
      <c r="A417" s="746" t="s">
        <v>717</v>
      </c>
      <c r="B417" s="744"/>
      <c r="C417" s="744"/>
      <c r="D417" s="744"/>
      <c r="E417" s="744"/>
      <c r="F417" s="744"/>
      <c r="G417" s="744"/>
      <c r="H417" s="744"/>
      <c r="I417" s="744"/>
      <c r="J417" s="744"/>
      <c r="K417" s="745"/>
      <c r="L417" s="379"/>
      <c r="M417" s="377"/>
      <c r="N417" s="379"/>
    </row>
    <row r="418" spans="1:14" ht="61.5" customHeight="1" x14ac:dyDescent="0.2">
      <c r="A418" s="746" t="s">
        <v>718</v>
      </c>
      <c r="B418" s="744"/>
      <c r="C418" s="744"/>
      <c r="D418" s="744"/>
      <c r="E418" s="744"/>
      <c r="F418" s="744"/>
      <c r="G418" s="744"/>
      <c r="H418" s="744"/>
      <c r="I418" s="744"/>
      <c r="J418" s="744"/>
      <c r="K418" s="745"/>
      <c r="L418" s="379"/>
      <c r="M418" s="378"/>
      <c r="N418" s="379"/>
    </row>
    <row r="419" spans="1:14" ht="65.25" customHeight="1" x14ac:dyDescent="0.2">
      <c r="A419" s="748" t="s">
        <v>1356</v>
      </c>
      <c r="B419" s="744"/>
      <c r="C419" s="744"/>
      <c r="D419" s="744"/>
      <c r="E419" s="744"/>
      <c r="F419" s="744"/>
      <c r="G419" s="744"/>
      <c r="H419" s="744"/>
      <c r="I419" s="744"/>
      <c r="J419" s="744"/>
      <c r="K419" s="745"/>
      <c r="L419" s="379"/>
      <c r="M419" s="377"/>
      <c r="N419" s="379"/>
    </row>
    <row r="420" spans="1:14" ht="49.5" customHeight="1" x14ac:dyDescent="0.2">
      <c r="A420" s="748" t="s">
        <v>1357</v>
      </c>
      <c r="B420" s="744"/>
      <c r="C420" s="744"/>
      <c r="D420" s="744"/>
      <c r="E420" s="744"/>
      <c r="F420" s="744"/>
      <c r="G420" s="744"/>
      <c r="H420" s="744"/>
      <c r="I420" s="744"/>
      <c r="J420" s="744"/>
      <c r="K420" s="745"/>
      <c r="L420" s="379"/>
      <c r="M420" s="377"/>
      <c r="N420" s="379"/>
    </row>
    <row r="421" spans="1:14" x14ac:dyDescent="0.2">
      <c r="A421" s="651"/>
      <c r="B421" s="652"/>
      <c r="C421" s="652"/>
      <c r="D421" s="652"/>
      <c r="E421" s="652"/>
      <c r="F421" s="652"/>
      <c r="G421" s="652"/>
      <c r="H421" s="652"/>
      <c r="I421" s="652"/>
      <c r="J421" s="652"/>
      <c r="K421" s="653"/>
      <c r="L421" s="379"/>
      <c r="M421" s="377"/>
      <c r="N421" s="379"/>
    </row>
    <row r="422" spans="1:14" x14ac:dyDescent="0.2">
      <c r="A422" s="784" t="s">
        <v>206</v>
      </c>
      <c r="B422" s="785"/>
      <c r="C422" s="785"/>
      <c r="D422" s="785"/>
      <c r="E422" s="785"/>
      <c r="F422" s="785"/>
      <c r="G422" s="785"/>
      <c r="H422" s="785"/>
      <c r="I422" s="785"/>
      <c r="J422" s="785"/>
      <c r="K422" s="786"/>
      <c r="L422" s="379"/>
      <c r="M422" s="377"/>
      <c r="N422" s="379"/>
    </row>
    <row r="423" spans="1:14" ht="87" customHeight="1" x14ac:dyDescent="0.2">
      <c r="A423" s="746" t="s">
        <v>719</v>
      </c>
      <c r="B423" s="744"/>
      <c r="C423" s="744"/>
      <c r="D423" s="744"/>
      <c r="E423" s="744"/>
      <c r="F423" s="744"/>
      <c r="G423" s="744"/>
      <c r="H423" s="744"/>
      <c r="I423" s="744"/>
      <c r="J423" s="744"/>
      <c r="K423" s="745"/>
      <c r="L423" s="379"/>
      <c r="M423" s="377"/>
      <c r="N423" s="379"/>
    </row>
    <row r="424" spans="1:14" ht="23.25" customHeight="1" x14ac:dyDescent="0.2">
      <c r="A424" s="861" t="s">
        <v>720</v>
      </c>
      <c r="B424" s="744"/>
      <c r="C424" s="744"/>
      <c r="D424" s="744"/>
      <c r="E424" s="744"/>
      <c r="F424" s="744"/>
      <c r="G424" s="744"/>
      <c r="H424" s="744"/>
      <c r="I424" s="744"/>
      <c r="J424" s="744"/>
      <c r="K424" s="745"/>
      <c r="L424" s="379"/>
      <c r="M424" s="378"/>
      <c r="N424" s="379"/>
    </row>
    <row r="425" spans="1:14" ht="36" customHeight="1" x14ac:dyDescent="0.2">
      <c r="A425" s="746" t="s">
        <v>721</v>
      </c>
      <c r="B425" s="744"/>
      <c r="C425" s="744"/>
      <c r="D425" s="744"/>
      <c r="E425" s="744"/>
      <c r="F425" s="744"/>
      <c r="G425" s="744"/>
      <c r="H425" s="744"/>
      <c r="I425" s="744"/>
      <c r="J425" s="744"/>
      <c r="K425" s="745"/>
      <c r="L425" s="379"/>
      <c r="M425" s="377"/>
      <c r="N425" s="379"/>
    </row>
    <row r="426" spans="1:14" ht="31.5" customHeight="1" x14ac:dyDescent="0.2">
      <c r="A426" s="865" t="s">
        <v>722</v>
      </c>
      <c r="B426" s="866"/>
      <c r="C426" s="866"/>
      <c r="D426" s="866"/>
      <c r="E426" s="866"/>
      <c r="F426" s="866"/>
      <c r="G426" s="866"/>
      <c r="H426" s="866"/>
      <c r="I426" s="866"/>
      <c r="J426" s="866"/>
      <c r="K426" s="867"/>
      <c r="L426" s="379"/>
      <c r="M426" s="378"/>
      <c r="N426" s="379"/>
    </row>
    <row r="427" spans="1:14" ht="52.5" customHeight="1" x14ac:dyDescent="0.2">
      <c r="A427" s="746" t="s">
        <v>723</v>
      </c>
      <c r="B427" s="744"/>
      <c r="C427" s="744"/>
      <c r="D427" s="744"/>
      <c r="E427" s="744"/>
      <c r="F427" s="744"/>
      <c r="G427" s="744"/>
      <c r="H427" s="744"/>
      <c r="I427" s="744"/>
      <c r="J427" s="744"/>
      <c r="K427" s="745"/>
      <c r="L427" s="379"/>
      <c r="M427" s="377"/>
      <c r="N427" s="379"/>
    </row>
    <row r="428" spans="1:14" ht="18" customHeight="1" x14ac:dyDescent="0.2">
      <c r="A428" s="861" t="s">
        <v>697</v>
      </c>
      <c r="B428" s="744"/>
      <c r="C428" s="744"/>
      <c r="D428" s="744"/>
      <c r="E428" s="744"/>
      <c r="F428" s="744"/>
      <c r="G428" s="744"/>
      <c r="H428" s="744"/>
      <c r="I428" s="744"/>
      <c r="J428" s="744"/>
      <c r="K428" s="745"/>
      <c r="L428" s="379"/>
      <c r="M428" s="378"/>
      <c r="N428" s="379"/>
    </row>
    <row r="429" spans="1:14" ht="59.25" customHeight="1" x14ac:dyDescent="0.2">
      <c r="A429" s="746" t="s">
        <v>724</v>
      </c>
      <c r="B429" s="744"/>
      <c r="C429" s="744"/>
      <c r="D429" s="744"/>
      <c r="E429" s="744"/>
      <c r="F429" s="744"/>
      <c r="G429" s="744"/>
      <c r="H429" s="744"/>
      <c r="I429" s="744"/>
      <c r="J429" s="744"/>
      <c r="K429" s="745"/>
      <c r="L429" s="379"/>
      <c r="M429" s="377"/>
      <c r="N429" s="379"/>
    </row>
    <row r="430" spans="1:14" x14ac:dyDescent="0.2">
      <c r="A430" s="651"/>
      <c r="B430" s="652"/>
      <c r="C430" s="652"/>
      <c r="D430" s="652"/>
      <c r="E430" s="652"/>
      <c r="F430" s="652"/>
      <c r="G430" s="652"/>
      <c r="H430" s="652"/>
      <c r="I430" s="652"/>
      <c r="J430" s="652"/>
      <c r="K430" s="653"/>
      <c r="L430" s="379"/>
      <c r="M430" s="377"/>
      <c r="N430" s="379"/>
    </row>
    <row r="431" spans="1:14" ht="17.25" customHeight="1" x14ac:dyDescent="0.2">
      <c r="A431" s="784" t="s">
        <v>725</v>
      </c>
      <c r="B431" s="785"/>
      <c r="C431" s="785"/>
      <c r="D431" s="785"/>
      <c r="E431" s="785"/>
      <c r="F431" s="785"/>
      <c r="G431" s="785"/>
      <c r="H431" s="785"/>
      <c r="I431" s="785"/>
      <c r="J431" s="785"/>
      <c r="K431" s="786"/>
      <c r="L431" s="379"/>
      <c r="M431" s="377"/>
      <c r="N431" s="379"/>
    </row>
    <row r="432" spans="1:14" ht="31.5" customHeight="1" x14ac:dyDescent="0.2">
      <c r="A432" s="748" t="s">
        <v>1358</v>
      </c>
      <c r="B432" s="744"/>
      <c r="C432" s="744"/>
      <c r="D432" s="744"/>
      <c r="E432" s="744"/>
      <c r="F432" s="744"/>
      <c r="G432" s="744"/>
      <c r="H432" s="744"/>
      <c r="I432" s="744"/>
      <c r="J432" s="744"/>
      <c r="K432" s="745"/>
      <c r="L432" s="379"/>
      <c r="M432" s="377"/>
      <c r="N432" s="379"/>
    </row>
    <row r="433" spans="1:14" ht="52.5" customHeight="1" x14ac:dyDescent="0.2">
      <c r="A433" s="748" t="s">
        <v>1359</v>
      </c>
      <c r="B433" s="744"/>
      <c r="C433" s="744"/>
      <c r="D433" s="744"/>
      <c r="E433" s="744"/>
      <c r="F433" s="744"/>
      <c r="G433" s="744"/>
      <c r="H433" s="744"/>
      <c r="I433" s="744"/>
      <c r="J433" s="744"/>
      <c r="K433" s="745"/>
      <c r="L433" s="379"/>
      <c r="M433" s="377"/>
      <c r="N433" s="379"/>
    </row>
    <row r="434" spans="1:14" ht="97.5" customHeight="1" x14ac:dyDescent="0.2">
      <c r="A434" s="748" t="s">
        <v>1360</v>
      </c>
      <c r="B434" s="744"/>
      <c r="C434" s="744"/>
      <c r="D434" s="744"/>
      <c r="E434" s="744"/>
      <c r="F434" s="744"/>
      <c r="G434" s="744"/>
      <c r="H434" s="744"/>
      <c r="I434" s="744"/>
      <c r="J434" s="744"/>
      <c r="K434" s="745"/>
      <c r="L434" s="379"/>
      <c r="M434" s="377"/>
      <c r="N434" s="379"/>
    </row>
    <row r="435" spans="1:14" ht="68.25" customHeight="1" x14ac:dyDescent="0.2">
      <c r="A435" s="748" t="s">
        <v>1361</v>
      </c>
      <c r="B435" s="744"/>
      <c r="C435" s="744"/>
      <c r="D435" s="744"/>
      <c r="E435" s="744"/>
      <c r="F435" s="744"/>
      <c r="G435" s="744"/>
      <c r="H435" s="744"/>
      <c r="I435" s="744"/>
      <c r="J435" s="744"/>
      <c r="K435" s="745"/>
      <c r="L435" s="379"/>
      <c r="M435" s="377"/>
      <c r="N435" s="379"/>
    </row>
    <row r="436" spans="1:14" ht="45" customHeight="1" x14ac:dyDescent="0.2">
      <c r="A436" s="748" t="s">
        <v>1362</v>
      </c>
      <c r="B436" s="744"/>
      <c r="C436" s="744"/>
      <c r="D436" s="744"/>
      <c r="E436" s="744"/>
      <c r="F436" s="744"/>
      <c r="G436" s="744"/>
      <c r="H436" s="744"/>
      <c r="I436" s="744"/>
      <c r="J436" s="744"/>
      <c r="K436" s="745"/>
      <c r="L436" s="379"/>
      <c r="M436" s="377"/>
      <c r="N436" s="379"/>
    </row>
    <row r="437" spans="1:14" ht="57.75" customHeight="1" x14ac:dyDescent="0.2">
      <c r="A437" s="748" t="s">
        <v>1363</v>
      </c>
      <c r="B437" s="744"/>
      <c r="C437" s="744"/>
      <c r="D437" s="744"/>
      <c r="E437" s="744"/>
      <c r="F437" s="744"/>
      <c r="G437" s="744"/>
      <c r="H437" s="744"/>
      <c r="I437" s="744"/>
      <c r="J437" s="744"/>
      <c r="K437" s="745"/>
      <c r="L437" s="379"/>
      <c r="M437" s="377"/>
      <c r="N437" s="379"/>
    </row>
    <row r="438" spans="1:14" ht="114.75" customHeight="1" x14ac:dyDescent="0.2">
      <c r="A438" s="746" t="s">
        <v>726</v>
      </c>
      <c r="B438" s="744"/>
      <c r="C438" s="744"/>
      <c r="D438" s="744"/>
      <c r="E438" s="744"/>
      <c r="F438" s="744"/>
      <c r="G438" s="744"/>
      <c r="H438" s="744"/>
      <c r="I438" s="744"/>
      <c r="J438" s="744"/>
      <c r="K438" s="745"/>
      <c r="L438" s="379"/>
      <c r="M438" s="377"/>
      <c r="N438" s="379"/>
    </row>
    <row r="439" spans="1:14" ht="68.25" customHeight="1" x14ac:dyDescent="0.2">
      <c r="A439" s="746" t="s">
        <v>1364</v>
      </c>
      <c r="B439" s="744"/>
      <c r="C439" s="744"/>
      <c r="D439" s="744"/>
      <c r="E439" s="744"/>
      <c r="F439" s="744"/>
      <c r="G439" s="744"/>
      <c r="H439" s="744"/>
      <c r="I439" s="744"/>
      <c r="J439" s="744"/>
      <c r="K439" s="745"/>
      <c r="L439" s="379"/>
      <c r="M439" s="377"/>
      <c r="N439" s="379"/>
    </row>
    <row r="440" spans="1:14" ht="68.25" customHeight="1" x14ac:dyDescent="0.2">
      <c r="A440" s="746" t="s">
        <v>727</v>
      </c>
      <c r="B440" s="744"/>
      <c r="C440" s="744"/>
      <c r="D440" s="744"/>
      <c r="E440" s="744"/>
      <c r="F440" s="744"/>
      <c r="G440" s="744"/>
      <c r="H440" s="744"/>
      <c r="I440" s="744"/>
      <c r="J440" s="744"/>
      <c r="K440" s="745"/>
      <c r="L440" s="379"/>
      <c r="M440" s="378"/>
      <c r="N440" s="379"/>
    </row>
    <row r="441" spans="1:14" ht="35.25" customHeight="1" x14ac:dyDescent="0.2">
      <c r="A441" s="748" t="s">
        <v>1365</v>
      </c>
      <c r="B441" s="744"/>
      <c r="C441" s="744"/>
      <c r="D441" s="744"/>
      <c r="E441" s="744"/>
      <c r="F441" s="744"/>
      <c r="G441" s="744"/>
      <c r="H441" s="744"/>
      <c r="I441" s="744"/>
      <c r="J441" s="744"/>
      <c r="K441" s="745"/>
      <c r="L441" s="379"/>
      <c r="M441" s="377"/>
      <c r="N441" s="379"/>
    </row>
    <row r="442" spans="1:14" ht="33" customHeight="1" x14ac:dyDescent="0.2">
      <c r="A442" s="746" t="s">
        <v>728</v>
      </c>
      <c r="B442" s="744"/>
      <c r="C442" s="744"/>
      <c r="D442" s="744"/>
      <c r="E442" s="744"/>
      <c r="F442" s="744"/>
      <c r="G442" s="744"/>
      <c r="H442" s="744"/>
      <c r="I442" s="744"/>
      <c r="J442" s="744"/>
      <c r="K442" s="745"/>
      <c r="L442" s="379"/>
      <c r="M442" s="377"/>
      <c r="N442" s="379"/>
    </row>
    <row r="443" spans="1:14" ht="33" customHeight="1" x14ac:dyDescent="0.2">
      <c r="A443" s="746" t="s">
        <v>729</v>
      </c>
      <c r="B443" s="744"/>
      <c r="C443" s="744"/>
      <c r="D443" s="744"/>
      <c r="E443" s="744"/>
      <c r="F443" s="744"/>
      <c r="G443" s="744"/>
      <c r="H443" s="744"/>
      <c r="I443" s="744"/>
      <c r="J443" s="744"/>
      <c r="K443" s="745"/>
      <c r="L443" s="379"/>
      <c r="M443" s="377"/>
      <c r="N443" s="379"/>
    </row>
    <row r="444" spans="1:14" ht="50.25" customHeight="1" x14ac:dyDescent="0.2">
      <c r="A444" s="746" t="s">
        <v>730</v>
      </c>
      <c r="B444" s="744"/>
      <c r="C444" s="744"/>
      <c r="D444" s="744"/>
      <c r="E444" s="744"/>
      <c r="F444" s="744"/>
      <c r="G444" s="744"/>
      <c r="H444" s="744"/>
      <c r="I444" s="744"/>
      <c r="J444" s="744"/>
      <c r="K444" s="745"/>
      <c r="L444" s="379"/>
      <c r="M444" s="377"/>
      <c r="N444" s="379"/>
    </row>
    <row r="445" spans="1:14" ht="66.75" customHeight="1" x14ac:dyDescent="0.2">
      <c r="A445" s="746" t="s">
        <v>731</v>
      </c>
      <c r="B445" s="744"/>
      <c r="C445" s="744"/>
      <c r="D445" s="744"/>
      <c r="E445" s="744"/>
      <c r="F445" s="744"/>
      <c r="G445" s="744"/>
      <c r="H445" s="744"/>
      <c r="I445" s="744"/>
      <c r="J445" s="744"/>
      <c r="K445" s="745"/>
      <c r="L445" s="379"/>
      <c r="M445" s="377"/>
      <c r="N445" s="379"/>
    </row>
    <row r="446" spans="1:14" ht="45.75" customHeight="1" x14ac:dyDescent="0.2">
      <c r="A446" s="748" t="s">
        <v>1366</v>
      </c>
      <c r="B446" s="744"/>
      <c r="C446" s="744"/>
      <c r="D446" s="744"/>
      <c r="E446" s="744"/>
      <c r="F446" s="744"/>
      <c r="G446" s="744"/>
      <c r="H446" s="744"/>
      <c r="I446" s="744"/>
      <c r="J446" s="744"/>
      <c r="K446" s="745"/>
      <c r="L446" s="379"/>
      <c r="M446" s="377"/>
      <c r="N446" s="379"/>
    </row>
    <row r="447" spans="1:14" ht="28.5" customHeight="1" x14ac:dyDescent="0.2">
      <c r="A447" s="748" t="s">
        <v>1367</v>
      </c>
      <c r="B447" s="744"/>
      <c r="C447" s="744"/>
      <c r="D447" s="744"/>
      <c r="E447" s="744"/>
      <c r="F447" s="744"/>
      <c r="G447" s="744"/>
      <c r="H447" s="744"/>
      <c r="I447" s="744"/>
      <c r="J447" s="744"/>
      <c r="K447" s="745"/>
      <c r="L447" s="379"/>
      <c r="M447" s="377"/>
      <c r="N447" s="379"/>
    </row>
    <row r="448" spans="1:14" ht="28.5" customHeight="1" x14ac:dyDescent="0.2">
      <c r="A448" s="748" t="s">
        <v>1368</v>
      </c>
      <c r="B448" s="744"/>
      <c r="C448" s="744"/>
      <c r="D448" s="744"/>
      <c r="E448" s="744"/>
      <c r="F448" s="744"/>
      <c r="G448" s="744"/>
      <c r="H448" s="744"/>
      <c r="I448" s="744"/>
      <c r="J448" s="744"/>
      <c r="K448" s="745"/>
      <c r="L448" s="379"/>
      <c r="M448" s="377"/>
      <c r="N448" s="379"/>
    </row>
    <row r="449" spans="1:14" ht="37.5" customHeight="1" x14ac:dyDescent="0.2">
      <c r="A449" s="748" t="s">
        <v>1369</v>
      </c>
      <c r="B449" s="744"/>
      <c r="C449" s="744"/>
      <c r="D449" s="744"/>
      <c r="E449" s="744"/>
      <c r="F449" s="744"/>
      <c r="G449" s="744"/>
      <c r="H449" s="744"/>
      <c r="I449" s="744"/>
      <c r="J449" s="744"/>
      <c r="K449" s="745"/>
      <c r="L449" s="379"/>
      <c r="M449" s="377"/>
      <c r="N449" s="379"/>
    </row>
    <row r="450" spans="1:14" ht="39" customHeight="1" x14ac:dyDescent="0.2">
      <c r="A450" s="748" t="s">
        <v>1370</v>
      </c>
      <c r="B450" s="744"/>
      <c r="C450" s="744"/>
      <c r="D450" s="744"/>
      <c r="E450" s="744"/>
      <c r="F450" s="744"/>
      <c r="G450" s="744"/>
      <c r="H450" s="744"/>
      <c r="I450" s="744"/>
      <c r="J450" s="744"/>
      <c r="K450" s="745"/>
      <c r="L450" s="379"/>
      <c r="M450" s="377"/>
      <c r="N450" s="379"/>
    </row>
    <row r="451" spans="1:14" ht="49.5" customHeight="1" x14ac:dyDescent="0.2">
      <c r="A451" s="748" t="s">
        <v>1371</v>
      </c>
      <c r="B451" s="744"/>
      <c r="C451" s="744"/>
      <c r="D451" s="744"/>
      <c r="E451" s="744"/>
      <c r="F451" s="744"/>
      <c r="G451" s="744"/>
      <c r="H451" s="744"/>
      <c r="I451" s="744"/>
      <c r="J451" s="744"/>
      <c r="K451" s="745"/>
      <c r="L451" s="379"/>
      <c r="M451" s="377"/>
      <c r="N451" s="379"/>
    </row>
    <row r="452" spans="1:14" ht="18.75" customHeight="1" x14ac:dyDescent="0.2">
      <c r="A452" s="858" t="s">
        <v>732</v>
      </c>
      <c r="B452" s="859"/>
      <c r="C452" s="859"/>
      <c r="D452" s="859"/>
      <c r="E452" s="859"/>
      <c r="F452" s="859"/>
      <c r="G452" s="859"/>
      <c r="H452" s="859"/>
      <c r="I452" s="859"/>
      <c r="J452" s="859"/>
      <c r="K452" s="860"/>
      <c r="L452" s="379"/>
      <c r="M452" s="377"/>
      <c r="N452" s="379"/>
    </row>
    <row r="453" spans="1:14" ht="36.75" customHeight="1" x14ac:dyDescent="0.2">
      <c r="A453" s="746" t="s">
        <v>733</v>
      </c>
      <c r="B453" s="744"/>
      <c r="C453" s="744"/>
      <c r="D453" s="744"/>
      <c r="E453" s="744"/>
      <c r="F453" s="744"/>
      <c r="G453" s="744"/>
      <c r="H453" s="744"/>
      <c r="I453" s="744"/>
      <c r="J453" s="744"/>
      <c r="K453" s="745"/>
      <c r="L453" s="379"/>
      <c r="M453" s="377"/>
      <c r="N453" s="379"/>
    </row>
    <row r="454" spans="1:14" ht="24.75" customHeight="1" x14ac:dyDescent="0.2">
      <c r="A454" s="858" t="s">
        <v>734</v>
      </c>
      <c r="B454" s="859"/>
      <c r="C454" s="859"/>
      <c r="D454" s="859"/>
      <c r="E454" s="859"/>
      <c r="F454" s="859"/>
      <c r="G454" s="859"/>
      <c r="H454" s="859"/>
      <c r="I454" s="859"/>
      <c r="J454" s="859"/>
      <c r="K454" s="860"/>
      <c r="L454" s="379"/>
      <c r="M454" s="377"/>
      <c r="N454" s="379"/>
    </row>
    <row r="455" spans="1:14" ht="24.75" customHeight="1" x14ac:dyDescent="0.2">
      <c r="A455" s="746" t="s">
        <v>735</v>
      </c>
      <c r="B455" s="744"/>
      <c r="C455" s="744"/>
      <c r="D455" s="744"/>
      <c r="E455" s="744"/>
      <c r="F455" s="744"/>
      <c r="G455" s="744"/>
      <c r="H455" s="744"/>
      <c r="I455" s="744"/>
      <c r="J455" s="744"/>
      <c r="K455" s="745"/>
      <c r="L455" s="379"/>
      <c r="M455" s="377"/>
      <c r="N455" s="379"/>
    </row>
    <row r="456" spans="1:14" ht="45.75" customHeight="1" x14ac:dyDescent="0.2">
      <c r="A456" s="748" t="s">
        <v>1372</v>
      </c>
      <c r="B456" s="744"/>
      <c r="C456" s="744"/>
      <c r="D456" s="744"/>
      <c r="E456" s="744"/>
      <c r="F456" s="744"/>
      <c r="G456" s="744"/>
      <c r="H456" s="744"/>
      <c r="I456" s="744"/>
      <c r="J456" s="744"/>
      <c r="K456" s="745"/>
      <c r="L456" s="379"/>
      <c r="M456" s="377"/>
      <c r="N456" s="379"/>
    </row>
    <row r="457" spans="1:14" ht="36.75" customHeight="1" x14ac:dyDescent="0.2">
      <c r="A457" s="748" t="s">
        <v>1373</v>
      </c>
      <c r="B457" s="744"/>
      <c r="C457" s="744"/>
      <c r="D457" s="744"/>
      <c r="E457" s="744"/>
      <c r="F457" s="744"/>
      <c r="G457" s="744"/>
      <c r="H457" s="744"/>
      <c r="I457" s="744"/>
      <c r="J457" s="744"/>
      <c r="K457" s="745"/>
      <c r="L457" s="379"/>
      <c r="M457" s="377"/>
      <c r="N457" s="379"/>
    </row>
    <row r="458" spans="1:14" ht="60" customHeight="1" x14ac:dyDescent="0.2">
      <c r="A458" s="748" t="s">
        <v>736</v>
      </c>
      <c r="B458" s="744"/>
      <c r="C458" s="744"/>
      <c r="D458" s="744"/>
      <c r="E458" s="744"/>
      <c r="F458" s="744"/>
      <c r="G458" s="744"/>
      <c r="H458" s="744"/>
      <c r="I458" s="744"/>
      <c r="J458" s="744"/>
      <c r="K458" s="745"/>
      <c r="L458" s="379"/>
      <c r="M458" s="377"/>
      <c r="N458" s="379"/>
    </row>
    <row r="459" spans="1:14" ht="61.5" customHeight="1" x14ac:dyDescent="0.2">
      <c r="A459" s="748" t="s">
        <v>737</v>
      </c>
      <c r="B459" s="744"/>
      <c r="C459" s="744"/>
      <c r="D459" s="744"/>
      <c r="E459" s="744"/>
      <c r="F459" s="744"/>
      <c r="G459" s="744"/>
      <c r="H459" s="744"/>
      <c r="I459" s="744"/>
      <c r="J459" s="744"/>
      <c r="K459" s="745"/>
      <c r="L459" s="379"/>
      <c r="M459" s="377"/>
      <c r="N459" s="379"/>
    </row>
    <row r="460" spans="1:14" ht="35.25" customHeight="1" x14ac:dyDescent="0.2">
      <c r="A460" s="748" t="s">
        <v>738</v>
      </c>
      <c r="B460" s="744"/>
      <c r="C460" s="744"/>
      <c r="D460" s="744"/>
      <c r="E460" s="744"/>
      <c r="F460" s="744"/>
      <c r="G460" s="744"/>
      <c r="H460" s="744"/>
      <c r="I460" s="744"/>
      <c r="J460" s="744"/>
      <c r="K460" s="745"/>
      <c r="L460" s="379"/>
      <c r="M460" s="377"/>
      <c r="N460" s="379"/>
    </row>
    <row r="461" spans="1:14" ht="67.5" customHeight="1" x14ac:dyDescent="0.2">
      <c r="A461" s="748" t="s">
        <v>739</v>
      </c>
      <c r="B461" s="744"/>
      <c r="C461" s="744"/>
      <c r="D461" s="744"/>
      <c r="E461" s="744"/>
      <c r="F461" s="744"/>
      <c r="G461" s="744"/>
      <c r="H461" s="744"/>
      <c r="I461" s="744"/>
      <c r="J461" s="744"/>
      <c r="K461" s="745"/>
      <c r="L461" s="379"/>
      <c r="M461" s="378"/>
      <c r="N461" s="379"/>
    </row>
    <row r="462" spans="1:14" ht="56.25" customHeight="1" x14ac:dyDescent="0.2">
      <c r="A462" s="748" t="s">
        <v>1374</v>
      </c>
      <c r="B462" s="744"/>
      <c r="C462" s="744"/>
      <c r="D462" s="744"/>
      <c r="E462" s="744"/>
      <c r="F462" s="744"/>
      <c r="G462" s="744"/>
      <c r="H462" s="744"/>
      <c r="I462" s="744"/>
      <c r="J462" s="744"/>
      <c r="K462" s="745"/>
      <c r="L462" s="379"/>
      <c r="M462" s="377"/>
      <c r="N462" s="379"/>
    </row>
    <row r="463" spans="1:14" ht="51" customHeight="1" x14ac:dyDescent="0.2">
      <c r="A463" s="748" t="s">
        <v>1375</v>
      </c>
      <c r="B463" s="744"/>
      <c r="C463" s="744"/>
      <c r="D463" s="744"/>
      <c r="E463" s="744"/>
      <c r="F463" s="744"/>
      <c r="G463" s="744"/>
      <c r="H463" s="744"/>
      <c r="I463" s="744"/>
      <c r="J463" s="744"/>
      <c r="K463" s="745"/>
      <c r="L463" s="379"/>
      <c r="M463" s="377"/>
      <c r="N463" s="379"/>
    </row>
    <row r="464" spans="1:14" ht="47.25" customHeight="1" x14ac:dyDescent="0.2">
      <c r="A464" s="748" t="s">
        <v>1376</v>
      </c>
      <c r="B464" s="744"/>
      <c r="C464" s="744"/>
      <c r="D464" s="744"/>
      <c r="E464" s="744"/>
      <c r="F464" s="744"/>
      <c r="G464" s="744"/>
      <c r="H464" s="744"/>
      <c r="I464" s="744"/>
      <c r="J464" s="744"/>
      <c r="K464" s="745"/>
      <c r="L464" s="379"/>
      <c r="M464" s="377"/>
      <c r="N464" s="379"/>
    </row>
    <row r="465" spans="1:14" ht="51.75" customHeight="1" x14ac:dyDescent="0.2">
      <c r="A465" s="748" t="s">
        <v>740</v>
      </c>
      <c r="B465" s="744"/>
      <c r="C465" s="744"/>
      <c r="D465" s="744"/>
      <c r="E465" s="744"/>
      <c r="F465" s="744"/>
      <c r="G465" s="744"/>
      <c r="H465" s="744"/>
      <c r="I465" s="744"/>
      <c r="J465" s="744"/>
      <c r="K465" s="745"/>
      <c r="L465" s="379"/>
      <c r="M465" s="377"/>
      <c r="N465" s="379"/>
    </row>
    <row r="466" spans="1:14" ht="35.25" customHeight="1" x14ac:dyDescent="0.2">
      <c r="A466" s="740" t="s">
        <v>1134</v>
      </c>
      <c r="B466" s="741"/>
      <c r="C466" s="741"/>
      <c r="D466" s="741"/>
      <c r="E466" s="741"/>
      <c r="F466" s="741"/>
      <c r="G466" s="741"/>
      <c r="H466" s="741"/>
      <c r="I466" s="741"/>
      <c r="J466" s="741"/>
      <c r="K466" s="742"/>
      <c r="L466" s="379"/>
      <c r="M466" s="377"/>
      <c r="N466" s="379"/>
    </row>
    <row r="467" spans="1:14" ht="53.25" customHeight="1" x14ac:dyDescent="0.2">
      <c r="A467" s="743" t="s">
        <v>741</v>
      </c>
      <c r="B467" s="744"/>
      <c r="C467" s="744"/>
      <c r="D467" s="744"/>
      <c r="E467" s="744"/>
      <c r="F467" s="744"/>
      <c r="G467" s="744"/>
      <c r="H467" s="744"/>
      <c r="I467" s="744"/>
      <c r="J467" s="744"/>
      <c r="K467" s="745"/>
      <c r="L467" s="379"/>
      <c r="M467" s="377"/>
      <c r="N467" s="379"/>
    </row>
    <row r="468" spans="1:14" ht="60" customHeight="1" x14ac:dyDescent="0.2">
      <c r="A468" s="746" t="s">
        <v>742</v>
      </c>
      <c r="B468" s="744"/>
      <c r="C468" s="744"/>
      <c r="D468" s="744"/>
      <c r="E468" s="744"/>
      <c r="F468" s="744"/>
      <c r="G468" s="744"/>
      <c r="H468" s="744"/>
      <c r="I468" s="744"/>
      <c r="J468" s="744"/>
      <c r="K468" s="745"/>
      <c r="L468" s="379"/>
      <c r="M468" s="377"/>
      <c r="N468" s="379"/>
    </row>
    <row r="469" spans="1:14" ht="30.75" customHeight="1" x14ac:dyDescent="0.2">
      <c r="A469" s="746" t="s">
        <v>743</v>
      </c>
      <c r="B469" s="744"/>
      <c r="C469" s="744"/>
      <c r="D469" s="744"/>
      <c r="E469" s="744"/>
      <c r="F469" s="744"/>
      <c r="G469" s="744"/>
      <c r="H469" s="744"/>
      <c r="I469" s="744"/>
      <c r="J469" s="744"/>
      <c r="K469" s="745"/>
      <c r="L469" s="379"/>
      <c r="M469" s="377"/>
      <c r="N469" s="379"/>
    </row>
    <row r="470" spans="1:14" ht="53.25" customHeight="1" x14ac:dyDescent="0.2">
      <c r="A470" s="746" t="s">
        <v>744</v>
      </c>
      <c r="B470" s="744"/>
      <c r="C470" s="744"/>
      <c r="D470" s="744"/>
      <c r="E470" s="744"/>
      <c r="F470" s="744"/>
      <c r="G470" s="744"/>
      <c r="H470" s="744"/>
      <c r="I470" s="744"/>
      <c r="J470" s="744"/>
      <c r="K470" s="745"/>
      <c r="L470" s="379"/>
      <c r="M470" s="377"/>
      <c r="N470" s="379"/>
    </row>
    <row r="471" spans="1:14" ht="69" customHeight="1" x14ac:dyDescent="0.2">
      <c r="A471" s="747" t="s">
        <v>745</v>
      </c>
      <c r="B471" s="744"/>
      <c r="C471" s="744"/>
      <c r="D471" s="744"/>
      <c r="E471" s="744"/>
      <c r="F471" s="744"/>
      <c r="G471" s="744"/>
      <c r="H471" s="744"/>
      <c r="I471" s="744"/>
      <c r="J471" s="744"/>
      <c r="K471" s="745"/>
      <c r="L471" s="379"/>
      <c r="M471" s="377"/>
      <c r="N471" s="379"/>
    </row>
    <row r="472" spans="1:14" ht="80.25" customHeight="1" x14ac:dyDescent="0.2">
      <c r="A472" s="747" t="s">
        <v>746</v>
      </c>
      <c r="B472" s="744"/>
      <c r="C472" s="744"/>
      <c r="D472" s="744"/>
      <c r="E472" s="744"/>
      <c r="F472" s="744"/>
      <c r="G472" s="744"/>
      <c r="H472" s="744"/>
      <c r="I472" s="744"/>
      <c r="J472" s="744"/>
      <c r="K472" s="745"/>
      <c r="L472" s="379"/>
      <c r="M472" s="377"/>
      <c r="N472" s="379"/>
    </row>
    <row r="473" spans="1:14" ht="89.25" customHeight="1" x14ac:dyDescent="0.2">
      <c r="A473" s="748" t="s">
        <v>1377</v>
      </c>
      <c r="B473" s="744"/>
      <c r="C473" s="744"/>
      <c r="D473" s="744"/>
      <c r="E473" s="744"/>
      <c r="F473" s="744"/>
      <c r="G473" s="744"/>
      <c r="H473" s="744"/>
      <c r="I473" s="744"/>
      <c r="J473" s="744"/>
      <c r="K473" s="745"/>
      <c r="L473" s="386"/>
      <c r="M473" s="378"/>
      <c r="N473" s="379"/>
    </row>
    <row r="474" spans="1:14" ht="48" customHeight="1" x14ac:dyDescent="0.2">
      <c r="A474" s="749" t="s">
        <v>747</v>
      </c>
      <c r="B474" s="750"/>
      <c r="C474" s="750"/>
      <c r="D474" s="750"/>
      <c r="E474" s="750"/>
      <c r="F474" s="750"/>
      <c r="G474" s="750"/>
      <c r="H474" s="750"/>
      <c r="I474" s="750"/>
      <c r="J474" s="750"/>
      <c r="K474" s="751"/>
      <c r="L474" s="386"/>
      <c r="M474" s="378"/>
      <c r="N474" s="379"/>
    </row>
    <row r="475" spans="1:14" ht="77.25" customHeight="1" x14ac:dyDescent="0.2">
      <c r="A475" s="749" t="s">
        <v>1378</v>
      </c>
      <c r="B475" s="750"/>
      <c r="C475" s="750"/>
      <c r="D475" s="750"/>
      <c r="E475" s="750"/>
      <c r="F475" s="750"/>
      <c r="G475" s="750"/>
      <c r="H475" s="750"/>
      <c r="I475" s="750"/>
      <c r="J475" s="750"/>
      <c r="K475" s="751"/>
      <c r="L475" s="379"/>
      <c r="M475" s="377"/>
      <c r="N475" s="379"/>
    </row>
    <row r="476" spans="1:14" ht="35.25" customHeight="1" x14ac:dyDescent="0.2">
      <c r="A476" s="868" t="s">
        <v>1225</v>
      </c>
      <c r="B476" s="869"/>
      <c r="C476" s="869"/>
      <c r="D476" s="869"/>
      <c r="E476" s="869"/>
      <c r="F476" s="869"/>
      <c r="G476" s="869"/>
      <c r="H476" s="869"/>
      <c r="I476" s="869"/>
      <c r="J476" s="869"/>
      <c r="K476" s="870"/>
      <c r="L476" s="379"/>
      <c r="M476" s="377"/>
      <c r="N476" s="379"/>
    </row>
    <row r="477" spans="1:14" ht="50.25" customHeight="1" x14ac:dyDescent="0.2">
      <c r="A477" s="748" t="s">
        <v>1379</v>
      </c>
      <c r="B477" s="744"/>
      <c r="C477" s="744"/>
      <c r="D477" s="744"/>
      <c r="E477" s="744"/>
      <c r="F477" s="744"/>
      <c r="G477" s="744"/>
      <c r="H477" s="744"/>
      <c r="I477" s="744"/>
      <c r="J477" s="744"/>
      <c r="K477" s="745"/>
      <c r="L477" s="379"/>
      <c r="M477" s="377"/>
      <c r="N477" s="379"/>
    </row>
    <row r="478" spans="1:14" ht="50.25" customHeight="1" x14ac:dyDescent="0.2">
      <c r="A478" s="748" t="s">
        <v>1380</v>
      </c>
      <c r="B478" s="744"/>
      <c r="C478" s="744"/>
      <c r="D478" s="744"/>
      <c r="E478" s="744"/>
      <c r="F478" s="744"/>
      <c r="G478" s="744"/>
      <c r="H478" s="744"/>
      <c r="I478" s="744"/>
      <c r="J478" s="744"/>
      <c r="K478" s="745"/>
      <c r="L478" s="379"/>
      <c r="M478" s="377"/>
      <c r="N478" s="379"/>
    </row>
    <row r="479" spans="1:14" ht="50.25" customHeight="1" x14ac:dyDescent="0.2">
      <c r="A479" s="748" t="s">
        <v>1381</v>
      </c>
      <c r="B479" s="744"/>
      <c r="C479" s="744"/>
      <c r="D479" s="744"/>
      <c r="E479" s="744"/>
      <c r="F479" s="744"/>
      <c r="G479" s="744"/>
      <c r="H479" s="744"/>
      <c r="I479" s="744"/>
      <c r="J479" s="744"/>
      <c r="K479" s="745"/>
      <c r="L479" s="379"/>
      <c r="M479" s="377"/>
      <c r="N479" s="379"/>
    </row>
    <row r="480" spans="1:14" ht="45.75" customHeight="1" x14ac:dyDescent="0.2">
      <c r="A480" s="748" t="s">
        <v>1382</v>
      </c>
      <c r="B480" s="744"/>
      <c r="C480" s="744"/>
      <c r="D480" s="744"/>
      <c r="E480" s="744"/>
      <c r="F480" s="744"/>
      <c r="G480" s="744"/>
      <c r="H480" s="744"/>
      <c r="I480" s="744"/>
      <c r="J480" s="744"/>
      <c r="K480" s="745"/>
      <c r="L480" s="379"/>
      <c r="M480" s="377"/>
      <c r="N480" s="379"/>
    </row>
    <row r="481" spans="1:14" ht="96" customHeight="1" x14ac:dyDescent="0.2">
      <c r="A481" s="752" t="s">
        <v>1383</v>
      </c>
      <c r="B481" s="753"/>
      <c r="C481" s="753"/>
      <c r="D481" s="753"/>
      <c r="E481" s="753"/>
      <c r="F481" s="753"/>
      <c r="G481" s="753"/>
      <c r="H481" s="753"/>
      <c r="I481" s="753"/>
      <c r="J481" s="753"/>
      <c r="K481" s="754"/>
      <c r="L481" s="379"/>
      <c r="M481" s="377"/>
      <c r="N481" s="379"/>
    </row>
    <row r="482" spans="1:14" ht="19.5" customHeight="1" thickBot="1" x14ac:dyDescent="0.25">
      <c r="A482" s="871" t="s">
        <v>1214</v>
      </c>
      <c r="B482" s="872"/>
      <c r="C482" s="872"/>
      <c r="D482" s="872"/>
      <c r="E482" s="872"/>
      <c r="F482" s="872"/>
      <c r="G482" s="872"/>
      <c r="H482" s="872"/>
      <c r="I482" s="872"/>
      <c r="J482" s="872"/>
      <c r="K482" s="873"/>
      <c r="L482" s="379"/>
      <c r="M482" s="377"/>
      <c r="N482" s="379"/>
    </row>
    <row r="483" spans="1:14" ht="39.75" customHeight="1" thickBot="1" x14ac:dyDescent="0.25">
      <c r="A483" s="607"/>
      <c r="B483" s="607"/>
      <c r="C483" s="607"/>
      <c r="D483" s="607"/>
      <c r="E483" s="607"/>
      <c r="F483" s="607"/>
      <c r="G483" s="607"/>
      <c r="H483" s="607"/>
      <c r="I483" s="607"/>
      <c r="J483" s="607"/>
      <c r="K483" s="607"/>
      <c r="L483" s="379"/>
      <c r="M483" s="377"/>
      <c r="N483" s="379"/>
    </row>
    <row r="484" spans="1:14" ht="38.25" customHeight="1" x14ac:dyDescent="0.2">
      <c r="A484" s="620" t="s">
        <v>491</v>
      </c>
      <c r="B484" s="621"/>
      <c r="C484" s="621"/>
      <c r="D484" s="621"/>
      <c r="E484" s="621"/>
      <c r="F484" s="621"/>
      <c r="G484" s="621"/>
      <c r="H484" s="621"/>
      <c r="I484" s="621"/>
      <c r="J484" s="621"/>
      <c r="K484" s="622"/>
      <c r="L484" s="379"/>
      <c r="M484" s="377"/>
      <c r="N484" s="379"/>
    </row>
    <row r="485" spans="1:14" ht="12.75" customHeight="1" x14ac:dyDescent="0.2">
      <c r="A485" s="623"/>
      <c r="B485" s="605"/>
      <c r="C485" s="605"/>
      <c r="D485" s="605"/>
      <c r="E485" s="605"/>
      <c r="F485" s="605"/>
      <c r="G485" s="605"/>
      <c r="H485" s="605"/>
      <c r="I485" s="605"/>
      <c r="J485" s="605"/>
      <c r="K485" s="606"/>
      <c r="L485" s="379"/>
      <c r="M485" s="378"/>
      <c r="N485" s="379"/>
    </row>
    <row r="486" spans="1:14" ht="45.75" customHeight="1" x14ac:dyDescent="0.2">
      <c r="A486" s="706" t="s">
        <v>748</v>
      </c>
      <c r="B486" s="707"/>
      <c r="C486" s="707"/>
      <c r="D486" s="707"/>
      <c r="E486" s="707"/>
      <c r="F486" s="707"/>
      <c r="G486" s="707"/>
      <c r="H486" s="707"/>
      <c r="I486" s="707"/>
      <c r="J486" s="707"/>
      <c r="K486" s="708"/>
      <c r="L486" s="379"/>
      <c r="M486" s="377"/>
      <c r="N486" s="379"/>
    </row>
    <row r="487" spans="1:14" ht="16.5" customHeight="1" x14ac:dyDescent="0.2">
      <c r="A487" s="611"/>
      <c r="B487" s="612"/>
      <c r="C487" s="612"/>
      <c r="D487" s="612"/>
      <c r="E487" s="612"/>
      <c r="F487" s="612"/>
      <c r="G487" s="612"/>
      <c r="H487" s="612"/>
      <c r="I487" s="612"/>
      <c r="J487" s="612"/>
      <c r="K487" s="613"/>
      <c r="L487" s="379"/>
      <c r="M487" s="377"/>
      <c r="N487" s="379"/>
    </row>
    <row r="488" spans="1:14" ht="21.75" customHeight="1" x14ac:dyDescent="0.2">
      <c r="A488" s="755" t="s">
        <v>749</v>
      </c>
      <c r="B488" s="756"/>
      <c r="C488" s="756"/>
      <c r="D488" s="756"/>
      <c r="E488" s="756"/>
      <c r="F488" s="756"/>
      <c r="G488" s="756"/>
      <c r="H488" s="756"/>
      <c r="I488" s="756"/>
      <c r="J488" s="756"/>
      <c r="K488" s="757"/>
      <c r="L488" s="379"/>
      <c r="M488" s="377"/>
      <c r="N488" s="379"/>
    </row>
    <row r="489" spans="1:14" ht="78" customHeight="1" x14ac:dyDescent="0.2">
      <c r="A489" s="706" t="s">
        <v>750</v>
      </c>
      <c r="B489" s="709"/>
      <c r="C489" s="709"/>
      <c r="D489" s="709"/>
      <c r="E489" s="709"/>
      <c r="F489" s="709"/>
      <c r="G489" s="709"/>
      <c r="H489" s="709"/>
      <c r="I489" s="709"/>
      <c r="J489" s="709"/>
      <c r="K489" s="710"/>
      <c r="L489" s="379"/>
      <c r="M489" s="377"/>
      <c r="N489" s="379"/>
    </row>
    <row r="490" spans="1:14" ht="21" customHeight="1" x14ac:dyDescent="0.2">
      <c r="A490" s="706" t="s">
        <v>751</v>
      </c>
      <c r="B490" s="709"/>
      <c r="C490" s="709"/>
      <c r="D490" s="709"/>
      <c r="E490" s="709"/>
      <c r="F490" s="709"/>
      <c r="G490" s="709"/>
      <c r="H490" s="709"/>
      <c r="I490" s="709"/>
      <c r="J490" s="709"/>
      <c r="K490" s="710"/>
      <c r="L490" s="379"/>
      <c r="M490" s="377"/>
      <c r="N490" s="379"/>
    </row>
    <row r="491" spans="1:14" ht="21" customHeight="1" x14ac:dyDescent="0.2">
      <c r="A491" s="706" t="s">
        <v>752</v>
      </c>
      <c r="B491" s="709"/>
      <c r="C491" s="709"/>
      <c r="D491" s="709"/>
      <c r="E491" s="709"/>
      <c r="F491" s="709"/>
      <c r="G491" s="709"/>
      <c r="H491" s="709"/>
      <c r="I491" s="709"/>
      <c r="J491" s="709"/>
      <c r="K491" s="710"/>
      <c r="L491" s="379"/>
      <c r="M491" s="377"/>
      <c r="N491" s="379"/>
    </row>
    <row r="492" spans="1:14" ht="21" customHeight="1" x14ac:dyDescent="0.2">
      <c r="A492" s="729" t="s">
        <v>753</v>
      </c>
      <c r="B492" s="730"/>
      <c r="C492" s="730"/>
      <c r="D492" s="730"/>
      <c r="E492" s="730"/>
      <c r="F492" s="730"/>
      <c r="G492" s="730"/>
      <c r="H492" s="730"/>
      <c r="I492" s="730"/>
      <c r="J492" s="730"/>
      <c r="K492" s="731"/>
      <c r="L492" s="386"/>
      <c r="M492" s="378"/>
      <c r="N492" s="379"/>
    </row>
    <row r="493" spans="1:14" ht="21" customHeight="1" x14ac:dyDescent="0.2">
      <c r="A493" s="706" t="s">
        <v>1139</v>
      </c>
      <c r="B493" s="709"/>
      <c r="C493" s="709"/>
      <c r="D493" s="709"/>
      <c r="E493" s="709"/>
      <c r="F493" s="709"/>
      <c r="G493" s="709"/>
      <c r="H493" s="709"/>
      <c r="I493" s="709"/>
      <c r="J493" s="709"/>
      <c r="K493" s="710"/>
      <c r="L493" s="386"/>
      <c r="M493" s="378"/>
      <c r="N493" s="379"/>
    </row>
    <row r="494" spans="1:14" ht="42" customHeight="1" x14ac:dyDescent="0.2">
      <c r="A494" s="706" t="s">
        <v>754</v>
      </c>
      <c r="B494" s="709"/>
      <c r="C494" s="709"/>
      <c r="D494" s="709"/>
      <c r="E494" s="709"/>
      <c r="F494" s="709"/>
      <c r="G494" s="709"/>
      <c r="H494" s="709"/>
      <c r="I494" s="709"/>
      <c r="J494" s="709"/>
      <c r="K494" s="710"/>
      <c r="L494" s="379"/>
      <c r="M494" s="395"/>
      <c r="N494" s="379"/>
    </row>
    <row r="495" spans="1:14" x14ac:dyDescent="0.2">
      <c r="A495" s="611"/>
      <c r="B495" s="612"/>
      <c r="C495" s="612"/>
      <c r="D495" s="612"/>
      <c r="E495" s="612"/>
      <c r="F495" s="612"/>
      <c r="G495" s="612"/>
      <c r="H495" s="612"/>
      <c r="I495" s="612"/>
      <c r="J495" s="612"/>
      <c r="K495" s="613"/>
      <c r="L495" s="379"/>
      <c r="M495" s="377"/>
      <c r="N495" s="379"/>
    </row>
    <row r="496" spans="1:14" ht="12.75" customHeight="1" x14ac:dyDescent="0.2">
      <c r="A496" s="755" t="s">
        <v>4</v>
      </c>
      <c r="B496" s="756"/>
      <c r="C496" s="756"/>
      <c r="D496" s="756"/>
      <c r="E496" s="756"/>
      <c r="F496" s="756"/>
      <c r="G496" s="756"/>
      <c r="H496" s="756"/>
      <c r="I496" s="756"/>
      <c r="J496" s="756"/>
      <c r="K496" s="757"/>
      <c r="L496" s="379"/>
      <c r="M496" s="377"/>
      <c r="N496" s="379"/>
    </row>
    <row r="497" spans="1:14" ht="129" customHeight="1" x14ac:dyDescent="0.2">
      <c r="A497" s="706" t="s">
        <v>1384</v>
      </c>
      <c r="B497" s="709"/>
      <c r="C497" s="709"/>
      <c r="D497" s="709"/>
      <c r="E497" s="709"/>
      <c r="F497" s="709"/>
      <c r="G497" s="709"/>
      <c r="H497" s="709"/>
      <c r="I497" s="709"/>
      <c r="J497" s="709"/>
      <c r="K497" s="710"/>
      <c r="L497" s="379"/>
      <c r="M497" s="377"/>
      <c r="N497" s="379"/>
    </row>
    <row r="498" spans="1:14" ht="59.25" customHeight="1" x14ac:dyDescent="0.2">
      <c r="A498" s="706" t="s">
        <v>1385</v>
      </c>
      <c r="B498" s="709"/>
      <c r="C498" s="709"/>
      <c r="D498" s="709"/>
      <c r="E498" s="709"/>
      <c r="F498" s="709"/>
      <c r="G498" s="709"/>
      <c r="H498" s="709"/>
      <c r="I498" s="709"/>
      <c r="J498" s="709"/>
      <c r="K498" s="710"/>
      <c r="L498" s="379"/>
      <c r="M498" s="377"/>
      <c r="N498" s="379"/>
    </row>
    <row r="499" spans="1:14" ht="48" customHeight="1" x14ac:dyDescent="0.2">
      <c r="A499" s="706" t="s">
        <v>1386</v>
      </c>
      <c r="B499" s="709"/>
      <c r="C499" s="709"/>
      <c r="D499" s="709"/>
      <c r="E499" s="709"/>
      <c r="F499" s="709"/>
      <c r="G499" s="709"/>
      <c r="H499" s="709"/>
      <c r="I499" s="709"/>
      <c r="J499" s="709"/>
      <c r="K499" s="710"/>
      <c r="L499" s="379"/>
      <c r="M499" s="377"/>
      <c r="N499" s="379"/>
    </row>
    <row r="500" spans="1:14" ht="42.75" customHeight="1" x14ac:dyDescent="0.2">
      <c r="A500" s="706" t="s">
        <v>1387</v>
      </c>
      <c r="B500" s="709"/>
      <c r="C500" s="709"/>
      <c r="D500" s="709"/>
      <c r="E500" s="709"/>
      <c r="F500" s="709"/>
      <c r="G500" s="709"/>
      <c r="H500" s="709"/>
      <c r="I500" s="709"/>
      <c r="J500" s="709"/>
      <c r="K500" s="710"/>
      <c r="L500" s="379"/>
      <c r="M500" s="377"/>
      <c r="N500" s="379"/>
    </row>
    <row r="501" spans="1:14" ht="44.25" customHeight="1" x14ac:dyDescent="0.2">
      <c r="A501" s="706" t="s">
        <v>1388</v>
      </c>
      <c r="B501" s="709"/>
      <c r="C501" s="709"/>
      <c r="D501" s="709"/>
      <c r="E501" s="709"/>
      <c r="F501" s="709"/>
      <c r="G501" s="709"/>
      <c r="H501" s="709"/>
      <c r="I501" s="709"/>
      <c r="J501" s="709"/>
      <c r="K501" s="710"/>
      <c r="L501" s="379"/>
      <c r="M501" s="377"/>
      <c r="N501" s="379"/>
    </row>
    <row r="502" spans="1:14" ht="44.25" customHeight="1" x14ac:dyDescent="0.2">
      <c r="A502" s="755" t="s">
        <v>755</v>
      </c>
      <c r="B502" s="756"/>
      <c r="C502" s="756"/>
      <c r="D502" s="756"/>
      <c r="E502" s="756"/>
      <c r="F502" s="756"/>
      <c r="G502" s="756"/>
      <c r="H502" s="756"/>
      <c r="I502" s="756"/>
      <c r="J502" s="756"/>
      <c r="K502" s="757"/>
      <c r="L502" s="379"/>
      <c r="M502" s="377"/>
      <c r="N502" s="379"/>
    </row>
    <row r="503" spans="1:14" ht="44.25" customHeight="1" x14ac:dyDescent="0.2">
      <c r="A503" s="755" t="s">
        <v>1227</v>
      </c>
      <c r="B503" s="756"/>
      <c r="C503" s="756"/>
      <c r="D503" s="756"/>
      <c r="E503" s="756"/>
      <c r="F503" s="756"/>
      <c r="G503" s="756"/>
      <c r="H503" s="756"/>
      <c r="I503" s="756"/>
      <c r="J503" s="756"/>
      <c r="K503" s="757"/>
      <c r="L503" s="379"/>
      <c r="M503" s="377"/>
      <c r="N503" s="379"/>
    </row>
    <row r="504" spans="1:14" ht="33.75" customHeight="1" thickBot="1" x14ac:dyDescent="0.25">
      <c r="A504" s="737" t="s">
        <v>1228</v>
      </c>
      <c r="B504" s="738"/>
      <c r="C504" s="738"/>
      <c r="D504" s="738"/>
      <c r="E504" s="738"/>
      <c r="F504" s="738"/>
      <c r="G504" s="738"/>
      <c r="H504" s="738"/>
      <c r="I504" s="738"/>
      <c r="J504" s="738"/>
      <c r="K504" s="739"/>
      <c r="L504" s="379"/>
      <c r="M504" s="377"/>
      <c r="N504" s="379"/>
    </row>
    <row r="505" spans="1:14" x14ac:dyDescent="0.2">
      <c r="A505" s="617"/>
      <c r="B505" s="612"/>
      <c r="C505" s="612"/>
      <c r="D505" s="612"/>
      <c r="E505" s="612"/>
      <c r="F505" s="612"/>
      <c r="G505" s="612"/>
      <c r="H505" s="612"/>
      <c r="I505" s="612"/>
      <c r="J505" s="612"/>
      <c r="K505" s="612"/>
      <c r="L505" s="379"/>
      <c r="M505" s="377"/>
      <c r="N505" s="379"/>
    </row>
    <row r="506" spans="1:14" ht="13.5" thickBot="1" x14ac:dyDescent="0.25">
      <c r="A506" s="617"/>
      <c r="B506" s="612"/>
      <c r="C506" s="612"/>
      <c r="D506" s="612"/>
      <c r="E506" s="612"/>
      <c r="F506" s="612"/>
      <c r="G506" s="612"/>
      <c r="H506" s="612"/>
      <c r="I506" s="612"/>
      <c r="J506" s="612"/>
      <c r="K506" s="612"/>
      <c r="L506" s="379"/>
      <c r="M506" s="377"/>
      <c r="N506" s="379"/>
    </row>
    <row r="507" spans="1:14" ht="23.25" x14ac:dyDescent="0.2">
      <c r="A507" s="620" t="s">
        <v>492</v>
      </c>
      <c r="B507" s="621"/>
      <c r="C507" s="621"/>
      <c r="D507" s="621"/>
      <c r="E507" s="621"/>
      <c r="F507" s="621"/>
      <c r="G507" s="621"/>
      <c r="H507" s="621"/>
      <c r="I507" s="621"/>
      <c r="J507" s="621"/>
      <c r="K507" s="622"/>
      <c r="L507" s="379"/>
      <c r="M507" s="377"/>
      <c r="N507" s="379"/>
    </row>
    <row r="508" spans="1:14" ht="13.5" customHeight="1" x14ac:dyDescent="0.2">
      <c r="A508" s="623"/>
      <c r="B508" s="605"/>
      <c r="C508" s="605"/>
      <c r="D508" s="605"/>
      <c r="E508" s="605"/>
      <c r="F508" s="605"/>
      <c r="G508" s="605"/>
      <c r="H508" s="605"/>
      <c r="I508" s="605"/>
      <c r="J508" s="605"/>
      <c r="K508" s="606"/>
      <c r="L508" s="379"/>
      <c r="M508" s="377"/>
      <c r="N508" s="379"/>
    </row>
    <row r="509" spans="1:14" ht="12.75" customHeight="1" x14ac:dyDescent="0.2">
      <c r="A509" s="706" t="s">
        <v>756</v>
      </c>
      <c r="B509" s="707"/>
      <c r="C509" s="707"/>
      <c r="D509" s="707"/>
      <c r="E509" s="707"/>
      <c r="F509" s="707"/>
      <c r="G509" s="707"/>
      <c r="H509" s="707"/>
      <c r="I509" s="707"/>
      <c r="J509" s="707"/>
      <c r="K509" s="708"/>
      <c r="L509" s="379"/>
      <c r="M509" s="377"/>
      <c r="N509" s="379"/>
    </row>
    <row r="510" spans="1:14" x14ac:dyDescent="0.2">
      <c r="A510" s="623"/>
      <c r="B510" s="605"/>
      <c r="C510" s="605"/>
      <c r="D510" s="605"/>
      <c r="E510" s="605"/>
      <c r="F510" s="605"/>
      <c r="G510" s="605"/>
      <c r="H510" s="605"/>
      <c r="I510" s="605"/>
      <c r="J510" s="605"/>
      <c r="K510" s="606"/>
      <c r="L510" s="379"/>
      <c r="M510" s="377"/>
      <c r="N510" s="379"/>
    </row>
    <row r="511" spans="1:14" ht="29.25" customHeight="1" x14ac:dyDescent="0.2">
      <c r="A511" s="874" t="s">
        <v>320</v>
      </c>
      <c r="B511" s="875"/>
      <c r="C511" s="875"/>
      <c r="D511" s="875"/>
      <c r="E511" s="875"/>
      <c r="F511" s="875"/>
      <c r="G511" s="875"/>
      <c r="H511" s="875"/>
      <c r="I511" s="875"/>
      <c r="J511" s="875"/>
      <c r="K511" s="876"/>
      <c r="L511" s="379"/>
      <c r="M511" s="378"/>
      <c r="N511" s="379"/>
    </row>
    <row r="512" spans="1:14" ht="40.5" customHeight="1" x14ac:dyDescent="0.2">
      <c r="A512" s="729" t="s">
        <v>757</v>
      </c>
      <c r="B512" s="730"/>
      <c r="C512" s="730"/>
      <c r="D512" s="730"/>
      <c r="E512" s="730"/>
      <c r="F512" s="730"/>
      <c r="G512" s="730"/>
      <c r="H512" s="730"/>
      <c r="I512" s="730"/>
      <c r="J512" s="730"/>
      <c r="K512" s="731"/>
      <c r="L512" s="379"/>
      <c r="M512" s="377"/>
      <c r="N512" s="379"/>
    </row>
    <row r="513" spans="1:14" ht="24" customHeight="1" x14ac:dyDescent="0.2">
      <c r="A513" s="844" t="s">
        <v>758</v>
      </c>
      <c r="B513" s="735"/>
      <c r="C513" s="735"/>
      <c r="D513" s="735"/>
      <c r="E513" s="735"/>
      <c r="F513" s="735"/>
      <c r="G513" s="735"/>
      <c r="H513" s="735"/>
      <c r="I513" s="735"/>
      <c r="J513" s="735"/>
      <c r="K513" s="736"/>
      <c r="L513" s="379"/>
      <c r="M513" s="377"/>
      <c r="N513" s="379"/>
    </row>
    <row r="514" spans="1:14" ht="15.75" customHeight="1" x14ac:dyDescent="0.2">
      <c r="A514" s="844"/>
      <c r="B514" s="735"/>
      <c r="C514" s="735"/>
      <c r="D514" s="735"/>
      <c r="E514" s="735"/>
      <c r="F514" s="735"/>
      <c r="G514" s="735"/>
      <c r="H514" s="735"/>
      <c r="I514" s="735"/>
      <c r="J514" s="735"/>
      <c r="K514" s="736"/>
      <c r="L514" s="379"/>
      <c r="M514" s="377"/>
      <c r="N514" s="379"/>
    </row>
    <row r="515" spans="1:14" ht="15.75" customHeight="1" x14ac:dyDescent="0.2">
      <c r="A515" s="623"/>
      <c r="B515" s="605"/>
      <c r="C515" s="605"/>
      <c r="D515" s="605"/>
      <c r="E515" s="605"/>
      <c r="F515" s="605"/>
      <c r="G515" s="605"/>
      <c r="H515" s="605"/>
      <c r="I515" s="605"/>
      <c r="J515" s="605"/>
      <c r="K515" s="606"/>
      <c r="L515" s="379"/>
      <c r="M515" s="377"/>
      <c r="N515" s="379"/>
    </row>
    <row r="516" spans="1:14" ht="48" customHeight="1" x14ac:dyDescent="0.2">
      <c r="A516" s="729" t="s">
        <v>1185</v>
      </c>
      <c r="B516" s="735"/>
      <c r="C516" s="735"/>
      <c r="D516" s="735"/>
      <c r="E516" s="735"/>
      <c r="F516" s="735"/>
      <c r="G516" s="735"/>
      <c r="H516" s="735"/>
      <c r="I516" s="735"/>
      <c r="J516" s="735"/>
      <c r="K516" s="736"/>
      <c r="L516" s="379"/>
      <c r="M516" s="377"/>
      <c r="N516" s="379"/>
    </row>
    <row r="517" spans="1:14" ht="23.25" customHeight="1" x14ac:dyDescent="0.2">
      <c r="A517" s="626" t="s">
        <v>518</v>
      </c>
      <c r="B517" s="605"/>
      <c r="C517" s="605"/>
      <c r="D517" s="605"/>
      <c r="E517" s="605"/>
      <c r="F517" s="605"/>
      <c r="G517" s="605"/>
      <c r="H517" s="605"/>
      <c r="I517" s="605"/>
      <c r="J517" s="605"/>
      <c r="K517" s="606"/>
      <c r="L517" s="379"/>
      <c r="M517" s="377"/>
      <c r="N517" s="379"/>
    </row>
    <row r="518" spans="1:14" ht="23.25" customHeight="1" x14ac:dyDescent="0.2">
      <c r="A518" s="626" t="s">
        <v>519</v>
      </c>
      <c r="B518" s="605"/>
      <c r="C518" s="605"/>
      <c r="D518" s="605"/>
      <c r="E518" s="605"/>
      <c r="F518" s="605"/>
      <c r="G518" s="605"/>
      <c r="H518" s="605"/>
      <c r="I518" s="605"/>
      <c r="J518" s="605"/>
      <c r="K518" s="606"/>
      <c r="L518" s="379"/>
      <c r="M518" s="377"/>
      <c r="N518" s="379"/>
    </row>
    <row r="519" spans="1:14" ht="23.25" customHeight="1" x14ac:dyDescent="0.2">
      <c r="A519" s="626" t="s">
        <v>520</v>
      </c>
      <c r="B519" s="605"/>
      <c r="C519" s="605"/>
      <c r="D519" s="605"/>
      <c r="E519" s="605"/>
      <c r="F519" s="605"/>
      <c r="G519" s="605"/>
      <c r="H519" s="605"/>
      <c r="I519" s="605"/>
      <c r="J519" s="605"/>
      <c r="K519" s="606"/>
      <c r="L519" s="379"/>
      <c r="M519" s="377"/>
      <c r="N519" s="379"/>
    </row>
    <row r="520" spans="1:14" x14ac:dyDescent="0.2">
      <c r="A520" s="626"/>
      <c r="B520" s="605"/>
      <c r="C520" s="605"/>
      <c r="D520" s="605"/>
      <c r="E520" s="605"/>
      <c r="F520" s="605"/>
      <c r="G520" s="605"/>
      <c r="H520" s="605"/>
      <c r="I520" s="605"/>
      <c r="J520" s="605"/>
      <c r="K520" s="606"/>
      <c r="L520" s="379"/>
      <c r="M520" s="377"/>
      <c r="N520" s="379"/>
    </row>
    <row r="521" spans="1:14" ht="47.25" customHeight="1" x14ac:dyDescent="0.2">
      <c r="A521" s="729" t="s">
        <v>1389</v>
      </c>
      <c r="B521" s="735"/>
      <c r="C521" s="735"/>
      <c r="D521" s="735"/>
      <c r="E521" s="735"/>
      <c r="F521" s="735"/>
      <c r="G521" s="735"/>
      <c r="H521" s="735"/>
      <c r="I521" s="735"/>
      <c r="J521" s="735"/>
      <c r="K521" s="736"/>
      <c r="L521" s="379"/>
      <c r="M521" s="377"/>
      <c r="N521" s="379"/>
    </row>
    <row r="522" spans="1:14" ht="75.75" customHeight="1" x14ac:dyDescent="0.2">
      <c r="A522" s="729" t="s">
        <v>1390</v>
      </c>
      <c r="B522" s="735"/>
      <c r="C522" s="735"/>
      <c r="D522" s="735"/>
      <c r="E522" s="735"/>
      <c r="F522" s="735"/>
      <c r="G522" s="735"/>
      <c r="H522" s="735"/>
      <c r="I522" s="735"/>
      <c r="J522" s="735"/>
      <c r="K522" s="736"/>
      <c r="L522" s="379"/>
      <c r="M522" s="377"/>
      <c r="N522" s="379"/>
    </row>
    <row r="523" spans="1:14" x14ac:dyDescent="0.2">
      <c r="A523" s="625" t="s">
        <v>759</v>
      </c>
      <c r="B523" s="605"/>
      <c r="C523" s="605"/>
      <c r="D523" s="605"/>
      <c r="E523" s="605"/>
      <c r="F523" s="605"/>
      <c r="G523" s="605"/>
      <c r="H523" s="605"/>
      <c r="I523" s="605"/>
      <c r="J523" s="605"/>
      <c r="K523" s="606"/>
      <c r="L523" s="379"/>
      <c r="M523" s="377"/>
      <c r="N523" s="379"/>
    </row>
    <row r="524" spans="1:14" ht="18.75" customHeight="1" x14ac:dyDescent="0.2">
      <c r="A524" s="626" t="s">
        <v>760</v>
      </c>
      <c r="B524" s="605"/>
      <c r="C524" s="605"/>
      <c r="D524" s="605"/>
      <c r="E524" s="605"/>
      <c r="F524" s="605"/>
      <c r="G524" s="605"/>
      <c r="H524" s="605"/>
      <c r="I524" s="605"/>
      <c r="J524" s="605"/>
      <c r="K524" s="606"/>
      <c r="L524" s="379"/>
      <c r="M524" s="377"/>
      <c r="N524" s="379"/>
    </row>
    <row r="525" spans="1:14" ht="18.75" customHeight="1" x14ac:dyDescent="0.2">
      <c r="A525" s="626" t="s">
        <v>761</v>
      </c>
      <c r="B525" s="605"/>
      <c r="C525" s="605"/>
      <c r="D525" s="605"/>
      <c r="E525" s="605"/>
      <c r="F525" s="605"/>
      <c r="G525" s="605"/>
      <c r="H525" s="605"/>
      <c r="I525" s="605"/>
      <c r="J525" s="605"/>
      <c r="K525" s="606"/>
      <c r="L525" s="379"/>
      <c r="M525" s="377"/>
      <c r="N525" s="379"/>
    </row>
    <row r="526" spans="1:14" ht="18.75" customHeight="1" x14ac:dyDescent="0.2">
      <c r="A526" s="626" t="s">
        <v>762</v>
      </c>
      <c r="B526" s="605"/>
      <c r="C526" s="605"/>
      <c r="D526" s="605"/>
      <c r="E526" s="605"/>
      <c r="F526" s="605"/>
      <c r="G526" s="605"/>
      <c r="H526" s="605"/>
      <c r="I526" s="605"/>
      <c r="J526" s="605"/>
      <c r="K526" s="606"/>
      <c r="L526" s="379"/>
      <c r="M526" s="377"/>
      <c r="N526" s="379"/>
    </row>
    <row r="527" spans="1:14" ht="21.75" customHeight="1" x14ac:dyDescent="0.2">
      <c r="A527" s="625" t="s">
        <v>763</v>
      </c>
      <c r="B527" s="605"/>
      <c r="C527" s="605"/>
      <c r="D527" s="605"/>
      <c r="E527" s="605"/>
      <c r="F527" s="605"/>
      <c r="G527" s="605"/>
      <c r="H527" s="605"/>
      <c r="I527" s="605"/>
      <c r="J527" s="605"/>
      <c r="K527" s="606"/>
      <c r="L527" s="379"/>
      <c r="M527" s="377"/>
      <c r="N527" s="379"/>
    </row>
    <row r="528" spans="1:14" ht="20.25" customHeight="1" x14ac:dyDescent="0.2">
      <c r="A528" s="626" t="s">
        <v>764</v>
      </c>
      <c r="B528" s="605"/>
      <c r="C528" s="605"/>
      <c r="D528" s="605"/>
      <c r="E528" s="605"/>
      <c r="F528" s="605"/>
      <c r="G528" s="605"/>
      <c r="H528" s="605"/>
      <c r="I528" s="605"/>
      <c r="J528" s="605"/>
      <c r="K528" s="606"/>
      <c r="L528" s="379"/>
      <c r="M528" s="377"/>
      <c r="N528" s="379"/>
    </row>
    <row r="529" spans="1:14" ht="20.25" customHeight="1" x14ac:dyDescent="0.2">
      <c r="A529" s="626" t="s">
        <v>765</v>
      </c>
      <c r="B529" s="605"/>
      <c r="C529" s="605"/>
      <c r="D529" s="605"/>
      <c r="E529" s="605"/>
      <c r="F529" s="605"/>
      <c r="G529" s="605"/>
      <c r="H529" s="605"/>
      <c r="I529" s="605"/>
      <c r="J529" s="605"/>
      <c r="K529" s="606"/>
      <c r="L529" s="379"/>
      <c r="M529" s="377"/>
      <c r="N529" s="379"/>
    </row>
    <row r="530" spans="1:14" ht="20.25" customHeight="1" x14ac:dyDescent="0.2">
      <c r="A530" s="626" t="s">
        <v>766</v>
      </c>
      <c r="B530" s="605"/>
      <c r="C530" s="605"/>
      <c r="D530" s="605"/>
      <c r="E530" s="605"/>
      <c r="F530" s="605"/>
      <c r="G530" s="605"/>
      <c r="H530" s="605"/>
      <c r="I530" s="605"/>
      <c r="J530" s="605"/>
      <c r="K530" s="606"/>
      <c r="L530" s="379"/>
      <c r="M530" s="377"/>
      <c r="N530" s="379"/>
    </row>
    <row r="531" spans="1:14" ht="20.25" customHeight="1" x14ac:dyDescent="0.2">
      <c r="A531" s="626" t="s">
        <v>767</v>
      </c>
      <c r="B531" s="605"/>
      <c r="C531" s="605"/>
      <c r="D531" s="605"/>
      <c r="E531" s="605"/>
      <c r="F531" s="605"/>
      <c r="G531" s="605"/>
      <c r="H531" s="605"/>
      <c r="I531" s="605"/>
      <c r="J531" s="605"/>
      <c r="K531" s="606"/>
      <c r="L531" s="379"/>
      <c r="M531" s="377"/>
      <c r="N531" s="379"/>
    </row>
    <row r="532" spans="1:14" ht="89.25" customHeight="1" x14ac:dyDescent="0.2">
      <c r="A532" s="706" t="s">
        <v>1033</v>
      </c>
      <c r="B532" s="707"/>
      <c r="C532" s="707"/>
      <c r="D532" s="707"/>
      <c r="E532" s="707"/>
      <c r="F532" s="707"/>
      <c r="G532" s="707"/>
      <c r="H532" s="707"/>
      <c r="I532" s="707"/>
      <c r="J532" s="707"/>
      <c r="K532" s="708"/>
      <c r="L532" s="379"/>
      <c r="M532" s="377"/>
      <c r="N532" s="379"/>
    </row>
    <row r="533" spans="1:14" ht="27" customHeight="1" x14ac:dyDescent="0.2">
      <c r="A533" s="623"/>
      <c r="B533" s="605"/>
      <c r="C533" s="605"/>
      <c r="D533" s="605"/>
      <c r="E533" s="605"/>
      <c r="F533" s="605"/>
      <c r="G533" s="605"/>
      <c r="H533" s="605"/>
      <c r="I533" s="605"/>
      <c r="J533" s="605"/>
      <c r="K533" s="606"/>
      <c r="L533" s="379"/>
      <c r="M533" s="377"/>
      <c r="N533" s="379"/>
    </row>
    <row r="534" spans="1:14" ht="73.5" customHeight="1" x14ac:dyDescent="0.2">
      <c r="A534" s="729" t="s">
        <v>1391</v>
      </c>
      <c r="B534" s="730"/>
      <c r="C534" s="730"/>
      <c r="D534" s="730"/>
      <c r="E534" s="730"/>
      <c r="F534" s="730"/>
      <c r="G534" s="730"/>
      <c r="H534" s="730"/>
      <c r="I534" s="730"/>
      <c r="J534" s="730"/>
      <c r="K534" s="731"/>
      <c r="L534" s="379"/>
      <c r="M534" s="377"/>
      <c r="N534" s="379"/>
    </row>
    <row r="535" spans="1:14" ht="72.75" customHeight="1" x14ac:dyDescent="0.2">
      <c r="A535" s="729" t="s">
        <v>1392</v>
      </c>
      <c r="B535" s="730"/>
      <c r="C535" s="730"/>
      <c r="D535" s="730"/>
      <c r="E535" s="730"/>
      <c r="F535" s="730"/>
      <c r="G535" s="730"/>
      <c r="H535" s="730"/>
      <c r="I535" s="730"/>
      <c r="J535" s="730"/>
      <c r="K535" s="731"/>
      <c r="L535" s="379"/>
      <c r="M535" s="377"/>
      <c r="N535" s="379"/>
    </row>
    <row r="536" spans="1:14" ht="72.75" customHeight="1" x14ac:dyDescent="0.2">
      <c r="A536" s="729" t="s">
        <v>1393</v>
      </c>
      <c r="B536" s="730"/>
      <c r="C536" s="730"/>
      <c r="D536" s="730"/>
      <c r="E536" s="730"/>
      <c r="F536" s="730"/>
      <c r="G536" s="730"/>
      <c r="H536" s="730"/>
      <c r="I536" s="730"/>
      <c r="J536" s="730"/>
      <c r="K536" s="731"/>
      <c r="L536" s="379"/>
      <c r="M536" s="377"/>
      <c r="N536" s="379"/>
    </row>
    <row r="537" spans="1:14" ht="72.75" customHeight="1" x14ac:dyDescent="0.2">
      <c r="A537" s="729" t="s">
        <v>1394</v>
      </c>
      <c r="B537" s="730"/>
      <c r="C537" s="730"/>
      <c r="D537" s="730"/>
      <c r="E537" s="730"/>
      <c r="F537" s="730"/>
      <c r="G537" s="730"/>
      <c r="H537" s="730"/>
      <c r="I537" s="730"/>
      <c r="J537" s="730"/>
      <c r="K537" s="731"/>
      <c r="L537" s="379"/>
      <c r="M537" s="377"/>
      <c r="N537" s="379"/>
    </row>
    <row r="538" spans="1:14" ht="72.75" customHeight="1" x14ac:dyDescent="0.2">
      <c r="A538" s="729" t="s">
        <v>1395</v>
      </c>
      <c r="B538" s="730"/>
      <c r="C538" s="730"/>
      <c r="D538" s="730"/>
      <c r="E538" s="730"/>
      <c r="F538" s="730"/>
      <c r="G538" s="730"/>
      <c r="H538" s="730"/>
      <c r="I538" s="730"/>
      <c r="J538" s="730"/>
      <c r="K538" s="731"/>
      <c r="L538" s="379"/>
      <c r="M538" s="377"/>
      <c r="N538" s="379"/>
    </row>
    <row r="539" spans="1:14" ht="72.75" customHeight="1" x14ac:dyDescent="0.2">
      <c r="A539" s="729" t="s">
        <v>1396</v>
      </c>
      <c r="B539" s="730"/>
      <c r="C539" s="730"/>
      <c r="D539" s="730"/>
      <c r="E539" s="730"/>
      <c r="F539" s="730"/>
      <c r="G539" s="730"/>
      <c r="H539" s="730"/>
      <c r="I539" s="730"/>
      <c r="J539" s="730"/>
      <c r="K539" s="731"/>
      <c r="L539" s="379"/>
      <c r="M539" s="377"/>
      <c r="N539" s="379"/>
    </row>
    <row r="540" spans="1:14" ht="72.75" customHeight="1" x14ac:dyDescent="0.2">
      <c r="A540" s="729" t="s">
        <v>1397</v>
      </c>
      <c r="B540" s="730"/>
      <c r="C540" s="730"/>
      <c r="D540" s="730"/>
      <c r="E540" s="730"/>
      <c r="F540" s="730"/>
      <c r="G540" s="730"/>
      <c r="H540" s="730"/>
      <c r="I540" s="730"/>
      <c r="J540" s="730"/>
      <c r="K540" s="731"/>
      <c r="L540" s="379"/>
      <c r="M540" s="377"/>
      <c r="N540" s="379"/>
    </row>
    <row r="541" spans="1:14" ht="72.75" customHeight="1" x14ac:dyDescent="0.2">
      <c r="A541" s="729" t="s">
        <v>1398</v>
      </c>
      <c r="B541" s="730"/>
      <c r="C541" s="730"/>
      <c r="D541" s="730"/>
      <c r="E541" s="730"/>
      <c r="F541" s="730"/>
      <c r="G541" s="730"/>
      <c r="H541" s="730"/>
      <c r="I541" s="730"/>
      <c r="J541" s="730"/>
      <c r="K541" s="731"/>
      <c r="L541" s="379"/>
      <c r="M541" s="377"/>
      <c r="N541" s="379"/>
    </row>
    <row r="542" spans="1:14" x14ac:dyDescent="0.2">
      <c r="A542" s="623"/>
      <c r="B542" s="605"/>
      <c r="C542" s="605"/>
      <c r="D542" s="605"/>
      <c r="E542" s="605"/>
      <c r="F542" s="605"/>
      <c r="G542" s="605"/>
      <c r="H542" s="605"/>
      <c r="I542" s="605"/>
      <c r="J542" s="605"/>
      <c r="K542" s="606"/>
      <c r="L542" s="379"/>
      <c r="M542" s="377"/>
      <c r="N542" s="379"/>
    </row>
    <row r="543" spans="1:14" x14ac:dyDescent="0.2">
      <c r="A543" s="625" t="s">
        <v>5</v>
      </c>
      <c r="B543" s="605"/>
      <c r="C543" s="605"/>
      <c r="D543" s="605"/>
      <c r="E543" s="605"/>
      <c r="F543" s="605"/>
      <c r="G543" s="605"/>
      <c r="H543" s="605"/>
      <c r="I543" s="605"/>
      <c r="J543" s="605"/>
      <c r="K543" s="606"/>
      <c r="L543" s="379"/>
      <c r="M543" s="377"/>
      <c r="N543" s="379"/>
    </row>
    <row r="544" spans="1:14" ht="36.75" customHeight="1" x14ac:dyDescent="0.2">
      <c r="A544" s="711" t="s">
        <v>768</v>
      </c>
      <c r="B544" s="707"/>
      <c r="C544" s="707"/>
      <c r="D544" s="707"/>
      <c r="E544" s="707"/>
      <c r="F544" s="707"/>
      <c r="G544" s="707"/>
      <c r="H544" s="707"/>
      <c r="I544" s="707"/>
      <c r="J544" s="707"/>
      <c r="K544" s="708"/>
      <c r="L544" s="379"/>
      <c r="M544" s="377"/>
      <c r="N544" s="379"/>
    </row>
    <row r="545" spans="1:14" ht="6" customHeight="1" x14ac:dyDescent="0.2">
      <c r="A545" s="623"/>
      <c r="B545" s="605"/>
      <c r="C545" s="605"/>
      <c r="D545" s="605"/>
      <c r="E545" s="605"/>
      <c r="F545" s="605"/>
      <c r="G545" s="605"/>
      <c r="H545" s="605"/>
      <c r="I545" s="605"/>
      <c r="J545" s="605"/>
      <c r="K545" s="606"/>
      <c r="L545" s="379"/>
      <c r="M545" s="377"/>
      <c r="N545" s="379"/>
    </row>
    <row r="546" spans="1:14" ht="63" customHeight="1" x14ac:dyDescent="0.2">
      <c r="A546" s="729" t="s">
        <v>1399</v>
      </c>
      <c r="B546" s="730"/>
      <c r="C546" s="730"/>
      <c r="D546" s="730"/>
      <c r="E546" s="730"/>
      <c r="F546" s="730"/>
      <c r="G546" s="730"/>
      <c r="H546" s="730"/>
      <c r="I546" s="730"/>
      <c r="J546" s="730"/>
      <c r="K546" s="731"/>
      <c r="L546" s="379"/>
      <c r="M546" s="378"/>
      <c r="N546" s="379"/>
    </row>
    <row r="547" spans="1:14" ht="23.25" customHeight="1" x14ac:dyDescent="0.2">
      <c r="A547" s="626" t="s">
        <v>769</v>
      </c>
      <c r="B547" s="605"/>
      <c r="C547" s="605"/>
      <c r="D547" s="605"/>
      <c r="E547" s="605"/>
      <c r="F547" s="605"/>
      <c r="G547" s="605"/>
      <c r="H547" s="605"/>
      <c r="I547" s="605"/>
      <c r="J547" s="605"/>
      <c r="K547" s="606"/>
      <c r="L547" s="379"/>
      <c r="M547" s="377"/>
      <c r="N547" s="379"/>
    </row>
    <row r="548" spans="1:14" ht="23.25" customHeight="1" x14ac:dyDescent="0.2">
      <c r="A548" s="626" t="s">
        <v>770</v>
      </c>
      <c r="B548" s="605"/>
      <c r="C548" s="605"/>
      <c r="D548" s="605"/>
      <c r="E548" s="605"/>
      <c r="F548" s="605"/>
      <c r="G548" s="605"/>
      <c r="H548" s="605"/>
      <c r="I548" s="605"/>
      <c r="J548" s="605"/>
      <c r="K548" s="606"/>
      <c r="L548" s="379"/>
      <c r="M548" s="377"/>
      <c r="N548" s="379"/>
    </row>
    <row r="549" spans="1:14" ht="23.25" customHeight="1" x14ac:dyDescent="0.2">
      <c r="A549" s="626" t="s">
        <v>771</v>
      </c>
      <c r="B549" s="605"/>
      <c r="C549" s="605"/>
      <c r="D549" s="605"/>
      <c r="E549" s="605"/>
      <c r="F549" s="605"/>
      <c r="G549" s="605"/>
      <c r="H549" s="605"/>
      <c r="I549" s="605"/>
      <c r="J549" s="605"/>
      <c r="K549" s="606"/>
      <c r="L549" s="379"/>
      <c r="M549" s="377"/>
      <c r="N549" s="379"/>
    </row>
    <row r="550" spans="1:14" ht="23.25" customHeight="1" x14ac:dyDescent="0.2">
      <c r="A550" s="626" t="s">
        <v>772</v>
      </c>
      <c r="B550" s="605"/>
      <c r="C550" s="605"/>
      <c r="D550" s="605"/>
      <c r="E550" s="605"/>
      <c r="F550" s="605"/>
      <c r="G550" s="605"/>
      <c r="H550" s="605"/>
      <c r="I550" s="605"/>
      <c r="J550" s="605"/>
      <c r="K550" s="606"/>
      <c r="L550" s="379"/>
      <c r="M550" s="377"/>
      <c r="N550" s="379"/>
    </row>
    <row r="551" spans="1:14" ht="23.25" customHeight="1" x14ac:dyDescent="0.2">
      <c r="A551" s="626" t="s">
        <v>773</v>
      </c>
      <c r="B551" s="605"/>
      <c r="C551" s="605"/>
      <c r="D551" s="605"/>
      <c r="E551" s="605"/>
      <c r="F551" s="605"/>
      <c r="G551" s="605"/>
      <c r="H551" s="605"/>
      <c r="I551" s="605"/>
      <c r="J551" s="605"/>
      <c r="K551" s="606"/>
      <c r="L551" s="379"/>
      <c r="M551" s="377"/>
      <c r="N551" s="379"/>
    </row>
    <row r="552" spans="1:14" ht="23.25" customHeight="1" x14ac:dyDescent="0.2">
      <c r="A552" s="626" t="s">
        <v>774</v>
      </c>
      <c r="B552" s="605"/>
      <c r="C552" s="605"/>
      <c r="D552" s="605"/>
      <c r="E552" s="605"/>
      <c r="F552" s="605"/>
      <c r="G552" s="605"/>
      <c r="H552" s="605"/>
      <c r="I552" s="605"/>
      <c r="J552" s="605"/>
      <c r="K552" s="606"/>
      <c r="L552" s="379"/>
      <c r="M552" s="377"/>
      <c r="N552" s="379"/>
    </row>
    <row r="553" spans="1:14" ht="23.25" customHeight="1" x14ac:dyDescent="0.2">
      <c r="A553" s="626" t="s">
        <v>775</v>
      </c>
      <c r="B553" s="605"/>
      <c r="C553" s="605"/>
      <c r="D553" s="605"/>
      <c r="E553" s="605"/>
      <c r="F553" s="605"/>
      <c r="G553" s="605"/>
      <c r="H553" s="605"/>
      <c r="I553" s="605"/>
      <c r="J553" s="605"/>
      <c r="K553" s="606"/>
      <c r="L553" s="379"/>
      <c r="M553" s="377"/>
      <c r="N553" s="379"/>
    </row>
    <row r="554" spans="1:14" ht="73.5" customHeight="1" x14ac:dyDescent="0.2">
      <c r="A554" s="706" t="s">
        <v>1400</v>
      </c>
      <c r="B554" s="707"/>
      <c r="C554" s="707"/>
      <c r="D554" s="707"/>
      <c r="E554" s="707"/>
      <c r="F554" s="707"/>
      <c r="G554" s="707"/>
      <c r="H554" s="707"/>
      <c r="I554" s="707"/>
      <c r="J554" s="707"/>
      <c r="K554" s="708"/>
      <c r="L554" s="379"/>
      <c r="M554" s="377"/>
      <c r="N554" s="379"/>
    </row>
    <row r="555" spans="1:14" ht="27" customHeight="1" x14ac:dyDescent="0.2">
      <c r="A555" s="732" t="s">
        <v>1229</v>
      </c>
      <c r="B555" s="733"/>
      <c r="C555" s="733"/>
      <c r="D555" s="733"/>
      <c r="E555" s="733"/>
      <c r="F555" s="733"/>
      <c r="G555" s="733"/>
      <c r="H555" s="733"/>
      <c r="I555" s="733"/>
      <c r="J555" s="733"/>
      <c r="K555" s="734"/>
      <c r="L555" s="379"/>
      <c r="M555" s="377"/>
      <c r="N555" s="379"/>
    </row>
    <row r="556" spans="1:14" ht="48.75" customHeight="1" x14ac:dyDescent="0.2">
      <c r="A556" s="706" t="s">
        <v>776</v>
      </c>
      <c r="B556" s="709"/>
      <c r="C556" s="709"/>
      <c r="D556" s="709"/>
      <c r="E556" s="709"/>
      <c r="F556" s="709"/>
      <c r="G556" s="709"/>
      <c r="H556" s="709"/>
      <c r="I556" s="709"/>
      <c r="J556" s="709"/>
      <c r="K556" s="710"/>
      <c r="L556" s="379"/>
      <c r="M556" s="377"/>
      <c r="N556" s="379"/>
    </row>
    <row r="557" spans="1:14" ht="48" customHeight="1" x14ac:dyDescent="0.2">
      <c r="A557" s="729" t="s">
        <v>777</v>
      </c>
      <c r="B557" s="730"/>
      <c r="C557" s="730"/>
      <c r="D557" s="730"/>
      <c r="E557" s="730"/>
      <c r="F557" s="730"/>
      <c r="G557" s="730"/>
      <c r="H557" s="730"/>
      <c r="I557" s="730"/>
      <c r="J557" s="730"/>
      <c r="K557" s="731"/>
      <c r="L557" s="379"/>
      <c r="M557" s="377"/>
      <c r="N557" s="379"/>
    </row>
    <row r="558" spans="1:14" ht="18" customHeight="1" x14ac:dyDescent="0.2">
      <c r="A558" s="717" t="s">
        <v>778</v>
      </c>
      <c r="B558" s="718"/>
      <c r="C558" s="718"/>
      <c r="D558" s="718"/>
      <c r="E558" s="718"/>
      <c r="F558" s="718"/>
      <c r="G558" s="718"/>
      <c r="H558" s="718"/>
      <c r="I558" s="718"/>
      <c r="J558" s="718"/>
      <c r="K558" s="719"/>
      <c r="L558" s="379"/>
      <c r="M558" s="377"/>
      <c r="N558" s="379"/>
    </row>
    <row r="559" spans="1:14" ht="18" customHeight="1" x14ac:dyDescent="0.2">
      <c r="A559" s="717" t="s">
        <v>779</v>
      </c>
      <c r="B559" s="718"/>
      <c r="C559" s="718"/>
      <c r="D559" s="718"/>
      <c r="E559" s="718"/>
      <c r="F559" s="718"/>
      <c r="G559" s="718"/>
      <c r="H559" s="718"/>
      <c r="I559" s="718"/>
      <c r="J559" s="718"/>
      <c r="K559" s="719"/>
      <c r="L559" s="379"/>
      <c r="M559" s="377"/>
      <c r="N559" s="379"/>
    </row>
    <row r="560" spans="1:14" ht="21.75" customHeight="1" x14ac:dyDescent="0.2">
      <c r="A560" s="717" t="s">
        <v>780</v>
      </c>
      <c r="B560" s="718"/>
      <c r="C560" s="718"/>
      <c r="D560" s="718"/>
      <c r="E560" s="718"/>
      <c r="F560" s="718"/>
      <c r="G560" s="718"/>
      <c r="H560" s="718"/>
      <c r="I560" s="718"/>
      <c r="J560" s="718"/>
      <c r="K560" s="719"/>
      <c r="L560" s="379"/>
      <c r="M560" s="377"/>
      <c r="N560" s="379"/>
    </row>
    <row r="561" spans="1:14" ht="36.75" customHeight="1" x14ac:dyDescent="0.2">
      <c r="A561" s="711" t="s">
        <v>781</v>
      </c>
      <c r="B561" s="707"/>
      <c r="C561" s="707"/>
      <c r="D561" s="707"/>
      <c r="E561" s="707"/>
      <c r="F561" s="707"/>
      <c r="G561" s="707"/>
      <c r="H561" s="707"/>
      <c r="I561" s="707"/>
      <c r="J561" s="707"/>
      <c r="K561" s="708"/>
      <c r="L561" s="379"/>
      <c r="M561" s="377"/>
      <c r="N561" s="379"/>
    </row>
    <row r="562" spans="1:14" x14ac:dyDescent="0.2">
      <c r="A562" s="626" t="s">
        <v>782</v>
      </c>
      <c r="B562" s="605"/>
      <c r="C562" s="605"/>
      <c r="D562" s="605"/>
      <c r="E562" s="605"/>
      <c r="F562" s="605"/>
      <c r="G562" s="605"/>
      <c r="H562" s="605"/>
      <c r="I562" s="605"/>
      <c r="J562" s="605"/>
      <c r="K562" s="606"/>
      <c r="L562" s="379"/>
      <c r="M562" s="377"/>
      <c r="N562" s="379"/>
    </row>
    <row r="563" spans="1:14" ht="37.5" customHeight="1" x14ac:dyDescent="0.2">
      <c r="A563" s="706" t="s">
        <v>783</v>
      </c>
      <c r="B563" s="709"/>
      <c r="C563" s="709"/>
      <c r="D563" s="709"/>
      <c r="E563" s="709"/>
      <c r="F563" s="709"/>
      <c r="G563" s="709"/>
      <c r="H563" s="709"/>
      <c r="I563" s="709"/>
      <c r="J563" s="709"/>
      <c r="K563" s="710"/>
      <c r="L563" s="379"/>
      <c r="M563" s="377"/>
      <c r="N563" s="379"/>
    </row>
    <row r="564" spans="1:14" ht="60" customHeight="1" x14ac:dyDescent="0.2">
      <c r="A564" s="706" t="s">
        <v>784</v>
      </c>
      <c r="B564" s="707"/>
      <c r="C564" s="707"/>
      <c r="D564" s="707"/>
      <c r="E564" s="707"/>
      <c r="F564" s="707"/>
      <c r="G564" s="707"/>
      <c r="H564" s="707"/>
      <c r="I564" s="707"/>
      <c r="J564" s="707"/>
      <c r="K564" s="708"/>
      <c r="L564" s="379"/>
      <c r="M564" s="377"/>
      <c r="N564" s="379"/>
    </row>
    <row r="565" spans="1:14" ht="57.75" customHeight="1" x14ac:dyDescent="0.2">
      <c r="A565" s="706" t="s">
        <v>785</v>
      </c>
      <c r="B565" s="707"/>
      <c r="C565" s="707"/>
      <c r="D565" s="707"/>
      <c r="E565" s="707"/>
      <c r="F565" s="707"/>
      <c r="G565" s="707"/>
      <c r="H565" s="707"/>
      <c r="I565" s="707"/>
      <c r="J565" s="707"/>
      <c r="K565" s="708"/>
      <c r="L565" s="379"/>
      <c r="M565" s="377"/>
      <c r="N565" s="379"/>
    </row>
    <row r="566" spans="1:14" ht="66" customHeight="1" x14ac:dyDescent="0.2">
      <c r="A566" s="706" t="s">
        <v>786</v>
      </c>
      <c r="B566" s="707"/>
      <c r="C566" s="707"/>
      <c r="D566" s="707"/>
      <c r="E566" s="707"/>
      <c r="F566" s="707"/>
      <c r="G566" s="707"/>
      <c r="H566" s="707"/>
      <c r="I566" s="707"/>
      <c r="J566" s="707"/>
      <c r="K566" s="708"/>
      <c r="L566" s="379"/>
      <c r="M566" s="377"/>
      <c r="N566" s="379"/>
    </row>
    <row r="567" spans="1:14" ht="43.5" customHeight="1" x14ac:dyDescent="0.2">
      <c r="A567" s="706" t="s">
        <v>787</v>
      </c>
      <c r="B567" s="707"/>
      <c r="C567" s="707"/>
      <c r="D567" s="707"/>
      <c r="E567" s="707"/>
      <c r="F567" s="707"/>
      <c r="G567" s="707"/>
      <c r="H567" s="707"/>
      <c r="I567" s="707"/>
      <c r="J567" s="707"/>
      <c r="K567" s="708"/>
      <c r="L567" s="379"/>
      <c r="M567" s="378"/>
      <c r="N567" s="379"/>
    </row>
    <row r="568" spans="1:14" ht="62.25" customHeight="1" thickBot="1" x14ac:dyDescent="0.25">
      <c r="A568" s="770" t="s">
        <v>1421</v>
      </c>
      <c r="B568" s="884"/>
      <c r="C568" s="884"/>
      <c r="D568" s="884"/>
      <c r="E568" s="884"/>
      <c r="F568" s="884"/>
      <c r="G568" s="884"/>
      <c r="H568" s="884"/>
      <c r="I568" s="884"/>
      <c r="J568" s="884"/>
      <c r="K568" s="885"/>
      <c r="L568" s="379"/>
      <c r="M568" s="377"/>
      <c r="N568" s="379"/>
    </row>
    <row r="569" spans="1:14" x14ac:dyDescent="0.2">
      <c r="A569" s="607"/>
      <c r="B569" s="607"/>
      <c r="C569" s="607"/>
      <c r="D569" s="607"/>
      <c r="E569" s="607"/>
      <c r="F569" s="607"/>
      <c r="G569" s="607"/>
      <c r="H569" s="607"/>
      <c r="I569" s="607"/>
      <c r="J569" s="607"/>
      <c r="K569" s="607"/>
      <c r="L569" s="379"/>
      <c r="M569" s="377"/>
      <c r="N569" s="379"/>
    </row>
    <row r="570" spans="1:14" ht="13.5" thickBot="1" x14ac:dyDescent="0.25">
      <c r="A570" s="607"/>
      <c r="B570" s="607"/>
      <c r="C570" s="607"/>
      <c r="D570" s="607"/>
      <c r="E570" s="607"/>
      <c r="F570" s="607"/>
      <c r="G570" s="607"/>
      <c r="H570" s="607"/>
      <c r="I570" s="607"/>
      <c r="J570" s="607"/>
      <c r="K570" s="607"/>
      <c r="L570" s="379"/>
      <c r="M570" s="377"/>
      <c r="N570" s="379"/>
    </row>
    <row r="571" spans="1:14" ht="23.25" x14ac:dyDescent="0.2">
      <c r="A571" s="620" t="s">
        <v>493</v>
      </c>
      <c r="B571" s="621"/>
      <c r="C571" s="621"/>
      <c r="D571" s="621"/>
      <c r="E571" s="621"/>
      <c r="F571" s="621"/>
      <c r="G571" s="621"/>
      <c r="H571" s="621"/>
      <c r="I571" s="621"/>
      <c r="J571" s="621"/>
      <c r="K571" s="622"/>
      <c r="L571" s="379"/>
      <c r="M571" s="377"/>
      <c r="N571" s="379"/>
    </row>
    <row r="572" spans="1:14" ht="27" customHeight="1" x14ac:dyDescent="0.2">
      <c r="A572" s="623"/>
      <c r="B572" s="605"/>
      <c r="C572" s="605"/>
      <c r="D572" s="605"/>
      <c r="E572" s="605"/>
      <c r="F572" s="605"/>
      <c r="G572" s="605"/>
      <c r="H572" s="605"/>
      <c r="I572" s="605"/>
      <c r="J572" s="605"/>
      <c r="K572" s="606"/>
      <c r="L572" s="379"/>
      <c r="M572" s="377"/>
      <c r="N572" s="379"/>
    </row>
    <row r="573" spans="1:14" ht="12.75" customHeight="1" x14ac:dyDescent="0.2">
      <c r="A573" s="706" t="s">
        <v>788</v>
      </c>
      <c r="B573" s="707"/>
      <c r="C573" s="707"/>
      <c r="D573" s="707"/>
      <c r="E573" s="707"/>
      <c r="F573" s="707"/>
      <c r="G573" s="707"/>
      <c r="H573" s="707"/>
      <c r="I573" s="707"/>
      <c r="J573" s="707"/>
      <c r="K573" s="708"/>
      <c r="L573" s="379"/>
      <c r="M573" s="377"/>
      <c r="N573" s="379"/>
    </row>
    <row r="574" spans="1:14" ht="27" customHeight="1" x14ac:dyDescent="0.2">
      <c r="A574" s="706" t="s">
        <v>789</v>
      </c>
      <c r="B574" s="709"/>
      <c r="C574" s="709"/>
      <c r="D574" s="709"/>
      <c r="E574" s="709"/>
      <c r="F574" s="709"/>
      <c r="G574" s="709"/>
      <c r="H574" s="709"/>
      <c r="I574" s="709"/>
      <c r="J574" s="709"/>
      <c r="K574" s="710"/>
      <c r="L574" s="379"/>
      <c r="M574" s="377"/>
      <c r="N574" s="379"/>
    </row>
    <row r="575" spans="1:14" ht="37.5" customHeight="1" x14ac:dyDescent="0.2">
      <c r="A575" s="726" t="s">
        <v>790</v>
      </c>
      <c r="B575" s="727"/>
      <c r="C575" s="727"/>
      <c r="D575" s="727"/>
      <c r="E575" s="727"/>
      <c r="F575" s="727"/>
      <c r="G575" s="727"/>
      <c r="H575" s="727"/>
      <c r="I575" s="727"/>
      <c r="J575" s="727"/>
      <c r="K575" s="728"/>
      <c r="L575" s="379"/>
      <c r="M575" s="377"/>
      <c r="N575" s="379"/>
    </row>
    <row r="576" spans="1:14" ht="19.5" customHeight="1" x14ac:dyDescent="0.2">
      <c r="A576" s="626" t="s">
        <v>791</v>
      </c>
      <c r="B576" s="605"/>
      <c r="C576" s="605"/>
      <c r="D576" s="605"/>
      <c r="E576" s="605"/>
      <c r="F576" s="605"/>
      <c r="G576" s="605"/>
      <c r="H576" s="605"/>
      <c r="I576" s="605"/>
      <c r="J576" s="605"/>
      <c r="K576" s="606"/>
      <c r="L576" s="379"/>
      <c r="M576" s="377"/>
      <c r="N576" s="379"/>
    </row>
    <row r="577" spans="1:14" ht="18.75" customHeight="1" x14ac:dyDescent="0.2">
      <c r="A577" s="626"/>
      <c r="B577" s="605"/>
      <c r="C577" s="605"/>
      <c r="D577" s="605"/>
      <c r="E577" s="605"/>
      <c r="F577" s="605"/>
      <c r="G577" s="605"/>
      <c r="H577" s="605"/>
      <c r="I577" s="605"/>
      <c r="J577" s="605"/>
      <c r="K577" s="606"/>
      <c r="L577" s="379"/>
      <c r="M577" s="377"/>
      <c r="N577" s="379"/>
    </row>
    <row r="578" spans="1:14" ht="106.5" customHeight="1" x14ac:dyDescent="0.2">
      <c r="A578" s="706" t="s">
        <v>792</v>
      </c>
      <c r="B578" s="707"/>
      <c r="C578" s="707"/>
      <c r="D578" s="707"/>
      <c r="E578" s="707"/>
      <c r="F578" s="707"/>
      <c r="G578" s="707"/>
      <c r="H578" s="707"/>
      <c r="I578" s="707"/>
      <c r="J578" s="707"/>
      <c r="K578" s="708"/>
      <c r="L578" s="379"/>
      <c r="M578" s="377"/>
      <c r="N578" s="379"/>
    </row>
    <row r="579" spans="1:14" ht="24.75" customHeight="1" x14ac:dyDescent="0.2">
      <c r="A579" s="717" t="s">
        <v>793</v>
      </c>
      <c r="B579" s="718"/>
      <c r="C579" s="718"/>
      <c r="D579" s="718"/>
      <c r="E579" s="718"/>
      <c r="F579" s="718"/>
      <c r="G579" s="718"/>
      <c r="H579" s="718"/>
      <c r="I579" s="718"/>
      <c r="J579" s="718"/>
      <c r="K579" s="719"/>
      <c r="L579" s="379"/>
      <c r="M579" s="377"/>
      <c r="N579" s="379"/>
    </row>
    <row r="580" spans="1:14" ht="36" customHeight="1" x14ac:dyDescent="0.2">
      <c r="A580" s="723" t="s">
        <v>794</v>
      </c>
      <c r="B580" s="724"/>
      <c r="C580" s="724"/>
      <c r="D580" s="724"/>
      <c r="E580" s="724"/>
      <c r="F580" s="724"/>
      <c r="G580" s="724"/>
      <c r="H580" s="724"/>
      <c r="I580" s="724"/>
      <c r="J580" s="724"/>
      <c r="K580" s="725"/>
      <c r="L580" s="379"/>
      <c r="M580" s="377"/>
      <c r="N580" s="379"/>
    </row>
    <row r="581" spans="1:14" ht="29.25" customHeight="1" x14ac:dyDescent="0.2">
      <c r="A581" s="717" t="s">
        <v>795</v>
      </c>
      <c r="B581" s="718"/>
      <c r="C581" s="718"/>
      <c r="D581" s="718"/>
      <c r="E581" s="718"/>
      <c r="F581" s="718"/>
      <c r="G581" s="718"/>
      <c r="H581" s="718"/>
      <c r="I581" s="718"/>
      <c r="J581" s="718"/>
      <c r="K581" s="719"/>
      <c r="L581" s="379"/>
      <c r="M581" s="377"/>
      <c r="N581" s="379"/>
    </row>
    <row r="582" spans="1:14" ht="86.25" customHeight="1" x14ac:dyDescent="0.2">
      <c r="A582" s="706" t="s">
        <v>1040</v>
      </c>
      <c r="B582" s="707"/>
      <c r="C582" s="707"/>
      <c r="D582" s="707"/>
      <c r="E582" s="707"/>
      <c r="F582" s="707"/>
      <c r="G582" s="707"/>
      <c r="H582" s="707"/>
      <c r="I582" s="707"/>
      <c r="J582" s="707"/>
      <c r="K582" s="708"/>
      <c r="L582" s="379"/>
      <c r="M582" s="377"/>
      <c r="N582" s="379"/>
    </row>
    <row r="583" spans="1:14" ht="72" customHeight="1" x14ac:dyDescent="0.2">
      <c r="A583" s="706" t="s">
        <v>1041</v>
      </c>
      <c r="B583" s="709"/>
      <c r="C583" s="709"/>
      <c r="D583" s="709"/>
      <c r="E583" s="709"/>
      <c r="F583" s="709"/>
      <c r="G583" s="709"/>
      <c r="H583" s="709"/>
      <c r="I583" s="709"/>
      <c r="J583" s="709"/>
      <c r="K583" s="710"/>
      <c r="L583" s="379"/>
      <c r="M583" s="377"/>
      <c r="N583" s="379"/>
    </row>
    <row r="584" spans="1:14" ht="29.25" customHeight="1" x14ac:dyDescent="0.2">
      <c r="A584" s="706" t="s">
        <v>1038</v>
      </c>
      <c r="B584" s="707"/>
      <c r="C584" s="707"/>
      <c r="D584" s="707"/>
      <c r="E584" s="707"/>
      <c r="F584" s="707"/>
      <c r="G584" s="707"/>
      <c r="H584" s="707"/>
      <c r="I584" s="707"/>
      <c r="J584" s="707"/>
      <c r="K584" s="708"/>
      <c r="L584" s="379"/>
      <c r="M584" s="377"/>
      <c r="N584" s="379"/>
    </row>
    <row r="585" spans="1:14" ht="26.25" customHeight="1" x14ac:dyDescent="0.2">
      <c r="A585" s="603" t="s">
        <v>1045</v>
      </c>
      <c r="B585" s="605"/>
      <c r="C585" s="605"/>
      <c r="D585" s="605"/>
      <c r="E585" s="605"/>
      <c r="F585" s="605"/>
      <c r="G585" s="605"/>
      <c r="H585" s="605"/>
      <c r="I585" s="605"/>
      <c r="J585" s="605"/>
      <c r="K585" s="606"/>
      <c r="L585" s="379"/>
      <c r="M585" s="377"/>
      <c r="N585" s="379"/>
    </row>
    <row r="586" spans="1:14" ht="21.75" customHeight="1" x14ac:dyDescent="0.2">
      <c r="A586" s="717" t="s">
        <v>796</v>
      </c>
      <c r="B586" s="718"/>
      <c r="C586" s="718"/>
      <c r="D586" s="718"/>
      <c r="E586" s="718"/>
      <c r="F586" s="718"/>
      <c r="G586" s="718"/>
      <c r="H586" s="718"/>
      <c r="I586" s="718"/>
      <c r="J586" s="718"/>
      <c r="K586" s="719"/>
      <c r="L586" s="379"/>
      <c r="M586" s="377"/>
      <c r="N586" s="379"/>
    </row>
    <row r="587" spans="1:14" ht="29.25" customHeight="1" x14ac:dyDescent="0.2">
      <c r="A587" s="711" t="s">
        <v>797</v>
      </c>
      <c r="B587" s="707"/>
      <c r="C587" s="707"/>
      <c r="D587" s="707"/>
      <c r="E587" s="707"/>
      <c r="F587" s="707"/>
      <c r="G587" s="707"/>
      <c r="H587" s="707"/>
      <c r="I587" s="707"/>
      <c r="J587" s="707"/>
      <c r="K587" s="708"/>
      <c r="L587" s="379"/>
      <c r="M587" s="378"/>
      <c r="N587" s="379"/>
    </row>
    <row r="588" spans="1:14" ht="19.5" customHeight="1" x14ac:dyDescent="0.2">
      <c r="A588" s="723" t="s">
        <v>798</v>
      </c>
      <c r="B588" s="724"/>
      <c r="C588" s="724"/>
      <c r="D588" s="724"/>
      <c r="E588" s="724"/>
      <c r="F588" s="724"/>
      <c r="G588" s="724"/>
      <c r="H588" s="724"/>
      <c r="I588" s="724"/>
      <c r="J588" s="724"/>
      <c r="K588" s="725"/>
      <c r="L588" s="379"/>
      <c r="M588" s="377"/>
      <c r="N588" s="379"/>
    </row>
    <row r="589" spans="1:14" ht="33.75" customHeight="1" x14ac:dyDescent="0.2">
      <c r="A589" s="706" t="s">
        <v>1039</v>
      </c>
      <c r="B589" s="707"/>
      <c r="C589" s="707"/>
      <c r="D589" s="707"/>
      <c r="E589" s="707"/>
      <c r="F589" s="707"/>
      <c r="G589" s="707"/>
      <c r="H589" s="707"/>
      <c r="I589" s="707"/>
      <c r="J589" s="707"/>
      <c r="K589" s="708"/>
      <c r="L589" s="379"/>
      <c r="M589" s="377"/>
      <c r="N589" s="379"/>
    </row>
    <row r="590" spans="1:14" ht="24.75" customHeight="1" x14ac:dyDescent="0.2">
      <c r="A590" s="712" t="s">
        <v>799</v>
      </c>
      <c r="B590" s="713"/>
      <c r="C590" s="713"/>
      <c r="D590" s="713"/>
      <c r="E590" s="713"/>
      <c r="F590" s="713"/>
      <c r="G590" s="713"/>
      <c r="H590" s="713"/>
      <c r="I590" s="713"/>
      <c r="J590" s="713"/>
      <c r="K590" s="714"/>
      <c r="L590" s="379"/>
      <c r="M590" s="377"/>
      <c r="N590" s="379"/>
    </row>
    <row r="591" spans="1:14" ht="18" customHeight="1" x14ac:dyDescent="0.2">
      <c r="A591" s="717" t="s">
        <v>800</v>
      </c>
      <c r="B591" s="718"/>
      <c r="C591" s="718"/>
      <c r="D591" s="718"/>
      <c r="E591" s="718"/>
      <c r="F591" s="718"/>
      <c r="G591" s="718"/>
      <c r="H591" s="718"/>
      <c r="I591" s="718"/>
      <c r="J591" s="718"/>
      <c r="K591" s="719"/>
      <c r="L591" s="379"/>
      <c r="M591" s="378"/>
      <c r="N591" s="379"/>
    </row>
    <row r="592" spans="1:14" ht="30.75" customHeight="1" x14ac:dyDescent="0.2">
      <c r="A592" s="711" t="s">
        <v>801</v>
      </c>
      <c r="B592" s="707"/>
      <c r="C592" s="707"/>
      <c r="D592" s="707"/>
      <c r="E592" s="707"/>
      <c r="F592" s="707"/>
      <c r="G592" s="707"/>
      <c r="H592" s="707"/>
      <c r="I592" s="707"/>
      <c r="J592" s="707"/>
      <c r="K592" s="708"/>
      <c r="L592" s="379"/>
      <c r="M592" s="377"/>
      <c r="N592" s="379"/>
    </row>
    <row r="593" spans="1:14" ht="22.5" customHeight="1" x14ac:dyDescent="0.2">
      <c r="A593" s="624" t="s">
        <v>802</v>
      </c>
      <c r="B593" s="605"/>
      <c r="C593" s="605"/>
      <c r="D593" s="605"/>
      <c r="E593" s="605"/>
      <c r="F593" s="605"/>
      <c r="G593" s="605"/>
      <c r="H593" s="605"/>
      <c r="I593" s="605"/>
      <c r="J593" s="605"/>
      <c r="K593" s="606"/>
      <c r="L593" s="380"/>
      <c r="M593" s="377"/>
      <c r="N593" s="379"/>
    </row>
    <row r="594" spans="1:14" ht="51" customHeight="1" x14ac:dyDescent="0.2">
      <c r="A594" s="711" t="s">
        <v>803</v>
      </c>
      <c r="B594" s="707"/>
      <c r="C594" s="707"/>
      <c r="D594" s="707"/>
      <c r="E594" s="707"/>
      <c r="F594" s="707"/>
      <c r="G594" s="707"/>
      <c r="H594" s="707"/>
      <c r="I594" s="707"/>
      <c r="J594" s="707"/>
      <c r="K594" s="708"/>
      <c r="L594" s="380"/>
      <c r="M594" s="377"/>
      <c r="N594" s="379"/>
    </row>
    <row r="595" spans="1:14" ht="18" customHeight="1" x14ac:dyDescent="0.2">
      <c r="A595" s="664"/>
      <c r="B595" s="605"/>
      <c r="C595" s="605"/>
      <c r="D595" s="605"/>
      <c r="E595" s="605"/>
      <c r="F595" s="605"/>
      <c r="G595" s="605"/>
      <c r="H595" s="605"/>
      <c r="I595" s="605"/>
      <c r="J595" s="605"/>
      <c r="K595" s="606"/>
      <c r="L595" s="379"/>
      <c r="M595" s="377"/>
      <c r="N595" s="379"/>
    </row>
    <row r="596" spans="1:14" ht="18.75" customHeight="1" x14ac:dyDescent="0.2">
      <c r="A596" s="723" t="s">
        <v>805</v>
      </c>
      <c r="B596" s="724"/>
      <c r="C596" s="724"/>
      <c r="D596" s="724"/>
      <c r="E596" s="724"/>
      <c r="F596" s="724"/>
      <c r="G596" s="724"/>
      <c r="H596" s="724"/>
      <c r="I596" s="724"/>
      <c r="J596" s="724"/>
      <c r="K596" s="725"/>
      <c r="L596" s="379"/>
      <c r="M596" s="378"/>
      <c r="N596" s="379"/>
    </row>
    <row r="597" spans="1:14" ht="18.75" customHeight="1" x14ac:dyDescent="0.2">
      <c r="A597" s="723" t="s">
        <v>804</v>
      </c>
      <c r="B597" s="724"/>
      <c r="C597" s="724"/>
      <c r="D597" s="724"/>
      <c r="E597" s="724"/>
      <c r="F597" s="724"/>
      <c r="G597" s="724"/>
      <c r="H597" s="724"/>
      <c r="I597" s="724"/>
      <c r="J597" s="724"/>
      <c r="K597" s="725"/>
      <c r="L597" s="379"/>
      <c r="M597" s="377"/>
      <c r="N597" s="379"/>
    </row>
    <row r="598" spans="1:14" ht="55.5" customHeight="1" x14ac:dyDescent="0.2">
      <c r="A598" s="706" t="s">
        <v>806</v>
      </c>
      <c r="B598" s="707"/>
      <c r="C598" s="707"/>
      <c r="D598" s="707"/>
      <c r="E598" s="707"/>
      <c r="F598" s="707"/>
      <c r="G598" s="707"/>
      <c r="H598" s="707"/>
      <c r="I598" s="707"/>
      <c r="J598" s="707"/>
      <c r="K598" s="708"/>
      <c r="L598" s="379"/>
      <c r="M598" s="377"/>
      <c r="N598" s="379"/>
    </row>
    <row r="599" spans="1:14" ht="102" customHeight="1" x14ac:dyDescent="0.2">
      <c r="A599" s="706" t="s">
        <v>1163</v>
      </c>
      <c r="B599" s="707"/>
      <c r="C599" s="707"/>
      <c r="D599" s="707"/>
      <c r="E599" s="707"/>
      <c r="F599" s="707"/>
      <c r="G599" s="707"/>
      <c r="H599" s="707"/>
      <c r="I599" s="707"/>
      <c r="J599" s="707"/>
      <c r="K599" s="708"/>
      <c r="L599" s="379"/>
      <c r="M599" s="378"/>
      <c r="N599" s="379"/>
    </row>
    <row r="600" spans="1:14" ht="47.25" customHeight="1" x14ac:dyDescent="0.2">
      <c r="A600" s="881" t="s">
        <v>1165</v>
      </c>
      <c r="B600" s="882"/>
      <c r="C600" s="882"/>
      <c r="D600" s="882"/>
      <c r="E600" s="882"/>
      <c r="F600" s="882"/>
      <c r="G600" s="882"/>
      <c r="H600" s="882"/>
      <c r="I600" s="882"/>
      <c r="J600" s="882"/>
      <c r="K600" s="883"/>
      <c r="L600" s="379"/>
      <c r="M600" s="378"/>
      <c r="N600" s="379"/>
    </row>
    <row r="601" spans="1:14" ht="20.25" customHeight="1" x14ac:dyDescent="0.2">
      <c r="A601" s="877" t="s">
        <v>1166</v>
      </c>
      <c r="B601" s="878"/>
      <c r="C601" s="878"/>
      <c r="D601" s="878"/>
      <c r="E601" s="878"/>
      <c r="F601" s="878"/>
      <c r="G601" s="878"/>
      <c r="H601" s="878"/>
      <c r="I601" s="878"/>
      <c r="J601" s="878"/>
      <c r="K601" s="879"/>
      <c r="L601" s="379"/>
      <c r="M601" s="378"/>
      <c r="N601" s="379"/>
    </row>
    <row r="602" spans="1:14" ht="154.5" customHeight="1" x14ac:dyDescent="0.2">
      <c r="A602" s="706" t="s">
        <v>1164</v>
      </c>
      <c r="B602" s="707"/>
      <c r="C602" s="707"/>
      <c r="D602" s="707"/>
      <c r="E602" s="707"/>
      <c r="F602" s="707"/>
      <c r="G602" s="707"/>
      <c r="H602" s="707"/>
      <c r="I602" s="707"/>
      <c r="J602" s="707"/>
      <c r="K602" s="708"/>
      <c r="L602" s="379"/>
      <c r="M602" s="377"/>
      <c r="N602" s="379"/>
    </row>
    <row r="603" spans="1:14" x14ac:dyDescent="0.2">
      <c r="A603" s="624"/>
      <c r="B603" s="605"/>
      <c r="C603" s="605"/>
      <c r="D603" s="605"/>
      <c r="E603" s="605"/>
      <c r="F603" s="605"/>
      <c r="G603" s="605"/>
      <c r="H603" s="605"/>
      <c r="I603" s="605"/>
      <c r="J603" s="605"/>
      <c r="K603" s="606"/>
      <c r="L603" s="379"/>
      <c r="M603" s="377"/>
      <c r="N603" s="379"/>
    </row>
    <row r="604" spans="1:14" ht="51.75" customHeight="1" x14ac:dyDescent="0.2">
      <c r="A604" s="706" t="s">
        <v>807</v>
      </c>
      <c r="B604" s="707"/>
      <c r="C604" s="707"/>
      <c r="D604" s="707"/>
      <c r="E604" s="707"/>
      <c r="F604" s="707"/>
      <c r="G604" s="707"/>
      <c r="H604" s="707"/>
      <c r="I604" s="707"/>
      <c r="J604" s="707"/>
      <c r="K604" s="708"/>
      <c r="L604" s="379"/>
      <c r="M604" s="377"/>
      <c r="N604" s="379"/>
    </row>
    <row r="605" spans="1:14" ht="79.5" customHeight="1" x14ac:dyDescent="0.2">
      <c r="A605" s="711" t="s">
        <v>808</v>
      </c>
      <c r="B605" s="707"/>
      <c r="C605" s="707"/>
      <c r="D605" s="707"/>
      <c r="E605" s="707"/>
      <c r="F605" s="707"/>
      <c r="G605" s="707"/>
      <c r="H605" s="707"/>
      <c r="I605" s="707"/>
      <c r="J605" s="707"/>
      <c r="K605" s="708"/>
      <c r="L605" s="379"/>
      <c r="M605" s="377"/>
      <c r="N605" s="379"/>
    </row>
    <row r="606" spans="1:14" ht="62.25" customHeight="1" x14ac:dyDescent="0.2">
      <c r="A606" s="711" t="s">
        <v>809</v>
      </c>
      <c r="B606" s="707"/>
      <c r="C606" s="707"/>
      <c r="D606" s="707"/>
      <c r="E606" s="707"/>
      <c r="F606" s="707"/>
      <c r="G606" s="707"/>
      <c r="H606" s="707"/>
      <c r="I606" s="707"/>
      <c r="J606" s="707"/>
      <c r="K606" s="708"/>
      <c r="L606" s="379"/>
      <c r="M606" s="377"/>
      <c r="N606" s="379"/>
    </row>
    <row r="607" spans="1:14" ht="140.25" customHeight="1" x14ac:dyDescent="0.2">
      <c r="A607" s="706" t="s">
        <v>810</v>
      </c>
      <c r="B607" s="707"/>
      <c r="C607" s="707"/>
      <c r="D607" s="707"/>
      <c r="E607" s="707"/>
      <c r="F607" s="707"/>
      <c r="G607" s="707"/>
      <c r="H607" s="707"/>
      <c r="I607" s="707"/>
      <c r="J607" s="707"/>
      <c r="K607" s="708"/>
      <c r="L607" s="379"/>
      <c r="M607" s="378"/>
      <c r="N607" s="379"/>
    </row>
    <row r="608" spans="1:14" ht="39" customHeight="1" x14ac:dyDescent="0.2">
      <c r="A608" s="706" t="s">
        <v>811</v>
      </c>
      <c r="B608" s="709"/>
      <c r="C608" s="709"/>
      <c r="D608" s="709"/>
      <c r="E608" s="709"/>
      <c r="F608" s="709"/>
      <c r="G608" s="709"/>
      <c r="H608" s="709"/>
      <c r="I608" s="709"/>
      <c r="J608" s="709"/>
      <c r="K608" s="710"/>
      <c r="L608" s="379"/>
      <c r="M608" s="377"/>
      <c r="N608" s="379"/>
    </row>
    <row r="609" spans="1:14" x14ac:dyDescent="0.2">
      <c r="A609" s="611"/>
      <c r="B609" s="617"/>
      <c r="C609" s="617"/>
      <c r="D609" s="617"/>
      <c r="E609" s="617"/>
      <c r="F609" s="617"/>
      <c r="G609" s="617"/>
      <c r="H609" s="617"/>
      <c r="I609" s="617"/>
      <c r="J609" s="617"/>
      <c r="K609" s="618"/>
      <c r="L609" s="379"/>
      <c r="M609" s="377"/>
      <c r="N609" s="379"/>
    </row>
    <row r="610" spans="1:14" ht="95.25" customHeight="1" x14ac:dyDescent="0.2">
      <c r="A610" s="706" t="s">
        <v>812</v>
      </c>
      <c r="B610" s="709"/>
      <c r="C610" s="709"/>
      <c r="D610" s="709"/>
      <c r="E610" s="709"/>
      <c r="F610" s="709"/>
      <c r="G610" s="709"/>
      <c r="H610" s="709"/>
      <c r="I610" s="709"/>
      <c r="J610" s="709"/>
      <c r="K610" s="710"/>
      <c r="L610" s="379"/>
      <c r="M610" s="378"/>
      <c r="N610" s="379"/>
    </row>
    <row r="611" spans="1:14" ht="67.5" customHeight="1" x14ac:dyDescent="0.2">
      <c r="A611" s="711" t="s">
        <v>813</v>
      </c>
      <c r="B611" s="707"/>
      <c r="C611" s="707"/>
      <c r="D611" s="707"/>
      <c r="E611" s="707"/>
      <c r="F611" s="707"/>
      <c r="G611" s="707"/>
      <c r="H611" s="707"/>
      <c r="I611" s="707"/>
      <c r="J611" s="707"/>
      <c r="K611" s="708"/>
      <c r="L611" s="379"/>
      <c r="M611" s="378"/>
      <c r="N611" s="379"/>
    </row>
    <row r="612" spans="1:14" ht="51" customHeight="1" x14ac:dyDescent="0.2">
      <c r="A612" s="711" t="s">
        <v>814</v>
      </c>
      <c r="B612" s="707"/>
      <c r="C612" s="707"/>
      <c r="D612" s="707"/>
      <c r="E612" s="707"/>
      <c r="F612" s="707"/>
      <c r="G612" s="707"/>
      <c r="H612" s="707"/>
      <c r="I612" s="707"/>
      <c r="J612" s="707"/>
      <c r="K612" s="708"/>
      <c r="L612" s="379"/>
      <c r="M612" s="377"/>
      <c r="N612" s="379"/>
    </row>
    <row r="613" spans="1:14" x14ac:dyDescent="0.2">
      <c r="A613" s="623"/>
      <c r="B613" s="605"/>
      <c r="C613" s="605"/>
      <c r="D613" s="605"/>
      <c r="E613" s="605"/>
      <c r="F613" s="605"/>
      <c r="G613" s="605"/>
      <c r="H613" s="605"/>
      <c r="I613" s="605"/>
      <c r="J613" s="605"/>
      <c r="K613" s="606"/>
      <c r="L613" s="379"/>
      <c r="M613" s="377"/>
      <c r="N613" s="379"/>
    </row>
    <row r="614" spans="1:14" ht="85.5" customHeight="1" x14ac:dyDescent="0.2">
      <c r="A614" s="706" t="s">
        <v>815</v>
      </c>
      <c r="B614" s="709"/>
      <c r="C614" s="709"/>
      <c r="D614" s="709"/>
      <c r="E614" s="709"/>
      <c r="F614" s="709"/>
      <c r="G614" s="709"/>
      <c r="H614" s="709"/>
      <c r="I614" s="709"/>
      <c r="J614" s="709"/>
      <c r="K614" s="710"/>
      <c r="L614" s="379"/>
      <c r="M614" s="377"/>
      <c r="N614" s="379"/>
    </row>
    <row r="615" spans="1:14" ht="87.75" customHeight="1" x14ac:dyDescent="0.2">
      <c r="A615" s="711" t="s">
        <v>816</v>
      </c>
      <c r="B615" s="707"/>
      <c r="C615" s="707"/>
      <c r="D615" s="707"/>
      <c r="E615" s="707"/>
      <c r="F615" s="707"/>
      <c r="G615" s="707"/>
      <c r="H615" s="707"/>
      <c r="I615" s="707"/>
      <c r="J615" s="707"/>
      <c r="K615" s="708"/>
      <c r="L615" s="379"/>
      <c r="M615" s="377"/>
      <c r="N615" s="379"/>
    </row>
    <row r="616" spans="1:14" ht="23.25" customHeight="1" x14ac:dyDescent="0.2">
      <c r="A616" s="723" t="s">
        <v>817</v>
      </c>
      <c r="B616" s="724"/>
      <c r="C616" s="724"/>
      <c r="D616" s="724"/>
      <c r="E616" s="724"/>
      <c r="F616" s="724"/>
      <c r="G616" s="724"/>
      <c r="H616" s="724"/>
      <c r="I616" s="724"/>
      <c r="J616" s="724"/>
      <c r="K616" s="725"/>
      <c r="L616" s="379"/>
      <c r="M616" s="377"/>
      <c r="N616" s="379"/>
    </row>
    <row r="617" spans="1:14" ht="105" customHeight="1" x14ac:dyDescent="0.2">
      <c r="A617" s="711" t="s">
        <v>818</v>
      </c>
      <c r="B617" s="707"/>
      <c r="C617" s="707"/>
      <c r="D617" s="707"/>
      <c r="E617" s="707"/>
      <c r="F617" s="707"/>
      <c r="G617" s="707"/>
      <c r="H617" s="707"/>
      <c r="I617" s="707"/>
      <c r="J617" s="707"/>
      <c r="K617" s="708"/>
      <c r="L617" s="379"/>
      <c r="M617" s="377"/>
      <c r="N617" s="379"/>
    </row>
    <row r="618" spans="1:14" ht="36.75" customHeight="1" x14ac:dyDescent="0.2">
      <c r="A618" s="726" t="s">
        <v>790</v>
      </c>
      <c r="B618" s="727"/>
      <c r="C618" s="727"/>
      <c r="D618" s="727"/>
      <c r="E618" s="727"/>
      <c r="F618" s="727"/>
      <c r="G618" s="727"/>
      <c r="H618" s="727"/>
      <c r="I618" s="727"/>
      <c r="J618" s="727"/>
      <c r="K618" s="728"/>
      <c r="L618" s="379"/>
      <c r="M618" s="377"/>
      <c r="N618" s="379"/>
    </row>
    <row r="619" spans="1:14" x14ac:dyDescent="0.2">
      <c r="A619" s="623"/>
      <c r="B619" s="605"/>
      <c r="C619" s="605"/>
      <c r="D619" s="605"/>
      <c r="E619" s="605"/>
      <c r="F619" s="605"/>
      <c r="G619" s="605"/>
      <c r="H619" s="605"/>
      <c r="I619" s="605"/>
      <c r="J619" s="605"/>
      <c r="K619" s="606"/>
      <c r="L619" s="379"/>
      <c r="M619" s="378"/>
      <c r="N619" s="379"/>
    </row>
    <row r="620" spans="1:14" ht="24.75" customHeight="1" x14ac:dyDescent="0.2">
      <c r="A620" s="717" t="s">
        <v>819</v>
      </c>
      <c r="B620" s="718"/>
      <c r="C620" s="718"/>
      <c r="D620" s="718"/>
      <c r="E620" s="718"/>
      <c r="F620" s="718"/>
      <c r="G620" s="718"/>
      <c r="H620" s="718"/>
      <c r="I620" s="718"/>
      <c r="J620" s="718"/>
      <c r="K620" s="719"/>
      <c r="L620" s="379"/>
      <c r="M620" s="377"/>
      <c r="N620" s="379"/>
    </row>
    <row r="621" spans="1:14" ht="24.75" customHeight="1" x14ac:dyDescent="0.2">
      <c r="A621" s="717" t="s">
        <v>820</v>
      </c>
      <c r="B621" s="718"/>
      <c r="C621" s="718"/>
      <c r="D621" s="718"/>
      <c r="E621" s="718"/>
      <c r="F621" s="718"/>
      <c r="G621" s="718"/>
      <c r="H621" s="718"/>
      <c r="I621" s="718"/>
      <c r="J621" s="718"/>
      <c r="K621" s="719"/>
      <c r="L621" s="379"/>
      <c r="M621" s="377"/>
      <c r="N621" s="379"/>
    </row>
    <row r="622" spans="1:14" ht="24.75" customHeight="1" x14ac:dyDescent="0.2">
      <c r="A622" s="706" t="s">
        <v>821</v>
      </c>
      <c r="B622" s="709"/>
      <c r="C622" s="709"/>
      <c r="D622" s="709"/>
      <c r="E622" s="709"/>
      <c r="F622" s="709"/>
      <c r="G622" s="709"/>
      <c r="H622" s="709"/>
      <c r="I622" s="709"/>
      <c r="J622" s="709"/>
      <c r="K622" s="710"/>
      <c r="L622" s="379"/>
      <c r="M622" s="378"/>
      <c r="N622" s="379"/>
    </row>
    <row r="623" spans="1:14" ht="24.75" customHeight="1" x14ac:dyDescent="0.2">
      <c r="A623" s="706" t="s">
        <v>822</v>
      </c>
      <c r="B623" s="709"/>
      <c r="C623" s="709"/>
      <c r="D623" s="709"/>
      <c r="E623" s="709"/>
      <c r="F623" s="709"/>
      <c r="G623" s="709"/>
      <c r="H623" s="709"/>
      <c r="I623" s="709"/>
      <c r="J623" s="709"/>
      <c r="K623" s="710"/>
      <c r="L623" s="379"/>
      <c r="M623" s="377"/>
      <c r="N623" s="379"/>
    </row>
    <row r="624" spans="1:14" ht="24.75" customHeight="1" x14ac:dyDescent="0.2">
      <c r="A624" s="706" t="s">
        <v>823</v>
      </c>
      <c r="B624" s="709"/>
      <c r="C624" s="709"/>
      <c r="D624" s="709"/>
      <c r="E624" s="709"/>
      <c r="F624" s="709"/>
      <c r="G624" s="709"/>
      <c r="H624" s="709"/>
      <c r="I624" s="709"/>
      <c r="J624" s="709"/>
      <c r="K624" s="710"/>
      <c r="L624" s="379"/>
      <c r="M624" s="377"/>
      <c r="N624" s="379"/>
    </row>
    <row r="625" spans="1:14" x14ac:dyDescent="0.2">
      <c r="A625" s="614"/>
      <c r="B625" s="615"/>
      <c r="C625" s="615"/>
      <c r="D625" s="615"/>
      <c r="E625" s="615"/>
      <c r="F625" s="615"/>
      <c r="G625" s="615"/>
      <c r="H625" s="615"/>
      <c r="I625" s="615"/>
      <c r="J625" s="615"/>
      <c r="K625" s="616"/>
      <c r="L625" s="379"/>
      <c r="M625" s="377"/>
      <c r="N625" s="379"/>
    </row>
    <row r="626" spans="1:14" ht="26.25" customHeight="1" x14ac:dyDescent="0.2">
      <c r="A626" s="717" t="s">
        <v>824</v>
      </c>
      <c r="B626" s="718"/>
      <c r="C626" s="718"/>
      <c r="D626" s="718"/>
      <c r="E626" s="718"/>
      <c r="F626" s="718"/>
      <c r="G626" s="718"/>
      <c r="H626" s="718"/>
      <c r="I626" s="718"/>
      <c r="J626" s="718"/>
      <c r="K626" s="719"/>
      <c r="L626" s="379"/>
      <c r="M626" s="377"/>
      <c r="N626" s="379"/>
    </row>
    <row r="627" spans="1:14" ht="31.5" customHeight="1" x14ac:dyDescent="0.2">
      <c r="A627" s="706" t="s">
        <v>825</v>
      </c>
      <c r="B627" s="709"/>
      <c r="C627" s="709"/>
      <c r="D627" s="709"/>
      <c r="E627" s="709"/>
      <c r="F627" s="709"/>
      <c r="G627" s="709"/>
      <c r="H627" s="709"/>
      <c r="I627" s="709"/>
      <c r="J627" s="709"/>
      <c r="K627" s="710"/>
      <c r="L627" s="379"/>
      <c r="M627" s="377"/>
      <c r="N627" s="379"/>
    </row>
    <row r="628" spans="1:14" ht="26.25" customHeight="1" x14ac:dyDescent="0.2">
      <c r="A628" s="720" t="s">
        <v>826</v>
      </c>
      <c r="B628" s="721"/>
      <c r="C628" s="721"/>
      <c r="D628" s="721"/>
      <c r="E628" s="721"/>
      <c r="F628" s="721"/>
      <c r="G628" s="721"/>
      <c r="H628" s="721"/>
      <c r="I628" s="721"/>
      <c r="J628" s="721"/>
      <c r="K628" s="722"/>
      <c r="L628" s="379"/>
      <c r="M628" s="378"/>
      <c r="N628" s="379"/>
    </row>
    <row r="629" spans="1:14" ht="26.25" customHeight="1" x14ac:dyDescent="0.2">
      <c r="A629" s="706" t="s">
        <v>827</v>
      </c>
      <c r="B629" s="709"/>
      <c r="C629" s="709"/>
      <c r="D629" s="709"/>
      <c r="E629" s="709"/>
      <c r="F629" s="709"/>
      <c r="G629" s="709"/>
      <c r="H629" s="709"/>
      <c r="I629" s="709"/>
      <c r="J629" s="709"/>
      <c r="K629" s="710"/>
      <c r="L629" s="379"/>
      <c r="M629" s="378"/>
      <c r="N629" s="379"/>
    </row>
    <row r="630" spans="1:14" ht="26.25" customHeight="1" x14ac:dyDescent="0.2">
      <c r="A630" s="706" t="s">
        <v>828</v>
      </c>
      <c r="B630" s="709"/>
      <c r="C630" s="709"/>
      <c r="D630" s="709"/>
      <c r="E630" s="709"/>
      <c r="F630" s="709"/>
      <c r="G630" s="709"/>
      <c r="H630" s="709"/>
      <c r="I630" s="709"/>
      <c r="J630" s="709"/>
      <c r="K630" s="710"/>
      <c r="L630" s="379"/>
      <c r="M630" s="378"/>
      <c r="N630" s="379"/>
    </row>
    <row r="631" spans="1:14" ht="121.5" customHeight="1" x14ac:dyDescent="0.2">
      <c r="A631" s="711" t="s">
        <v>829</v>
      </c>
      <c r="B631" s="707"/>
      <c r="C631" s="707"/>
      <c r="D631" s="707"/>
      <c r="E631" s="707"/>
      <c r="F631" s="707"/>
      <c r="G631" s="707"/>
      <c r="H631" s="707"/>
      <c r="I631" s="707"/>
      <c r="J631" s="707"/>
      <c r="K631" s="708"/>
      <c r="L631" s="379"/>
      <c r="M631" s="377"/>
      <c r="N631" s="379"/>
    </row>
    <row r="632" spans="1:14" ht="26.25" customHeight="1" x14ac:dyDescent="0.2">
      <c r="A632" s="717" t="s">
        <v>830</v>
      </c>
      <c r="B632" s="718"/>
      <c r="C632" s="718"/>
      <c r="D632" s="718"/>
      <c r="E632" s="718"/>
      <c r="F632" s="718"/>
      <c r="G632" s="718"/>
      <c r="H632" s="718"/>
      <c r="I632" s="718"/>
      <c r="J632" s="718"/>
      <c r="K632" s="719"/>
      <c r="L632" s="379"/>
      <c r="M632" s="377"/>
      <c r="N632" s="379"/>
    </row>
    <row r="633" spans="1:14" ht="26.25" customHeight="1" x14ac:dyDescent="0.2">
      <c r="A633" s="720" t="s">
        <v>831</v>
      </c>
      <c r="B633" s="721"/>
      <c r="C633" s="721"/>
      <c r="D633" s="721"/>
      <c r="E633" s="721"/>
      <c r="F633" s="721"/>
      <c r="G633" s="721"/>
      <c r="H633" s="721"/>
      <c r="I633" s="721"/>
      <c r="J633" s="721"/>
      <c r="K633" s="722"/>
      <c r="L633" s="379"/>
      <c r="M633" s="377"/>
      <c r="N633" s="379"/>
    </row>
    <row r="634" spans="1:14" ht="26.25" customHeight="1" x14ac:dyDescent="0.2">
      <c r="A634" s="720" t="s">
        <v>832</v>
      </c>
      <c r="B634" s="721"/>
      <c r="C634" s="721"/>
      <c r="D634" s="721"/>
      <c r="E634" s="721"/>
      <c r="F634" s="721"/>
      <c r="G634" s="721"/>
      <c r="H634" s="721"/>
      <c r="I634" s="721"/>
      <c r="J634" s="721"/>
      <c r="K634" s="722"/>
      <c r="L634" s="379"/>
      <c r="M634" s="377"/>
      <c r="N634" s="379"/>
    </row>
    <row r="635" spans="1:14" ht="26.25" customHeight="1" x14ac:dyDescent="0.2">
      <c r="A635" s="706" t="s">
        <v>833</v>
      </c>
      <c r="B635" s="709"/>
      <c r="C635" s="709"/>
      <c r="D635" s="709"/>
      <c r="E635" s="709"/>
      <c r="F635" s="709"/>
      <c r="G635" s="709"/>
      <c r="H635" s="709"/>
      <c r="I635" s="709"/>
      <c r="J635" s="709"/>
      <c r="K635" s="710"/>
      <c r="L635" s="379"/>
      <c r="M635" s="377"/>
      <c r="N635" s="379"/>
    </row>
    <row r="636" spans="1:14" ht="51.75" customHeight="1" x14ac:dyDescent="0.2">
      <c r="A636" s="711" t="s">
        <v>834</v>
      </c>
      <c r="B636" s="707"/>
      <c r="C636" s="707"/>
      <c r="D636" s="707"/>
      <c r="E636" s="707"/>
      <c r="F636" s="707"/>
      <c r="G636" s="707"/>
      <c r="H636" s="707"/>
      <c r="I636" s="707"/>
      <c r="J636" s="707"/>
      <c r="K636" s="708"/>
      <c r="L636" s="379"/>
      <c r="M636" s="377"/>
      <c r="N636" s="379"/>
    </row>
    <row r="637" spans="1:14" ht="57.75" customHeight="1" x14ac:dyDescent="0.2">
      <c r="A637" s="711" t="s">
        <v>835</v>
      </c>
      <c r="B637" s="707"/>
      <c r="C637" s="707"/>
      <c r="D637" s="707"/>
      <c r="E637" s="707"/>
      <c r="F637" s="707"/>
      <c r="G637" s="707"/>
      <c r="H637" s="707"/>
      <c r="I637" s="707"/>
      <c r="J637" s="707"/>
      <c r="K637" s="708"/>
      <c r="L637" s="379"/>
      <c r="M637" s="377"/>
      <c r="N637" s="379"/>
    </row>
    <row r="638" spans="1:14" x14ac:dyDescent="0.2">
      <c r="A638" s="623"/>
      <c r="B638" s="605"/>
      <c r="C638" s="605"/>
      <c r="D638" s="605"/>
      <c r="E638" s="605"/>
      <c r="F638" s="605"/>
      <c r="G638" s="605"/>
      <c r="H638" s="605"/>
      <c r="I638" s="605"/>
      <c r="J638" s="605"/>
      <c r="K638" s="606"/>
      <c r="L638" s="379"/>
      <c r="M638" s="377"/>
      <c r="N638" s="379"/>
    </row>
    <row r="639" spans="1:14" x14ac:dyDescent="0.2">
      <c r="A639" s="712" t="s">
        <v>836</v>
      </c>
      <c r="B639" s="713"/>
      <c r="C639" s="713"/>
      <c r="D639" s="713"/>
      <c r="E639" s="713"/>
      <c r="F639" s="713"/>
      <c r="G639" s="713"/>
      <c r="H639" s="713"/>
      <c r="I639" s="713"/>
      <c r="J639" s="713"/>
      <c r="K639" s="714"/>
      <c r="L639" s="379"/>
      <c r="M639" s="377"/>
      <c r="N639" s="379"/>
    </row>
    <row r="640" spans="1:14" ht="33.75" customHeight="1" x14ac:dyDescent="0.2">
      <c r="A640" s="711" t="s">
        <v>837</v>
      </c>
      <c r="B640" s="707"/>
      <c r="C640" s="707"/>
      <c r="D640" s="707"/>
      <c r="E640" s="707"/>
      <c r="F640" s="707"/>
      <c r="G640" s="707"/>
      <c r="H640" s="707"/>
      <c r="I640" s="707"/>
      <c r="J640" s="707"/>
      <c r="K640" s="708"/>
      <c r="L640" s="379"/>
      <c r="M640" s="377"/>
      <c r="N640" s="379"/>
    </row>
    <row r="641" spans="1:14" ht="33.75" customHeight="1" x14ac:dyDescent="0.2">
      <c r="A641" s="706" t="s">
        <v>1401</v>
      </c>
      <c r="B641" s="707"/>
      <c r="C641" s="707"/>
      <c r="D641" s="707"/>
      <c r="E641" s="707"/>
      <c r="F641" s="707"/>
      <c r="G641" s="707"/>
      <c r="H641" s="707"/>
      <c r="I641" s="707"/>
      <c r="J641" s="707"/>
      <c r="K641" s="708"/>
      <c r="L641" s="379"/>
      <c r="M641" s="377"/>
      <c r="N641" s="379"/>
    </row>
    <row r="642" spans="1:14" ht="56.25" customHeight="1" x14ac:dyDescent="0.2">
      <c r="A642" s="706" t="s">
        <v>1402</v>
      </c>
      <c r="B642" s="707"/>
      <c r="C642" s="707"/>
      <c r="D642" s="707"/>
      <c r="E642" s="707"/>
      <c r="F642" s="707"/>
      <c r="G642" s="707"/>
      <c r="H642" s="707"/>
      <c r="I642" s="707"/>
      <c r="J642" s="707"/>
      <c r="K642" s="708"/>
      <c r="L642" s="379"/>
      <c r="M642" s="377"/>
      <c r="N642" s="379"/>
    </row>
    <row r="643" spans="1:14" ht="56.25" customHeight="1" x14ac:dyDescent="0.2">
      <c r="A643" s="706" t="s">
        <v>1136</v>
      </c>
      <c r="B643" s="707"/>
      <c r="C643" s="707"/>
      <c r="D643" s="707"/>
      <c r="E643" s="707"/>
      <c r="F643" s="707"/>
      <c r="G643" s="707"/>
      <c r="H643" s="707"/>
      <c r="I643" s="707"/>
      <c r="J643" s="707"/>
      <c r="K643" s="708"/>
      <c r="L643" s="379"/>
      <c r="M643" s="377"/>
      <c r="N643" s="379"/>
    </row>
    <row r="644" spans="1:14" ht="30.75" customHeight="1" x14ac:dyDescent="0.2">
      <c r="A644" s="706" t="s">
        <v>838</v>
      </c>
      <c r="B644" s="707"/>
      <c r="C644" s="707"/>
      <c r="D644" s="707"/>
      <c r="E644" s="707"/>
      <c r="F644" s="707"/>
      <c r="G644" s="707"/>
      <c r="H644" s="707"/>
      <c r="I644" s="707"/>
      <c r="J644" s="707"/>
      <c r="K644" s="708"/>
      <c r="L644" s="379"/>
      <c r="M644" s="377"/>
      <c r="N644" s="379"/>
    </row>
    <row r="645" spans="1:14" ht="64.5" customHeight="1" x14ac:dyDescent="0.2">
      <c r="A645" s="706" t="s">
        <v>1143</v>
      </c>
      <c r="B645" s="707"/>
      <c r="C645" s="707"/>
      <c r="D645" s="707"/>
      <c r="E645" s="707"/>
      <c r="F645" s="707"/>
      <c r="G645" s="707"/>
      <c r="H645" s="707"/>
      <c r="I645" s="707"/>
      <c r="J645" s="707"/>
      <c r="K645" s="708"/>
      <c r="L645" s="379"/>
      <c r="M645" s="377"/>
      <c r="N645" s="379"/>
    </row>
    <row r="646" spans="1:14" ht="59.25" customHeight="1" x14ac:dyDescent="0.2">
      <c r="A646" s="706" t="s">
        <v>839</v>
      </c>
      <c r="B646" s="709"/>
      <c r="C646" s="709"/>
      <c r="D646" s="709"/>
      <c r="E646" s="709"/>
      <c r="F646" s="709"/>
      <c r="G646" s="709"/>
      <c r="H646" s="709"/>
      <c r="I646" s="709"/>
      <c r="J646" s="709"/>
      <c r="K646" s="710"/>
      <c r="L646" s="379"/>
      <c r="M646" s="377"/>
      <c r="N646" s="379"/>
    </row>
    <row r="647" spans="1:14" ht="59.25" customHeight="1" x14ac:dyDescent="0.2">
      <c r="A647" s="706" t="s">
        <v>1142</v>
      </c>
      <c r="B647" s="709"/>
      <c r="C647" s="709"/>
      <c r="D647" s="709"/>
      <c r="E647" s="709"/>
      <c r="F647" s="709"/>
      <c r="G647" s="709"/>
      <c r="H647" s="709"/>
      <c r="I647" s="709"/>
      <c r="J647" s="709"/>
      <c r="K647" s="710"/>
      <c r="L647" s="379"/>
      <c r="M647" s="377"/>
      <c r="N647" s="379"/>
    </row>
    <row r="648" spans="1:14" ht="23.25" customHeight="1" x14ac:dyDescent="0.2">
      <c r="A648" s="712" t="s">
        <v>840</v>
      </c>
      <c r="B648" s="713"/>
      <c r="C648" s="713"/>
      <c r="D648" s="713"/>
      <c r="E648" s="713"/>
      <c r="F648" s="713"/>
      <c r="G648" s="713"/>
      <c r="H648" s="713"/>
      <c r="I648" s="713"/>
      <c r="J648" s="713"/>
      <c r="K648" s="714"/>
      <c r="L648" s="379"/>
      <c r="M648" s="377"/>
      <c r="N648" s="379"/>
    </row>
    <row r="649" spans="1:14" ht="49.5" customHeight="1" x14ac:dyDescent="0.2">
      <c r="A649" s="711" t="s">
        <v>841</v>
      </c>
      <c r="B649" s="707"/>
      <c r="C649" s="707"/>
      <c r="D649" s="707"/>
      <c r="E649" s="707"/>
      <c r="F649" s="707"/>
      <c r="G649" s="707"/>
      <c r="H649" s="707"/>
      <c r="I649" s="707"/>
      <c r="J649" s="707"/>
      <c r="K649" s="708"/>
      <c r="L649" s="379"/>
      <c r="M649" s="377"/>
      <c r="N649" s="379"/>
    </row>
    <row r="650" spans="1:14" ht="36.75" customHeight="1" x14ac:dyDescent="0.2">
      <c r="A650" s="711" t="s">
        <v>842</v>
      </c>
      <c r="B650" s="707"/>
      <c r="C650" s="707"/>
      <c r="D650" s="707"/>
      <c r="E650" s="707"/>
      <c r="F650" s="707"/>
      <c r="G650" s="707"/>
      <c r="H650" s="707"/>
      <c r="I650" s="707"/>
      <c r="J650" s="707"/>
      <c r="K650" s="708"/>
      <c r="L650" s="379"/>
      <c r="M650" s="377"/>
      <c r="N650" s="379"/>
    </row>
    <row r="651" spans="1:14" ht="55.5" customHeight="1" x14ac:dyDescent="0.2">
      <c r="A651" s="706" t="s">
        <v>1403</v>
      </c>
      <c r="B651" s="707"/>
      <c r="C651" s="707"/>
      <c r="D651" s="707"/>
      <c r="E651" s="707"/>
      <c r="F651" s="707"/>
      <c r="G651" s="707"/>
      <c r="H651" s="707"/>
      <c r="I651" s="707"/>
      <c r="J651" s="707"/>
      <c r="K651" s="708"/>
      <c r="L651" s="379"/>
      <c r="M651" s="377"/>
      <c r="N651" s="379"/>
    </row>
    <row r="652" spans="1:14" ht="72.75" customHeight="1" x14ac:dyDescent="0.2">
      <c r="A652" s="711" t="s">
        <v>843</v>
      </c>
      <c r="B652" s="707"/>
      <c r="C652" s="707"/>
      <c r="D652" s="707"/>
      <c r="E652" s="707"/>
      <c r="F652" s="707"/>
      <c r="G652" s="707"/>
      <c r="H652" s="707"/>
      <c r="I652" s="707"/>
      <c r="J652" s="707"/>
      <c r="K652" s="708"/>
      <c r="L652" s="379"/>
      <c r="M652" s="377"/>
      <c r="N652" s="379"/>
    </row>
    <row r="653" spans="1:14" ht="37.5" customHeight="1" x14ac:dyDescent="0.2">
      <c r="A653" s="625" t="s">
        <v>1215</v>
      </c>
      <c r="B653" s="605"/>
      <c r="C653" s="605"/>
      <c r="D653" s="605"/>
      <c r="E653" s="605"/>
      <c r="F653" s="605"/>
      <c r="G653" s="605"/>
      <c r="H653" s="605"/>
      <c r="I653" s="605"/>
      <c r="J653" s="605"/>
      <c r="K653" s="606"/>
      <c r="L653" s="379"/>
      <c r="M653" s="377"/>
      <c r="N653" s="379"/>
    </row>
    <row r="654" spans="1:14" ht="100.5" customHeight="1" x14ac:dyDescent="0.2">
      <c r="A654" s="706" t="s">
        <v>1404</v>
      </c>
      <c r="B654" s="707"/>
      <c r="C654" s="707"/>
      <c r="D654" s="707"/>
      <c r="E654" s="707"/>
      <c r="F654" s="707"/>
      <c r="G654" s="707"/>
      <c r="H654" s="707"/>
      <c r="I654" s="707"/>
      <c r="J654" s="707"/>
      <c r="K654" s="708"/>
      <c r="L654" s="379"/>
      <c r="M654" s="377"/>
      <c r="N654" s="379"/>
    </row>
    <row r="655" spans="1:14" ht="41.25" customHeight="1" x14ac:dyDescent="0.2">
      <c r="A655" s="706" t="s">
        <v>1231</v>
      </c>
      <c r="B655" s="709"/>
      <c r="C655" s="709"/>
      <c r="D655" s="709"/>
      <c r="E655" s="709"/>
      <c r="F655" s="709"/>
      <c r="G655" s="709"/>
      <c r="H655" s="709"/>
      <c r="I655" s="709"/>
      <c r="J655" s="709"/>
      <c r="K655" s="710"/>
      <c r="L655" s="379"/>
      <c r="M655" s="377"/>
      <c r="N655" s="379"/>
    </row>
    <row r="656" spans="1:14" ht="19.5" customHeight="1" x14ac:dyDescent="0.2">
      <c r="A656" s="706" t="s">
        <v>1177</v>
      </c>
      <c r="B656" s="715"/>
      <c r="C656" s="715"/>
      <c r="D656" s="715"/>
      <c r="E656" s="715"/>
      <c r="F656" s="715"/>
      <c r="G656" s="715"/>
      <c r="H656" s="715"/>
      <c r="I656" s="715"/>
      <c r="J656" s="715"/>
      <c r="K656" s="716"/>
      <c r="L656" s="379"/>
      <c r="M656" s="377"/>
      <c r="N656" s="379"/>
    </row>
    <row r="657" spans="1:14" ht="30" customHeight="1" x14ac:dyDescent="0.2">
      <c r="A657" s="626"/>
      <c r="B657" s="605"/>
      <c r="C657" s="605"/>
      <c r="D657" s="605"/>
      <c r="E657" s="605"/>
      <c r="F657" s="605"/>
      <c r="G657" s="605"/>
      <c r="H657" s="605"/>
      <c r="I657" s="605"/>
      <c r="J657" s="605"/>
      <c r="K657" s="606"/>
      <c r="L657" s="379"/>
      <c r="M657" s="377"/>
      <c r="N657" s="379"/>
    </row>
    <row r="658" spans="1:14" x14ac:dyDescent="0.2">
      <c r="A658" s="625" t="s">
        <v>304</v>
      </c>
      <c r="B658" s="605"/>
      <c r="C658" s="605"/>
      <c r="D658" s="605"/>
      <c r="E658" s="605"/>
      <c r="F658" s="605"/>
      <c r="G658" s="605"/>
      <c r="H658" s="605"/>
      <c r="I658" s="605"/>
      <c r="J658" s="605"/>
      <c r="K658" s="606"/>
      <c r="L658" s="379"/>
      <c r="M658" s="377"/>
      <c r="N658" s="379"/>
    </row>
    <row r="659" spans="1:14" ht="62.25" customHeight="1" x14ac:dyDescent="0.2">
      <c r="A659" s="711" t="s">
        <v>844</v>
      </c>
      <c r="B659" s="707"/>
      <c r="C659" s="707"/>
      <c r="D659" s="707"/>
      <c r="E659" s="707"/>
      <c r="F659" s="707"/>
      <c r="G659" s="707"/>
      <c r="H659" s="707"/>
      <c r="I659" s="707"/>
      <c r="J659" s="707"/>
      <c r="K659" s="708"/>
      <c r="L659" s="379"/>
      <c r="M659" s="377"/>
      <c r="N659" s="379"/>
    </row>
    <row r="660" spans="1:14" ht="62.25" customHeight="1" x14ac:dyDescent="0.2">
      <c r="A660" s="711" t="s">
        <v>845</v>
      </c>
      <c r="B660" s="707"/>
      <c r="C660" s="707"/>
      <c r="D660" s="707"/>
      <c r="E660" s="707"/>
      <c r="F660" s="707"/>
      <c r="G660" s="707"/>
      <c r="H660" s="707"/>
      <c r="I660" s="707"/>
      <c r="J660" s="707"/>
      <c r="K660" s="708"/>
      <c r="L660" s="379"/>
      <c r="M660" s="377"/>
      <c r="N660" s="379"/>
    </row>
    <row r="661" spans="1:14" ht="62.25" customHeight="1" x14ac:dyDescent="0.2">
      <c r="A661" s="706" t="s">
        <v>1405</v>
      </c>
      <c r="B661" s="709"/>
      <c r="C661" s="709"/>
      <c r="D661" s="709"/>
      <c r="E661" s="709"/>
      <c r="F661" s="709"/>
      <c r="G661" s="709"/>
      <c r="H661" s="709"/>
      <c r="I661" s="709"/>
      <c r="J661" s="709"/>
      <c r="K661" s="710"/>
      <c r="L661" s="379"/>
      <c r="M661" s="377"/>
      <c r="N661" s="379"/>
    </row>
    <row r="662" spans="1:14" ht="81" customHeight="1" x14ac:dyDescent="0.2">
      <c r="A662" s="706" t="s">
        <v>1406</v>
      </c>
      <c r="B662" s="707"/>
      <c r="C662" s="707"/>
      <c r="D662" s="707"/>
      <c r="E662" s="707"/>
      <c r="F662" s="707"/>
      <c r="G662" s="707"/>
      <c r="H662" s="707"/>
      <c r="I662" s="707"/>
      <c r="J662" s="707"/>
      <c r="K662" s="708"/>
      <c r="L662" s="379"/>
      <c r="M662" s="377"/>
      <c r="N662" s="379"/>
    </row>
    <row r="663" spans="1:14" ht="52.5" customHeight="1" x14ac:dyDescent="0.2">
      <c r="A663" s="706" t="s">
        <v>1407</v>
      </c>
      <c r="B663" s="707"/>
      <c r="C663" s="707"/>
      <c r="D663" s="707"/>
      <c r="E663" s="707"/>
      <c r="F663" s="707"/>
      <c r="G663" s="707"/>
      <c r="H663" s="707"/>
      <c r="I663" s="707"/>
      <c r="J663" s="707"/>
      <c r="K663" s="708"/>
      <c r="L663" s="379"/>
      <c r="M663" s="377"/>
      <c r="N663" s="379"/>
    </row>
    <row r="664" spans="1:14" ht="12.75" customHeight="1" x14ac:dyDescent="0.2">
      <c r="A664" s="706" t="s">
        <v>1408</v>
      </c>
      <c r="B664" s="707"/>
      <c r="C664" s="707"/>
      <c r="D664" s="707"/>
      <c r="E664" s="707"/>
      <c r="F664" s="707"/>
      <c r="G664" s="707"/>
      <c r="H664" s="707"/>
      <c r="I664" s="707"/>
      <c r="J664" s="707"/>
      <c r="K664" s="708"/>
      <c r="L664" s="379"/>
      <c r="M664" s="377"/>
      <c r="N664" s="379"/>
    </row>
    <row r="665" spans="1:14" x14ac:dyDescent="0.2">
      <c r="A665" s="623"/>
      <c r="B665" s="605"/>
      <c r="C665" s="605"/>
      <c r="D665" s="605"/>
      <c r="E665" s="605"/>
      <c r="F665" s="605"/>
      <c r="G665" s="605"/>
      <c r="H665" s="605"/>
      <c r="I665" s="605"/>
      <c r="J665" s="605"/>
      <c r="K665" s="606"/>
      <c r="L665" s="379"/>
      <c r="M665" s="377"/>
      <c r="N665" s="379"/>
    </row>
    <row r="666" spans="1:14" x14ac:dyDescent="0.2">
      <c r="A666" s="625" t="s">
        <v>6</v>
      </c>
      <c r="B666" s="605"/>
      <c r="C666" s="605"/>
      <c r="D666" s="605"/>
      <c r="E666" s="605"/>
      <c r="F666" s="605"/>
      <c r="G666" s="605"/>
      <c r="H666" s="605"/>
      <c r="I666" s="605"/>
      <c r="J666" s="605"/>
      <c r="K666" s="606"/>
      <c r="L666" s="379"/>
      <c r="M666" s="377"/>
      <c r="N666" s="379"/>
    </row>
    <row r="667" spans="1:14" ht="72" customHeight="1" x14ac:dyDescent="0.2">
      <c r="A667" s="706" t="s">
        <v>846</v>
      </c>
      <c r="B667" s="707"/>
      <c r="C667" s="707"/>
      <c r="D667" s="707"/>
      <c r="E667" s="707"/>
      <c r="F667" s="707"/>
      <c r="G667" s="707"/>
      <c r="H667" s="707"/>
      <c r="I667" s="707"/>
      <c r="J667" s="707"/>
      <c r="K667" s="708"/>
      <c r="L667" s="379"/>
      <c r="M667" s="377"/>
      <c r="N667" s="379"/>
    </row>
    <row r="668" spans="1:14" ht="78.75" customHeight="1" x14ac:dyDescent="0.2">
      <c r="A668" s="711" t="s">
        <v>847</v>
      </c>
      <c r="B668" s="707"/>
      <c r="C668" s="707"/>
      <c r="D668" s="707"/>
      <c r="E668" s="707"/>
      <c r="F668" s="707"/>
      <c r="G668" s="707"/>
      <c r="H668" s="707"/>
      <c r="I668" s="707"/>
      <c r="J668" s="707"/>
      <c r="K668" s="708"/>
      <c r="L668" s="379"/>
      <c r="M668" s="377"/>
      <c r="N668" s="379"/>
    </row>
    <row r="669" spans="1:14" ht="52.5" customHeight="1" x14ac:dyDescent="0.2">
      <c r="A669" s="706" t="s">
        <v>848</v>
      </c>
      <c r="B669" s="709"/>
      <c r="C669" s="709"/>
      <c r="D669" s="709"/>
      <c r="E669" s="709"/>
      <c r="F669" s="709"/>
      <c r="G669" s="709"/>
      <c r="H669" s="709"/>
      <c r="I669" s="709"/>
      <c r="J669" s="709"/>
      <c r="K669" s="710"/>
      <c r="L669" s="379"/>
      <c r="M669" s="377"/>
      <c r="N669" s="379"/>
    </row>
    <row r="670" spans="1:14" ht="12.75" customHeight="1" x14ac:dyDescent="0.2">
      <c r="A670" s="726" t="s">
        <v>849</v>
      </c>
      <c r="B670" s="727"/>
      <c r="C670" s="727"/>
      <c r="D670" s="727"/>
      <c r="E670" s="727"/>
      <c r="F670" s="727"/>
      <c r="G670" s="727"/>
      <c r="H670" s="727"/>
      <c r="I670" s="727"/>
      <c r="J670" s="727"/>
      <c r="K670" s="728"/>
      <c r="L670" s="379"/>
      <c r="M670" s="377"/>
      <c r="N670" s="379"/>
    </row>
    <row r="671" spans="1:14" ht="38.25" customHeight="1" x14ac:dyDescent="0.2">
      <c r="A671" s="726"/>
      <c r="B671" s="727"/>
      <c r="C671" s="727"/>
      <c r="D671" s="727"/>
      <c r="E671" s="727"/>
      <c r="F671" s="727"/>
      <c r="G671" s="727"/>
      <c r="H671" s="727"/>
      <c r="I671" s="727"/>
      <c r="J671" s="727"/>
      <c r="K671" s="728"/>
      <c r="L671" s="386"/>
      <c r="M671" s="377"/>
      <c r="N671" s="379"/>
    </row>
    <row r="672" spans="1:14" ht="40.5" customHeight="1" x14ac:dyDescent="0.2">
      <c r="A672" s="706" t="s">
        <v>1409</v>
      </c>
      <c r="B672" s="707"/>
      <c r="C672" s="707"/>
      <c r="D672" s="707"/>
      <c r="E672" s="707"/>
      <c r="F672" s="707"/>
      <c r="G672" s="707"/>
      <c r="H672" s="707"/>
      <c r="I672" s="707"/>
      <c r="J672" s="707"/>
      <c r="K672" s="708"/>
      <c r="L672" s="379"/>
      <c r="M672" s="377"/>
      <c r="N672" s="379"/>
    </row>
    <row r="673" spans="1:14" ht="54.75" customHeight="1" x14ac:dyDescent="0.2">
      <c r="A673" s="706" t="s">
        <v>1410</v>
      </c>
      <c r="B673" s="707"/>
      <c r="C673" s="707"/>
      <c r="D673" s="707"/>
      <c r="E673" s="707"/>
      <c r="F673" s="707"/>
      <c r="G673" s="707"/>
      <c r="H673" s="707"/>
      <c r="I673" s="707"/>
      <c r="J673" s="707"/>
      <c r="K673" s="708"/>
      <c r="L673" s="379"/>
      <c r="M673" s="377"/>
      <c r="N673" s="379"/>
    </row>
    <row r="674" spans="1:14" ht="18.75" customHeight="1" x14ac:dyDescent="0.2">
      <c r="A674" s="623"/>
      <c r="B674" s="605"/>
      <c r="C674" s="605"/>
      <c r="D674" s="605"/>
      <c r="E674" s="605"/>
      <c r="F674" s="605"/>
      <c r="G674" s="605"/>
      <c r="H674" s="605"/>
      <c r="I674" s="605"/>
      <c r="J674" s="605"/>
      <c r="K674" s="606"/>
      <c r="L674" s="379"/>
      <c r="M674" s="377"/>
      <c r="N674" s="379"/>
    </row>
    <row r="675" spans="1:14" ht="26.25" customHeight="1" x14ac:dyDescent="0.2">
      <c r="A675" s="712" t="s">
        <v>350</v>
      </c>
      <c r="B675" s="713"/>
      <c r="C675" s="713"/>
      <c r="D675" s="713"/>
      <c r="E675" s="713"/>
      <c r="F675" s="713"/>
      <c r="G675" s="713"/>
      <c r="H675" s="713"/>
      <c r="I675" s="713"/>
      <c r="J675" s="713"/>
      <c r="K675" s="714"/>
      <c r="L675" s="379"/>
      <c r="M675" s="377"/>
      <c r="N675" s="379"/>
    </row>
    <row r="676" spans="1:14" ht="26.25" customHeight="1" x14ac:dyDescent="0.2">
      <c r="A676" s="670" t="s">
        <v>1234</v>
      </c>
      <c r="B676" s="667"/>
      <c r="C676" s="667"/>
      <c r="D676" s="667"/>
      <c r="E676" s="667"/>
      <c r="F676" s="667"/>
      <c r="G676" s="667"/>
      <c r="H676" s="667"/>
      <c r="I676" s="667"/>
      <c r="J676" s="667"/>
      <c r="K676" s="668"/>
      <c r="L676" s="379"/>
      <c r="M676" s="377"/>
      <c r="N676" s="379"/>
    </row>
    <row r="677" spans="1:14" ht="75" customHeight="1" x14ac:dyDescent="0.2">
      <c r="A677" s="706" t="s">
        <v>850</v>
      </c>
      <c r="B677" s="709"/>
      <c r="C677" s="709"/>
      <c r="D677" s="709"/>
      <c r="E677" s="709"/>
      <c r="F677" s="709"/>
      <c r="G677" s="709"/>
      <c r="H677" s="709"/>
      <c r="I677" s="709"/>
      <c r="J677" s="709"/>
      <c r="K677" s="710"/>
      <c r="L677" s="379"/>
      <c r="M677" s="377"/>
      <c r="N677" s="379"/>
    </row>
    <row r="678" spans="1:14" ht="32.25" customHeight="1" x14ac:dyDescent="0.2">
      <c r="A678" s="624" t="s">
        <v>851</v>
      </c>
      <c r="B678" s="605"/>
      <c r="C678" s="605"/>
      <c r="D678" s="605"/>
      <c r="E678" s="605"/>
      <c r="F678" s="605"/>
      <c r="G678" s="605"/>
      <c r="H678" s="605"/>
      <c r="I678" s="605"/>
      <c r="J678" s="605"/>
      <c r="K678" s="606"/>
      <c r="L678" s="379"/>
      <c r="M678" s="377"/>
      <c r="N678" s="379"/>
    </row>
    <row r="679" spans="1:14" ht="111.75" customHeight="1" x14ac:dyDescent="0.2">
      <c r="A679" s="706" t="s">
        <v>1049</v>
      </c>
      <c r="B679" s="709"/>
      <c r="C679" s="709"/>
      <c r="D679" s="709"/>
      <c r="E679" s="709"/>
      <c r="F679" s="709"/>
      <c r="G679" s="709"/>
      <c r="H679" s="709"/>
      <c r="I679" s="709"/>
      <c r="J679" s="709"/>
      <c r="K679" s="710"/>
      <c r="L679" s="379"/>
      <c r="M679" s="377"/>
      <c r="N679" s="379"/>
    </row>
    <row r="680" spans="1:14" ht="30" customHeight="1" x14ac:dyDescent="0.2">
      <c r="A680" s="723" t="s">
        <v>852</v>
      </c>
      <c r="B680" s="724"/>
      <c r="C680" s="724"/>
      <c r="D680" s="724"/>
      <c r="E680" s="724"/>
      <c r="F680" s="724"/>
      <c r="G680" s="724"/>
      <c r="H680" s="724"/>
      <c r="I680" s="724"/>
      <c r="J680" s="724"/>
      <c r="K680" s="725"/>
      <c r="L680" s="379"/>
      <c r="M680" s="377"/>
      <c r="N680" s="379"/>
    </row>
    <row r="681" spans="1:14" ht="15.75" customHeight="1" x14ac:dyDescent="0.2">
      <c r="A681" s="608"/>
      <c r="B681" s="609"/>
      <c r="C681" s="609"/>
      <c r="D681" s="609"/>
      <c r="E681" s="609"/>
      <c r="F681" s="609"/>
      <c r="G681" s="609"/>
      <c r="H681" s="609"/>
      <c r="I681" s="609"/>
      <c r="J681" s="609"/>
      <c r="K681" s="610"/>
      <c r="L681" s="379"/>
      <c r="M681" s="377"/>
      <c r="N681" s="379"/>
    </row>
    <row r="682" spans="1:14" ht="22.5" customHeight="1" x14ac:dyDescent="0.2">
      <c r="A682" s="625" t="s">
        <v>1047</v>
      </c>
      <c r="B682" s="605"/>
      <c r="C682" s="605"/>
      <c r="D682" s="605"/>
      <c r="E682" s="605"/>
      <c r="F682" s="605"/>
      <c r="G682" s="605"/>
      <c r="H682" s="605"/>
      <c r="I682" s="605"/>
      <c r="J682" s="605"/>
      <c r="K682" s="606"/>
      <c r="L682" s="379"/>
      <c r="M682" s="377"/>
      <c r="N682" s="379"/>
    </row>
    <row r="683" spans="1:14" ht="88.5" customHeight="1" x14ac:dyDescent="0.2">
      <c r="A683" s="706" t="s">
        <v>1048</v>
      </c>
      <c r="B683" s="709"/>
      <c r="C683" s="709"/>
      <c r="D683" s="709"/>
      <c r="E683" s="709"/>
      <c r="F683" s="709"/>
      <c r="G683" s="709"/>
      <c r="H683" s="709"/>
      <c r="I683" s="709"/>
      <c r="J683" s="709"/>
      <c r="K683" s="710"/>
      <c r="L683" s="379"/>
      <c r="M683" s="378"/>
      <c r="N683" s="379"/>
    </row>
    <row r="684" spans="1:14" ht="43.5" customHeight="1" x14ac:dyDescent="0.2">
      <c r="A684" s="706" t="s">
        <v>1046</v>
      </c>
      <c r="B684" s="709"/>
      <c r="C684" s="709"/>
      <c r="D684" s="709"/>
      <c r="E684" s="709"/>
      <c r="F684" s="709"/>
      <c r="G684" s="709"/>
      <c r="H684" s="709"/>
      <c r="I684" s="709"/>
      <c r="J684" s="709"/>
      <c r="K684" s="710"/>
      <c r="L684" s="379"/>
      <c r="M684" s="377"/>
      <c r="N684" s="379"/>
    </row>
    <row r="685" spans="1:14" ht="25.5" customHeight="1" thickBot="1" x14ac:dyDescent="0.25">
      <c r="A685" s="771"/>
      <c r="B685" s="772"/>
      <c r="C685" s="772"/>
      <c r="D685" s="772"/>
      <c r="E685" s="772"/>
      <c r="F685" s="772"/>
      <c r="G685" s="772"/>
      <c r="H685" s="772"/>
      <c r="I685" s="772"/>
      <c r="J685" s="772"/>
      <c r="K685" s="773"/>
      <c r="L685" s="379"/>
      <c r="M685" s="377"/>
      <c r="N685" s="379"/>
    </row>
    <row r="686" spans="1:14" ht="42" customHeight="1" thickBot="1" x14ac:dyDescent="0.25">
      <c r="A686" s="604"/>
      <c r="B686" s="604"/>
      <c r="C686" s="604"/>
      <c r="D686" s="604"/>
      <c r="E686" s="604"/>
      <c r="F686" s="604"/>
      <c r="G686" s="604"/>
      <c r="H686" s="604"/>
      <c r="I686" s="604"/>
      <c r="J686" s="604"/>
      <c r="K686" s="604"/>
      <c r="L686" s="379"/>
      <c r="M686" s="378"/>
      <c r="N686" s="379"/>
    </row>
    <row r="687" spans="1:14" ht="23.25" x14ac:dyDescent="0.2">
      <c r="A687" s="620" t="s">
        <v>1147</v>
      </c>
      <c r="B687" s="621"/>
      <c r="C687" s="621"/>
      <c r="D687" s="621"/>
      <c r="E687" s="621"/>
      <c r="F687" s="621"/>
      <c r="G687" s="621"/>
      <c r="H687" s="621"/>
      <c r="I687" s="621"/>
      <c r="J687" s="621"/>
      <c r="K687" s="622"/>
      <c r="L687" s="379"/>
      <c r="M687" s="377"/>
      <c r="N687" s="379"/>
    </row>
    <row r="688" spans="1:14" x14ac:dyDescent="0.2">
      <c r="A688" s="623"/>
      <c r="B688" s="605"/>
      <c r="C688" s="605"/>
      <c r="D688" s="605"/>
      <c r="E688" s="605"/>
      <c r="F688" s="605"/>
      <c r="G688" s="605"/>
      <c r="H688" s="605"/>
      <c r="I688" s="605"/>
      <c r="J688" s="605"/>
      <c r="K688" s="606"/>
      <c r="L688" s="379"/>
      <c r="M688" s="377"/>
      <c r="N688" s="379"/>
    </row>
    <row r="689" spans="1:14" ht="51.75" customHeight="1" x14ac:dyDescent="0.2">
      <c r="A689" s="706" t="s">
        <v>1146</v>
      </c>
      <c r="B689" s="707"/>
      <c r="C689" s="707"/>
      <c r="D689" s="707"/>
      <c r="E689" s="707"/>
      <c r="F689" s="707"/>
      <c r="G689" s="707"/>
      <c r="H689" s="707"/>
      <c r="I689" s="707"/>
      <c r="J689" s="707"/>
      <c r="K689" s="708"/>
      <c r="L689" s="379"/>
      <c r="M689" s="377"/>
      <c r="N689" s="379"/>
    </row>
    <row r="690" spans="1:14" ht="44.25" customHeight="1" x14ac:dyDescent="0.2">
      <c r="A690" s="706" t="s">
        <v>1148</v>
      </c>
      <c r="B690" s="709"/>
      <c r="C690" s="709"/>
      <c r="D690" s="709"/>
      <c r="E690" s="709"/>
      <c r="F690" s="709"/>
      <c r="G690" s="709"/>
      <c r="H690" s="709"/>
      <c r="I690" s="709"/>
      <c r="J690" s="709"/>
      <c r="K690" s="710"/>
      <c r="L690" s="379"/>
      <c r="M690" s="378"/>
      <c r="N690" s="379"/>
    </row>
    <row r="691" spans="1:14" ht="36.75" customHeight="1" x14ac:dyDescent="0.2">
      <c r="A691" s="726" t="s">
        <v>790</v>
      </c>
      <c r="B691" s="727"/>
      <c r="C691" s="727"/>
      <c r="D691" s="727"/>
      <c r="E691" s="727"/>
      <c r="F691" s="727"/>
      <c r="G691" s="727"/>
      <c r="H691" s="727"/>
      <c r="I691" s="727"/>
      <c r="J691" s="727"/>
      <c r="K691" s="728"/>
      <c r="L691" s="379"/>
      <c r="M691" s="378"/>
      <c r="N691" s="379"/>
    </row>
    <row r="692" spans="1:14" x14ac:dyDescent="0.2">
      <c r="A692" s="626"/>
      <c r="B692" s="605"/>
      <c r="C692" s="605"/>
      <c r="D692" s="605"/>
      <c r="E692" s="605"/>
      <c r="F692" s="605"/>
      <c r="G692" s="605"/>
      <c r="H692" s="605"/>
      <c r="I692" s="605"/>
      <c r="J692" s="605"/>
      <c r="K692" s="606"/>
      <c r="L692" s="379"/>
      <c r="M692" s="377"/>
      <c r="N692" s="379"/>
    </row>
    <row r="693" spans="1:14" ht="93.75" customHeight="1" x14ac:dyDescent="0.2">
      <c r="A693" s="706" t="s">
        <v>1149</v>
      </c>
      <c r="B693" s="707"/>
      <c r="C693" s="707"/>
      <c r="D693" s="707"/>
      <c r="E693" s="707"/>
      <c r="F693" s="707"/>
      <c r="G693" s="707"/>
      <c r="H693" s="707"/>
      <c r="I693" s="707"/>
      <c r="J693" s="707"/>
      <c r="K693" s="708"/>
      <c r="L693" s="379"/>
      <c r="M693" s="377"/>
      <c r="N693" s="379"/>
    </row>
    <row r="694" spans="1:14" x14ac:dyDescent="0.2">
      <c r="A694" s="626" t="s">
        <v>1150</v>
      </c>
      <c r="B694" s="605"/>
      <c r="C694" s="605"/>
      <c r="D694" s="605"/>
      <c r="E694" s="605"/>
      <c r="F694" s="605"/>
      <c r="G694" s="605"/>
      <c r="H694" s="605"/>
      <c r="I694" s="605"/>
      <c r="J694" s="605"/>
      <c r="K694" s="606"/>
      <c r="L694" s="379"/>
      <c r="M694" s="377"/>
      <c r="N694" s="379"/>
    </row>
    <row r="695" spans="1:14" x14ac:dyDescent="0.2">
      <c r="A695" s="623"/>
      <c r="B695" s="605"/>
      <c r="C695" s="605"/>
      <c r="D695" s="605"/>
      <c r="E695" s="605"/>
      <c r="F695" s="605"/>
      <c r="G695" s="605"/>
      <c r="H695" s="605"/>
      <c r="I695" s="605"/>
      <c r="J695" s="605"/>
      <c r="K695" s="606"/>
      <c r="L695" s="379"/>
      <c r="M695" s="377"/>
      <c r="N695" s="379"/>
    </row>
    <row r="696" spans="1:14" x14ac:dyDescent="0.2">
      <c r="A696" s="626" t="s">
        <v>1151</v>
      </c>
      <c r="B696" s="605"/>
      <c r="C696" s="605"/>
      <c r="D696" s="605"/>
      <c r="E696" s="605"/>
      <c r="F696" s="605"/>
      <c r="G696" s="605"/>
      <c r="H696" s="605"/>
      <c r="I696" s="605"/>
      <c r="J696" s="605"/>
      <c r="K696" s="606"/>
      <c r="L696" s="379"/>
      <c r="M696" s="377"/>
      <c r="N696" s="379"/>
    </row>
    <row r="697" spans="1:14" x14ac:dyDescent="0.2">
      <c r="A697" s="623"/>
      <c r="B697" s="605"/>
      <c r="C697" s="605"/>
      <c r="D697" s="605"/>
      <c r="E697" s="605"/>
      <c r="F697" s="605"/>
      <c r="G697" s="605"/>
      <c r="H697" s="605"/>
      <c r="I697" s="605"/>
      <c r="J697" s="605"/>
      <c r="K697" s="606"/>
      <c r="L697" s="379"/>
      <c r="M697" s="377"/>
      <c r="N697" s="379"/>
    </row>
    <row r="698" spans="1:14" x14ac:dyDescent="0.2">
      <c r="A698" s="626" t="s">
        <v>1239</v>
      </c>
      <c r="B698" s="605"/>
      <c r="C698" s="605"/>
      <c r="D698" s="605"/>
      <c r="E698" s="605"/>
      <c r="F698" s="605"/>
      <c r="G698" s="605"/>
      <c r="H698" s="605"/>
      <c r="I698" s="605"/>
      <c r="J698" s="605"/>
      <c r="K698" s="606"/>
      <c r="L698" s="379"/>
      <c r="M698" s="377"/>
      <c r="N698" s="379"/>
    </row>
    <row r="699" spans="1:14" x14ac:dyDescent="0.2">
      <c r="A699" s="623"/>
      <c r="B699" s="605"/>
      <c r="C699" s="605"/>
      <c r="D699" s="605"/>
      <c r="E699" s="605"/>
      <c r="F699" s="605"/>
      <c r="G699" s="605"/>
      <c r="H699" s="605"/>
      <c r="I699" s="605"/>
      <c r="J699" s="605"/>
      <c r="K699" s="606"/>
      <c r="L699" s="379"/>
      <c r="M699" s="377"/>
      <c r="N699" s="379"/>
    </row>
    <row r="700" spans="1:14" x14ac:dyDescent="0.2">
      <c r="A700" s="626" t="s">
        <v>1152</v>
      </c>
      <c r="B700" s="605"/>
      <c r="C700" s="605"/>
      <c r="D700" s="605"/>
      <c r="E700" s="605"/>
      <c r="F700" s="605"/>
      <c r="G700" s="605"/>
      <c r="H700" s="605"/>
      <c r="I700" s="605"/>
      <c r="J700" s="605"/>
      <c r="K700" s="606"/>
      <c r="L700" s="379"/>
      <c r="M700" s="377"/>
      <c r="N700" s="379"/>
    </row>
    <row r="701" spans="1:14" x14ac:dyDescent="0.2">
      <c r="A701" s="623"/>
      <c r="B701" s="605"/>
      <c r="C701" s="605"/>
      <c r="D701" s="605"/>
      <c r="E701" s="605"/>
      <c r="F701" s="605"/>
      <c r="G701" s="605"/>
      <c r="H701" s="605"/>
      <c r="I701" s="605"/>
      <c r="J701" s="605"/>
      <c r="K701" s="606"/>
      <c r="L701" s="379"/>
      <c r="M701" s="377"/>
      <c r="N701" s="379"/>
    </row>
    <row r="702" spans="1:14" x14ac:dyDescent="0.2">
      <c r="A702" s="626" t="s">
        <v>1153</v>
      </c>
      <c r="B702" s="605"/>
      <c r="C702" s="605"/>
      <c r="D702" s="605"/>
      <c r="E702" s="605"/>
      <c r="F702" s="605"/>
      <c r="G702" s="605"/>
      <c r="H702" s="605"/>
      <c r="I702" s="605"/>
      <c r="J702" s="605"/>
      <c r="K702" s="606"/>
      <c r="L702" s="379"/>
      <c r="M702" s="377"/>
      <c r="N702" s="379"/>
    </row>
    <row r="703" spans="1:14" x14ac:dyDescent="0.2">
      <c r="A703" s="623"/>
      <c r="B703" s="605"/>
      <c r="C703" s="605"/>
      <c r="D703" s="605"/>
      <c r="E703" s="605"/>
      <c r="F703" s="605"/>
      <c r="G703" s="605"/>
      <c r="H703" s="605"/>
      <c r="I703" s="605"/>
      <c r="J703" s="605"/>
      <c r="K703" s="606"/>
      <c r="L703" s="379"/>
      <c r="M703" s="377"/>
      <c r="N703" s="379"/>
    </row>
    <row r="704" spans="1:14" x14ac:dyDescent="0.2">
      <c r="A704" s="665" t="s">
        <v>1154</v>
      </c>
      <c r="B704" s="605"/>
      <c r="C704" s="605"/>
      <c r="D704" s="605"/>
      <c r="E704" s="605"/>
      <c r="F704" s="605"/>
      <c r="G704" s="605"/>
      <c r="H704" s="605"/>
      <c r="I704" s="605"/>
      <c r="J704" s="605"/>
      <c r="K704" s="606"/>
      <c r="L704" s="379"/>
      <c r="M704" s="377"/>
      <c r="N704" s="379"/>
    </row>
    <row r="705" spans="1:14" ht="39" customHeight="1" x14ac:dyDescent="0.2">
      <c r="A705" s="706" t="s">
        <v>1155</v>
      </c>
      <c r="B705" s="707"/>
      <c r="C705" s="707"/>
      <c r="D705" s="707"/>
      <c r="E705" s="707"/>
      <c r="F705" s="707"/>
      <c r="G705" s="707"/>
      <c r="H705" s="707"/>
      <c r="I705" s="707"/>
      <c r="J705" s="707"/>
      <c r="K705" s="708"/>
      <c r="L705" s="379"/>
      <c r="M705" s="377"/>
      <c r="N705" s="379"/>
    </row>
    <row r="706" spans="1:14" x14ac:dyDescent="0.2">
      <c r="A706" s="626" t="s">
        <v>1161</v>
      </c>
      <c r="B706" s="605"/>
      <c r="C706" s="605"/>
      <c r="D706" s="605"/>
      <c r="E706" s="605"/>
      <c r="F706" s="605"/>
      <c r="G706" s="605"/>
      <c r="H706" s="605"/>
      <c r="I706" s="605"/>
      <c r="J706" s="605"/>
      <c r="K706" s="606"/>
      <c r="L706" s="379"/>
      <c r="M706" s="377"/>
      <c r="N706" s="379"/>
    </row>
    <row r="707" spans="1:14" x14ac:dyDescent="0.2">
      <c r="A707" s="626" t="s">
        <v>1156</v>
      </c>
      <c r="B707" s="605"/>
      <c r="C707" s="605"/>
      <c r="D707" s="605"/>
      <c r="E707" s="605"/>
      <c r="F707" s="605"/>
      <c r="G707" s="605"/>
      <c r="H707" s="605"/>
      <c r="I707" s="605"/>
      <c r="J707" s="605"/>
      <c r="K707" s="606"/>
      <c r="L707" s="379"/>
      <c r="M707" s="377"/>
      <c r="N707" s="379"/>
    </row>
    <row r="708" spans="1:14" x14ac:dyDescent="0.2">
      <c r="A708" s="626" t="s">
        <v>1157</v>
      </c>
      <c r="B708" s="605"/>
      <c r="C708" s="605"/>
      <c r="D708" s="605"/>
      <c r="E708" s="605"/>
      <c r="F708" s="605"/>
      <c r="G708" s="605"/>
      <c r="H708" s="605"/>
      <c r="I708" s="605"/>
      <c r="J708" s="605"/>
      <c r="K708" s="606"/>
      <c r="L708" s="379"/>
      <c r="M708" s="377"/>
      <c r="N708" s="379"/>
    </row>
    <row r="709" spans="1:14" x14ac:dyDescent="0.2">
      <c r="A709" s="626" t="s">
        <v>1158</v>
      </c>
      <c r="B709" s="605"/>
      <c r="C709" s="605"/>
      <c r="D709" s="605"/>
      <c r="E709" s="605"/>
      <c r="F709" s="605"/>
      <c r="G709" s="605"/>
      <c r="H709" s="605"/>
      <c r="I709" s="605"/>
      <c r="J709" s="605"/>
      <c r="K709" s="606"/>
      <c r="L709" s="379"/>
      <c r="M709" s="377"/>
      <c r="N709" s="379"/>
    </row>
    <row r="710" spans="1:14" x14ac:dyDescent="0.2">
      <c r="A710" s="626" t="s">
        <v>1159</v>
      </c>
      <c r="B710" s="605"/>
      <c r="C710" s="605"/>
      <c r="D710" s="605"/>
      <c r="E710" s="605"/>
      <c r="F710" s="605"/>
      <c r="G710" s="605"/>
      <c r="H710" s="605"/>
      <c r="I710" s="605"/>
      <c r="J710" s="605"/>
      <c r="K710" s="606"/>
      <c r="L710" s="379"/>
      <c r="M710" s="377"/>
      <c r="N710" s="379"/>
    </row>
    <row r="711" spans="1:14" x14ac:dyDescent="0.2">
      <c r="A711" s="623"/>
      <c r="B711" s="605"/>
      <c r="C711" s="605"/>
      <c r="D711" s="605"/>
      <c r="E711" s="605"/>
      <c r="F711" s="605"/>
      <c r="G711" s="605"/>
      <c r="H711" s="605"/>
      <c r="I711" s="605"/>
      <c r="J711" s="605"/>
      <c r="K711" s="606"/>
      <c r="L711" s="379"/>
      <c r="M711" s="377"/>
      <c r="N711" s="379"/>
    </row>
    <row r="712" spans="1:14" ht="28.5" customHeight="1" x14ac:dyDescent="0.2">
      <c r="A712" s="711" t="s">
        <v>1160</v>
      </c>
      <c r="B712" s="707"/>
      <c r="C712" s="707"/>
      <c r="D712" s="707"/>
      <c r="E712" s="707"/>
      <c r="F712" s="707"/>
      <c r="G712" s="707"/>
      <c r="H712" s="707"/>
      <c r="I712" s="707"/>
      <c r="J712" s="707"/>
      <c r="K712" s="708"/>
      <c r="L712" s="379"/>
      <c r="M712" s="377"/>
      <c r="N712" s="379"/>
    </row>
    <row r="713" spans="1:14" x14ac:dyDescent="0.2">
      <c r="A713" s="623"/>
      <c r="B713" s="605"/>
      <c r="C713" s="605"/>
      <c r="D713" s="605"/>
      <c r="E713" s="605"/>
      <c r="F713" s="605"/>
      <c r="G713" s="605"/>
      <c r="H713" s="605"/>
      <c r="I713" s="605"/>
      <c r="J713" s="605"/>
      <c r="K713" s="606"/>
      <c r="L713" s="379"/>
      <c r="M713" s="377"/>
      <c r="N713" s="379"/>
    </row>
    <row r="714" spans="1:14" ht="17.25" customHeight="1" thickBot="1" x14ac:dyDescent="0.25">
      <c r="A714" s="770" t="s">
        <v>1178</v>
      </c>
      <c r="B714" s="738"/>
      <c r="C714" s="738"/>
      <c r="D714" s="738"/>
      <c r="E714" s="738"/>
      <c r="F714" s="738"/>
      <c r="G714" s="738"/>
      <c r="H714" s="738"/>
      <c r="I714" s="738"/>
      <c r="J714" s="738"/>
      <c r="K714" s="739"/>
      <c r="L714" s="397"/>
      <c r="M714" s="377"/>
      <c r="N714" s="379"/>
    </row>
    <row r="715" spans="1:14" x14ac:dyDescent="0.2">
      <c r="A715" s="607"/>
      <c r="B715" s="607"/>
      <c r="C715" s="607"/>
      <c r="D715" s="607"/>
      <c r="E715" s="607"/>
      <c r="F715" s="607"/>
      <c r="G715" s="607"/>
      <c r="H715" s="607"/>
      <c r="I715" s="607"/>
      <c r="J715" s="607"/>
      <c r="K715" s="607"/>
      <c r="L715" s="379"/>
      <c r="M715" s="377"/>
      <c r="N715" s="379"/>
    </row>
    <row r="716" spans="1:14" hidden="1" x14ac:dyDescent="0.2"/>
    <row r="717" spans="1:14" hidden="1" x14ac:dyDescent="0.2"/>
    <row r="718" spans="1:14" hidden="1" x14ac:dyDescent="0.2"/>
    <row r="719" spans="1:14" hidden="1" x14ac:dyDescent="0.2"/>
    <row r="720" spans="1:14"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sheetData>
  <mergeCells count="494">
    <mergeCell ref="A604:K604"/>
    <mergeCell ref="A605:K605"/>
    <mergeCell ref="A601:K601"/>
    <mergeCell ref="A606:K606"/>
    <mergeCell ref="A607:K607"/>
    <mergeCell ref="A608:K608"/>
    <mergeCell ref="A610:K610"/>
    <mergeCell ref="A611:K611"/>
    <mergeCell ref="A3:L3"/>
    <mergeCell ref="A580:K580"/>
    <mergeCell ref="A581:K581"/>
    <mergeCell ref="A584:K584"/>
    <mergeCell ref="A586:K586"/>
    <mergeCell ref="A587:K587"/>
    <mergeCell ref="A598:K598"/>
    <mergeCell ref="A599:K599"/>
    <mergeCell ref="A602:K602"/>
    <mergeCell ref="A600:K600"/>
    <mergeCell ref="A538:K538"/>
    <mergeCell ref="A539:K539"/>
    <mergeCell ref="A540:K540"/>
    <mergeCell ref="A568:K568"/>
    <mergeCell ref="A573:K573"/>
    <mergeCell ref="A574:K574"/>
    <mergeCell ref="A575:K575"/>
    <mergeCell ref="A578:K578"/>
    <mergeCell ref="A579:K579"/>
    <mergeCell ref="A477:K477"/>
    <mergeCell ref="A478:K478"/>
    <mergeCell ref="A479:K479"/>
    <mergeCell ref="A512:K512"/>
    <mergeCell ref="A513:K514"/>
    <mergeCell ref="A516:K516"/>
    <mergeCell ref="A535:K535"/>
    <mergeCell ref="A536:K536"/>
    <mergeCell ref="A537:K537"/>
    <mergeCell ref="A482:K482"/>
    <mergeCell ref="A511:K511"/>
    <mergeCell ref="A491:K491"/>
    <mergeCell ref="A492:K492"/>
    <mergeCell ref="A494:K494"/>
    <mergeCell ref="A496:K496"/>
    <mergeCell ref="A497:K497"/>
    <mergeCell ref="A498:K498"/>
    <mergeCell ref="A493:K493"/>
    <mergeCell ref="A502:K502"/>
    <mergeCell ref="A503:K503"/>
    <mergeCell ref="A521:K521"/>
    <mergeCell ref="A444:K444"/>
    <mergeCell ref="A445:K445"/>
    <mergeCell ref="A446:K446"/>
    <mergeCell ref="A447:K447"/>
    <mergeCell ref="A457:K457"/>
    <mergeCell ref="A458:K458"/>
    <mergeCell ref="A459:K459"/>
    <mergeCell ref="A475:K475"/>
    <mergeCell ref="A476:K476"/>
    <mergeCell ref="A448:K448"/>
    <mergeCell ref="A449:K449"/>
    <mergeCell ref="A450:K450"/>
    <mergeCell ref="A451:K451"/>
    <mergeCell ref="A452:K452"/>
    <mergeCell ref="A453:K453"/>
    <mergeCell ref="A454:K454"/>
    <mergeCell ref="A455:K455"/>
    <mergeCell ref="A456:K456"/>
    <mergeCell ref="A460:K460"/>
    <mergeCell ref="A461:K461"/>
    <mergeCell ref="A462:K462"/>
    <mergeCell ref="A463:K463"/>
    <mergeCell ref="A464:K464"/>
    <mergeCell ref="A465:K465"/>
    <mergeCell ref="A425:K425"/>
    <mergeCell ref="A426:K426"/>
    <mergeCell ref="A427:K427"/>
    <mergeCell ref="A428:K428"/>
    <mergeCell ref="A439:K439"/>
    <mergeCell ref="A440:K440"/>
    <mergeCell ref="A441:K441"/>
    <mergeCell ref="A442:K442"/>
    <mergeCell ref="A443:K443"/>
    <mergeCell ref="A429:K429"/>
    <mergeCell ref="A431:K431"/>
    <mergeCell ref="A432:K432"/>
    <mergeCell ref="A433:K433"/>
    <mergeCell ref="A434:K434"/>
    <mergeCell ref="A435:K435"/>
    <mergeCell ref="A436:K436"/>
    <mergeCell ref="A437:K437"/>
    <mergeCell ref="A438:K438"/>
    <mergeCell ref="A405:K405"/>
    <mergeCell ref="A406:K406"/>
    <mergeCell ref="A407:K407"/>
    <mergeCell ref="A408:K408"/>
    <mergeCell ref="A419:K419"/>
    <mergeCell ref="A420:K420"/>
    <mergeCell ref="A422:K422"/>
    <mergeCell ref="A423:K423"/>
    <mergeCell ref="A424:K424"/>
    <mergeCell ref="A410:K410"/>
    <mergeCell ref="A411:K411"/>
    <mergeCell ref="A412:K412"/>
    <mergeCell ref="A413:K413"/>
    <mergeCell ref="A414:K414"/>
    <mergeCell ref="A415:K415"/>
    <mergeCell ref="A416:K416"/>
    <mergeCell ref="A417:K417"/>
    <mergeCell ref="A418:K418"/>
    <mergeCell ref="A384:K384"/>
    <mergeCell ref="A385:K385"/>
    <mergeCell ref="A386:K386"/>
    <mergeCell ref="A387:K387"/>
    <mergeCell ref="A400:K400"/>
    <mergeCell ref="A401:K401"/>
    <mergeCell ref="A402:K402"/>
    <mergeCell ref="A403:K403"/>
    <mergeCell ref="A404:K404"/>
    <mergeCell ref="A388:K388"/>
    <mergeCell ref="A389:K389"/>
    <mergeCell ref="A392:K392"/>
    <mergeCell ref="A393:K393"/>
    <mergeCell ref="A394:K394"/>
    <mergeCell ref="A395:K395"/>
    <mergeCell ref="A397:K397"/>
    <mergeCell ref="A398:K398"/>
    <mergeCell ref="A399:K399"/>
    <mergeCell ref="A390:K390"/>
    <mergeCell ref="A391:K391"/>
    <mergeCell ref="A263:K263"/>
    <mergeCell ref="A264:K264"/>
    <mergeCell ref="A278:K278"/>
    <mergeCell ref="A279:K279"/>
    <mergeCell ref="A280:K280"/>
    <mergeCell ref="E342:I342"/>
    <mergeCell ref="A343:D343"/>
    <mergeCell ref="E343:I343"/>
    <mergeCell ref="A344:D344"/>
    <mergeCell ref="E344:I344"/>
    <mergeCell ref="A266:K266"/>
    <mergeCell ref="A267:K267"/>
    <mergeCell ref="A268:K268"/>
    <mergeCell ref="A271:K271"/>
    <mergeCell ref="A273:K273"/>
    <mergeCell ref="A274:K274"/>
    <mergeCell ref="A275:K275"/>
    <mergeCell ref="A276:K276"/>
    <mergeCell ref="A277:K277"/>
    <mergeCell ref="A281:K281"/>
    <mergeCell ref="A282:K282"/>
    <mergeCell ref="A283:K283"/>
    <mergeCell ref="A284:K284"/>
    <mergeCell ref="A285:K285"/>
    <mergeCell ref="A236:K236"/>
    <mergeCell ref="A238:K238"/>
    <mergeCell ref="A252:K252"/>
    <mergeCell ref="A253:K253"/>
    <mergeCell ref="A254:K254"/>
    <mergeCell ref="A255:K255"/>
    <mergeCell ref="A259:K259"/>
    <mergeCell ref="A260:K260"/>
    <mergeCell ref="A261:K261"/>
    <mergeCell ref="A239:K239"/>
    <mergeCell ref="A240:K240"/>
    <mergeCell ref="A241:K241"/>
    <mergeCell ref="A244:K244"/>
    <mergeCell ref="A246:K246"/>
    <mergeCell ref="A247:K247"/>
    <mergeCell ref="A248:K248"/>
    <mergeCell ref="A250:K250"/>
    <mergeCell ref="A251:K251"/>
    <mergeCell ref="A204:K204"/>
    <mergeCell ref="A205:K205"/>
    <mergeCell ref="A226:K226"/>
    <mergeCell ref="A228:K228"/>
    <mergeCell ref="A229:K229"/>
    <mergeCell ref="A230:K230"/>
    <mergeCell ref="A231:K231"/>
    <mergeCell ref="A232:K232"/>
    <mergeCell ref="A233:K233"/>
    <mergeCell ref="A206:K206"/>
    <mergeCell ref="A207:K207"/>
    <mergeCell ref="A208:K208"/>
    <mergeCell ref="A219:K219"/>
    <mergeCell ref="A220:K220"/>
    <mergeCell ref="A221:K221"/>
    <mergeCell ref="A223:K223"/>
    <mergeCell ref="A224:K224"/>
    <mergeCell ref="A225:K225"/>
    <mergeCell ref="A182:K182"/>
    <mergeCell ref="A183:K183"/>
    <mergeCell ref="A193:K193"/>
    <mergeCell ref="A194:K194"/>
    <mergeCell ref="A195:K195"/>
    <mergeCell ref="A196:K196"/>
    <mergeCell ref="A198:K198"/>
    <mergeCell ref="A203:K203"/>
    <mergeCell ref="A199:K199"/>
    <mergeCell ref="A184:K184"/>
    <mergeCell ref="A185:K185"/>
    <mergeCell ref="A186:K186"/>
    <mergeCell ref="A187:K187"/>
    <mergeCell ref="A188:K188"/>
    <mergeCell ref="A189:K189"/>
    <mergeCell ref="A190:K190"/>
    <mergeCell ref="A191:K191"/>
    <mergeCell ref="A192:K192"/>
    <mergeCell ref="A160:K160"/>
    <mergeCell ref="A161:K161"/>
    <mergeCell ref="A174:K174"/>
    <mergeCell ref="A175:K175"/>
    <mergeCell ref="A176:K176"/>
    <mergeCell ref="A177:K177"/>
    <mergeCell ref="A178:K178"/>
    <mergeCell ref="A179:K179"/>
    <mergeCell ref="A181:K181"/>
    <mergeCell ref="A162:K162"/>
    <mergeCell ref="A163:K163"/>
    <mergeCell ref="A164:K164"/>
    <mergeCell ref="A165:K165"/>
    <mergeCell ref="A167:K167"/>
    <mergeCell ref="A169:K169"/>
    <mergeCell ref="A170:K170"/>
    <mergeCell ref="A171:K171"/>
    <mergeCell ref="A166:K166"/>
    <mergeCell ref="A150:K150"/>
    <mergeCell ref="A152:K152"/>
    <mergeCell ref="A153:K153"/>
    <mergeCell ref="A154:K154"/>
    <mergeCell ref="A155:K155"/>
    <mergeCell ref="A156:K156"/>
    <mergeCell ref="A157:K157"/>
    <mergeCell ref="A158:K158"/>
    <mergeCell ref="A159:K159"/>
    <mergeCell ref="A145:K145"/>
    <mergeCell ref="A140:K140"/>
    <mergeCell ref="A141:K141"/>
    <mergeCell ref="A148:K148"/>
    <mergeCell ref="A149:K149"/>
    <mergeCell ref="A126:K126"/>
    <mergeCell ref="A127:K127"/>
    <mergeCell ref="A128:K128"/>
    <mergeCell ref="A130:K130"/>
    <mergeCell ref="A131:K131"/>
    <mergeCell ref="A132:K132"/>
    <mergeCell ref="A133:K133"/>
    <mergeCell ref="A134:K134"/>
    <mergeCell ref="A137:K137"/>
    <mergeCell ref="A135:K136"/>
    <mergeCell ref="A62:K62"/>
    <mergeCell ref="A88:K88"/>
    <mergeCell ref="A89:K89"/>
    <mergeCell ref="A90:K90"/>
    <mergeCell ref="A111:K111"/>
    <mergeCell ref="A112:K112"/>
    <mergeCell ref="A115:K115"/>
    <mergeCell ref="A118:K118"/>
    <mergeCell ref="A120:K120"/>
    <mergeCell ref="A67:K67"/>
    <mergeCell ref="A68:K68"/>
    <mergeCell ref="A69:K69"/>
    <mergeCell ref="A70:K70"/>
    <mergeCell ref="A71:K71"/>
    <mergeCell ref="A72:K72"/>
    <mergeCell ref="A73:K73"/>
    <mergeCell ref="A74:K74"/>
    <mergeCell ref="A75:K75"/>
    <mergeCell ref="A76:K76"/>
    <mergeCell ref="A77:K77"/>
    <mergeCell ref="A78:K78"/>
    <mergeCell ref="A93:K93"/>
    <mergeCell ref="A94:K94"/>
    <mergeCell ref="A95:K95"/>
    <mergeCell ref="A383:K383"/>
    <mergeCell ref="A30:C30"/>
    <mergeCell ref="A29:K29"/>
    <mergeCell ref="A34:K34"/>
    <mergeCell ref="A79:K79"/>
    <mergeCell ref="A82:K82"/>
    <mergeCell ref="A83:K83"/>
    <mergeCell ref="A84:K84"/>
    <mergeCell ref="A86:K86"/>
    <mergeCell ref="A87:K87"/>
    <mergeCell ref="A36:K36"/>
    <mergeCell ref="A37:K37"/>
    <mergeCell ref="A38:K38"/>
    <mergeCell ref="A41:K41"/>
    <mergeCell ref="A50:K50"/>
    <mergeCell ref="A53:K53"/>
    <mergeCell ref="A54:K54"/>
    <mergeCell ref="A55:K55"/>
    <mergeCell ref="A56:K56"/>
    <mergeCell ref="A57:K57"/>
    <mergeCell ref="A58:K58"/>
    <mergeCell ref="A59:K59"/>
    <mergeCell ref="A60:K60"/>
    <mergeCell ref="A61:K61"/>
    <mergeCell ref="A379:K379"/>
    <mergeCell ref="A380:K380"/>
    <mergeCell ref="A381:K381"/>
    <mergeCell ref="A363:K363"/>
    <mergeCell ref="A364:K364"/>
    <mergeCell ref="A365:K365"/>
    <mergeCell ref="A366:K366"/>
    <mergeCell ref="A367:K367"/>
    <mergeCell ref="A368:K368"/>
    <mergeCell ref="A369:K369"/>
    <mergeCell ref="A370:K370"/>
    <mergeCell ref="A302:K302"/>
    <mergeCell ref="A303:K303"/>
    <mergeCell ref="A305:K305"/>
    <mergeCell ref="A307:K307"/>
    <mergeCell ref="A308:K308"/>
    <mergeCell ref="A345:D345"/>
    <mergeCell ref="A353:K353"/>
    <mergeCell ref="A354:K354"/>
    <mergeCell ref="A355:K355"/>
    <mergeCell ref="A310:K310"/>
    <mergeCell ref="A312:K312"/>
    <mergeCell ref="A313:K313"/>
    <mergeCell ref="A314:K314"/>
    <mergeCell ref="A315:K315"/>
    <mergeCell ref="A317:K317"/>
    <mergeCell ref="A318:K318"/>
    <mergeCell ref="A319:K319"/>
    <mergeCell ref="A320:K320"/>
    <mergeCell ref="A321:K321"/>
    <mergeCell ref="A322:K322"/>
    <mergeCell ref="A329:K329"/>
    <mergeCell ref="A331:K331"/>
    <mergeCell ref="A332:K332"/>
    <mergeCell ref="A334:K334"/>
    <mergeCell ref="A712:K712"/>
    <mergeCell ref="A714:K714"/>
    <mergeCell ref="A685:K685"/>
    <mergeCell ref="A672:K672"/>
    <mergeCell ref="A673:K673"/>
    <mergeCell ref="A675:K675"/>
    <mergeCell ref="A677:K677"/>
    <mergeCell ref="A679:K679"/>
    <mergeCell ref="A663:K663"/>
    <mergeCell ref="A664:K664"/>
    <mergeCell ref="A667:K667"/>
    <mergeCell ref="A668:K668"/>
    <mergeCell ref="A669:K669"/>
    <mergeCell ref="A680:K680"/>
    <mergeCell ref="A96:K96"/>
    <mergeCell ref="A97:K97"/>
    <mergeCell ref="A98:K98"/>
    <mergeCell ref="A286:K286"/>
    <mergeCell ref="A301:K301"/>
    <mergeCell ref="A287:K287"/>
    <mergeCell ref="A288:K288"/>
    <mergeCell ref="A289:K289"/>
    <mergeCell ref="A291:K291"/>
    <mergeCell ref="A293:K293"/>
    <mergeCell ref="A294:K294"/>
    <mergeCell ref="A296:K296"/>
    <mergeCell ref="A297:K297"/>
    <mergeCell ref="A298:K298"/>
    <mergeCell ref="A299:K299"/>
    <mergeCell ref="A300:K300"/>
    <mergeCell ref="A121:K121"/>
    <mergeCell ref="A101:K101"/>
    <mergeCell ref="A103:K103"/>
    <mergeCell ref="A104:K105"/>
    <mergeCell ref="A123:K123"/>
    <mergeCell ref="A124:K124"/>
    <mergeCell ref="A125:K125"/>
    <mergeCell ref="A139:K139"/>
    <mergeCell ref="A335:K335"/>
    <mergeCell ref="A336:K336"/>
    <mergeCell ref="A337:K337"/>
    <mergeCell ref="A338:K338"/>
    <mergeCell ref="A339:K339"/>
    <mergeCell ref="A341:D341"/>
    <mergeCell ref="E341:I341"/>
    <mergeCell ref="A342:D342"/>
    <mergeCell ref="E345:I345"/>
    <mergeCell ref="A346:D346"/>
    <mergeCell ref="E346:I346"/>
    <mergeCell ref="A347:D347"/>
    <mergeCell ref="E347:I347"/>
    <mergeCell ref="A348:D348"/>
    <mergeCell ref="E348:I348"/>
    <mergeCell ref="A350:K350"/>
    <mergeCell ref="A352:K352"/>
    <mergeCell ref="A362:K362"/>
    <mergeCell ref="A356:K356"/>
    <mergeCell ref="A357:K357"/>
    <mergeCell ref="A358:K358"/>
    <mergeCell ref="A359:K359"/>
    <mergeCell ref="A360:K360"/>
    <mergeCell ref="A361:K361"/>
    <mergeCell ref="A466:K466"/>
    <mergeCell ref="A705:K705"/>
    <mergeCell ref="A596:K596"/>
    <mergeCell ref="A670:K671"/>
    <mergeCell ref="A683:K683"/>
    <mergeCell ref="A684:K684"/>
    <mergeCell ref="A467:K467"/>
    <mergeCell ref="A689:K689"/>
    <mergeCell ref="A690:K690"/>
    <mergeCell ref="A691:K691"/>
    <mergeCell ref="A693:K693"/>
    <mergeCell ref="A468:K468"/>
    <mergeCell ref="A469:K469"/>
    <mergeCell ref="A470:K470"/>
    <mergeCell ref="A471:K471"/>
    <mergeCell ref="A472:K472"/>
    <mergeCell ref="A473:K473"/>
    <mergeCell ref="A474:K474"/>
    <mergeCell ref="A480:K480"/>
    <mergeCell ref="A481:K481"/>
    <mergeCell ref="A486:K486"/>
    <mergeCell ref="A488:K488"/>
    <mergeCell ref="A489:K489"/>
    <mergeCell ref="A490:K490"/>
    <mergeCell ref="A522:K522"/>
    <mergeCell ref="A499:K499"/>
    <mergeCell ref="A500:K500"/>
    <mergeCell ref="A501:K501"/>
    <mergeCell ref="A504:K504"/>
    <mergeCell ref="A509:K509"/>
    <mergeCell ref="A532:K532"/>
    <mergeCell ref="A534:K534"/>
    <mergeCell ref="A541:K541"/>
    <mergeCell ref="A544:K544"/>
    <mergeCell ref="A546:K546"/>
    <mergeCell ref="A554:K554"/>
    <mergeCell ref="A567:K567"/>
    <mergeCell ref="A555:K555"/>
    <mergeCell ref="A556:K556"/>
    <mergeCell ref="A557:K557"/>
    <mergeCell ref="A558:K558"/>
    <mergeCell ref="A559:K559"/>
    <mergeCell ref="A560:K560"/>
    <mergeCell ref="A561:K561"/>
    <mergeCell ref="A563:K563"/>
    <mergeCell ref="A564:K564"/>
    <mergeCell ref="A565:K565"/>
    <mergeCell ref="A566:K566"/>
    <mergeCell ref="A582:K582"/>
    <mergeCell ref="A583:K583"/>
    <mergeCell ref="A588:K588"/>
    <mergeCell ref="A589:K589"/>
    <mergeCell ref="A590:K590"/>
    <mergeCell ref="A591:K591"/>
    <mergeCell ref="A592:K592"/>
    <mergeCell ref="A594:K594"/>
    <mergeCell ref="A597:K597"/>
    <mergeCell ref="A612:K612"/>
    <mergeCell ref="A614:K614"/>
    <mergeCell ref="A615:K615"/>
    <mergeCell ref="A616:K616"/>
    <mergeCell ref="A617:K617"/>
    <mergeCell ref="A618:K618"/>
    <mergeCell ref="A620:K620"/>
    <mergeCell ref="A621:K621"/>
    <mergeCell ref="A622:K622"/>
    <mergeCell ref="A647:K647"/>
    <mergeCell ref="A641:K641"/>
    <mergeCell ref="A642:K642"/>
    <mergeCell ref="A643:K643"/>
    <mergeCell ref="A633:K633"/>
    <mergeCell ref="A644:K644"/>
    <mergeCell ref="A645:K645"/>
    <mergeCell ref="A646:K646"/>
    <mergeCell ref="A634:K634"/>
    <mergeCell ref="A635:K635"/>
    <mergeCell ref="A636:K636"/>
    <mergeCell ref="A637:K637"/>
    <mergeCell ref="A639:K639"/>
    <mergeCell ref="A640:K640"/>
    <mergeCell ref="A623:K623"/>
    <mergeCell ref="A624:K624"/>
    <mergeCell ref="A626:K626"/>
    <mergeCell ref="A627:K627"/>
    <mergeCell ref="A628:K628"/>
    <mergeCell ref="A629:K629"/>
    <mergeCell ref="A630:K630"/>
    <mergeCell ref="A631:K631"/>
    <mergeCell ref="A632:K632"/>
    <mergeCell ref="A654:K654"/>
    <mergeCell ref="A655:K655"/>
    <mergeCell ref="A659:K659"/>
    <mergeCell ref="A660:K660"/>
    <mergeCell ref="A661:K661"/>
    <mergeCell ref="A662:K662"/>
    <mergeCell ref="A648:K648"/>
    <mergeCell ref="A649:K649"/>
    <mergeCell ref="A650:K650"/>
    <mergeCell ref="A651:K651"/>
    <mergeCell ref="A652:K652"/>
    <mergeCell ref="A656:K656"/>
  </mergeCells>
  <hyperlinks>
    <hyperlink ref="A30" r:id="rId1"/>
    <hyperlink ref="B5" location="Guidance!A25" display="Section A: Dwelling Stock"/>
    <hyperlink ref="B7" location="Guidance!A107" display="Section B: Disposals"/>
    <hyperlink ref="B9" location="Guidance!A156" display="Section C: Allocations"/>
    <hyperlink ref="B11" location="Guidance!A228" display="Section D: Lettings, Nominations and Mobility Schemes"/>
    <hyperlink ref="B13" location="Guidance!A288" display="Section E: Vacants"/>
    <hyperlink ref="B15" location="Guidance!A349" display="Section F: Condition of Dwelling Stock"/>
    <hyperlink ref="B17" location="Guidance!A524" display="Section G: Stock Management"/>
    <hyperlink ref="B19" location="Guidance!A544" display="Section H: Local Authority Rents and Rents Arrears"/>
    <hyperlink ref="B21" location="Guidance!A610" display="Section I: Affordable Housing Supply"/>
    <hyperlink ref="B9:D9" location="Section_C_Allocations" display="Section C: Allocations"/>
    <hyperlink ref="B11:I11" location="Section_D__Lettings__Nominations_and_Mobility_Schemes" display="Section D: Lettings, Nominations and Mobility Schemes"/>
    <hyperlink ref="B7:D7" location="Section_B__Disposals" display="Section B: Disposals"/>
    <hyperlink ref="B13:D13" location="Section_E__Vacants" display="Section E: Vacants"/>
    <hyperlink ref="B15:G15" location="Section_F__Condition_of_Dwelling_Stock" display="Section F: Condition of Dwelling Stock"/>
    <hyperlink ref="B17:F17" location="Section_G__Stock_Management" display="Section G: Stock Management"/>
    <hyperlink ref="B19:H19" location="Section_H__Local_Authority_Rents_and_Rents_Arrears" display="Section H: Local Authority Rents and Rents Arrears"/>
    <hyperlink ref="B21:F21" location="Section_I__Affordable_Housing_Supply" display="Section I: Affordable Housing Supply"/>
    <hyperlink ref="B23" location="Guidance!A610" display="Section I: Affordable Housing Supply"/>
    <hyperlink ref="B23:F23" location="Section_J__Provision_of_New_Build_Affordable_Housing_STARTS" display="Section J: Provision of New Build Affordable Housing Starts"/>
    <hyperlink ref="B5:E5" location="Section_A_Dwelling_Stock" display="Section A: Dwelling Stock"/>
    <hyperlink ref="A212" r:id="rId2"/>
    <hyperlink ref="A198" r:id="rId3" display="https://www.gov.uk/government/publications/allocation-of-accommodation-guidance-for-local-housing-authorities-in-england"/>
    <hyperlink ref="A206" r:id="rId4" display="http://webarchive.nationalarchives.gov.uk/+/http:/www.communities.gov.uk/housing/housingmanagementcare/choicebasedlettings/"/>
    <hyperlink ref="A324" r:id="rId5" display="https://www.gov.uk/government/statistical-data-sets/live-tables-on-dwelling-stock-including-vacants"/>
    <hyperlink ref="A575:K575" r:id="rId6" display="https://www.gov.uk/government/organisations/department-for-communities-and-local-government/series/affordable-housing-supply"/>
    <hyperlink ref="A580:K580" r:id="rId7" display="https://www.gov.uk/government/collections/housing-statistics"/>
    <hyperlink ref="A588:K588" r:id="rId8" display="https://www.gov.uk/government/organisations/homes-and-communities-agency/about/access-and-opening"/>
    <hyperlink ref="A593" r:id="rId9"/>
    <hyperlink ref="A616:K616" r:id="rId10" display="https://www.gov.uk/government/collections/affordable-homes-programme-2015-to-2018-guidance-and-allocations"/>
    <hyperlink ref="A618:K618" r:id="rId11" display="https://www.gov.uk/government/organisations/department-for-communities-and-local-government/series/affordable-housing-supply"/>
    <hyperlink ref="A678" r:id="rId12"/>
    <hyperlink ref="A680:K680" location="Guidance!A620" display="Completion definition"/>
    <hyperlink ref="A128:K128" location="d7a" display="Defintion of a Flexible Tenancy can be found here (Section D)"/>
    <hyperlink ref="A395" r:id="rId13"/>
    <hyperlink ref="A400" r:id="rId14"/>
    <hyperlink ref="A424" r:id="rId15"/>
    <hyperlink ref="A428" r:id="rId16"/>
    <hyperlink ref="A135" r:id="rId17"/>
    <hyperlink ref="A161" r:id="rId18" display="https://www.gov.uk/government/publications/allocation-of-accommodation-guidance-for-local-housing-authorities-in-england"/>
    <hyperlink ref="A168" r:id="rId19" display="https://www.gov.uk/government/publications/allocation-of-accommodation-guidance-for-local-housing-authorities-in-england"/>
    <hyperlink ref="A209" r:id="rId20" display="https://www.gov.uk/government/publications/allocation-of-accommodation-guidance-for-local-housing-authorities-in-england"/>
    <hyperlink ref="A585" r:id="rId21"/>
    <hyperlink ref="A60" r:id="rId22"/>
    <hyperlink ref="A161:K161" r:id="rId23" display="Providing social housing for local people: statutory guidance on social housing allocations for local authorities in England"/>
    <hyperlink ref="A381:K381" r:id="rId24" display="https://www.gov.uk/government/publications/housing-health-and-safety-rating-system-guidance-for-landlords-and-property-related-professionals"/>
    <hyperlink ref="A426" r:id="rId25" display="http://webarchive.nationalarchives.gov.uk/20120919132719/http:/www.communities.gov.uk/documents/housing/pdf/156837.pdf"/>
    <hyperlink ref="A426:K426" r:id="rId26" display="http://webarchive.nationalarchives.gov.uk/20120919132719/http://www.communities.gov.uk/documents/housing/pdf/156837.pdf"/>
    <hyperlink ref="A596" location="Social_Rent" display="Social Rent (see above)"/>
    <hyperlink ref="A596:K596" location="Guidance!A58" display="Social Rent (see above)"/>
    <hyperlink ref="A597" location="Affordable_Rent" display="Affordable Rent (see above)"/>
    <hyperlink ref="A597:K597" location="Guidance!A59" display="Affordable Rent (see above)"/>
    <hyperlink ref="A670:K671" r:id="rId27" display="http://webarchive.nationalarchives.gov.uk/+/http://www.communities.gov.uk/housing/buyingselling/ownershipschemes/cashincentivescheme/ "/>
    <hyperlink ref="A691:K691" r:id="rId28" display="https://www.gov.uk/government/organisations/department-for-communities-and-local-government/series/affordable-housing-supply"/>
    <hyperlink ref="A601:K601" r:id="rId29" display="https://www.gov.uk/affordable-home-ownership-schemes/shared-ownership-scheme"/>
  </hyperlinks>
  <pageMargins left="0.25" right="0.25" top="0.75" bottom="0.75" header="0.3" footer="0.3"/>
  <pageSetup paperSize="9" scale="70" fitToHeight="0" orientation="portrait" r:id="rId3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43"/>
  <sheetViews>
    <sheetView zoomScaleNormal="100" workbookViewId="0">
      <selection activeCell="A23" sqref="A23"/>
    </sheetView>
  </sheetViews>
  <sheetFormatPr defaultColWidth="0" defaultRowHeight="12.75" zeroHeight="1" x14ac:dyDescent="0.2"/>
  <cols>
    <col min="1" max="5" width="9.140625" customWidth="1"/>
    <col min="6" max="6" width="42.7109375" customWidth="1"/>
    <col min="7" max="11" width="9.140625" customWidth="1"/>
    <col min="12" max="12" width="2.7109375" customWidth="1"/>
    <col min="13" max="16384" width="9.140625" hidden="1"/>
  </cols>
  <sheetData>
    <row r="1" spans="1:12" ht="96" customHeight="1" x14ac:dyDescent="0.2">
      <c r="A1" s="379"/>
      <c r="B1" s="568"/>
      <c r="C1" s="379"/>
      <c r="D1" s="379"/>
      <c r="E1" s="379"/>
      <c r="F1" s="379"/>
      <c r="G1" s="379"/>
      <c r="H1" s="379"/>
      <c r="I1" s="379"/>
      <c r="J1" s="379"/>
      <c r="K1" s="379"/>
      <c r="L1" s="379"/>
    </row>
    <row r="2" spans="1:12" ht="31.5" customHeight="1" x14ac:dyDescent="0.2">
      <c r="A2" s="379"/>
      <c r="B2" s="379"/>
      <c r="C2" s="379"/>
      <c r="D2" s="379"/>
      <c r="E2" s="379"/>
      <c r="F2" s="379"/>
      <c r="G2" s="379"/>
      <c r="H2" s="379"/>
      <c r="I2" s="379"/>
      <c r="J2" s="379"/>
      <c r="K2" s="379"/>
      <c r="L2" s="379"/>
    </row>
    <row r="3" spans="1:12" ht="27.75" x14ac:dyDescent="0.4">
      <c r="A3" s="886" t="s">
        <v>1293</v>
      </c>
      <c r="B3" s="887"/>
      <c r="C3" s="887"/>
      <c r="D3" s="887"/>
      <c r="E3" s="887"/>
      <c r="F3" s="887"/>
      <c r="G3" s="887"/>
      <c r="H3" s="887"/>
      <c r="I3" s="887"/>
      <c r="J3" s="888"/>
      <c r="K3" s="888"/>
      <c r="L3" s="889"/>
    </row>
    <row r="4" spans="1:12" s="533" customFormat="1" ht="18" customHeight="1" x14ac:dyDescent="0.25">
      <c r="A4" s="890" t="s">
        <v>1251</v>
      </c>
      <c r="B4" s="890"/>
      <c r="C4" s="890"/>
      <c r="D4" s="890"/>
      <c r="E4" s="890"/>
      <c r="F4" s="890"/>
      <c r="G4" s="890"/>
      <c r="H4" s="890"/>
      <c r="I4" s="890"/>
      <c r="J4" s="890"/>
      <c r="K4" s="890"/>
      <c r="L4" s="890"/>
    </row>
    <row r="5" spans="1:12" s="533" customFormat="1" ht="18" customHeight="1" x14ac:dyDescent="0.2">
      <c r="A5" s="574"/>
      <c r="B5" s="570"/>
      <c r="C5" s="570"/>
      <c r="D5" s="570"/>
      <c r="E5" s="570"/>
      <c r="F5" s="570"/>
      <c r="G5" s="570"/>
      <c r="H5" s="570"/>
      <c r="I5" s="570"/>
      <c r="J5" s="570"/>
      <c r="K5" s="570"/>
      <c r="L5" s="570"/>
    </row>
    <row r="6" spans="1:12" s="533" customFormat="1" ht="18" customHeight="1" x14ac:dyDescent="0.25">
      <c r="A6" s="575" t="s">
        <v>1246</v>
      </c>
      <c r="B6" s="571"/>
      <c r="C6" s="571"/>
      <c r="D6" s="571"/>
      <c r="E6" s="571"/>
      <c r="F6" s="571"/>
      <c r="G6" s="571"/>
      <c r="H6" s="570"/>
      <c r="I6" s="570"/>
      <c r="J6" s="570"/>
      <c r="K6" s="570"/>
      <c r="L6" s="570"/>
    </row>
    <row r="7" spans="1:12" s="533" customFormat="1" ht="9" customHeight="1" x14ac:dyDescent="0.25">
      <c r="A7" s="575"/>
      <c r="B7" s="571"/>
      <c r="C7" s="571"/>
      <c r="D7" s="571"/>
      <c r="E7" s="571"/>
      <c r="F7" s="571"/>
      <c r="G7" s="571"/>
      <c r="H7" s="570"/>
      <c r="I7" s="570"/>
      <c r="J7" s="570"/>
      <c r="K7" s="570"/>
      <c r="L7" s="570"/>
    </row>
    <row r="8" spans="1:12" s="602" customFormat="1" ht="18" customHeight="1" x14ac:dyDescent="0.2">
      <c r="A8" s="893" t="s">
        <v>1412</v>
      </c>
      <c r="B8" s="894"/>
      <c r="C8" s="894"/>
      <c r="D8" s="894"/>
      <c r="E8" s="894"/>
      <c r="F8" s="894"/>
      <c r="G8" s="894"/>
      <c r="H8" s="894"/>
      <c r="I8" s="894"/>
      <c r="J8" s="894"/>
      <c r="K8" s="894"/>
      <c r="L8" s="895"/>
    </row>
    <row r="9" spans="1:12" s="602" customFormat="1" ht="18" customHeight="1" x14ac:dyDescent="0.2">
      <c r="A9" s="896"/>
      <c r="B9" s="897"/>
      <c r="C9" s="897"/>
      <c r="D9" s="897"/>
      <c r="E9" s="897"/>
      <c r="F9" s="897"/>
      <c r="G9" s="897"/>
      <c r="H9" s="897"/>
      <c r="I9" s="897"/>
      <c r="J9" s="897"/>
      <c r="K9" s="897"/>
      <c r="L9" s="898"/>
    </row>
    <row r="10" spans="1:12" s="602" customFormat="1" ht="18" customHeight="1" x14ac:dyDescent="0.2">
      <c r="A10" s="896"/>
      <c r="B10" s="897"/>
      <c r="C10" s="897"/>
      <c r="D10" s="897"/>
      <c r="E10" s="897"/>
      <c r="F10" s="897"/>
      <c r="G10" s="897"/>
      <c r="H10" s="897"/>
      <c r="I10" s="897"/>
      <c r="J10" s="897"/>
      <c r="K10" s="897"/>
      <c r="L10" s="898"/>
    </row>
    <row r="11" spans="1:12" s="602" customFormat="1" ht="18" customHeight="1" x14ac:dyDescent="0.2">
      <c r="A11" s="899"/>
      <c r="B11" s="900"/>
      <c r="C11" s="900"/>
      <c r="D11" s="900"/>
      <c r="E11" s="900"/>
      <c r="F11" s="900"/>
      <c r="G11" s="900"/>
      <c r="H11" s="900"/>
      <c r="I11" s="900"/>
      <c r="J11" s="900"/>
      <c r="K11" s="900"/>
      <c r="L11" s="901"/>
    </row>
    <row r="12" spans="1:12" s="533" customFormat="1" ht="18" customHeight="1" x14ac:dyDescent="0.2">
      <c r="A12" s="572" t="s">
        <v>1415</v>
      </c>
      <c r="B12" s="572"/>
      <c r="C12" s="572"/>
      <c r="D12" s="572"/>
      <c r="E12" s="572"/>
      <c r="F12" s="572"/>
      <c r="G12" s="572"/>
      <c r="H12" s="570"/>
      <c r="I12" s="570"/>
      <c r="J12" s="570"/>
      <c r="K12" s="570"/>
      <c r="L12" s="570"/>
    </row>
    <row r="13" spans="1:12" s="533" customFormat="1" ht="18" customHeight="1" x14ac:dyDescent="0.2">
      <c r="A13" s="572" t="s">
        <v>1294</v>
      </c>
      <c r="B13" s="572"/>
      <c r="C13" s="572"/>
      <c r="D13" s="572"/>
      <c r="E13" s="572"/>
      <c r="F13" s="572"/>
      <c r="G13" s="572"/>
      <c r="H13" s="570"/>
      <c r="I13" s="570"/>
      <c r="J13" s="570"/>
      <c r="K13" s="570"/>
      <c r="L13" s="570"/>
    </row>
    <row r="14" spans="1:12" s="533" customFormat="1" ht="18" customHeight="1" x14ac:dyDescent="0.2">
      <c r="A14" s="572" t="s">
        <v>1248</v>
      </c>
      <c r="B14" s="572"/>
      <c r="C14" s="572"/>
      <c r="D14" s="572"/>
      <c r="E14" s="572"/>
      <c r="F14" s="572"/>
      <c r="G14" s="572"/>
      <c r="H14" s="570"/>
      <c r="I14" s="570"/>
      <c r="J14" s="570"/>
      <c r="K14" s="570"/>
      <c r="L14" s="570"/>
    </row>
    <row r="15" spans="1:12" s="533" customFormat="1" ht="18" customHeight="1" x14ac:dyDescent="0.2">
      <c r="A15" s="891" t="s">
        <v>1418</v>
      </c>
      <c r="B15" s="892"/>
      <c r="C15" s="892"/>
      <c r="D15" s="892"/>
      <c r="E15" s="892"/>
      <c r="F15" s="892"/>
      <c r="G15" s="892"/>
      <c r="H15" s="892"/>
      <c r="I15" s="892"/>
      <c r="J15" s="892"/>
      <c r="K15" s="892"/>
      <c r="L15" s="892"/>
    </row>
    <row r="16" spans="1:12" s="533" customFormat="1" ht="18" customHeight="1" x14ac:dyDescent="0.2">
      <c r="A16" s="892"/>
      <c r="B16" s="892"/>
      <c r="C16" s="892"/>
      <c r="D16" s="892"/>
      <c r="E16" s="892"/>
      <c r="F16" s="892"/>
      <c r="G16" s="892"/>
      <c r="H16" s="892"/>
      <c r="I16" s="892"/>
      <c r="J16" s="892"/>
      <c r="K16" s="892"/>
      <c r="L16" s="892"/>
    </row>
    <row r="17" spans="1:12" s="533" customFormat="1" ht="18" customHeight="1" x14ac:dyDescent="0.2">
      <c r="A17" s="578"/>
      <c r="B17" s="578"/>
      <c r="C17" s="578"/>
      <c r="D17" s="578"/>
      <c r="E17" s="578"/>
      <c r="F17" s="578"/>
      <c r="G17" s="578"/>
      <c r="H17" s="578"/>
      <c r="I17" s="578"/>
      <c r="J17" s="578"/>
      <c r="K17" s="578"/>
      <c r="L17" s="578"/>
    </row>
    <row r="18" spans="1:12" s="533" customFormat="1" ht="18" customHeight="1" x14ac:dyDescent="0.25">
      <c r="A18" s="575" t="s">
        <v>1247</v>
      </c>
      <c r="B18" s="571"/>
      <c r="C18" s="571"/>
      <c r="D18" s="571"/>
      <c r="E18" s="571"/>
      <c r="F18" s="571"/>
      <c r="G18" s="571"/>
      <c r="H18" s="570"/>
      <c r="I18" s="570"/>
      <c r="J18" s="570"/>
      <c r="K18" s="570"/>
      <c r="L18" s="570"/>
    </row>
    <row r="19" spans="1:12" s="533" customFormat="1" ht="9" customHeight="1" x14ac:dyDescent="0.25">
      <c r="A19" s="575"/>
      <c r="B19" s="571"/>
      <c r="C19" s="571"/>
      <c r="D19" s="571"/>
      <c r="E19" s="571"/>
      <c r="F19" s="571"/>
      <c r="G19" s="571"/>
      <c r="H19" s="570"/>
      <c r="I19" s="570"/>
      <c r="J19" s="570"/>
      <c r="K19" s="570"/>
      <c r="L19" s="570"/>
    </row>
    <row r="20" spans="1:12" s="533" customFormat="1" ht="18" customHeight="1" x14ac:dyDescent="0.2">
      <c r="A20" s="572" t="s">
        <v>1416</v>
      </c>
      <c r="B20" s="572"/>
      <c r="C20" s="572"/>
      <c r="D20" s="572"/>
      <c r="E20" s="572"/>
      <c r="F20" s="572"/>
      <c r="G20" s="572"/>
      <c r="H20" s="570"/>
      <c r="I20" s="570"/>
      <c r="J20" s="570"/>
      <c r="K20" s="570"/>
      <c r="L20" s="570"/>
    </row>
    <row r="21" spans="1:12" s="533" customFormat="1" ht="18" customHeight="1" x14ac:dyDescent="0.2">
      <c r="A21" s="572" t="s">
        <v>1419</v>
      </c>
      <c r="B21" s="573"/>
      <c r="C21" s="573"/>
      <c r="D21" s="573"/>
      <c r="E21" s="573"/>
      <c r="F21" s="573"/>
      <c r="G21" s="573"/>
      <c r="H21" s="570"/>
      <c r="I21" s="570"/>
      <c r="J21" s="570"/>
      <c r="K21" s="570"/>
      <c r="L21" s="570"/>
    </row>
    <row r="22" spans="1:12" s="678" customFormat="1" ht="18" customHeight="1" x14ac:dyDescent="0.2">
      <c r="A22" s="572" t="s">
        <v>1420</v>
      </c>
      <c r="B22" s="573"/>
      <c r="C22" s="573"/>
      <c r="D22" s="573"/>
      <c r="E22" s="573"/>
      <c r="F22" s="573"/>
      <c r="G22" s="573"/>
      <c r="H22" s="570"/>
      <c r="I22" s="570"/>
      <c r="J22" s="570"/>
      <c r="K22" s="570"/>
      <c r="L22" s="570"/>
    </row>
    <row r="23" spans="1:12" s="533" customFormat="1" ht="18" customHeight="1" x14ac:dyDescent="0.2">
      <c r="A23" s="572" t="s">
        <v>1413</v>
      </c>
      <c r="B23" s="572"/>
      <c r="C23" s="572"/>
      <c r="D23" s="572"/>
      <c r="E23" s="572"/>
      <c r="F23" s="572"/>
      <c r="G23" s="572"/>
      <c r="H23" s="570"/>
      <c r="I23" s="570"/>
      <c r="J23" s="570"/>
      <c r="K23" s="570"/>
      <c r="L23" s="570"/>
    </row>
    <row r="24" spans="1:12" s="533" customFormat="1" ht="18" customHeight="1" x14ac:dyDescent="0.2">
      <c r="A24" s="572" t="s">
        <v>1240</v>
      </c>
      <c r="B24" s="572"/>
      <c r="C24" s="572"/>
      <c r="D24" s="572"/>
      <c r="E24" s="572"/>
      <c r="F24" s="572"/>
      <c r="G24" s="572"/>
      <c r="H24" s="570"/>
      <c r="I24" s="570"/>
      <c r="J24" s="570"/>
      <c r="K24" s="570"/>
      <c r="L24" s="570"/>
    </row>
    <row r="25" spans="1:12" s="533" customFormat="1" ht="18" customHeight="1" x14ac:dyDescent="0.2">
      <c r="A25" s="572" t="s">
        <v>1241</v>
      </c>
      <c r="B25" s="572"/>
      <c r="C25" s="572"/>
      <c r="D25" s="572"/>
      <c r="E25" s="572"/>
      <c r="F25" s="572"/>
      <c r="G25" s="572"/>
      <c r="H25" s="570"/>
      <c r="I25" s="570"/>
      <c r="J25" s="570"/>
      <c r="K25" s="570"/>
      <c r="L25" s="570"/>
    </row>
    <row r="26" spans="1:12" s="533" customFormat="1" ht="18" customHeight="1" x14ac:dyDescent="0.2">
      <c r="A26" s="572" t="s">
        <v>1242</v>
      </c>
      <c r="B26" s="572"/>
      <c r="C26" s="572"/>
      <c r="D26" s="572"/>
      <c r="E26" s="572"/>
      <c r="F26" s="572"/>
      <c r="G26" s="572"/>
      <c r="H26" s="570"/>
      <c r="I26" s="570"/>
      <c r="J26" s="570"/>
      <c r="K26" s="570"/>
      <c r="L26" s="570"/>
    </row>
    <row r="27" spans="1:12" s="533" customFormat="1" ht="18" customHeight="1" x14ac:dyDescent="0.2">
      <c r="A27" s="572" t="s">
        <v>1243</v>
      </c>
      <c r="B27" s="572"/>
      <c r="C27" s="572"/>
      <c r="D27" s="572"/>
      <c r="E27" s="572"/>
      <c r="F27" s="572"/>
      <c r="G27" s="572"/>
      <c r="H27" s="570"/>
      <c r="I27" s="570"/>
      <c r="J27" s="570"/>
      <c r="K27" s="570"/>
      <c r="L27" s="570"/>
    </row>
    <row r="28" spans="1:12" s="533" customFormat="1" ht="18" customHeight="1" x14ac:dyDescent="0.2">
      <c r="A28" s="572" t="s">
        <v>1244</v>
      </c>
      <c r="B28" s="572"/>
      <c r="C28" s="572"/>
      <c r="D28" s="572"/>
      <c r="E28" s="572"/>
      <c r="F28" s="572"/>
      <c r="G28" s="572"/>
      <c r="H28" s="570"/>
      <c r="I28" s="570"/>
      <c r="J28" s="570"/>
      <c r="K28" s="570"/>
      <c r="L28" s="570"/>
    </row>
    <row r="29" spans="1:12" s="533" customFormat="1" ht="18" customHeight="1" x14ac:dyDescent="0.2">
      <c r="A29" s="572" t="s">
        <v>1245</v>
      </c>
      <c r="B29" s="572"/>
      <c r="C29" s="572"/>
      <c r="D29" s="572"/>
      <c r="E29" s="572"/>
      <c r="F29" s="572"/>
      <c r="G29" s="572"/>
      <c r="H29" s="570"/>
      <c r="I29" s="570"/>
      <c r="J29" s="570"/>
      <c r="K29" s="570"/>
      <c r="L29" s="570"/>
    </row>
    <row r="30" spans="1:12" s="532" customFormat="1" ht="18" customHeight="1" x14ac:dyDescent="0.2">
      <c r="A30" s="576"/>
      <c r="B30" s="576"/>
      <c r="C30" s="576"/>
      <c r="D30" s="576"/>
      <c r="E30" s="576"/>
      <c r="F30" s="576"/>
      <c r="G30" s="576"/>
      <c r="H30" s="570"/>
      <c r="I30" s="570"/>
      <c r="J30" s="570"/>
      <c r="K30" s="570"/>
      <c r="L30" s="570"/>
    </row>
    <row r="31" spans="1:12" x14ac:dyDescent="0.2">
      <c r="A31" s="577"/>
      <c r="B31" s="577"/>
      <c r="C31" s="577"/>
      <c r="D31" s="577"/>
      <c r="E31" s="577"/>
      <c r="F31" s="577"/>
      <c r="G31" s="577"/>
      <c r="H31" s="577"/>
      <c r="I31" s="577"/>
      <c r="J31" s="577"/>
      <c r="K31" s="577"/>
      <c r="L31" s="577"/>
    </row>
    <row r="32" spans="1:12" hidden="1" x14ac:dyDescent="0.2"/>
    <row r="33" spans="1:12" hidden="1" x14ac:dyDescent="0.2"/>
    <row r="34" spans="1:12" hidden="1" x14ac:dyDescent="0.2"/>
    <row r="35" spans="1:12" hidden="1" x14ac:dyDescent="0.2"/>
    <row r="36" spans="1:12" hidden="1" x14ac:dyDescent="0.2"/>
    <row r="37" spans="1:12" hidden="1" x14ac:dyDescent="0.2"/>
    <row r="38" spans="1:12" hidden="1" x14ac:dyDescent="0.2"/>
    <row r="39" spans="1:12" hidden="1" x14ac:dyDescent="0.2"/>
    <row r="40" spans="1:12" hidden="1" x14ac:dyDescent="0.2"/>
    <row r="41" spans="1:12" hidden="1" x14ac:dyDescent="0.2">
      <c r="A41" s="303"/>
      <c r="B41" s="303"/>
      <c r="C41" s="303"/>
      <c r="D41" s="303"/>
      <c r="E41" s="303"/>
      <c r="F41" s="303"/>
      <c r="G41" s="303"/>
      <c r="H41" s="303"/>
      <c r="I41" s="303"/>
      <c r="J41" s="303"/>
      <c r="K41" s="303"/>
      <c r="L41" s="303"/>
    </row>
    <row r="42" spans="1:12" hidden="1" x14ac:dyDescent="0.2">
      <c r="A42" s="303"/>
      <c r="B42" s="303"/>
      <c r="C42" s="303"/>
      <c r="D42" s="303"/>
      <c r="E42" s="303"/>
      <c r="F42" s="303"/>
      <c r="G42" s="303"/>
      <c r="H42" s="303"/>
      <c r="I42" s="303"/>
      <c r="J42" s="303"/>
      <c r="K42" s="303"/>
      <c r="L42" s="303"/>
    </row>
    <row r="43" spans="1:12" hidden="1" x14ac:dyDescent="0.2">
      <c r="A43" s="303"/>
      <c r="B43" s="303"/>
      <c r="C43" s="303"/>
      <c r="D43" s="303"/>
      <c r="E43" s="303"/>
      <c r="F43" s="303"/>
      <c r="G43" s="303"/>
      <c r="H43" s="303"/>
      <c r="I43" s="303"/>
      <c r="J43" s="303"/>
      <c r="K43" s="303"/>
      <c r="L43" s="303"/>
    </row>
  </sheetData>
  <mergeCells count="4">
    <mergeCell ref="A3:L3"/>
    <mergeCell ref="A4:L4"/>
    <mergeCell ref="A15:L16"/>
    <mergeCell ref="A8:L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75"/>
  <sheetViews>
    <sheetView showGridLines="0" view="pageBreakPreview" zoomScaleNormal="100" zoomScaleSheetLayoutView="100" workbookViewId="0">
      <selection sqref="A1:J1"/>
    </sheetView>
  </sheetViews>
  <sheetFormatPr defaultRowHeight="15.75" customHeight="1" x14ac:dyDescent="0.2"/>
  <cols>
    <col min="1" max="11" width="16.28515625" style="2" customWidth="1"/>
    <col min="12" max="16384" width="9.140625" style="2"/>
  </cols>
  <sheetData>
    <row r="1" spans="1:11" ht="24" customHeight="1" x14ac:dyDescent="0.2">
      <c r="A1" s="924" t="s">
        <v>99</v>
      </c>
      <c r="B1" s="925"/>
      <c r="C1" s="925"/>
      <c r="D1" s="925"/>
      <c r="E1" s="925"/>
      <c r="F1" s="925"/>
      <c r="G1" s="925"/>
      <c r="H1" s="925"/>
      <c r="I1" s="925"/>
      <c r="J1" s="925"/>
      <c r="K1" s="536"/>
    </row>
    <row r="2" spans="1:11" ht="18" customHeight="1" x14ac:dyDescent="0.25">
      <c r="B2" s="158"/>
      <c r="C2" s="158"/>
      <c r="D2" s="158"/>
      <c r="E2" s="158"/>
      <c r="F2" s="158"/>
      <c r="G2" s="158"/>
      <c r="H2" s="158"/>
      <c r="I2" s="158"/>
      <c r="J2" s="158"/>
      <c r="K2" s="158"/>
    </row>
    <row r="3" spans="1:11" ht="20.25" customHeight="1" x14ac:dyDescent="0.3">
      <c r="A3" s="398" t="s">
        <v>1187</v>
      </c>
      <c r="B3" s="303"/>
      <c r="C3" s="303"/>
      <c r="D3" s="303"/>
      <c r="E3" s="303"/>
      <c r="F3" s="303"/>
    </row>
    <row r="4" spans="1:11" ht="10.5" customHeight="1" x14ac:dyDescent="0.3">
      <c r="A4" s="159"/>
    </row>
    <row r="5" spans="1:11" s="129" customFormat="1" ht="35.25" customHeight="1" x14ac:dyDescent="0.2">
      <c r="A5" s="926" t="s">
        <v>459</v>
      </c>
      <c r="B5" s="927"/>
      <c r="C5" s="927"/>
      <c r="D5" s="927"/>
      <c r="E5" s="927"/>
      <c r="F5" s="927"/>
      <c r="G5" s="927"/>
      <c r="H5" s="927"/>
      <c r="I5" s="927"/>
      <c r="J5" s="927"/>
      <c r="K5" s="537"/>
    </row>
    <row r="6" spans="1:11" s="129" customFormat="1" ht="15.75" customHeight="1" x14ac:dyDescent="0.2"/>
    <row r="7" spans="1:11" s="129" customFormat="1" ht="31.5" customHeight="1" x14ac:dyDescent="0.25">
      <c r="A7" s="934" t="s">
        <v>855</v>
      </c>
      <c r="B7" s="935"/>
      <c r="C7" s="935"/>
      <c r="D7" s="935"/>
      <c r="E7" s="935"/>
      <c r="F7" s="935"/>
      <c r="G7" s="935"/>
      <c r="I7" s="126" t="s">
        <v>101</v>
      </c>
      <c r="J7" s="126"/>
      <c r="K7" s="126"/>
    </row>
    <row r="8" spans="1:11" s="129" customFormat="1" ht="6.95" customHeight="1" x14ac:dyDescent="0.2"/>
    <row r="9" spans="1:11" s="129" customFormat="1" ht="15.75" customHeight="1" x14ac:dyDescent="0.2">
      <c r="B9" s="129" t="s">
        <v>100</v>
      </c>
      <c r="I9" s="902" t="s">
        <v>92</v>
      </c>
    </row>
    <row r="10" spans="1:11" s="129" customFormat="1" ht="15.75" customHeight="1" x14ac:dyDescent="0.2">
      <c r="I10" s="903"/>
      <c r="J10" s="185"/>
      <c r="K10" s="185"/>
    </row>
    <row r="11" spans="1:11" s="129" customFormat="1" ht="15.75" customHeight="1" x14ac:dyDescent="0.2">
      <c r="B11" s="936" t="s">
        <v>408</v>
      </c>
      <c r="C11" s="936"/>
      <c r="D11" s="936"/>
      <c r="E11" s="936"/>
      <c r="F11" s="936"/>
      <c r="G11" s="936"/>
      <c r="H11" s="937"/>
      <c r="I11" s="902" t="s">
        <v>154</v>
      </c>
    </row>
    <row r="12" spans="1:11" s="129" customFormat="1" ht="15.75" customHeight="1" x14ac:dyDescent="0.2">
      <c r="B12" s="936"/>
      <c r="C12" s="936"/>
      <c r="D12" s="936"/>
      <c r="E12" s="936"/>
      <c r="F12" s="936"/>
      <c r="G12" s="936"/>
      <c r="H12" s="937"/>
      <c r="I12" s="903"/>
      <c r="J12" s="185"/>
      <c r="K12" s="185"/>
    </row>
    <row r="13" spans="1:11" s="129" customFormat="1" ht="15.75" customHeight="1" x14ac:dyDescent="0.2"/>
    <row r="14" spans="1:11" ht="16.5" customHeight="1" x14ac:dyDescent="0.3">
      <c r="A14" s="159" t="s">
        <v>164</v>
      </c>
    </row>
    <row r="15" spans="1:11" ht="16.5" customHeight="1" x14ac:dyDescent="0.3">
      <c r="A15" s="159"/>
    </row>
    <row r="16" spans="1:11" s="129" customFormat="1" ht="50.1" customHeight="1" x14ac:dyDescent="0.25">
      <c r="A16" s="926" t="s">
        <v>409</v>
      </c>
      <c r="B16" s="927"/>
      <c r="C16" s="927"/>
      <c r="D16" s="927"/>
      <c r="E16" s="927"/>
      <c r="F16" s="927"/>
      <c r="G16" s="927"/>
      <c r="H16" s="927"/>
      <c r="I16" s="927"/>
      <c r="J16" s="927"/>
      <c r="K16" s="537"/>
    </row>
    <row r="17" spans="1:11" s="129" customFormat="1" ht="15.75" customHeight="1" x14ac:dyDescent="0.2"/>
    <row r="18" spans="1:11" s="129" customFormat="1" ht="15.75" customHeight="1" x14ac:dyDescent="0.2">
      <c r="A18" s="938" t="s">
        <v>1186</v>
      </c>
      <c r="B18" s="939"/>
      <c r="C18" s="939"/>
      <c r="D18" s="939"/>
      <c r="E18" s="939"/>
      <c r="F18" s="279"/>
      <c r="G18" s="279"/>
      <c r="I18" s="940" t="s">
        <v>343</v>
      </c>
      <c r="J18" s="940"/>
      <c r="K18" s="600"/>
    </row>
    <row r="19" spans="1:11" s="129" customFormat="1" ht="15.75" customHeight="1" x14ac:dyDescent="0.2">
      <c r="A19" s="94"/>
      <c r="B19" s="47"/>
      <c r="C19" s="47"/>
      <c r="D19" s="47"/>
      <c r="E19" s="32"/>
      <c r="F19" s="32"/>
      <c r="G19" s="32"/>
      <c r="H19" s="902" t="s">
        <v>324</v>
      </c>
      <c r="I19" s="928" t="s">
        <v>325</v>
      </c>
      <c r="J19" s="932" t="s">
        <v>410</v>
      </c>
    </row>
    <row r="20" spans="1:11" s="129" customFormat="1" ht="15.75" customHeight="1" x14ac:dyDescent="0.2">
      <c r="A20" s="124"/>
      <c r="B20" s="165"/>
      <c r="C20" s="165"/>
      <c r="D20" s="165"/>
      <c r="E20" s="166"/>
      <c r="F20" s="166"/>
      <c r="G20" s="32"/>
      <c r="H20" s="931"/>
      <c r="I20" s="929"/>
      <c r="J20" s="933"/>
    </row>
    <row r="21" spans="1:11" s="129" customFormat="1" ht="15.75" customHeight="1" x14ac:dyDescent="0.2">
      <c r="A21" s="165"/>
      <c r="B21" s="167"/>
      <c r="C21" s="167"/>
      <c r="D21" s="167"/>
      <c r="E21" s="113"/>
      <c r="F21" s="113"/>
      <c r="G21" s="32"/>
      <c r="H21" s="903"/>
      <c r="I21" s="930"/>
      <c r="J21" s="933"/>
    </row>
    <row r="22" spans="1:11" s="129" customFormat="1" ht="15.75" customHeight="1" x14ac:dyDescent="0.2">
      <c r="A22" s="32"/>
      <c r="B22" s="32"/>
      <c r="C22" s="165"/>
      <c r="D22" s="165"/>
      <c r="E22" s="32"/>
      <c r="F22" s="32"/>
      <c r="G22" s="32"/>
      <c r="H22" s="113"/>
      <c r="I22" s="113"/>
    </row>
    <row r="23" spans="1:11" s="129" customFormat="1" ht="15.75" customHeight="1" x14ac:dyDescent="0.2">
      <c r="A23" s="32"/>
      <c r="B23" s="32"/>
      <c r="C23" s="165"/>
      <c r="D23" s="165"/>
      <c r="E23" s="32"/>
      <c r="F23" s="32"/>
      <c r="G23" s="32"/>
      <c r="H23" s="539"/>
      <c r="I23" s="539"/>
    </row>
    <row r="24" spans="1:11" s="129" customFormat="1" ht="15.75" customHeight="1" x14ac:dyDescent="0.2">
      <c r="A24" s="32"/>
      <c r="B24" s="32"/>
      <c r="C24" s="165"/>
      <c r="D24" s="165"/>
      <c r="E24" s="32"/>
      <c r="F24" s="32"/>
      <c r="G24" s="32"/>
      <c r="H24" s="539"/>
      <c r="I24" s="539"/>
    </row>
    <row r="25" spans="1:11" s="129" customFormat="1" ht="15.75" customHeight="1" x14ac:dyDescent="0.2">
      <c r="A25" s="32"/>
      <c r="B25" s="922" t="s">
        <v>411</v>
      </c>
      <c r="C25" s="922"/>
      <c r="D25" s="922"/>
      <c r="E25" s="922"/>
      <c r="F25" s="922"/>
      <c r="G25" s="923"/>
      <c r="H25" s="906" t="s">
        <v>326</v>
      </c>
      <c r="I25" s="904" t="s">
        <v>334</v>
      </c>
      <c r="J25" s="902" t="s">
        <v>165</v>
      </c>
    </row>
    <row r="26" spans="1:11" s="129" customFormat="1" ht="15.75" customHeight="1" x14ac:dyDescent="0.2">
      <c r="A26" s="32"/>
      <c r="B26" s="922"/>
      <c r="C26" s="922"/>
      <c r="D26" s="922"/>
      <c r="E26" s="922"/>
      <c r="F26" s="922"/>
      <c r="G26" s="923"/>
      <c r="H26" s="907"/>
      <c r="I26" s="905"/>
      <c r="J26" s="903"/>
    </row>
    <row r="27" spans="1:11" s="129" customFormat="1" ht="15.75" customHeight="1" x14ac:dyDescent="0.2">
      <c r="A27" s="165"/>
      <c r="B27" s="922" t="s">
        <v>412</v>
      </c>
      <c r="C27" s="922"/>
      <c r="D27" s="922"/>
      <c r="E27" s="922"/>
      <c r="F27" s="922"/>
      <c r="G27" s="923"/>
      <c r="H27" s="906" t="s">
        <v>327</v>
      </c>
      <c r="I27" s="904" t="s">
        <v>341</v>
      </c>
      <c r="J27" s="902" t="s">
        <v>166</v>
      </c>
    </row>
    <row r="28" spans="1:11" s="129" customFormat="1" ht="15.75" customHeight="1" x14ac:dyDescent="0.2">
      <c r="A28" s="165"/>
      <c r="B28" s="922"/>
      <c r="C28" s="922"/>
      <c r="D28" s="922"/>
      <c r="E28" s="922"/>
      <c r="F28" s="922"/>
      <c r="G28" s="923"/>
      <c r="H28" s="907"/>
      <c r="I28" s="905"/>
      <c r="J28" s="903"/>
    </row>
    <row r="29" spans="1:11" s="129" customFormat="1" ht="15.75" customHeight="1" x14ac:dyDescent="0.2">
      <c r="A29" s="165"/>
      <c r="B29" s="922" t="s">
        <v>413</v>
      </c>
      <c r="C29" s="922"/>
      <c r="D29" s="922"/>
      <c r="E29" s="922"/>
      <c r="F29" s="922"/>
      <c r="G29" s="923"/>
      <c r="H29" s="906" t="s">
        <v>328</v>
      </c>
      <c r="I29" s="904" t="s">
        <v>335</v>
      </c>
      <c r="J29" s="902" t="s">
        <v>167</v>
      </c>
    </row>
    <row r="30" spans="1:11" s="129" customFormat="1" ht="15.75" customHeight="1" x14ac:dyDescent="0.2">
      <c r="A30" s="32"/>
      <c r="B30" s="922"/>
      <c r="C30" s="922"/>
      <c r="D30" s="922"/>
      <c r="E30" s="922"/>
      <c r="F30" s="922"/>
      <c r="G30" s="923"/>
      <c r="H30" s="907"/>
      <c r="I30" s="905"/>
      <c r="J30" s="903"/>
    </row>
    <row r="31" spans="1:11" s="129" customFormat="1" ht="15.75" customHeight="1" x14ac:dyDescent="0.2">
      <c r="A31" s="32"/>
      <c r="B31" s="922" t="s">
        <v>414</v>
      </c>
      <c r="C31" s="922"/>
      <c r="D31" s="922"/>
      <c r="E31" s="922"/>
      <c r="F31" s="922"/>
      <c r="G31" s="923"/>
      <c r="H31" s="906" t="s">
        <v>329</v>
      </c>
      <c r="I31" s="904" t="s">
        <v>336</v>
      </c>
      <c r="J31" s="902" t="s">
        <v>168</v>
      </c>
    </row>
    <row r="32" spans="1:11" s="129" customFormat="1" ht="15.75" customHeight="1" x14ac:dyDescent="0.2">
      <c r="A32" s="32"/>
      <c r="B32" s="922"/>
      <c r="C32" s="922"/>
      <c r="D32" s="922"/>
      <c r="E32" s="922"/>
      <c r="F32" s="922"/>
      <c r="G32" s="923"/>
      <c r="H32" s="907"/>
      <c r="I32" s="905"/>
      <c r="J32" s="903"/>
    </row>
    <row r="33" spans="1:11" s="129" customFormat="1" ht="15.75" customHeight="1" x14ac:dyDescent="0.2">
      <c r="A33" s="32"/>
      <c r="B33" s="922" t="s">
        <v>415</v>
      </c>
      <c r="C33" s="922"/>
      <c r="D33" s="922"/>
      <c r="E33" s="922"/>
      <c r="F33" s="922"/>
      <c r="G33" s="923"/>
      <c r="H33" s="906" t="s">
        <v>330</v>
      </c>
      <c r="I33" s="904" t="s">
        <v>337</v>
      </c>
      <c r="J33" s="902" t="s">
        <v>169</v>
      </c>
    </row>
    <row r="34" spans="1:11" s="129" customFormat="1" ht="15.75" customHeight="1" x14ac:dyDescent="0.2">
      <c r="A34" s="32"/>
      <c r="B34" s="922"/>
      <c r="C34" s="922"/>
      <c r="D34" s="922"/>
      <c r="E34" s="922"/>
      <c r="F34" s="922"/>
      <c r="G34" s="923"/>
      <c r="H34" s="907"/>
      <c r="I34" s="905"/>
      <c r="J34" s="903"/>
    </row>
    <row r="35" spans="1:11" s="129" customFormat="1" ht="15.75" customHeight="1" x14ac:dyDescent="0.2">
      <c r="A35" s="32"/>
      <c r="B35" s="922" t="s">
        <v>416</v>
      </c>
      <c r="C35" s="922"/>
      <c r="D35" s="922"/>
      <c r="E35" s="922"/>
      <c r="F35" s="922"/>
      <c r="G35" s="923"/>
      <c r="H35" s="906" t="s">
        <v>331</v>
      </c>
      <c r="I35" s="904" t="s">
        <v>338</v>
      </c>
      <c r="J35" s="902" t="s">
        <v>170</v>
      </c>
    </row>
    <row r="36" spans="1:11" s="129" customFormat="1" ht="15.75" customHeight="1" x14ac:dyDescent="0.2">
      <c r="A36" s="32"/>
      <c r="B36" s="922"/>
      <c r="C36" s="922"/>
      <c r="D36" s="922"/>
      <c r="E36" s="922"/>
      <c r="F36" s="922"/>
      <c r="G36" s="923"/>
      <c r="H36" s="907"/>
      <c r="I36" s="905"/>
      <c r="J36" s="903"/>
    </row>
    <row r="37" spans="1:11" s="129" customFormat="1" ht="15.75" customHeight="1" x14ac:dyDescent="0.2">
      <c r="A37" s="32"/>
      <c r="B37" s="922" t="s">
        <v>417</v>
      </c>
      <c r="C37" s="922"/>
      <c r="D37" s="922"/>
      <c r="E37" s="922"/>
      <c r="F37" s="922"/>
      <c r="G37" s="923"/>
      <c r="H37" s="906" t="s">
        <v>332</v>
      </c>
      <c r="I37" s="904" t="s">
        <v>339</v>
      </c>
      <c r="J37" s="902" t="s">
        <v>171</v>
      </c>
    </row>
    <row r="38" spans="1:11" s="129" customFormat="1" ht="15.75" customHeight="1" x14ac:dyDescent="0.2">
      <c r="A38" s="32"/>
      <c r="B38" s="922"/>
      <c r="C38" s="922"/>
      <c r="D38" s="922"/>
      <c r="E38" s="922"/>
      <c r="F38" s="922"/>
      <c r="G38" s="923"/>
      <c r="H38" s="907"/>
      <c r="I38" s="905"/>
      <c r="J38" s="903"/>
    </row>
    <row r="39" spans="1:11" s="129" customFormat="1" ht="15.75" customHeight="1" x14ac:dyDescent="0.2">
      <c r="A39" s="32"/>
      <c r="B39" s="922" t="s">
        <v>460</v>
      </c>
      <c r="C39" s="922"/>
      <c r="D39" s="922"/>
      <c r="E39" s="922"/>
      <c r="F39" s="922"/>
      <c r="G39" s="923"/>
      <c r="H39" s="906" t="s">
        <v>333</v>
      </c>
      <c r="I39" s="904" t="s">
        <v>340</v>
      </c>
      <c r="J39" s="902" t="s">
        <v>172</v>
      </c>
    </row>
    <row r="40" spans="1:11" s="129" customFormat="1" ht="15.75" customHeight="1" x14ac:dyDescent="0.2">
      <c r="A40" s="32"/>
      <c r="B40" s="922"/>
      <c r="C40" s="922"/>
      <c r="D40" s="922"/>
      <c r="E40" s="922"/>
      <c r="F40" s="922"/>
      <c r="G40" s="923"/>
      <c r="H40" s="907"/>
      <c r="I40" s="905"/>
      <c r="J40" s="903"/>
    </row>
    <row r="41" spans="1:11" s="129" customFormat="1" ht="15.75" customHeight="1" x14ac:dyDescent="0.25">
      <c r="A41" s="168"/>
      <c r="B41" s="920" t="s">
        <v>418</v>
      </c>
      <c r="C41" s="920"/>
      <c r="D41" s="920"/>
      <c r="E41" s="920"/>
      <c r="F41" s="920"/>
      <c r="G41" s="921"/>
      <c r="H41" s="906" t="s">
        <v>386</v>
      </c>
      <c r="I41" s="910" t="s">
        <v>387</v>
      </c>
      <c r="J41" s="902" t="s">
        <v>225</v>
      </c>
    </row>
    <row r="42" spans="1:11" s="129" customFormat="1" ht="15.75" customHeight="1" x14ac:dyDescent="0.25">
      <c r="A42" s="168"/>
      <c r="B42" s="920"/>
      <c r="C42" s="920"/>
      <c r="D42" s="920"/>
      <c r="E42" s="920"/>
      <c r="F42" s="920"/>
      <c r="G42" s="921"/>
      <c r="H42" s="907"/>
      <c r="I42" s="911"/>
      <c r="J42" s="903"/>
    </row>
    <row r="43" spans="1:11" s="129" customFormat="1" ht="15.75" customHeight="1" x14ac:dyDescent="0.2">
      <c r="A43" s="32"/>
      <c r="B43" s="920" t="s">
        <v>342</v>
      </c>
      <c r="C43" s="920"/>
      <c r="D43" s="920"/>
      <c r="E43" s="920"/>
      <c r="F43" s="920"/>
      <c r="G43" s="920"/>
      <c r="H43" s="601"/>
      <c r="I43" s="114"/>
      <c r="J43" s="902" t="s">
        <v>226</v>
      </c>
    </row>
    <row r="44" spans="1:11" s="129" customFormat="1" ht="15.75" customHeight="1" x14ac:dyDescent="0.2">
      <c r="A44" s="32"/>
      <c r="B44" s="920"/>
      <c r="C44" s="920"/>
      <c r="D44" s="920"/>
      <c r="E44" s="920"/>
      <c r="F44" s="920"/>
      <c r="G44" s="920"/>
      <c r="H44" s="169"/>
      <c r="I44" s="114"/>
      <c r="J44" s="903"/>
    </row>
    <row r="45" spans="1:11" s="129" customFormat="1" ht="34.5" customHeight="1" x14ac:dyDescent="0.25">
      <c r="B45" s="168"/>
      <c r="C45" s="32"/>
      <c r="D45" s="32"/>
      <c r="E45" s="32"/>
      <c r="F45" s="32"/>
      <c r="G45" s="32"/>
      <c r="H45" s="302" t="s">
        <v>324</v>
      </c>
      <c r="J45" s="115" t="s">
        <v>1414</v>
      </c>
      <c r="K45" s="115"/>
    </row>
    <row r="46" spans="1:11" s="129" customFormat="1" ht="15.75" customHeight="1" x14ac:dyDescent="0.2">
      <c r="A46" s="916" t="s">
        <v>1237</v>
      </c>
      <c r="B46" s="917"/>
      <c r="C46" s="917"/>
      <c r="D46" s="917"/>
      <c r="E46" s="917"/>
      <c r="F46" s="917"/>
      <c r="H46" s="902" t="s">
        <v>419</v>
      </c>
      <c r="J46" s="902" t="s">
        <v>249</v>
      </c>
      <c r="K46" s="185"/>
    </row>
    <row r="47" spans="1:11" s="129" customFormat="1" ht="15.75" customHeight="1" x14ac:dyDescent="0.2">
      <c r="A47" s="917"/>
      <c r="B47" s="917"/>
      <c r="C47" s="917"/>
      <c r="D47" s="917"/>
      <c r="E47" s="917"/>
      <c r="F47" s="917"/>
      <c r="H47" s="903"/>
      <c r="J47" s="903"/>
      <c r="K47" s="128"/>
    </row>
    <row r="48" spans="1:11" s="169" customFormat="1" ht="15.75" customHeight="1" x14ac:dyDescent="0.25">
      <c r="A48" s="147"/>
      <c r="B48" s="162"/>
      <c r="C48" s="163"/>
      <c r="D48" s="164"/>
      <c r="E48" s="129"/>
      <c r="F48" s="129"/>
      <c r="G48" s="129"/>
      <c r="H48" s="129"/>
      <c r="I48" s="128"/>
      <c r="J48" s="128"/>
      <c r="K48" s="128"/>
    </row>
    <row r="49" spans="1:11" ht="15.75" customHeight="1" x14ac:dyDescent="0.25">
      <c r="A49" s="170"/>
      <c r="B49" s="170"/>
      <c r="C49" s="163"/>
      <c r="D49" s="164"/>
      <c r="E49" s="129"/>
      <c r="F49" s="129"/>
      <c r="G49" s="129"/>
      <c r="J49" s="171"/>
      <c r="K49" s="171"/>
    </row>
    <row r="50" spans="1:11" ht="15.75" customHeight="1" x14ac:dyDescent="0.3">
      <c r="A50" s="172" t="s">
        <v>322</v>
      </c>
      <c r="B50" s="140"/>
      <c r="C50" s="140"/>
      <c r="D50" s="140"/>
      <c r="E50" s="96"/>
      <c r="F50" s="96"/>
      <c r="G50" s="96"/>
      <c r="H50" s="96"/>
      <c r="I50" s="171"/>
      <c r="J50" s="171"/>
      <c r="K50" s="171"/>
    </row>
    <row r="51" spans="1:11" ht="15.75" customHeight="1" x14ac:dyDescent="0.3">
      <c r="A51" s="172"/>
      <c r="B51" s="140"/>
      <c r="C51" s="140"/>
      <c r="D51" s="140"/>
      <c r="E51" s="96"/>
      <c r="F51" s="96"/>
      <c r="G51" s="96"/>
      <c r="H51" s="96"/>
      <c r="I51" s="171"/>
      <c r="J51" s="171"/>
      <c r="K51" s="171"/>
    </row>
    <row r="52" spans="1:11" ht="15.75" customHeight="1" x14ac:dyDescent="0.2">
      <c r="A52" s="148" t="s">
        <v>392</v>
      </c>
      <c r="B52" s="140"/>
      <c r="C52" s="140"/>
      <c r="D52" s="140"/>
      <c r="E52" s="96"/>
      <c r="F52" s="96"/>
      <c r="G52" s="96"/>
      <c r="H52" s="96"/>
      <c r="I52" s="171"/>
      <c r="J52" s="171"/>
      <c r="K52" s="171"/>
    </row>
    <row r="53" spans="1:11" ht="15.75" customHeight="1" x14ac:dyDescent="0.25">
      <c r="A53" s="148" t="s">
        <v>430</v>
      </c>
      <c r="B53" s="140"/>
      <c r="C53" s="140"/>
      <c r="D53" s="140"/>
      <c r="E53" s="96"/>
      <c r="F53" s="96"/>
      <c r="G53" s="96"/>
      <c r="H53" s="96"/>
      <c r="I53" s="171"/>
      <c r="J53" s="171"/>
      <c r="K53" s="171"/>
    </row>
    <row r="54" spans="1:11" ht="15.75" customHeight="1" x14ac:dyDescent="0.2">
      <c r="A54" s="148" t="s">
        <v>393</v>
      </c>
      <c r="B54" s="140"/>
      <c r="C54" s="140"/>
      <c r="D54" s="140"/>
      <c r="E54" s="96"/>
      <c r="F54" s="96"/>
      <c r="G54" s="96"/>
      <c r="H54" s="96"/>
      <c r="I54" s="171"/>
      <c r="J54" s="171"/>
      <c r="K54" s="171"/>
    </row>
    <row r="55" spans="1:11" ht="15.75" customHeight="1" x14ac:dyDescent="0.2">
      <c r="B55" s="140"/>
      <c r="C55" s="140"/>
      <c r="D55" s="140"/>
      <c r="E55" s="96"/>
      <c r="F55" s="96"/>
      <c r="G55" s="96"/>
      <c r="H55" s="96"/>
      <c r="J55" s="171"/>
      <c r="K55" s="171"/>
    </row>
    <row r="56" spans="1:11" ht="15.75" customHeight="1" x14ac:dyDescent="0.2">
      <c r="A56" s="918" t="s">
        <v>323</v>
      </c>
      <c r="B56" s="919"/>
      <c r="C56" s="919"/>
      <c r="D56" s="919"/>
      <c r="E56" s="919"/>
      <c r="F56" s="96"/>
      <c r="H56" s="96"/>
      <c r="J56" s="174"/>
      <c r="K56" s="174"/>
    </row>
    <row r="57" spans="1:11" ht="15.75" customHeight="1" x14ac:dyDescent="0.2">
      <c r="A57" s="140"/>
      <c r="B57" s="140" t="s">
        <v>63</v>
      </c>
      <c r="C57" s="144"/>
      <c r="D57" s="140"/>
      <c r="E57" s="96"/>
      <c r="F57" s="96"/>
      <c r="G57" s="22"/>
      <c r="H57" s="120"/>
      <c r="I57" s="908" t="s">
        <v>173</v>
      </c>
      <c r="J57" s="96"/>
      <c r="K57" s="535"/>
    </row>
    <row r="58" spans="1:11" ht="15.75" customHeight="1" x14ac:dyDescent="0.2">
      <c r="A58" s="98"/>
      <c r="B58" s="98"/>
      <c r="C58" s="98"/>
      <c r="D58" s="98"/>
      <c r="E58" s="120"/>
      <c r="F58" s="120"/>
      <c r="G58" s="22"/>
      <c r="H58" s="120"/>
      <c r="I58" s="909"/>
      <c r="J58" s="96"/>
      <c r="K58" s="535"/>
    </row>
    <row r="59" spans="1:11" s="297" customFormat="1" ht="15.75" customHeight="1" x14ac:dyDescent="0.2">
      <c r="A59" s="296"/>
      <c r="B59" s="320" t="s">
        <v>425</v>
      </c>
      <c r="C59" s="320"/>
      <c r="D59" s="320"/>
      <c r="E59" s="321"/>
      <c r="F59" s="321"/>
      <c r="G59" s="322"/>
      <c r="H59" s="323"/>
      <c r="I59" s="902" t="s">
        <v>482</v>
      </c>
      <c r="J59" s="289"/>
      <c r="K59" s="289"/>
    </row>
    <row r="60" spans="1:11" s="297" customFormat="1" ht="15.75" customHeight="1" x14ac:dyDescent="0.2">
      <c r="A60" s="290"/>
      <c r="B60" s="324"/>
      <c r="C60" s="325"/>
      <c r="D60" s="325"/>
      <c r="E60" s="321"/>
      <c r="F60" s="321"/>
      <c r="G60" s="322"/>
      <c r="H60" s="324"/>
      <c r="I60" s="903"/>
      <c r="J60" s="289"/>
      <c r="K60" s="289"/>
    </row>
    <row r="61" spans="1:11" s="297" customFormat="1" ht="15.75" customHeight="1" x14ac:dyDescent="0.2">
      <c r="A61" s="296"/>
      <c r="B61" s="320" t="s">
        <v>426</v>
      </c>
      <c r="C61" s="320"/>
      <c r="D61" s="320"/>
      <c r="E61" s="321"/>
      <c r="F61" s="321"/>
      <c r="G61" s="322"/>
      <c r="H61" s="323"/>
      <c r="I61" s="902" t="s">
        <v>483</v>
      </c>
      <c r="J61" s="289"/>
      <c r="K61" s="289"/>
    </row>
    <row r="62" spans="1:11" s="297" customFormat="1" ht="15.75" customHeight="1" x14ac:dyDescent="0.2">
      <c r="A62" s="296"/>
      <c r="B62" s="320"/>
      <c r="C62" s="320"/>
      <c r="D62" s="320"/>
      <c r="E62" s="321"/>
      <c r="F62" s="321"/>
      <c r="G62" s="322"/>
      <c r="H62" s="323"/>
      <c r="I62" s="903"/>
      <c r="J62" s="289"/>
      <c r="K62" s="289"/>
    </row>
    <row r="63" spans="1:11" ht="15.75" customHeight="1" x14ac:dyDescent="0.2">
      <c r="A63" s="140"/>
      <c r="B63" s="140" t="s">
        <v>64</v>
      </c>
      <c r="C63" s="144"/>
      <c r="D63" s="140"/>
      <c r="E63" s="915"/>
      <c r="F63" s="915"/>
      <c r="G63" s="22"/>
      <c r="H63" s="176"/>
      <c r="I63" s="902" t="s">
        <v>174</v>
      </c>
      <c r="J63" s="186"/>
      <c r="K63" s="186"/>
    </row>
    <row r="64" spans="1:11" ht="15.75" customHeight="1" x14ac:dyDescent="0.2">
      <c r="A64" s="143"/>
      <c r="B64" s="143"/>
      <c r="C64" s="140"/>
      <c r="D64" s="140"/>
      <c r="E64" s="96"/>
      <c r="F64" s="96"/>
      <c r="G64" s="22"/>
      <c r="H64" s="176"/>
      <c r="I64" s="903"/>
      <c r="J64" s="186"/>
      <c r="K64" s="186"/>
    </row>
    <row r="65" spans="1:12" ht="15.75" customHeight="1" x14ac:dyDescent="0.2">
      <c r="A65" s="140"/>
      <c r="B65" s="140" t="s">
        <v>65</v>
      </c>
      <c r="C65" s="144"/>
      <c r="D65" s="140"/>
      <c r="E65" s="96"/>
      <c r="F65" s="96"/>
      <c r="G65" s="3"/>
      <c r="H65" s="176"/>
      <c r="I65" s="902" t="s">
        <v>175</v>
      </c>
      <c r="J65" s="186"/>
      <c r="K65" s="186"/>
    </row>
    <row r="66" spans="1:12" ht="15.75" customHeight="1" x14ac:dyDescent="0.2">
      <c r="A66" s="140"/>
      <c r="B66" s="140"/>
      <c r="C66" s="144"/>
      <c r="D66" s="140"/>
      <c r="E66" s="96"/>
      <c r="F66" s="96"/>
      <c r="G66" s="3"/>
      <c r="H66" s="176"/>
      <c r="I66" s="903"/>
      <c r="J66" s="177"/>
      <c r="K66" s="177"/>
    </row>
    <row r="67" spans="1:12" ht="15.75" customHeight="1" x14ac:dyDescent="0.3">
      <c r="A67" s="178" t="s">
        <v>431</v>
      </c>
      <c r="B67" s="179"/>
      <c r="C67" s="179"/>
      <c r="D67" s="180"/>
      <c r="E67" s="181"/>
      <c r="F67" s="181"/>
      <c r="G67" s="181"/>
      <c r="H67" s="181"/>
      <c r="I67" s="94"/>
      <c r="J67" s="181"/>
      <c r="K67" s="181"/>
      <c r="L67" s="53"/>
    </row>
    <row r="68" spans="1:12" ht="15.75" customHeight="1" x14ac:dyDescent="0.3">
      <c r="A68" s="179"/>
      <c r="B68" s="179"/>
      <c r="C68" s="179"/>
      <c r="D68" s="180"/>
      <c r="E68" s="181"/>
      <c r="F68" s="181"/>
      <c r="G68" s="181"/>
      <c r="H68" s="181"/>
      <c r="I68" s="94"/>
      <c r="J68" s="181"/>
      <c r="K68" s="181"/>
      <c r="L68" s="53"/>
    </row>
    <row r="69" spans="1:12" ht="15.75" customHeight="1" x14ac:dyDescent="0.25">
      <c r="A69" s="131" t="s">
        <v>59</v>
      </c>
      <c r="B69" s="180"/>
      <c r="C69" s="180"/>
      <c r="D69" s="180"/>
      <c r="E69" s="11"/>
      <c r="F69" s="11"/>
      <c r="G69" s="11"/>
      <c r="H69" s="182"/>
      <c r="J69" s="11"/>
      <c r="K69" s="11"/>
    </row>
    <row r="70" spans="1:12" ht="15.75" customHeight="1" x14ac:dyDescent="0.2">
      <c r="A70" s="94"/>
      <c r="B70" s="94"/>
      <c r="C70" s="94"/>
      <c r="D70" s="94"/>
      <c r="E70" s="183"/>
      <c r="F70" s="183"/>
      <c r="G70" s="183"/>
      <c r="H70" s="183"/>
      <c r="I70" s="184"/>
      <c r="J70" s="184"/>
      <c r="K70" s="184"/>
    </row>
    <row r="71" spans="1:12" ht="15.75" customHeight="1" x14ac:dyDescent="0.2">
      <c r="A71" s="912" t="s">
        <v>461</v>
      </c>
      <c r="B71" s="913"/>
      <c r="C71" s="913"/>
      <c r="D71" s="913"/>
      <c r="E71" s="913"/>
      <c r="F71" s="913"/>
      <c r="G71" s="913"/>
      <c r="H71" s="183"/>
      <c r="I71" s="914" t="s">
        <v>250</v>
      </c>
      <c r="J71" s="187"/>
      <c r="K71" s="187"/>
    </row>
    <row r="72" spans="1:12" ht="15.75" customHeight="1" x14ac:dyDescent="0.2">
      <c r="A72" s="913"/>
      <c r="B72" s="913"/>
      <c r="C72" s="913"/>
      <c r="D72" s="913"/>
      <c r="E72" s="913"/>
      <c r="F72" s="913"/>
      <c r="G72" s="913"/>
      <c r="H72" s="183"/>
      <c r="I72" s="903"/>
      <c r="J72" s="187"/>
      <c r="K72" s="187"/>
    </row>
    <row r="73" spans="1:12" ht="15.75" customHeight="1" x14ac:dyDescent="0.2">
      <c r="A73" s="144"/>
      <c r="B73" s="144"/>
      <c r="C73" s="144"/>
      <c r="D73" s="140"/>
      <c r="E73" s="183"/>
      <c r="F73" s="183"/>
      <c r="G73" s="183"/>
      <c r="H73" s="182"/>
    </row>
    <row r="74" spans="1:12" ht="15.75" customHeight="1" x14ac:dyDescent="0.2">
      <c r="A74" s="144"/>
      <c r="B74" s="144"/>
      <c r="C74" s="144"/>
      <c r="D74" s="140"/>
      <c r="E74" s="113"/>
      <c r="F74" s="113"/>
      <c r="H74" s="176"/>
    </row>
    <row r="75" spans="1:12" ht="15.75" customHeight="1" x14ac:dyDescent="0.2">
      <c r="A75" s="144"/>
      <c r="B75" s="144"/>
      <c r="C75" s="144"/>
      <c r="E75" s="113"/>
      <c r="F75" s="113"/>
      <c r="H75" s="176"/>
    </row>
  </sheetData>
  <mergeCells count="62">
    <mergeCell ref="B11:H12"/>
    <mergeCell ref="A16:J16"/>
    <mergeCell ref="J33:J34"/>
    <mergeCell ref="J39:J40"/>
    <mergeCell ref="H33:H34"/>
    <mergeCell ref="J37:J38"/>
    <mergeCell ref="I31:I32"/>
    <mergeCell ref="I35:I36"/>
    <mergeCell ref="I37:I38"/>
    <mergeCell ref="A18:E18"/>
    <mergeCell ref="I18:J18"/>
    <mergeCell ref="I27:I28"/>
    <mergeCell ref="J27:J28"/>
    <mergeCell ref="B29:G30"/>
    <mergeCell ref="B31:G32"/>
    <mergeCell ref="I29:I30"/>
    <mergeCell ref="I61:I62"/>
    <mergeCell ref="H46:H47"/>
    <mergeCell ref="A1:J1"/>
    <mergeCell ref="I9:I10"/>
    <mergeCell ref="I11:I12"/>
    <mergeCell ref="A5:J5"/>
    <mergeCell ref="H27:H28"/>
    <mergeCell ref="B25:G26"/>
    <mergeCell ref="B27:G28"/>
    <mergeCell ref="I19:I21"/>
    <mergeCell ref="I25:I26"/>
    <mergeCell ref="H19:H21"/>
    <mergeCell ref="J19:J21"/>
    <mergeCell ref="J25:J26"/>
    <mergeCell ref="H25:H26"/>
    <mergeCell ref="A7:G7"/>
    <mergeCell ref="A46:F47"/>
    <mergeCell ref="A56:E56"/>
    <mergeCell ref="I33:I34"/>
    <mergeCell ref="H37:H38"/>
    <mergeCell ref="B41:G42"/>
    <mergeCell ref="B43:G44"/>
    <mergeCell ref="B39:G40"/>
    <mergeCell ref="B33:G34"/>
    <mergeCell ref="B35:G36"/>
    <mergeCell ref="B37:G38"/>
    <mergeCell ref="A71:G72"/>
    <mergeCell ref="I71:I72"/>
    <mergeCell ref="E63:F63"/>
    <mergeCell ref="I63:I64"/>
    <mergeCell ref="I65:I66"/>
    <mergeCell ref="J29:J30"/>
    <mergeCell ref="J46:J47"/>
    <mergeCell ref="H29:H30"/>
    <mergeCell ref="H35:H36"/>
    <mergeCell ref="I41:I42"/>
    <mergeCell ref="H31:H32"/>
    <mergeCell ref="J31:J32"/>
    <mergeCell ref="I59:I60"/>
    <mergeCell ref="I39:I40"/>
    <mergeCell ref="J35:J36"/>
    <mergeCell ref="H39:H40"/>
    <mergeCell ref="J41:J42"/>
    <mergeCell ref="H41:H42"/>
    <mergeCell ref="J43:J44"/>
    <mergeCell ref="I57:I58"/>
  </mergeCells>
  <phoneticPr fontId="11" type="noConversion"/>
  <hyperlinks>
    <hyperlink ref="A71:G72" location="QuestionA5" display="5. Total number of PRIVATE SECTOR dwellings demolished by your authority, or by a third party paid for by your authority "/>
    <hyperlink ref="A7" location="Guidance!A30" display="1. Number of dwellings located in your local authority area (using the Census definition , i.e. it includes dwellings outside the HRA)"/>
    <hyperlink ref="I11" location="Guidance!A47" display="a1b"/>
    <hyperlink ref="A18" location="Guidance!A50" display="2. Number of Dwellings owned by your Local Authority as at 1 April 2015"/>
    <hyperlink ref="H19" location="Guidance!A56" display="Social Rent"/>
    <hyperlink ref="I19" location="Guidance!A57" display="Affordable Rent"/>
    <hyperlink ref="J25" location="Guidance!A65" display="a2a"/>
    <hyperlink ref="J27" location="Guidance!A66" display="a2b"/>
    <hyperlink ref="J29" location="Guidance!A67" display="a2c"/>
    <hyperlink ref="J31" location="Guidance!A68" display="a2d"/>
    <hyperlink ref="J33" location="Guidance!A69" display="a2e"/>
    <hyperlink ref="J35" location="Guidance!A70" display="a2f"/>
    <hyperlink ref="J37" location="Guidance!A71" display="a2g"/>
    <hyperlink ref="J39" location="Guidance!A72" display="a2h"/>
    <hyperlink ref="J41" location="Guidance!A76" display="a2ia"/>
    <hyperlink ref="J43" location="Guidance!A77" display="a2ib"/>
    <hyperlink ref="A46" location="Guidance!A79" display="3. Total value of stock at 1st January 1999 prices (in millions of pounds, to 3 decimal places)."/>
    <hyperlink ref="J46" location="Guidance!A81" display="a3a"/>
    <hyperlink ref="H46" location="Guidance!A88" display="a3aa"/>
    <hyperlink ref="A56" location="Guidance!A90" display="4. Changes to Local Authority owned stock"/>
    <hyperlink ref="I57" location="Guidance!A92" display="a4a"/>
    <hyperlink ref="I59" location="Guidance!A93" display="a4ba"/>
    <hyperlink ref="I61" location="Guidance!A94" display="a4bb"/>
    <hyperlink ref="I63" location="Guidance!A95" display="a4c"/>
    <hyperlink ref="I65" location="Guidance!A96" display="a4d"/>
    <hyperlink ref="I71" location="Guidance!A98" display="a5a"/>
    <hyperlink ref="A7:G7" location="Guidance!A32" display="1. Number of dwellings located in your local authority area (using the Census definition , i.e. it includes dwellings outside the HRA)"/>
    <hyperlink ref="I11:I12" location="Guidance!A49" display="a1b"/>
    <hyperlink ref="I19:I21" location="Guidance!A59" display="Affordable Rent"/>
    <hyperlink ref="A18:E18" location="Guidance!A52" display="2. Number of Dwellings owned by your Local Authority as at 1 April 2018"/>
    <hyperlink ref="J25:J26" location="Guidance!A67" display="a2a"/>
    <hyperlink ref="J27:J28" location="Guidance!A68" display="a2b"/>
    <hyperlink ref="J29:J30" location="Guidance!A69" display="a2c"/>
    <hyperlink ref="J31:J32" location="Guidance!A70" display="a2d"/>
    <hyperlink ref="J33:J34" location="Guidance!A71" display="a2e"/>
    <hyperlink ref="J35:J36" location="Guidance!A72" display="a2f"/>
    <hyperlink ref="J37:J38" location="Guidance!A73" display="a2g"/>
    <hyperlink ref="J39:J40" location="Guidance!A74" display="a2h"/>
    <hyperlink ref="J41:J42" location="Guidance!A78" display="a2ia"/>
    <hyperlink ref="J43:J44" location="Guidance!A79" display="a2ib"/>
    <hyperlink ref="A46:F47" location="Guidance!A81" display="3. Total value of stock at 1st January 1999 prices (in millions of pounds, to 3 decimal places). This question is used to calculate your limit rent."/>
    <hyperlink ref="J46:J47" location="Guidance!A83" display="a3a"/>
    <hyperlink ref="H46:H47" location="Guidance!A90" display="a3aa"/>
    <hyperlink ref="A56:E56" location="Guidance!A92" display="4. Changes to Local Authority owned stock"/>
    <hyperlink ref="I57:I58" location="Guidance!A94" display="a4a"/>
    <hyperlink ref="I59:I60" location="Guidance!A95" display="a4ba"/>
    <hyperlink ref="I61:I62" location="Guidance!A96" display="a4bb"/>
    <hyperlink ref="I63:I64" location="Guidance!A97" display="a4c"/>
    <hyperlink ref="I65:I66" location="Guidance!A98" display="a4d"/>
    <hyperlink ref="I71:I72" location="Guidance!A103" display="a5a"/>
    <hyperlink ref="H19:H21" location="Guidance!A58" display="Social Rent"/>
    <hyperlink ref="I9:I10" location="Guidance!A40" display="a1a"/>
    <hyperlink ref="I9" location="Guidance!A38" display="a1a"/>
  </hyperlinks>
  <pageMargins left="0.23622047244094488" right="0.23622047244094488" top="0.74803149606299213" bottom="0.74803149606299213" header="0.31496062992125984" footer="0.31496062992125984"/>
  <pageSetup paperSize="9" scale="4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K47"/>
  <sheetViews>
    <sheetView showGridLines="0" view="pageBreakPreview" zoomScaleNormal="70" zoomScaleSheetLayoutView="100" workbookViewId="0">
      <selection sqref="A1:K1"/>
    </sheetView>
  </sheetViews>
  <sheetFormatPr defaultRowHeight="12.75" x14ac:dyDescent="0.2"/>
  <cols>
    <col min="1" max="8" width="13.42578125" style="5" customWidth="1"/>
    <col min="9" max="9" width="14.140625" style="5" customWidth="1"/>
    <col min="10" max="10" width="13.42578125" style="5" customWidth="1"/>
    <col min="11" max="11" width="9.85546875" style="5" customWidth="1"/>
    <col min="12" max="16384" width="9.140625" style="5"/>
  </cols>
  <sheetData>
    <row r="1" spans="1:11" ht="24" customHeight="1" x14ac:dyDescent="0.2">
      <c r="A1" s="924" t="s">
        <v>462</v>
      </c>
      <c r="B1" s="925"/>
      <c r="C1" s="925"/>
      <c r="D1" s="925"/>
      <c r="E1" s="925"/>
      <c r="F1" s="925"/>
      <c r="G1" s="925"/>
      <c r="H1" s="925"/>
      <c r="I1" s="925"/>
      <c r="J1" s="925"/>
      <c r="K1" s="950"/>
    </row>
    <row r="2" spans="1:11" x14ac:dyDescent="0.2">
      <c r="A2" s="303"/>
      <c r="B2" s="303"/>
      <c r="C2" s="303"/>
      <c r="D2" s="303"/>
      <c r="E2" s="303"/>
      <c r="F2" s="303"/>
      <c r="G2" s="303"/>
      <c r="H2" s="303"/>
      <c r="I2" s="303"/>
      <c r="J2" s="303"/>
      <c r="K2" s="303"/>
    </row>
    <row r="3" spans="1:11" x14ac:dyDescent="0.2">
      <c r="A3" s="303"/>
      <c r="B3" s="303"/>
      <c r="C3" s="303"/>
      <c r="D3" s="303"/>
      <c r="E3" s="303"/>
      <c r="F3" s="303"/>
      <c r="G3" s="303"/>
      <c r="H3" s="303"/>
      <c r="I3" s="303"/>
      <c r="J3" s="303"/>
      <c r="K3" s="303"/>
    </row>
    <row r="4" spans="1:11" x14ac:dyDescent="0.2">
      <c r="A4" s="303"/>
      <c r="B4" s="303"/>
      <c r="C4" s="303"/>
      <c r="D4" s="303"/>
      <c r="E4" s="303"/>
      <c r="F4" s="303"/>
      <c r="G4" s="303"/>
      <c r="H4" s="303"/>
      <c r="I4" s="303"/>
      <c r="J4" s="303"/>
      <c r="K4" s="303"/>
    </row>
    <row r="5" spans="1:11" x14ac:dyDescent="0.2">
      <c r="A5" s="303"/>
      <c r="B5" s="303"/>
      <c r="C5" s="303"/>
      <c r="D5" s="303"/>
      <c r="E5" s="303"/>
      <c r="F5" s="303"/>
      <c r="G5" s="303"/>
      <c r="H5" s="303"/>
      <c r="I5" s="303"/>
      <c r="J5" s="303"/>
      <c r="K5" s="303"/>
    </row>
    <row r="6" spans="1:11" x14ac:dyDescent="0.2">
      <c r="A6" s="303"/>
      <c r="B6" s="303"/>
      <c r="C6" s="303"/>
      <c r="D6" s="303"/>
      <c r="E6" s="303"/>
      <c r="F6" s="303"/>
      <c r="G6" s="303"/>
      <c r="H6" s="303"/>
      <c r="I6" s="303"/>
      <c r="J6" s="303"/>
      <c r="K6" s="303"/>
    </row>
    <row r="7" spans="1:11" x14ac:dyDescent="0.2">
      <c r="A7" s="303"/>
      <c r="B7" s="303"/>
      <c r="C7" s="303"/>
      <c r="D7" s="303"/>
      <c r="E7" s="303"/>
      <c r="F7" s="303"/>
      <c r="G7" s="303"/>
      <c r="H7" s="303"/>
      <c r="I7" s="303"/>
      <c r="J7" s="303"/>
      <c r="K7" s="303"/>
    </row>
    <row r="8" spans="1:11" ht="14.25" x14ac:dyDescent="0.2">
      <c r="A8" s="951" t="s">
        <v>1188</v>
      </c>
      <c r="B8" s="951"/>
      <c r="C8" s="951"/>
      <c r="D8" s="951"/>
      <c r="E8" s="951"/>
      <c r="F8" s="951"/>
      <c r="G8" s="951"/>
      <c r="H8" s="951"/>
      <c r="I8" s="951"/>
      <c r="J8" s="951"/>
      <c r="K8" s="951"/>
    </row>
    <row r="9" spans="1:11" ht="20.25" x14ac:dyDescent="0.25">
      <c r="A9" s="28"/>
      <c r="B9" s="27"/>
      <c r="C9" s="27"/>
      <c r="D9" s="27"/>
      <c r="E9" s="27"/>
      <c r="F9" s="27"/>
      <c r="G9" s="27"/>
      <c r="H9" s="27"/>
      <c r="I9" s="27"/>
      <c r="J9" s="303"/>
      <c r="K9" s="1"/>
    </row>
    <row r="10" spans="1:11" ht="15.75" x14ac:dyDescent="0.25">
      <c r="A10" s="303"/>
      <c r="B10" s="44"/>
      <c r="C10" s="44"/>
      <c r="D10" s="44"/>
      <c r="E10" s="45"/>
      <c r="F10" s="45"/>
      <c r="G10" s="45"/>
      <c r="H10" s="45"/>
      <c r="I10" s="1"/>
      <c r="J10" s="112" t="s">
        <v>147</v>
      </c>
      <c r="K10" s="1"/>
    </row>
    <row r="11" spans="1:11" ht="15" customHeight="1" x14ac:dyDescent="0.2">
      <c r="A11" s="960" t="s">
        <v>145</v>
      </c>
      <c r="B11" s="961"/>
      <c r="C11" s="961"/>
      <c r="D11" s="961"/>
      <c r="E11" s="961"/>
      <c r="F11" s="961"/>
      <c r="G11" s="961"/>
      <c r="H11" s="961"/>
      <c r="I11" s="188"/>
      <c r="J11" s="943" t="s">
        <v>251</v>
      </c>
      <c r="K11" s="4"/>
    </row>
    <row r="12" spans="1:11" ht="15.75" x14ac:dyDescent="0.25">
      <c r="A12" s="31"/>
      <c r="B12" s="44"/>
      <c r="C12" s="44"/>
      <c r="D12" s="44"/>
      <c r="E12" s="31"/>
      <c r="F12" s="31"/>
      <c r="G12" s="31"/>
      <c r="H12" s="32"/>
      <c r="I12" s="188"/>
      <c r="J12" s="903"/>
      <c r="K12" s="4"/>
    </row>
    <row r="13" spans="1:11" ht="6" customHeight="1" x14ac:dyDescent="0.2">
      <c r="A13" s="303"/>
      <c r="B13" s="1"/>
      <c r="C13" s="1"/>
      <c r="D13" s="1"/>
      <c r="E13" s="1"/>
      <c r="F13" s="1"/>
      <c r="G13" s="1"/>
      <c r="H13" s="303"/>
      <c r="I13" s="303"/>
      <c r="J13" s="303"/>
      <c r="K13" s="4"/>
    </row>
    <row r="14" spans="1:11" ht="15" x14ac:dyDescent="0.2">
      <c r="A14" s="962" t="s">
        <v>68</v>
      </c>
      <c r="B14" s="963"/>
      <c r="C14" s="963"/>
      <c r="D14" s="963"/>
      <c r="E14" s="963"/>
      <c r="F14" s="963"/>
      <c r="G14" s="963"/>
      <c r="H14" s="189" t="s">
        <v>150</v>
      </c>
      <c r="I14" s="189" t="s">
        <v>151</v>
      </c>
      <c r="J14" s="190" t="s">
        <v>153</v>
      </c>
      <c r="K14" s="4"/>
    </row>
    <row r="15" spans="1:11" ht="15" x14ac:dyDescent="0.2">
      <c r="A15" s="33"/>
      <c r="B15" s="34"/>
      <c r="C15" s="34"/>
      <c r="D15" s="34"/>
      <c r="E15" s="31"/>
      <c r="F15" s="31"/>
      <c r="G15" s="31"/>
      <c r="H15" s="952" t="s">
        <v>1218</v>
      </c>
      <c r="I15" s="952" t="s">
        <v>1217</v>
      </c>
      <c r="J15" s="952" t="s">
        <v>1216</v>
      </c>
      <c r="K15" s="4"/>
    </row>
    <row r="16" spans="1:11" ht="16.5" customHeight="1" x14ac:dyDescent="0.2">
      <c r="A16" s="29" t="s">
        <v>88</v>
      </c>
      <c r="B16" s="35"/>
      <c r="C16" s="35"/>
      <c r="D16" s="35"/>
      <c r="E16" s="36"/>
      <c r="F16" s="36"/>
      <c r="G16" s="31"/>
      <c r="H16" s="953"/>
      <c r="I16" s="953"/>
      <c r="J16" s="953"/>
      <c r="K16" s="4"/>
    </row>
    <row r="17" spans="1:11" ht="49.5" customHeight="1" x14ac:dyDescent="0.2">
      <c r="A17" s="35"/>
      <c r="B17" s="38"/>
      <c r="C17" s="38"/>
      <c r="D17" s="38"/>
      <c r="E17" s="39"/>
      <c r="F17" s="39"/>
      <c r="G17" s="31"/>
      <c r="H17" s="954"/>
      <c r="I17" s="954"/>
      <c r="J17" s="954"/>
      <c r="K17" s="4"/>
    </row>
    <row r="18" spans="1:11" ht="15" customHeight="1" x14ac:dyDescent="0.2">
      <c r="A18" s="1"/>
      <c r="B18" s="31" t="s">
        <v>86</v>
      </c>
      <c r="C18" s="35"/>
      <c r="D18" s="35"/>
      <c r="E18" s="36"/>
      <c r="F18" s="36"/>
      <c r="G18" s="303"/>
      <c r="H18" s="943" t="s">
        <v>125</v>
      </c>
      <c r="I18" s="906" t="s">
        <v>126</v>
      </c>
      <c r="J18" s="906" t="s">
        <v>127</v>
      </c>
      <c r="K18" s="4"/>
    </row>
    <row r="19" spans="1:11" ht="15" customHeight="1" x14ac:dyDescent="0.2">
      <c r="A19" s="1"/>
      <c r="B19" s="31"/>
      <c r="C19" s="35" t="s">
        <v>89</v>
      </c>
      <c r="D19" s="35"/>
      <c r="E19" s="39"/>
      <c r="F19" s="39"/>
      <c r="G19" s="31"/>
      <c r="H19" s="903"/>
      <c r="I19" s="907"/>
      <c r="J19" s="907"/>
      <c r="K19" s="4"/>
    </row>
    <row r="20" spans="1:11" ht="15" customHeight="1" x14ac:dyDescent="0.2">
      <c r="A20" s="1"/>
      <c r="B20" s="31"/>
      <c r="C20" s="35"/>
      <c r="D20" s="957" t="s">
        <v>346</v>
      </c>
      <c r="E20" s="39"/>
      <c r="F20" s="2"/>
      <c r="G20" s="303"/>
      <c r="H20" s="964" t="s">
        <v>353</v>
      </c>
      <c r="I20" s="955" t="s">
        <v>355</v>
      </c>
      <c r="J20" s="955" t="s">
        <v>354</v>
      </c>
      <c r="K20" s="4"/>
    </row>
    <row r="21" spans="1:11" ht="15" customHeight="1" x14ac:dyDescent="0.2">
      <c r="A21" s="1"/>
      <c r="B21" s="31"/>
      <c r="C21" s="35"/>
      <c r="D21" s="959"/>
      <c r="E21" s="39"/>
      <c r="F21" s="2"/>
      <c r="G21" s="95"/>
      <c r="H21" s="965"/>
      <c r="I21" s="956"/>
      <c r="J21" s="956"/>
      <c r="K21" s="4"/>
    </row>
    <row r="22" spans="1:11" ht="15" customHeight="1" x14ac:dyDescent="0.2">
      <c r="A22" s="1"/>
      <c r="B22" s="31"/>
      <c r="C22" s="35"/>
      <c r="D22" s="957" t="s">
        <v>347</v>
      </c>
      <c r="E22" s="39"/>
      <c r="F22" s="2"/>
      <c r="G22" s="303"/>
      <c r="H22" s="943" t="s">
        <v>356</v>
      </c>
      <c r="I22" s="955" t="s">
        <v>359</v>
      </c>
      <c r="J22" s="955" t="s">
        <v>362</v>
      </c>
      <c r="K22" s="4"/>
    </row>
    <row r="23" spans="1:11" ht="15" customHeight="1" x14ac:dyDescent="0.2">
      <c r="A23" s="1"/>
      <c r="B23" s="31"/>
      <c r="C23" s="35"/>
      <c r="D23" s="959"/>
      <c r="E23" s="39"/>
      <c r="F23" s="2"/>
      <c r="G23" s="95"/>
      <c r="H23" s="903"/>
      <c r="I23" s="956"/>
      <c r="J23" s="956"/>
      <c r="K23" s="4"/>
    </row>
    <row r="24" spans="1:11" ht="15" customHeight="1" x14ac:dyDescent="0.2">
      <c r="A24" s="1"/>
      <c r="B24" s="303"/>
      <c r="C24" s="35"/>
      <c r="D24" s="957" t="s">
        <v>348</v>
      </c>
      <c r="E24" s="957"/>
      <c r="F24" s="957"/>
      <c r="G24" s="958"/>
      <c r="H24" s="943" t="s">
        <v>357</v>
      </c>
      <c r="I24" s="955" t="s">
        <v>360</v>
      </c>
      <c r="J24" s="955" t="s">
        <v>363</v>
      </c>
      <c r="K24" s="4"/>
    </row>
    <row r="25" spans="1:11" ht="15" customHeight="1" x14ac:dyDescent="0.2">
      <c r="A25" s="1"/>
      <c r="B25" s="31"/>
      <c r="C25" s="35"/>
      <c r="D25" s="957"/>
      <c r="E25" s="957"/>
      <c r="F25" s="957"/>
      <c r="G25" s="958"/>
      <c r="H25" s="903"/>
      <c r="I25" s="956"/>
      <c r="J25" s="956"/>
      <c r="K25" s="4"/>
    </row>
    <row r="26" spans="1:11" ht="15" customHeight="1" x14ac:dyDescent="0.2">
      <c r="A26" s="1"/>
      <c r="B26" s="303"/>
      <c r="C26" s="35"/>
      <c r="D26" s="957" t="s">
        <v>349</v>
      </c>
      <c r="E26" s="957"/>
      <c r="F26" s="957"/>
      <c r="G26" s="958"/>
      <c r="H26" s="943" t="s">
        <v>358</v>
      </c>
      <c r="I26" s="955" t="s">
        <v>361</v>
      </c>
      <c r="J26" s="955" t="s">
        <v>364</v>
      </c>
      <c r="K26" s="4"/>
    </row>
    <row r="27" spans="1:11" ht="15" customHeight="1" x14ac:dyDescent="0.2">
      <c r="A27" s="1"/>
      <c r="B27" s="31"/>
      <c r="C27" s="35"/>
      <c r="D27" s="957"/>
      <c r="E27" s="957"/>
      <c r="F27" s="957"/>
      <c r="G27" s="958"/>
      <c r="H27" s="903"/>
      <c r="I27" s="956"/>
      <c r="J27" s="956"/>
      <c r="K27" s="4"/>
    </row>
    <row r="28" spans="1:11" ht="15.75" x14ac:dyDescent="0.2">
      <c r="A28" s="1"/>
      <c r="B28" s="35" t="s">
        <v>146</v>
      </c>
      <c r="C28" s="35"/>
      <c r="D28" s="35"/>
      <c r="E28" s="40"/>
      <c r="F28" s="40"/>
      <c r="G28" s="303"/>
      <c r="H28" s="949" t="s">
        <v>128</v>
      </c>
      <c r="I28" s="906" t="s">
        <v>129</v>
      </c>
      <c r="J28" s="906" t="s">
        <v>130</v>
      </c>
      <c r="K28" s="942"/>
    </row>
    <row r="29" spans="1:11" ht="15.75" x14ac:dyDescent="0.2">
      <c r="A29" s="1"/>
      <c r="B29" s="35"/>
      <c r="C29" s="35"/>
      <c r="D29" s="35"/>
      <c r="E29" s="42"/>
      <c r="F29" s="42"/>
      <c r="G29" s="39"/>
      <c r="H29" s="903"/>
      <c r="I29" s="907"/>
      <c r="J29" s="907"/>
      <c r="K29" s="942"/>
    </row>
    <row r="30" spans="1:11" ht="15.75" x14ac:dyDescent="0.2">
      <c r="A30" s="1"/>
      <c r="B30" s="35" t="s">
        <v>148</v>
      </c>
      <c r="C30" s="35"/>
      <c r="D30" s="35"/>
      <c r="E30" s="40"/>
      <c r="F30" s="40"/>
      <c r="G30" s="303"/>
      <c r="H30" s="949" t="s">
        <v>155</v>
      </c>
      <c r="I30" s="904" t="s">
        <v>156</v>
      </c>
      <c r="J30" s="904" t="s">
        <v>157</v>
      </c>
      <c r="K30" s="4"/>
    </row>
    <row r="31" spans="1:11" ht="15.75" x14ac:dyDescent="0.2">
      <c r="A31" s="1"/>
      <c r="B31" s="35"/>
      <c r="C31" s="35"/>
      <c r="D31" s="35"/>
      <c r="E31" s="42"/>
      <c r="F31" s="42"/>
      <c r="G31" s="39"/>
      <c r="H31" s="903"/>
      <c r="I31" s="905"/>
      <c r="J31" s="905"/>
      <c r="K31" s="4"/>
    </row>
    <row r="32" spans="1:11" ht="15" x14ac:dyDescent="0.2">
      <c r="A32" s="1"/>
      <c r="B32" s="35" t="s">
        <v>149</v>
      </c>
      <c r="C32" s="31"/>
      <c r="D32" s="31"/>
      <c r="E32" s="31"/>
      <c r="F32" s="31"/>
      <c r="G32" s="303"/>
      <c r="H32" s="949" t="s">
        <v>131</v>
      </c>
      <c r="I32" s="947" t="s">
        <v>132</v>
      </c>
      <c r="J32" s="904" t="s">
        <v>303</v>
      </c>
      <c r="K32" s="946"/>
    </row>
    <row r="33" spans="1:11" ht="15.75" x14ac:dyDescent="0.25">
      <c r="A33" s="1"/>
      <c r="B33" s="31"/>
      <c r="C33" s="30"/>
      <c r="D33" s="30"/>
      <c r="E33" s="31"/>
      <c r="F33" s="31"/>
      <c r="G33" s="43"/>
      <c r="H33" s="903"/>
      <c r="I33" s="948"/>
      <c r="J33" s="905"/>
      <c r="K33" s="946"/>
    </row>
    <row r="34" spans="1:11" ht="15.75" x14ac:dyDescent="0.25">
      <c r="A34" s="1"/>
      <c r="B34" s="31" t="s">
        <v>432</v>
      </c>
      <c r="C34" s="30"/>
      <c r="D34" s="30"/>
      <c r="E34" s="31"/>
      <c r="F34" s="31"/>
      <c r="G34" s="303"/>
      <c r="H34" s="949" t="s">
        <v>133</v>
      </c>
      <c r="I34" s="904" t="s">
        <v>134</v>
      </c>
      <c r="J34" s="947"/>
      <c r="K34" s="4"/>
    </row>
    <row r="35" spans="1:11" ht="15.75" x14ac:dyDescent="0.25">
      <c r="A35" s="1"/>
      <c r="B35" s="31"/>
      <c r="C35" s="30"/>
      <c r="D35" s="30"/>
      <c r="E35" s="31"/>
      <c r="F35" s="31"/>
      <c r="G35" s="43"/>
      <c r="H35" s="903"/>
      <c r="I35" s="905"/>
      <c r="J35" s="948"/>
      <c r="K35" s="4"/>
    </row>
    <row r="36" spans="1:11" ht="15.75" x14ac:dyDescent="0.25">
      <c r="A36" s="1"/>
      <c r="B36" s="48" t="s">
        <v>152</v>
      </c>
      <c r="C36" s="31"/>
      <c r="D36" s="31"/>
      <c r="E36" s="31"/>
      <c r="F36" s="31"/>
      <c r="G36" s="303"/>
      <c r="H36" s="943" t="s">
        <v>158</v>
      </c>
      <c r="I36" s="906" t="s">
        <v>159</v>
      </c>
      <c r="J36" s="906" t="s">
        <v>160</v>
      </c>
      <c r="K36" s="4"/>
    </row>
    <row r="37" spans="1:11" ht="15.75" x14ac:dyDescent="0.25">
      <c r="A37" s="1"/>
      <c r="B37" s="48"/>
      <c r="C37" s="31"/>
      <c r="D37" s="31"/>
      <c r="E37" s="31"/>
      <c r="F37" s="31"/>
      <c r="G37" s="31"/>
      <c r="H37" s="903"/>
      <c r="I37" s="907"/>
      <c r="J37" s="907"/>
      <c r="K37" s="4"/>
    </row>
    <row r="38" spans="1:11" ht="15.75" x14ac:dyDescent="0.25">
      <c r="A38" s="1"/>
      <c r="B38" s="38" t="s">
        <v>89</v>
      </c>
      <c r="C38" s="31"/>
      <c r="D38" s="31"/>
      <c r="E38" s="31"/>
      <c r="F38" s="31"/>
      <c r="G38" s="31"/>
      <c r="H38" s="350"/>
      <c r="I38" s="32"/>
      <c r="J38" s="113"/>
      <c r="K38" s="4"/>
    </row>
    <row r="39" spans="1:11" ht="15" x14ac:dyDescent="0.2">
      <c r="A39" s="1"/>
      <c r="B39" s="31" t="s">
        <v>237</v>
      </c>
      <c r="C39" s="31"/>
      <c r="D39" s="31"/>
      <c r="E39" s="31"/>
      <c r="F39" s="31"/>
      <c r="G39" s="303"/>
      <c r="H39" s="943" t="s">
        <v>240</v>
      </c>
      <c r="I39" s="904" t="s">
        <v>241</v>
      </c>
      <c r="J39" s="904" t="s">
        <v>242</v>
      </c>
      <c r="K39" s="4"/>
    </row>
    <row r="40" spans="1:11" ht="15" x14ac:dyDescent="0.2">
      <c r="A40" s="31"/>
      <c r="B40" s="31"/>
      <c r="C40" s="31"/>
      <c r="D40" s="31"/>
      <c r="E40" s="31"/>
      <c r="F40" s="31"/>
      <c r="G40" s="31"/>
      <c r="H40" s="903"/>
      <c r="I40" s="944"/>
      <c r="J40" s="944"/>
      <c r="K40" s="4"/>
    </row>
    <row r="41" spans="1:11" ht="15" x14ac:dyDescent="0.2">
      <c r="A41" s="1"/>
      <c r="B41" s="31" t="s">
        <v>238</v>
      </c>
      <c r="C41" s="31"/>
      <c r="D41" s="31"/>
      <c r="E41" s="31"/>
      <c r="F41" s="31"/>
      <c r="G41" s="303"/>
      <c r="H41" s="943" t="s">
        <v>243</v>
      </c>
      <c r="I41" s="904" t="s">
        <v>244</v>
      </c>
      <c r="J41" s="904" t="s">
        <v>245</v>
      </c>
      <c r="K41" s="942"/>
    </row>
    <row r="42" spans="1:11" ht="15" x14ac:dyDescent="0.2">
      <c r="A42" s="31"/>
      <c r="B42" s="31"/>
      <c r="C42" s="31"/>
      <c r="D42" s="31"/>
      <c r="E42" s="31"/>
      <c r="F42" s="31"/>
      <c r="G42" s="31"/>
      <c r="H42" s="903"/>
      <c r="I42" s="944"/>
      <c r="J42" s="944"/>
      <c r="K42" s="945"/>
    </row>
    <row r="43" spans="1:11" ht="15" x14ac:dyDescent="0.2">
      <c r="A43" s="1"/>
      <c r="B43" s="31" t="s">
        <v>239</v>
      </c>
      <c r="C43" s="31"/>
      <c r="D43" s="31"/>
      <c r="E43" s="31"/>
      <c r="F43" s="31"/>
      <c r="G43" s="303"/>
      <c r="H43" s="943" t="s">
        <v>246</v>
      </c>
      <c r="I43" s="904" t="s">
        <v>247</v>
      </c>
      <c r="J43" s="904" t="s">
        <v>248</v>
      </c>
      <c r="K43" s="942"/>
    </row>
    <row r="44" spans="1:11" ht="15" x14ac:dyDescent="0.2">
      <c r="A44" s="31"/>
      <c r="B44" s="31"/>
      <c r="C44" s="31"/>
      <c r="D44" s="31"/>
      <c r="E44" s="31"/>
      <c r="F44" s="31"/>
      <c r="G44" s="31"/>
      <c r="H44" s="903"/>
      <c r="I44" s="944"/>
      <c r="J44" s="944"/>
      <c r="K44" s="945"/>
    </row>
    <row r="45" spans="1:11" x14ac:dyDescent="0.2">
      <c r="A45" s="303"/>
      <c r="B45" s="1"/>
      <c r="C45" s="1"/>
      <c r="D45" s="1"/>
      <c r="E45" s="1"/>
      <c r="F45" s="1"/>
      <c r="G45" s="1"/>
      <c r="H45" s="2"/>
      <c r="I45" s="2"/>
      <c r="J45" s="2"/>
      <c r="K45" s="1"/>
    </row>
    <row r="46" spans="1:11" ht="15.75" x14ac:dyDescent="0.25">
      <c r="A46" s="941" t="s">
        <v>1014</v>
      </c>
      <c r="B46" s="941"/>
      <c r="C46" s="941"/>
      <c r="D46" s="941"/>
      <c r="E46" s="941"/>
      <c r="F46" s="941"/>
      <c r="G46" s="941"/>
      <c r="H46" s="256"/>
      <c r="I46" s="256"/>
      <c r="J46" s="256"/>
      <c r="K46" s="1"/>
    </row>
    <row r="47" spans="1:11" ht="15.75" x14ac:dyDescent="0.25">
      <c r="A47" s="257"/>
      <c r="B47" s="255"/>
      <c r="C47" s="255"/>
      <c r="D47" s="255"/>
      <c r="E47" s="255"/>
      <c r="F47" s="255"/>
      <c r="G47" s="255"/>
      <c r="H47" s="256"/>
      <c r="I47" s="256"/>
      <c r="J47" s="256"/>
      <c r="K47" s="1"/>
    </row>
  </sheetData>
  <mergeCells count="56">
    <mergeCell ref="A11:H11"/>
    <mergeCell ref="A14:G14"/>
    <mergeCell ref="J26:J27"/>
    <mergeCell ref="J24:J25"/>
    <mergeCell ref="H24:H25"/>
    <mergeCell ref="I24:I25"/>
    <mergeCell ref="H20:H21"/>
    <mergeCell ref="I20:I21"/>
    <mergeCell ref="I26:I27"/>
    <mergeCell ref="D24:G25"/>
    <mergeCell ref="J28:J29"/>
    <mergeCell ref="I18:I19"/>
    <mergeCell ref="J20:J21"/>
    <mergeCell ref="J18:J19"/>
    <mergeCell ref="H18:H19"/>
    <mergeCell ref="I34:I35"/>
    <mergeCell ref="I36:I37"/>
    <mergeCell ref="D26:G27"/>
    <mergeCell ref="D20:D21"/>
    <mergeCell ref="D22:D23"/>
    <mergeCell ref="H26:H27"/>
    <mergeCell ref="H32:H33"/>
    <mergeCell ref="H28:H29"/>
    <mergeCell ref="I28:I29"/>
    <mergeCell ref="A1:K1"/>
    <mergeCell ref="A8:K8"/>
    <mergeCell ref="J36:J37"/>
    <mergeCell ref="H39:H40"/>
    <mergeCell ref="I39:I40"/>
    <mergeCell ref="J39:J40"/>
    <mergeCell ref="J11:J12"/>
    <mergeCell ref="H15:H17"/>
    <mergeCell ref="I15:I17"/>
    <mergeCell ref="J15:J17"/>
    <mergeCell ref="H30:H31"/>
    <mergeCell ref="I30:I31"/>
    <mergeCell ref="J22:J23"/>
    <mergeCell ref="H22:H23"/>
    <mergeCell ref="I22:I23"/>
    <mergeCell ref="J30:J31"/>
    <mergeCell ref="A46:G46"/>
    <mergeCell ref="K28:K29"/>
    <mergeCell ref="H41:H42"/>
    <mergeCell ref="I41:I42"/>
    <mergeCell ref="J41:J42"/>
    <mergeCell ref="K41:K42"/>
    <mergeCell ref="K32:K33"/>
    <mergeCell ref="J34:J35"/>
    <mergeCell ref="I32:I33"/>
    <mergeCell ref="J32:J33"/>
    <mergeCell ref="H43:H44"/>
    <mergeCell ref="I43:I44"/>
    <mergeCell ref="J43:J44"/>
    <mergeCell ref="K43:K44"/>
    <mergeCell ref="H36:H37"/>
    <mergeCell ref="H34:H35"/>
  </mergeCells>
  <phoneticPr fontId="0" type="noConversion"/>
  <hyperlinks>
    <hyperlink ref="J11" location="Guidance!A113" display="b1a"/>
    <hyperlink ref="A14" location="Guidance!A115" display="2. Sales/transfers completed"/>
    <hyperlink ref="H15" location="Guidance!A117" display="Number of Dwellngs"/>
    <hyperlink ref="I15" location="Guidance!A118" display="Selling price (net of discounts) (£ thousands cash)"/>
    <hyperlink ref="J15" location="Guidance!A119" display="Discounts allowed (£ thousands cash)"/>
    <hyperlink ref="H18" location="Guidance!A121" display="b2aa"/>
    <hyperlink ref="H22" location="Guidance!A123" display="b2aba"/>
    <hyperlink ref="H24" location="Guidance!A124" display="b2aca"/>
    <hyperlink ref="H26" location="Guidance!A125" display="b2ada"/>
    <hyperlink ref="H28" location="Guidance!A128" display="b2ba"/>
    <hyperlink ref="H30" location="Guidance!A129" display="b2ca"/>
    <hyperlink ref="H32" location="Guidance!A130" display="b2da"/>
    <hyperlink ref="H34" location="Guidance!A131" display="b2ea"/>
    <hyperlink ref="H36" location="Guidance!A135" display="b2fa"/>
    <hyperlink ref="H39" location="Guidance!A137" display="b2faa"/>
    <hyperlink ref="H41" location="Guidance!A138" display="b2faaa"/>
    <hyperlink ref="H43" location="Guidance!A139" display="b2faba"/>
    <hyperlink ref="H20" location="Guidance!A122" display="b2aaa"/>
    <hyperlink ref="A46" location="Guidance!A141" display="3. Buy-back of ex-council dwellings"/>
    <hyperlink ref="J11:J12" location="Guidance!A115" display="b1a"/>
    <hyperlink ref="H18:H19" location="Guidance!A123" display="b2aa"/>
    <hyperlink ref="H20:H21" location="Guidance!A124" display="b2aaa"/>
    <hyperlink ref="H22:H23" location="Guidance!A125" display="b2aba"/>
    <hyperlink ref="H24:H25" location="Guidance!A126" display="b2aca"/>
    <hyperlink ref="H26:H27" location="Guidance!A127" display="b2ada"/>
    <hyperlink ref="H28:H29" location="Guidance!A130" display="b2ba"/>
    <hyperlink ref="H30:H31" location="Guidance!A131" display="b2ca"/>
    <hyperlink ref="H32:H33" location="Guidance!A132" display="b2da"/>
    <hyperlink ref="H34:H35" location="Guidance!A133" display="b2ea"/>
    <hyperlink ref="H36:H37" location="Guidance!A137" display="b2fa"/>
    <hyperlink ref="H39:H40" location="Guidance!A139" display="b2faa"/>
    <hyperlink ref="H41:H42" location="Guidance!A140" display="b2faaa"/>
    <hyperlink ref="H43:H44" location="Guidance!A141" display="b2faba"/>
    <hyperlink ref="A14:G14" location="Guidance!A117" display="2. Sales/transfers completed"/>
  </hyperlinks>
  <pageMargins left="0.75" right="0.75" top="1" bottom="1" header="0.5" footer="0.5"/>
  <pageSetup paperSize="9" scale="5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59999389629810485"/>
    <pageSetUpPr fitToPage="1"/>
  </sheetPr>
  <dimension ref="A1:J87"/>
  <sheetViews>
    <sheetView showGridLines="0" view="pageBreakPreview" zoomScaleNormal="100" zoomScaleSheetLayoutView="100" workbookViewId="0">
      <selection sqref="A1:J1"/>
    </sheetView>
  </sheetViews>
  <sheetFormatPr defaultRowHeight="15.75" customHeight="1" x14ac:dyDescent="0.2"/>
  <cols>
    <col min="1" max="10" width="13.42578125" customWidth="1"/>
  </cols>
  <sheetData>
    <row r="1" spans="1:10" ht="26.25" customHeight="1" x14ac:dyDescent="0.2">
      <c r="A1" s="924" t="s">
        <v>102</v>
      </c>
      <c r="B1" s="925"/>
      <c r="C1" s="925"/>
      <c r="D1" s="925"/>
      <c r="E1" s="925"/>
      <c r="F1" s="925"/>
      <c r="G1" s="925"/>
      <c r="H1" s="925"/>
      <c r="I1" s="925"/>
      <c r="J1" s="925"/>
    </row>
    <row r="2" spans="1:10" ht="15.75" customHeight="1" x14ac:dyDescent="0.25">
      <c r="A2" s="970"/>
      <c r="B2" s="970"/>
      <c r="C2" s="970"/>
      <c r="D2" s="970"/>
      <c r="E2" s="970"/>
      <c r="F2" s="970"/>
      <c r="G2" s="970"/>
      <c r="H2" s="970"/>
      <c r="I2" s="970"/>
      <c r="J2" s="970"/>
    </row>
    <row r="3" spans="1:10" ht="15.75" customHeight="1" x14ac:dyDescent="0.2">
      <c r="A3" s="303"/>
      <c r="B3" s="303"/>
      <c r="C3" s="303"/>
      <c r="D3" s="303"/>
      <c r="E3" s="303"/>
      <c r="F3" s="303"/>
      <c r="G3" s="303"/>
      <c r="H3" s="303"/>
      <c r="I3" s="976" t="s">
        <v>1189</v>
      </c>
      <c r="J3" s="976"/>
    </row>
    <row r="4" spans="1:10" ht="21.75" customHeight="1" x14ac:dyDescent="0.3">
      <c r="A4" s="399" t="s">
        <v>176</v>
      </c>
      <c r="B4" s="400"/>
      <c r="C4" s="400"/>
      <c r="D4" s="400"/>
      <c r="E4" s="400"/>
      <c r="F4" s="400"/>
      <c r="G4" s="400"/>
      <c r="H4" s="400"/>
      <c r="I4" s="400"/>
      <c r="J4" s="400"/>
    </row>
    <row r="5" spans="1:10" ht="15.75" customHeight="1" x14ac:dyDescent="0.2">
      <c r="A5" s="400"/>
      <c r="B5" s="400"/>
      <c r="C5" s="400"/>
      <c r="D5" s="400"/>
      <c r="E5" s="400"/>
      <c r="F5" s="400"/>
      <c r="G5" s="400"/>
      <c r="H5" s="401"/>
      <c r="I5" s="401"/>
      <c r="J5" s="314"/>
    </row>
    <row r="6" spans="1:10" ht="15.75" customHeight="1" x14ac:dyDescent="0.25">
      <c r="A6" s="402" t="s">
        <v>1190</v>
      </c>
      <c r="B6" s="403"/>
      <c r="C6" s="403"/>
      <c r="D6" s="403"/>
      <c r="E6" s="403"/>
      <c r="F6" s="403"/>
      <c r="G6" s="403"/>
      <c r="H6" s="971"/>
      <c r="I6" s="400"/>
      <c r="J6" s="966" t="s">
        <v>306</v>
      </c>
    </row>
    <row r="7" spans="1:10" ht="15.75" customHeight="1" x14ac:dyDescent="0.2">
      <c r="A7" s="404"/>
      <c r="B7" s="403"/>
      <c r="C7" s="403"/>
      <c r="D7" s="403"/>
      <c r="E7" s="403"/>
      <c r="F7" s="403"/>
      <c r="G7" s="403"/>
      <c r="H7" s="972"/>
      <c r="I7" s="303"/>
      <c r="J7" s="973"/>
    </row>
    <row r="8" spans="1:10" ht="15.75" customHeight="1" x14ac:dyDescent="0.2">
      <c r="A8" s="404"/>
      <c r="B8" s="403"/>
      <c r="C8" s="403"/>
      <c r="D8" s="403"/>
      <c r="E8" s="403"/>
      <c r="F8" s="403"/>
      <c r="G8" s="403"/>
      <c r="H8" s="405"/>
      <c r="I8" s="405"/>
      <c r="J8" s="498"/>
    </row>
    <row r="9" spans="1:10" ht="15.75" customHeight="1" x14ac:dyDescent="0.25">
      <c r="A9" s="29"/>
      <c r="B9" s="37" t="s">
        <v>90</v>
      </c>
      <c r="C9" s="29"/>
      <c r="D9" s="29"/>
      <c r="E9" s="29"/>
      <c r="F9" s="29"/>
      <c r="G9" s="29"/>
      <c r="H9" s="59"/>
      <c r="I9" s="59"/>
      <c r="J9" s="990"/>
    </row>
    <row r="10" spans="1:10" ht="15.75" customHeight="1" x14ac:dyDescent="0.2">
      <c r="A10" s="29"/>
      <c r="B10" s="326" t="s">
        <v>388</v>
      </c>
      <c r="C10" s="29"/>
      <c r="D10" s="29"/>
      <c r="E10" s="29"/>
      <c r="F10" s="29"/>
      <c r="G10" s="29"/>
      <c r="H10" s="59"/>
      <c r="I10" s="59"/>
      <c r="J10" s="991"/>
    </row>
    <row r="11" spans="1:10" ht="15.75" customHeight="1" x14ac:dyDescent="0.25">
      <c r="A11" s="29"/>
      <c r="B11" s="60"/>
      <c r="C11" s="29"/>
      <c r="D11" s="29"/>
      <c r="E11" s="29"/>
      <c r="F11" s="29"/>
      <c r="G11" s="29"/>
      <c r="H11" s="59"/>
      <c r="I11" s="59"/>
      <c r="J11" s="504"/>
    </row>
    <row r="12" spans="1:10" ht="15.75" customHeight="1" x14ac:dyDescent="0.2">
      <c r="A12" s="29"/>
      <c r="B12" s="99" t="s">
        <v>177</v>
      </c>
      <c r="C12" s="29"/>
      <c r="D12" s="29"/>
      <c r="E12" s="29"/>
      <c r="F12" s="29"/>
      <c r="G12" s="29"/>
      <c r="H12" s="974"/>
      <c r="J12" s="966" t="s">
        <v>307</v>
      </c>
    </row>
    <row r="13" spans="1:10" ht="15.75" customHeight="1" x14ac:dyDescent="0.2">
      <c r="A13" s="29"/>
      <c r="B13" s="62"/>
      <c r="C13" s="29"/>
      <c r="D13" s="29"/>
      <c r="E13" s="29"/>
      <c r="F13" s="29"/>
      <c r="G13" s="29"/>
      <c r="H13" s="974"/>
      <c r="J13" s="975"/>
    </row>
    <row r="14" spans="1:10" ht="15.75" customHeight="1" x14ac:dyDescent="0.25">
      <c r="A14" s="29"/>
      <c r="B14" s="62"/>
      <c r="C14" s="29"/>
      <c r="D14" s="29"/>
      <c r="E14" s="29"/>
      <c r="F14" s="29"/>
      <c r="G14" s="29"/>
      <c r="H14" s="39"/>
      <c r="I14" s="59"/>
      <c r="J14" s="504"/>
    </row>
    <row r="15" spans="1:10" ht="15.75" customHeight="1" x14ac:dyDescent="0.2">
      <c r="A15" s="29"/>
      <c r="B15" s="99" t="s">
        <v>178</v>
      </c>
      <c r="C15" s="29"/>
      <c r="D15" s="29"/>
      <c r="E15" s="29"/>
      <c r="F15" s="29"/>
      <c r="G15" s="29"/>
      <c r="H15" s="974"/>
      <c r="J15" s="966" t="s">
        <v>308</v>
      </c>
    </row>
    <row r="16" spans="1:10" ht="15.75" customHeight="1" x14ac:dyDescent="0.2">
      <c r="A16" s="9"/>
      <c r="B16" s="29"/>
      <c r="C16" s="29"/>
      <c r="D16" s="29"/>
      <c r="E16" s="29"/>
      <c r="F16" s="29"/>
      <c r="G16" s="29"/>
      <c r="H16" s="974"/>
      <c r="J16" s="975"/>
    </row>
    <row r="17" spans="1:10" ht="15.75" customHeight="1" x14ac:dyDescent="0.25">
      <c r="A17" s="9"/>
      <c r="B17" s="29"/>
      <c r="C17" s="29"/>
      <c r="D17" s="29"/>
      <c r="E17" s="29"/>
      <c r="F17" s="29"/>
      <c r="G17" s="29"/>
      <c r="H17" s="59"/>
      <c r="I17" s="59"/>
      <c r="J17" s="504"/>
    </row>
    <row r="18" spans="1:10" ht="15.75" customHeight="1" x14ac:dyDescent="0.2">
      <c r="A18" s="29"/>
      <c r="B18" s="99" t="s">
        <v>179</v>
      </c>
      <c r="C18" s="29"/>
      <c r="D18" s="29"/>
      <c r="E18" s="29"/>
      <c r="F18" s="29"/>
      <c r="G18" s="29"/>
      <c r="H18" s="974"/>
      <c r="J18" s="966" t="s">
        <v>309</v>
      </c>
    </row>
    <row r="19" spans="1:10" ht="15.75" customHeight="1" x14ac:dyDescent="0.2">
      <c r="A19" s="29"/>
      <c r="B19" s="29"/>
      <c r="C19" s="29"/>
      <c r="D19" s="29"/>
      <c r="E19" s="29"/>
      <c r="F19" s="29"/>
      <c r="G19" s="29"/>
      <c r="H19" s="974"/>
      <c r="J19" s="975"/>
    </row>
    <row r="20" spans="1:10" ht="15.75" customHeight="1" x14ac:dyDescent="0.25">
      <c r="A20" s="9"/>
      <c r="B20" s="29"/>
      <c r="C20" s="29"/>
      <c r="D20" s="29"/>
      <c r="E20" s="29"/>
      <c r="F20" s="29"/>
      <c r="G20" s="29"/>
      <c r="H20" s="59"/>
      <c r="I20" s="59"/>
      <c r="J20" s="504"/>
    </row>
    <row r="21" spans="1:10" ht="15.75" customHeight="1" x14ac:dyDescent="0.2">
      <c r="A21" s="29"/>
      <c r="B21" s="99" t="s">
        <v>180</v>
      </c>
      <c r="C21" s="29"/>
      <c r="D21" s="29"/>
      <c r="E21" s="29"/>
      <c r="F21" s="29"/>
      <c r="G21" s="29"/>
      <c r="H21" s="974"/>
      <c r="J21" s="966" t="s">
        <v>310</v>
      </c>
    </row>
    <row r="22" spans="1:10" ht="15.75" customHeight="1" x14ac:dyDescent="0.2">
      <c r="A22" s="9"/>
      <c r="B22" s="29"/>
      <c r="C22" s="29"/>
      <c r="D22" s="29"/>
      <c r="E22" s="29"/>
      <c r="F22" s="29"/>
      <c r="G22" s="29"/>
      <c r="H22" s="974"/>
      <c r="J22" s="975"/>
    </row>
    <row r="23" spans="1:10" ht="15.75" customHeight="1" x14ac:dyDescent="0.25">
      <c r="A23" s="9"/>
      <c r="B23" s="31"/>
      <c r="C23" s="31"/>
      <c r="D23" s="31"/>
      <c r="E23" s="31"/>
      <c r="F23" s="31"/>
      <c r="G23" s="31"/>
      <c r="H23" s="35"/>
      <c r="I23" s="35"/>
      <c r="J23" s="504"/>
    </row>
    <row r="24" spans="1:10" ht="15.75" customHeight="1" x14ac:dyDescent="0.2">
      <c r="A24" s="33"/>
      <c r="B24" s="9" t="s">
        <v>181</v>
      </c>
      <c r="C24" s="61"/>
      <c r="D24" s="61"/>
      <c r="E24" s="61"/>
      <c r="F24" s="61"/>
      <c r="G24" s="61"/>
      <c r="H24" s="61"/>
      <c r="I24" s="46"/>
      <c r="J24" s="977" t="s">
        <v>311</v>
      </c>
    </row>
    <row r="25" spans="1:10" ht="15.75" customHeight="1" x14ac:dyDescent="0.25">
      <c r="A25" s="31"/>
      <c r="B25" s="9"/>
      <c r="C25" s="285"/>
      <c r="D25" s="61"/>
      <c r="E25" s="61"/>
      <c r="F25" s="61"/>
      <c r="G25" s="61"/>
      <c r="H25" s="61"/>
      <c r="J25" s="930"/>
    </row>
    <row r="26" spans="1:10" ht="15.75" customHeight="1" x14ac:dyDescent="0.2">
      <c r="A26" s="31"/>
      <c r="B26" s="9"/>
      <c r="C26" s="33"/>
      <c r="D26" s="33"/>
      <c r="E26" s="33"/>
      <c r="F26" s="33"/>
      <c r="G26" s="33"/>
      <c r="H26" s="46"/>
      <c r="I26" s="46"/>
      <c r="J26" s="505"/>
    </row>
    <row r="27" spans="1:10" ht="15.75" customHeight="1" x14ac:dyDescent="0.2">
      <c r="A27" s="31"/>
      <c r="B27" s="9"/>
      <c r="C27" s="33"/>
      <c r="D27" s="33"/>
      <c r="E27" s="33"/>
      <c r="F27" s="33"/>
      <c r="G27" s="33"/>
      <c r="H27" s="46"/>
      <c r="I27" s="46"/>
      <c r="J27" s="505"/>
    </row>
    <row r="28" spans="1:10" ht="15.75" customHeight="1" x14ac:dyDescent="0.2">
      <c r="A28" s="983" t="s">
        <v>182</v>
      </c>
      <c r="B28" s="983"/>
      <c r="C28" s="983"/>
      <c r="D28" s="983"/>
      <c r="E28" s="983"/>
      <c r="F28" s="983"/>
      <c r="G28" s="983"/>
      <c r="H28" s="983"/>
      <c r="I28" s="984"/>
      <c r="J28" s="978" t="s">
        <v>312</v>
      </c>
    </row>
    <row r="29" spans="1:10" ht="15.75" customHeight="1" x14ac:dyDescent="0.2">
      <c r="A29" s="983"/>
      <c r="B29" s="983"/>
      <c r="C29" s="983"/>
      <c r="D29" s="983"/>
      <c r="E29" s="983"/>
      <c r="F29" s="983"/>
      <c r="G29" s="983"/>
      <c r="H29" s="983"/>
      <c r="I29" s="984"/>
      <c r="J29" s="979"/>
    </row>
    <row r="30" spans="1:10" ht="15.75" customHeight="1" x14ac:dyDescent="0.25">
      <c r="A30" s="284"/>
      <c r="B30" s="284"/>
      <c r="C30" s="284"/>
      <c r="D30" s="284"/>
      <c r="E30" s="284"/>
      <c r="F30" s="284"/>
      <c r="G30" s="284"/>
      <c r="H30" s="284"/>
      <c r="I30" s="284"/>
      <c r="J30" s="312"/>
    </row>
    <row r="31" spans="1:10" ht="15.75" customHeight="1" x14ac:dyDescent="0.25">
      <c r="A31" s="983" t="s">
        <v>469</v>
      </c>
      <c r="B31" s="983"/>
      <c r="C31" s="983"/>
      <c r="D31" s="983"/>
      <c r="E31" s="983"/>
      <c r="F31" s="983"/>
      <c r="G31" s="983"/>
      <c r="H31" s="983"/>
      <c r="I31" s="983"/>
      <c r="J31" s="506"/>
    </row>
    <row r="32" spans="1:10" ht="15.75" customHeight="1" x14ac:dyDescent="0.25">
      <c r="A32" s="983"/>
      <c r="B32" s="983"/>
      <c r="C32" s="983"/>
      <c r="D32" s="983"/>
      <c r="E32" s="983"/>
      <c r="F32" s="983"/>
      <c r="G32" s="983"/>
      <c r="H32" s="983"/>
      <c r="I32" s="983"/>
      <c r="J32" s="506"/>
    </row>
    <row r="33" spans="1:10" ht="15.75" customHeight="1" x14ac:dyDescent="0.25">
      <c r="A33" s="372" t="s">
        <v>1037</v>
      </c>
      <c r="B33" s="327"/>
      <c r="C33" s="4"/>
      <c r="D33" s="4"/>
      <c r="E33" s="4"/>
      <c r="F33" s="4"/>
      <c r="G33" s="4"/>
      <c r="H33" s="4"/>
      <c r="I33" s="4"/>
      <c r="J33" s="273"/>
    </row>
    <row r="34" spans="1:10" ht="15.75" customHeight="1" x14ac:dyDescent="0.2">
      <c r="A34" s="4"/>
      <c r="B34" s="270" t="s">
        <v>465</v>
      </c>
      <c r="C34" s="4"/>
      <c r="D34" s="4"/>
      <c r="E34" s="4"/>
      <c r="F34" s="486"/>
      <c r="G34" s="485"/>
      <c r="H34" s="4"/>
      <c r="J34" s="992" t="s">
        <v>313</v>
      </c>
    </row>
    <row r="35" spans="1:10" ht="15.75" customHeight="1" x14ac:dyDescent="0.2">
      <c r="A35" s="4"/>
      <c r="B35" s="327"/>
      <c r="C35" s="4"/>
      <c r="D35" s="4"/>
      <c r="E35" s="4"/>
      <c r="F35" s="4"/>
      <c r="G35" s="4"/>
      <c r="H35" s="4"/>
      <c r="I35" s="4"/>
      <c r="J35" s="993"/>
    </row>
    <row r="36" spans="1:10" ht="15.75" customHeight="1" x14ac:dyDescent="0.25">
      <c r="A36" s="284"/>
      <c r="B36" s="284"/>
      <c r="C36" s="284"/>
      <c r="D36" s="284"/>
      <c r="E36" s="284"/>
      <c r="F36" s="284"/>
      <c r="G36" s="284"/>
      <c r="H36" s="284"/>
      <c r="I36" s="284"/>
      <c r="J36" s="273"/>
    </row>
    <row r="37" spans="1:10" ht="15.75" customHeight="1" x14ac:dyDescent="0.25">
      <c r="A37" s="284"/>
      <c r="B37" s="284"/>
      <c r="C37" s="373" t="s">
        <v>1036</v>
      </c>
      <c r="D37" s="284"/>
      <c r="E37" s="284"/>
      <c r="F37" s="284"/>
      <c r="G37" s="284"/>
      <c r="H37" s="284"/>
      <c r="J37" s="994" t="s">
        <v>314</v>
      </c>
    </row>
    <row r="38" spans="1:10" ht="15.75" customHeight="1" x14ac:dyDescent="0.25">
      <c r="A38" s="284"/>
      <c r="B38" s="284"/>
      <c r="C38" s="374" t="s">
        <v>1034</v>
      </c>
      <c r="D38" s="284"/>
      <c r="E38" s="284"/>
      <c r="F38" s="284"/>
      <c r="G38" s="284"/>
      <c r="H38" s="284"/>
      <c r="I38" s="284"/>
      <c r="J38" s="995"/>
    </row>
    <row r="39" spans="1:10" ht="15.75" customHeight="1" x14ac:dyDescent="0.25">
      <c r="A39" s="4"/>
      <c r="B39" s="327"/>
      <c r="C39" s="373" t="s">
        <v>1035</v>
      </c>
      <c r="D39" s="4"/>
      <c r="E39" s="4"/>
      <c r="F39" s="4"/>
      <c r="G39" s="4"/>
      <c r="H39" s="4"/>
      <c r="I39" s="4"/>
      <c r="J39" s="273"/>
    </row>
    <row r="40" spans="1:10" ht="24" customHeight="1" x14ac:dyDescent="0.2">
      <c r="A40" s="4"/>
      <c r="B40" s="270" t="s">
        <v>466</v>
      </c>
      <c r="C40" s="4"/>
      <c r="D40" s="4"/>
      <c r="E40" s="4"/>
      <c r="F40" s="4"/>
      <c r="G40" s="4"/>
      <c r="H40" s="4"/>
      <c r="I40" s="4"/>
      <c r="J40" s="992" t="s">
        <v>470</v>
      </c>
    </row>
    <row r="41" spans="1:10" ht="15.75" customHeight="1" x14ac:dyDescent="0.2">
      <c r="A41" s="4"/>
      <c r="B41" s="4"/>
      <c r="C41" s="4"/>
      <c r="D41" s="4"/>
      <c r="E41" s="4"/>
      <c r="F41" s="4"/>
      <c r="G41" s="4"/>
      <c r="H41" s="4"/>
      <c r="J41" s="993"/>
    </row>
    <row r="42" spans="1:10" ht="15.75" customHeight="1" x14ac:dyDescent="0.25">
      <c r="A42" s="4"/>
      <c r="B42" s="4"/>
      <c r="C42" s="4"/>
      <c r="D42" s="4"/>
      <c r="E42" s="4"/>
      <c r="F42" s="4"/>
      <c r="G42" s="4"/>
      <c r="H42" s="4"/>
      <c r="J42" s="37"/>
    </row>
    <row r="43" spans="1:10" ht="15.75" customHeight="1" x14ac:dyDescent="0.2">
      <c r="A43" s="983" t="s">
        <v>1220</v>
      </c>
      <c r="B43" s="983"/>
      <c r="C43" s="983"/>
      <c r="D43" s="983"/>
      <c r="E43" s="983"/>
      <c r="F43" s="983"/>
      <c r="G43" s="983"/>
      <c r="H43" s="983"/>
      <c r="I43" s="984"/>
      <c r="J43" s="943" t="s">
        <v>315</v>
      </c>
    </row>
    <row r="44" spans="1:10" ht="15.75" customHeight="1" x14ac:dyDescent="0.2">
      <c r="A44" s="983"/>
      <c r="B44" s="983"/>
      <c r="C44" s="983"/>
      <c r="D44" s="983"/>
      <c r="E44" s="983"/>
      <c r="F44" s="983"/>
      <c r="G44" s="983"/>
      <c r="H44" s="983"/>
      <c r="I44" s="984"/>
      <c r="J44" s="903"/>
    </row>
    <row r="45" spans="1:10" ht="15.75" customHeight="1" x14ac:dyDescent="0.25">
      <c r="A45" s="284"/>
      <c r="B45" s="284"/>
      <c r="C45" s="284"/>
      <c r="D45" s="284"/>
      <c r="E45" s="284"/>
      <c r="F45" s="284"/>
      <c r="G45" s="284"/>
      <c r="H45" s="284"/>
      <c r="J45" s="507"/>
    </row>
    <row r="46" spans="1:10" ht="15.75" customHeight="1" x14ac:dyDescent="0.2">
      <c r="A46" s="327"/>
      <c r="B46" s="980" t="s">
        <v>467</v>
      </c>
      <c r="C46" s="981"/>
      <c r="D46" s="981"/>
      <c r="E46" s="981"/>
      <c r="F46" s="981"/>
      <c r="G46" s="981"/>
      <c r="H46" s="981"/>
      <c r="I46" s="982"/>
      <c r="J46" s="966" t="s">
        <v>471</v>
      </c>
    </row>
    <row r="47" spans="1:10" ht="15.75" customHeight="1" x14ac:dyDescent="0.2">
      <c r="A47" s="328"/>
      <c r="B47" s="981"/>
      <c r="C47" s="981"/>
      <c r="D47" s="981"/>
      <c r="E47" s="981"/>
      <c r="F47" s="981"/>
      <c r="G47" s="981"/>
      <c r="H47" s="981"/>
      <c r="I47" s="982"/>
      <c r="J47" s="979"/>
    </row>
    <row r="48" spans="1:10" ht="15.75" customHeight="1" x14ac:dyDescent="0.2">
      <c r="A48" s="31"/>
      <c r="B48" s="9"/>
      <c r="C48" s="33"/>
      <c r="D48" s="33"/>
      <c r="E48" s="33"/>
      <c r="F48" s="33"/>
      <c r="G48" s="33"/>
      <c r="H48" s="46"/>
      <c r="J48" s="505"/>
    </row>
    <row r="49" spans="1:10" ht="15.75" customHeight="1" x14ac:dyDescent="0.2">
      <c r="A49" s="327"/>
      <c r="B49" s="327"/>
      <c r="C49" s="328" t="s">
        <v>468</v>
      </c>
      <c r="D49" s="328"/>
      <c r="E49" s="328"/>
      <c r="F49" s="328"/>
      <c r="G49" s="328"/>
      <c r="H49" s="328"/>
      <c r="I49" s="328"/>
      <c r="J49" s="966" t="s">
        <v>472</v>
      </c>
    </row>
    <row r="50" spans="1:10" ht="15.75" customHeight="1" x14ac:dyDescent="0.2">
      <c r="A50" s="328"/>
      <c r="B50" s="328"/>
      <c r="C50" s="328"/>
      <c r="D50" s="328"/>
      <c r="E50" s="328"/>
      <c r="F50" s="328"/>
      <c r="G50" s="328"/>
      <c r="H50" s="328"/>
      <c r="I50" s="328"/>
      <c r="J50" s="979"/>
    </row>
    <row r="51" spans="1:10" ht="15.75" customHeight="1" x14ac:dyDescent="0.2">
      <c r="A51" s="31"/>
      <c r="B51" s="9"/>
      <c r="C51" s="33"/>
      <c r="D51" s="33"/>
      <c r="E51" s="33"/>
      <c r="F51" s="33"/>
      <c r="G51" s="33"/>
      <c r="H51" s="46"/>
      <c r="I51" s="46"/>
      <c r="J51" s="505"/>
    </row>
    <row r="52" spans="1:10" ht="33.75" customHeight="1" x14ac:dyDescent="0.25">
      <c r="A52" s="987" t="s">
        <v>1209</v>
      </c>
      <c r="B52" s="987"/>
      <c r="C52" s="987"/>
      <c r="D52" s="987"/>
      <c r="E52" s="987"/>
      <c r="F52" s="987"/>
      <c r="G52" s="987"/>
      <c r="H52" s="987"/>
      <c r="I52" s="984"/>
      <c r="J52" s="966" t="s">
        <v>316</v>
      </c>
    </row>
    <row r="53" spans="1:10" ht="5.25" customHeight="1" x14ac:dyDescent="0.2">
      <c r="A53" s="58"/>
      <c r="B53" s="9"/>
      <c r="C53" s="9"/>
      <c r="D53" s="31"/>
      <c r="E53" s="31"/>
      <c r="F53" s="31"/>
      <c r="G53" s="33"/>
      <c r="H53" s="46"/>
      <c r="J53" s="903"/>
    </row>
    <row r="54" spans="1:10" ht="16.5" customHeight="1" x14ac:dyDescent="0.25">
      <c r="A54" s="6"/>
      <c r="B54" s="9"/>
      <c r="C54" s="9"/>
      <c r="D54" s="31"/>
      <c r="E54" s="31"/>
      <c r="F54" s="31"/>
      <c r="G54" s="33"/>
      <c r="H54" s="63"/>
      <c r="I54" s="63"/>
      <c r="J54" s="185"/>
    </row>
    <row r="55" spans="1:10" ht="16.5" customHeight="1" x14ac:dyDescent="0.25">
      <c r="A55" s="29"/>
      <c r="B55" s="37" t="s">
        <v>136</v>
      </c>
      <c r="C55" s="29"/>
      <c r="D55" s="29"/>
      <c r="E55" s="29"/>
      <c r="F55" s="29"/>
      <c r="G55" s="29"/>
      <c r="H55" s="59"/>
      <c r="I55" s="59"/>
      <c r="J55" s="508"/>
    </row>
    <row r="56" spans="1:10" ht="15" customHeight="1" x14ac:dyDescent="0.25">
      <c r="A56" s="29"/>
      <c r="B56" s="6" t="s">
        <v>856</v>
      </c>
      <c r="C56" s="29"/>
      <c r="D56" s="29"/>
      <c r="E56" s="29"/>
      <c r="F56" s="29"/>
      <c r="G56" s="29"/>
      <c r="H56" s="59"/>
      <c r="I56" s="59"/>
      <c r="J56" s="508"/>
    </row>
    <row r="57" spans="1:10" ht="16.5" customHeight="1" x14ac:dyDescent="0.25">
      <c r="A57" s="29"/>
      <c r="B57" s="60"/>
      <c r="C57" s="29"/>
      <c r="D57" s="29"/>
      <c r="E57" s="29"/>
      <c r="F57" s="29"/>
      <c r="G57" s="29"/>
      <c r="H57" s="59"/>
      <c r="I57" s="59"/>
      <c r="J57" s="312"/>
    </row>
    <row r="58" spans="1:10" ht="15.75" customHeight="1" x14ac:dyDescent="0.2">
      <c r="A58" s="29"/>
      <c r="B58" s="985" t="s">
        <v>857</v>
      </c>
      <c r="C58" s="986"/>
      <c r="D58" s="986"/>
      <c r="E58" s="986"/>
      <c r="F58" s="986"/>
      <c r="G58" s="986"/>
      <c r="H58" s="986"/>
      <c r="I58" s="986"/>
      <c r="J58" s="902" t="s">
        <v>473</v>
      </c>
    </row>
    <row r="59" spans="1:10" ht="15.75" customHeight="1" x14ac:dyDescent="0.2">
      <c r="A59" s="29"/>
      <c r="B59" s="986"/>
      <c r="C59" s="986"/>
      <c r="D59" s="986"/>
      <c r="E59" s="986"/>
      <c r="F59" s="986"/>
      <c r="G59" s="986"/>
      <c r="H59" s="986"/>
      <c r="I59" s="986"/>
      <c r="J59" s="903"/>
    </row>
    <row r="60" spans="1:10" ht="15.75" customHeight="1" x14ac:dyDescent="0.25">
      <c r="A60" s="29"/>
      <c r="B60" s="62"/>
      <c r="C60" s="29"/>
      <c r="D60" s="29"/>
      <c r="E60" s="29"/>
      <c r="F60" s="29"/>
      <c r="G60" s="29"/>
      <c r="H60" s="39"/>
      <c r="I60" s="59"/>
      <c r="J60" s="504"/>
    </row>
    <row r="61" spans="1:10" ht="15.75" customHeight="1" x14ac:dyDescent="0.2">
      <c r="A61" s="29"/>
      <c r="B61" s="985" t="s">
        <v>183</v>
      </c>
      <c r="C61" s="981"/>
      <c r="D61" s="981"/>
      <c r="E61" s="981"/>
      <c r="F61" s="981"/>
      <c r="G61" s="981"/>
      <c r="H61" s="981"/>
      <c r="I61" s="982"/>
      <c r="J61" s="928" t="s">
        <v>474</v>
      </c>
    </row>
    <row r="62" spans="1:10" ht="15.75" customHeight="1" x14ac:dyDescent="0.2">
      <c r="A62" s="9"/>
      <c r="B62" s="986" t="s">
        <v>103</v>
      </c>
      <c r="C62" s="986"/>
      <c r="D62" s="986"/>
      <c r="E62" s="986"/>
      <c r="F62" s="986"/>
      <c r="G62" s="986"/>
      <c r="H62" s="986"/>
      <c r="I62" s="989"/>
      <c r="J62" s="930"/>
    </row>
    <row r="63" spans="1:10" ht="15.75" customHeight="1" x14ac:dyDescent="0.25">
      <c r="A63" s="9"/>
      <c r="B63" s="986" t="s">
        <v>104</v>
      </c>
      <c r="C63" s="981"/>
      <c r="D63" s="981"/>
      <c r="E63" s="981"/>
      <c r="F63" s="981"/>
      <c r="G63" s="981"/>
      <c r="H63" s="981"/>
      <c r="I63" s="981"/>
      <c r="J63" s="312"/>
    </row>
    <row r="64" spans="1:10" ht="15.75" customHeight="1" x14ac:dyDescent="0.25">
      <c r="A64" s="9"/>
      <c r="B64" s="29"/>
      <c r="C64" s="29"/>
      <c r="D64" s="29"/>
      <c r="E64" s="29"/>
      <c r="F64" s="29"/>
      <c r="G64" s="29"/>
      <c r="H64" s="59"/>
      <c r="I64" s="59"/>
      <c r="J64" s="312"/>
    </row>
    <row r="65" spans="1:10" ht="15.75" customHeight="1" x14ac:dyDescent="0.2">
      <c r="A65" s="29"/>
      <c r="B65" s="985" t="s">
        <v>184</v>
      </c>
      <c r="C65" s="981"/>
      <c r="D65" s="981"/>
      <c r="E65" s="981"/>
      <c r="F65" s="981"/>
      <c r="G65" s="981"/>
      <c r="H65" s="981"/>
      <c r="I65" s="982"/>
      <c r="J65" s="902" t="s">
        <v>475</v>
      </c>
    </row>
    <row r="66" spans="1:10" ht="15.75" customHeight="1" x14ac:dyDescent="0.2">
      <c r="A66" s="29"/>
      <c r="B66" s="61" t="s">
        <v>105</v>
      </c>
      <c r="C66" s="61"/>
      <c r="D66" s="61"/>
      <c r="E66" s="61"/>
      <c r="F66" s="61"/>
      <c r="G66" s="61"/>
      <c r="H66" s="61"/>
      <c r="I66" s="61"/>
      <c r="J66" s="903"/>
    </row>
    <row r="67" spans="1:10" ht="19.5" customHeight="1" x14ac:dyDescent="0.25">
      <c r="A67" s="9"/>
      <c r="B67" s="29"/>
      <c r="C67" s="29"/>
      <c r="D67" s="29"/>
      <c r="E67" s="29"/>
      <c r="F67" s="29"/>
      <c r="G67" s="29"/>
      <c r="H67" s="59"/>
      <c r="J67" s="504"/>
    </row>
    <row r="68" spans="1:10" ht="15.75" customHeight="1" x14ac:dyDescent="0.2">
      <c r="A68" s="29"/>
      <c r="B68" s="985" t="s">
        <v>185</v>
      </c>
      <c r="C68" s="986"/>
      <c r="D68" s="986"/>
      <c r="E68" s="986"/>
      <c r="F68" s="986"/>
      <c r="G68" s="986"/>
      <c r="H68" s="986"/>
      <c r="I68" s="986"/>
      <c r="J68" s="943" t="s">
        <v>476</v>
      </c>
    </row>
    <row r="69" spans="1:10" ht="24.75" customHeight="1" x14ac:dyDescent="0.2">
      <c r="A69" s="9"/>
      <c r="B69" s="986"/>
      <c r="C69" s="986"/>
      <c r="D69" s="986"/>
      <c r="E69" s="986"/>
      <c r="F69" s="986"/>
      <c r="G69" s="986"/>
      <c r="H69" s="986"/>
      <c r="I69" s="986"/>
      <c r="J69" s="903"/>
    </row>
    <row r="70" spans="1:10" ht="15.75" customHeight="1" x14ac:dyDescent="0.25">
      <c r="A70" s="9"/>
      <c r="B70" s="59"/>
      <c r="C70" s="59"/>
      <c r="D70" s="59"/>
      <c r="E70" s="59"/>
      <c r="F70" s="59"/>
      <c r="G70" s="59"/>
      <c r="H70" s="35"/>
      <c r="I70" s="35"/>
      <c r="J70" s="504"/>
    </row>
    <row r="71" spans="1:10" ht="15.75" customHeight="1" x14ac:dyDescent="0.2">
      <c r="A71" s="29"/>
      <c r="B71" s="985" t="s">
        <v>433</v>
      </c>
      <c r="C71" s="986"/>
      <c r="D71" s="986"/>
      <c r="E71" s="986"/>
      <c r="F71" s="986"/>
      <c r="G71" s="986"/>
      <c r="H71" s="986"/>
      <c r="I71" s="986"/>
      <c r="J71" s="943" t="s">
        <v>477</v>
      </c>
    </row>
    <row r="72" spans="1:10" ht="15.75" customHeight="1" x14ac:dyDescent="0.2">
      <c r="A72" s="59"/>
      <c r="B72" s="986"/>
      <c r="C72" s="986"/>
      <c r="D72" s="986"/>
      <c r="E72" s="986"/>
      <c r="F72" s="986"/>
      <c r="G72" s="986"/>
      <c r="H72" s="986"/>
      <c r="I72" s="986"/>
      <c r="J72" s="903"/>
    </row>
    <row r="73" spans="1:10" ht="15.75" customHeight="1" x14ac:dyDescent="0.25">
      <c r="A73" s="29"/>
      <c r="B73" s="29"/>
      <c r="C73" s="29"/>
      <c r="D73" s="29"/>
      <c r="E73" s="29"/>
      <c r="F73" s="29"/>
      <c r="G73" s="29"/>
      <c r="H73" s="29"/>
      <c r="J73" s="161"/>
    </row>
    <row r="74" spans="1:10" ht="15.75" customHeight="1" x14ac:dyDescent="0.25">
      <c r="A74" s="988" t="s">
        <v>858</v>
      </c>
      <c r="B74" s="986"/>
      <c r="C74" s="986"/>
      <c r="D74" s="986"/>
      <c r="E74" s="986"/>
      <c r="F74" s="986"/>
      <c r="G74" s="986"/>
      <c r="H74" s="986"/>
      <c r="I74" s="989"/>
      <c r="J74" s="928" t="s">
        <v>478</v>
      </c>
    </row>
    <row r="75" spans="1:10" ht="15.75" customHeight="1" x14ac:dyDescent="0.25">
      <c r="A75" s="987" t="s">
        <v>434</v>
      </c>
      <c r="B75" s="987"/>
      <c r="C75" s="987"/>
      <c r="D75" s="987"/>
      <c r="E75" s="987"/>
      <c r="F75" s="987"/>
      <c r="G75" s="987"/>
      <c r="H75" s="987"/>
      <c r="I75" s="987"/>
      <c r="J75" s="930"/>
    </row>
    <row r="76" spans="1:10" ht="15.75" customHeight="1" x14ac:dyDescent="0.25">
      <c r="A76" s="406"/>
      <c r="B76" s="406"/>
      <c r="C76" s="406"/>
      <c r="D76" s="406"/>
      <c r="E76" s="406"/>
      <c r="F76" s="406"/>
      <c r="G76" s="406"/>
      <c r="H76" s="406"/>
      <c r="I76" s="406"/>
      <c r="J76" s="509"/>
    </row>
    <row r="77" spans="1:10" ht="15.75" customHeight="1" x14ac:dyDescent="0.2">
      <c r="A77" s="314"/>
      <c r="B77" s="967" t="s">
        <v>1050</v>
      </c>
      <c r="C77" s="968"/>
      <c r="D77" s="968"/>
      <c r="E77" s="968"/>
      <c r="F77" s="968"/>
      <c r="G77" s="968"/>
      <c r="H77" s="968"/>
      <c r="I77" s="969"/>
      <c r="J77" s="966" t="s">
        <v>1051</v>
      </c>
    </row>
    <row r="78" spans="1:10" ht="15.75" customHeight="1" x14ac:dyDescent="0.2">
      <c r="A78" s="407"/>
      <c r="B78" s="968"/>
      <c r="C78" s="968"/>
      <c r="D78" s="968"/>
      <c r="E78" s="968"/>
      <c r="F78" s="968"/>
      <c r="G78" s="968"/>
      <c r="H78" s="968"/>
      <c r="I78" s="969"/>
      <c r="J78" s="973"/>
    </row>
    <row r="79" spans="1:10" ht="15.75" customHeight="1" x14ac:dyDescent="0.25">
      <c r="A79" s="29"/>
      <c r="B79" s="29"/>
      <c r="C79" s="29"/>
      <c r="D79" s="29"/>
      <c r="E79" s="29"/>
      <c r="F79" s="29"/>
      <c r="G79" s="29"/>
      <c r="H79" s="29"/>
      <c r="I79" s="29"/>
      <c r="J79" s="312"/>
    </row>
    <row r="80" spans="1:10" ht="15.75" customHeight="1" x14ac:dyDescent="0.3">
      <c r="A80" s="329" t="s">
        <v>427</v>
      </c>
      <c r="B80" s="330"/>
      <c r="C80" s="330"/>
      <c r="D80" s="330"/>
      <c r="E80" s="330"/>
      <c r="F80" s="330"/>
      <c r="G80" s="330"/>
      <c r="H80" s="330"/>
      <c r="I80" s="330"/>
      <c r="J80" s="510"/>
    </row>
    <row r="81" spans="1:10" ht="15.75" customHeight="1" x14ac:dyDescent="0.25">
      <c r="A81" s="330"/>
      <c r="B81" s="330"/>
      <c r="C81" s="330"/>
      <c r="D81" s="330"/>
      <c r="E81" s="330"/>
      <c r="F81" s="330"/>
      <c r="G81" s="330"/>
      <c r="H81" s="330"/>
      <c r="J81" s="510"/>
    </row>
    <row r="82" spans="1:10" ht="15.75" customHeight="1" x14ac:dyDescent="0.25">
      <c r="A82" s="101" t="s">
        <v>859</v>
      </c>
      <c r="B82" s="33"/>
      <c r="C82" s="33"/>
      <c r="D82" s="33"/>
      <c r="E82" s="33"/>
      <c r="F82" s="33"/>
      <c r="G82" s="33"/>
      <c r="H82" s="33"/>
      <c r="I82" s="33"/>
      <c r="J82" s="943" t="s">
        <v>479</v>
      </c>
    </row>
    <row r="83" spans="1:10" ht="15.75" customHeight="1" x14ac:dyDescent="0.25">
      <c r="A83" s="100" t="s">
        <v>137</v>
      </c>
      <c r="B83" s="33"/>
      <c r="C83" s="33"/>
      <c r="D83" s="33"/>
      <c r="E83" s="33"/>
      <c r="F83" s="33"/>
      <c r="G83" s="33"/>
      <c r="H83" s="33"/>
      <c r="I83" s="33"/>
      <c r="J83" s="903"/>
    </row>
    <row r="84" spans="1:10" ht="15.75" customHeight="1" x14ac:dyDescent="0.25">
      <c r="A84" s="37" t="s">
        <v>138</v>
      </c>
      <c r="B84" s="29"/>
      <c r="C84" s="29"/>
      <c r="D84" s="29"/>
      <c r="E84" s="29"/>
      <c r="F84" s="29"/>
      <c r="G84" s="29"/>
      <c r="H84" s="29"/>
      <c r="I84" s="29"/>
      <c r="J84" s="161"/>
    </row>
    <row r="85" spans="1:10" ht="15.75" customHeight="1" x14ac:dyDescent="0.25">
      <c r="A85" s="4"/>
      <c r="B85" s="4"/>
      <c r="C85" s="4"/>
      <c r="D85" s="4"/>
      <c r="E85" s="4"/>
      <c r="F85" s="4"/>
      <c r="G85" s="4"/>
      <c r="H85" s="4"/>
      <c r="I85" s="4"/>
      <c r="J85" s="312"/>
    </row>
    <row r="86" spans="1:10" ht="15.75" customHeight="1" x14ac:dyDescent="0.25">
      <c r="A86" s="37" t="s">
        <v>480</v>
      </c>
      <c r="B86" s="4"/>
      <c r="C86" s="4"/>
      <c r="D86" s="4"/>
      <c r="E86" s="4"/>
      <c r="F86" s="4"/>
      <c r="G86" s="4"/>
      <c r="H86" s="4"/>
      <c r="I86" s="4"/>
      <c r="J86" s="943" t="s">
        <v>481</v>
      </c>
    </row>
    <row r="87" spans="1:10" ht="15.75" customHeight="1" x14ac:dyDescent="0.25">
      <c r="A87" s="37" t="s">
        <v>428</v>
      </c>
      <c r="B87" s="4"/>
      <c r="C87" s="4"/>
      <c r="D87" s="4"/>
      <c r="E87" s="4"/>
      <c r="F87" s="4"/>
      <c r="G87" s="4"/>
      <c r="H87" s="4"/>
      <c r="I87" s="4"/>
      <c r="J87" s="903"/>
    </row>
  </sheetData>
  <mergeCells count="47">
    <mergeCell ref="B58:I59"/>
    <mergeCell ref="J58:J59"/>
    <mergeCell ref="J61:J62"/>
    <mergeCell ref="J74:J75"/>
    <mergeCell ref="B62:I62"/>
    <mergeCell ref="B71:I72"/>
    <mergeCell ref="J71:J72"/>
    <mergeCell ref="J18:J19"/>
    <mergeCell ref="A28:I29"/>
    <mergeCell ref="J9:J10"/>
    <mergeCell ref="A31:I32"/>
    <mergeCell ref="J49:J50"/>
    <mergeCell ref="J34:J35"/>
    <mergeCell ref="J40:J41"/>
    <mergeCell ref="J37:J38"/>
    <mergeCell ref="J86:J87"/>
    <mergeCell ref="B46:I47"/>
    <mergeCell ref="J46:J47"/>
    <mergeCell ref="A43:I44"/>
    <mergeCell ref="J43:J44"/>
    <mergeCell ref="B68:I69"/>
    <mergeCell ref="J68:J69"/>
    <mergeCell ref="B65:I65"/>
    <mergeCell ref="J82:J83"/>
    <mergeCell ref="A75:I75"/>
    <mergeCell ref="A52:I52"/>
    <mergeCell ref="B61:I61"/>
    <mergeCell ref="J77:J78"/>
    <mergeCell ref="A74:I74"/>
    <mergeCell ref="J65:J66"/>
    <mergeCell ref="B63:I63"/>
    <mergeCell ref="J52:J53"/>
    <mergeCell ref="B77:I78"/>
    <mergeCell ref="A1:J1"/>
    <mergeCell ref="A2:J2"/>
    <mergeCell ref="H6:H7"/>
    <mergeCell ref="J6:J7"/>
    <mergeCell ref="H12:H13"/>
    <mergeCell ref="J12:J13"/>
    <mergeCell ref="I3:J3"/>
    <mergeCell ref="J24:J25"/>
    <mergeCell ref="J28:J29"/>
    <mergeCell ref="H15:H16"/>
    <mergeCell ref="J15:J16"/>
    <mergeCell ref="H21:H22"/>
    <mergeCell ref="J21:J22"/>
    <mergeCell ref="H18:H19"/>
  </mergeCells>
  <phoneticPr fontId="11" type="noConversion"/>
  <hyperlinks>
    <hyperlink ref="J6:J7" location="Guidance!A152" display="cc1a"/>
    <hyperlink ref="J12:J13" location="Guidance!A153" display="cc1aa"/>
    <hyperlink ref="J15:J16" location="Guidance!A154" display="cc1ab"/>
    <hyperlink ref="J18:J19" location="Guidance!A155" display="cc1ac"/>
    <hyperlink ref="J21:J22" location="Guidance!A156" display="cc1ad"/>
    <hyperlink ref="J24" location="Guidance!A169" display="cc1ae"/>
    <hyperlink ref="J28" location="Guidance!A170" display="cc2a"/>
    <hyperlink ref="J34" location="Guidance!A175" display="cc3a"/>
    <hyperlink ref="J37" location="Guidance!A176" display="cc3aa"/>
    <hyperlink ref="J40" location="Guidance!A177" display="cc3b"/>
    <hyperlink ref="J43" location="Guidance!A181" display="cc4a"/>
    <hyperlink ref="J46" location="Guidance!A182" display="cc4aa"/>
    <hyperlink ref="J49" location="Guidance!A183" display="cc4ab"/>
    <hyperlink ref="J52" location="Guidance!A186" display="cc5a"/>
    <hyperlink ref="J58" location="Guidance!A189" display="cc5aa"/>
    <hyperlink ref="J61" location="Guidance!A190" display="cc5ab"/>
    <hyperlink ref="J65" location="Guidance!A195" display="cc5ac"/>
    <hyperlink ref="J68" location="Guidance!A196" display="cc5ad"/>
    <hyperlink ref="J71" location="Guidance!A197" display="cc5ae"/>
    <hyperlink ref="J74" location="Guidance!A198" display="cc6a"/>
    <hyperlink ref="J82" location="Guidance!A214" display="cc7a"/>
    <hyperlink ref="J77" location="Guidance!A182" display="cc4aa"/>
    <hyperlink ref="J24:J25" location="Guidance!A157" display="cc1ae"/>
    <hyperlink ref="J28:J29" location="Guidance!A158" display="cc2a"/>
    <hyperlink ref="J34:J35" location="Guidance!A163" display="cc3a"/>
    <hyperlink ref="J37:J38" location="Guidance!A164" display="cc3aa"/>
    <hyperlink ref="J40:J41" location="Guidance!A165" display="cc3b"/>
    <hyperlink ref="J43:J44" location="Guidance!A169" display="cc4a"/>
    <hyperlink ref="J46:J47" location="Guidance!A170" display="cc4aa"/>
    <hyperlink ref="J49:J50" location="Guidance!A171" display="cc4ab"/>
    <hyperlink ref="J52:J53" location="Guidance!A174" display="cc5a"/>
    <hyperlink ref="J58:J59" location="Guidance!A177" display="cc5aa"/>
    <hyperlink ref="J61:J62" location="Guidance!A178" display="cc5ab"/>
    <hyperlink ref="J65:J66" location="Guidance!A183" display="cc5ac"/>
    <hyperlink ref="J68:J69" location="Guidance!A184" display="cc5ad"/>
    <hyperlink ref="J71:J72" location="Guidance!A185" display="cc5ae"/>
    <hyperlink ref="J74:J75" location="Guidance!A186" display="cc6a"/>
    <hyperlink ref="J77:J78" location="Guidance!A199" display="cc6aa"/>
    <hyperlink ref="J82:J83" location="Guidance!A203" display="cc7a"/>
    <hyperlink ref="J86:J87" location="Guidance!A207" display="cc8a"/>
    <hyperlink ref="J86" location="Guidance!A218" display="cc8a"/>
  </hyperlinks>
  <pageMargins left="0.75" right="0.75" top="1" bottom="1" header="0.5" footer="0.5"/>
  <pageSetup paperSize="9" scale="5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K66"/>
  <sheetViews>
    <sheetView showGridLines="0" view="pageBreakPreview" zoomScaleNormal="100" zoomScaleSheetLayoutView="100" workbookViewId="0">
      <selection sqref="A1:K1"/>
    </sheetView>
  </sheetViews>
  <sheetFormatPr defaultRowHeight="15.75" customHeight="1" x14ac:dyDescent="0.2"/>
  <cols>
    <col min="1" max="9" width="13.42578125" customWidth="1"/>
    <col min="10" max="10" width="13.42578125" style="2" customWidth="1"/>
    <col min="11" max="11" width="13.42578125" customWidth="1"/>
  </cols>
  <sheetData>
    <row r="1" spans="1:11" ht="26.25" customHeight="1" x14ac:dyDescent="0.2">
      <c r="A1" s="924" t="s">
        <v>106</v>
      </c>
      <c r="B1" s="925"/>
      <c r="C1" s="925"/>
      <c r="D1" s="925"/>
      <c r="E1" s="925"/>
      <c r="F1" s="925"/>
      <c r="G1" s="925"/>
      <c r="H1" s="925"/>
      <c r="I1" s="925"/>
      <c r="J1" s="925"/>
      <c r="K1" s="950"/>
    </row>
    <row r="2" spans="1:11" s="5" customFormat="1" ht="18" x14ac:dyDescent="0.25">
      <c r="A2" s="1006"/>
      <c r="B2" s="1006"/>
      <c r="C2" s="1006"/>
      <c r="D2" s="1006"/>
      <c r="E2" s="1006"/>
      <c r="F2" s="1006"/>
      <c r="G2" s="1006"/>
      <c r="H2" s="1006"/>
      <c r="I2" s="1006"/>
      <c r="J2" s="1007"/>
      <c r="K2" s="1008"/>
    </row>
    <row r="3" spans="1:11" s="50" customFormat="1" ht="15.75" customHeight="1" x14ac:dyDescent="0.2">
      <c r="A3" s="495" t="s">
        <v>1191</v>
      </c>
      <c r="B3" s="409"/>
      <c r="C3" s="409"/>
      <c r="D3" s="409"/>
      <c r="E3" s="409"/>
      <c r="F3" s="409"/>
      <c r="G3" s="409"/>
      <c r="H3" s="410"/>
      <c r="I3" s="410"/>
      <c r="J3" s="381"/>
      <c r="K3" s="381"/>
    </row>
    <row r="4" spans="1:11" s="50" customFormat="1" ht="15.75" customHeight="1" x14ac:dyDescent="0.2">
      <c r="A4" s="29"/>
      <c r="B4" s="66"/>
      <c r="C4" s="66"/>
      <c r="D4" s="66"/>
      <c r="E4" s="66"/>
      <c r="F4" s="66"/>
      <c r="G4" s="66"/>
      <c r="H4" s="52"/>
      <c r="I4" s="52"/>
      <c r="J4" s="263"/>
      <c r="K4" s="263"/>
    </row>
    <row r="5" spans="1:11" s="50" customFormat="1" ht="15.75" customHeight="1" x14ac:dyDescent="0.25">
      <c r="A5" s="1009" t="s">
        <v>107</v>
      </c>
      <c r="B5" s="1009"/>
      <c r="C5" s="1009"/>
      <c r="D5" s="1009"/>
      <c r="E5" s="1009"/>
      <c r="F5" s="1009"/>
      <c r="G5" s="1009"/>
      <c r="H5" s="1009"/>
      <c r="I5" s="1009"/>
      <c r="J5" s="1009"/>
      <c r="K5" s="263"/>
    </row>
    <row r="6" spans="1:11" s="50" customFormat="1" ht="15.75" customHeight="1" x14ac:dyDescent="0.25">
      <c r="A6" s="483"/>
      <c r="B6" s="483"/>
      <c r="C6" s="483"/>
      <c r="D6" s="483"/>
      <c r="E6" s="483"/>
      <c r="F6" s="483"/>
      <c r="G6" s="483"/>
      <c r="H6" s="483"/>
      <c r="I6" s="483"/>
      <c r="J6" s="483"/>
      <c r="K6" s="263"/>
    </row>
    <row r="7" spans="1:11" s="50" customFormat="1" ht="15.75" customHeight="1" x14ac:dyDescent="0.25">
      <c r="A7" s="671" t="s">
        <v>1168</v>
      </c>
      <c r="B7" s="483"/>
      <c r="C7" s="483"/>
      <c r="D7" s="483"/>
      <c r="E7" s="483"/>
      <c r="F7" s="483"/>
      <c r="G7" s="483"/>
      <c r="H7" s="483"/>
      <c r="I7" s="483"/>
      <c r="J7" s="483"/>
      <c r="K7" s="263"/>
    </row>
    <row r="8" spans="1:11" s="50" customFormat="1" ht="15.75" customHeight="1" x14ac:dyDescent="0.2">
      <c r="A8" s="64"/>
      <c r="B8" s="64"/>
      <c r="C8" s="64"/>
      <c r="D8" s="66"/>
      <c r="E8" s="66"/>
      <c r="F8" s="66"/>
      <c r="G8" s="65"/>
      <c r="H8" s="286"/>
      <c r="I8" s="286"/>
      <c r="J8" s="275"/>
      <c r="K8" s="73"/>
    </row>
    <row r="9" spans="1:11" s="50" customFormat="1" ht="15.75" customHeight="1" x14ac:dyDescent="0.25">
      <c r="A9" s="101" t="s">
        <v>108</v>
      </c>
      <c r="B9" s="101"/>
      <c r="C9" s="101"/>
      <c r="D9" s="66"/>
      <c r="E9" s="66"/>
      <c r="F9" s="66"/>
      <c r="G9" s="65"/>
      <c r="H9" s="286"/>
      <c r="J9" s="943" t="s">
        <v>187</v>
      </c>
      <c r="K9" s="1001"/>
    </row>
    <row r="10" spans="1:11" s="50" customFormat="1" ht="15.75" customHeight="1" x14ac:dyDescent="0.2">
      <c r="A10" s="64"/>
      <c r="B10" s="72"/>
      <c r="C10" s="64"/>
      <c r="D10" s="66"/>
      <c r="E10" s="66"/>
      <c r="F10" s="66"/>
      <c r="G10" s="65"/>
      <c r="H10" s="286"/>
      <c r="I10" s="286"/>
      <c r="J10" s="903"/>
      <c r="K10" s="1002"/>
    </row>
    <row r="11" spans="1:11" s="50" customFormat="1" ht="15.75" customHeight="1" x14ac:dyDescent="0.2">
      <c r="A11" s="64"/>
      <c r="B11" s="72" t="s">
        <v>89</v>
      </c>
      <c r="C11" s="72"/>
      <c r="D11" s="66"/>
      <c r="E11" s="66"/>
      <c r="F11" s="66"/>
      <c r="G11" s="65"/>
      <c r="H11" s="286"/>
      <c r="I11" s="286"/>
      <c r="J11" s="275"/>
      <c r="K11" s="73"/>
    </row>
    <row r="12" spans="1:11" s="50" customFormat="1" ht="15.75" customHeight="1" x14ac:dyDescent="0.2">
      <c r="A12" s="64"/>
      <c r="B12" s="64" t="s">
        <v>186</v>
      </c>
      <c r="C12" s="64"/>
      <c r="D12" s="66"/>
      <c r="E12" s="66"/>
      <c r="F12" s="66"/>
      <c r="G12" s="65"/>
      <c r="H12" s="287"/>
      <c r="J12" s="1004" t="s">
        <v>285</v>
      </c>
      <c r="K12" s="997"/>
    </row>
    <row r="13" spans="1:11" s="50" customFormat="1" ht="15.75" customHeight="1" x14ac:dyDescent="0.2">
      <c r="A13" s="64"/>
      <c r="B13" s="64"/>
      <c r="C13" s="64"/>
      <c r="D13" s="66"/>
      <c r="E13" s="66"/>
      <c r="F13" s="66"/>
      <c r="G13" s="52"/>
      <c r="H13" s="68"/>
      <c r="I13" s="68"/>
      <c r="J13" s="903"/>
      <c r="K13" s="998"/>
    </row>
    <row r="14" spans="1:11" s="50" customFormat="1" ht="15.75" customHeight="1" x14ac:dyDescent="0.2">
      <c r="A14" s="64"/>
      <c r="B14" s="64" t="s">
        <v>345</v>
      </c>
      <c r="C14" s="64"/>
      <c r="D14" s="66"/>
      <c r="E14" s="66"/>
      <c r="F14" s="66"/>
      <c r="G14" s="52"/>
      <c r="H14" s="68"/>
      <c r="I14" s="68"/>
      <c r="J14" s="943" t="s">
        <v>344</v>
      </c>
      <c r="K14" s="73"/>
    </row>
    <row r="15" spans="1:11" s="50" customFormat="1" ht="15.75" customHeight="1" x14ac:dyDescent="0.2">
      <c r="A15" s="64"/>
      <c r="B15" s="64"/>
      <c r="C15" s="64"/>
      <c r="D15" s="66"/>
      <c r="E15" s="66"/>
      <c r="F15" s="66"/>
      <c r="G15" s="52"/>
      <c r="H15" s="68"/>
      <c r="J15" s="903"/>
      <c r="K15" s="73">
        <v>12</v>
      </c>
    </row>
    <row r="16" spans="1:11" s="50" customFormat="1" ht="15.75" customHeight="1" x14ac:dyDescent="0.25">
      <c r="A16" s="291"/>
      <c r="B16" s="9" t="s">
        <v>429</v>
      </c>
      <c r="C16" s="291"/>
      <c r="D16" s="292"/>
      <c r="E16" s="292"/>
      <c r="F16" s="292"/>
      <c r="G16" s="293"/>
      <c r="H16" s="295"/>
      <c r="I16" s="292"/>
      <c r="J16" s="943" t="s">
        <v>484</v>
      </c>
      <c r="K16" s="298"/>
    </row>
    <row r="17" spans="1:11" s="50" customFormat="1" ht="15.75" customHeight="1" x14ac:dyDescent="0.25">
      <c r="A17" s="291"/>
      <c r="B17" s="9"/>
      <c r="C17" s="291"/>
      <c r="D17" s="292"/>
      <c r="E17" s="292"/>
      <c r="F17" s="292"/>
      <c r="G17" s="293"/>
      <c r="H17" s="295"/>
      <c r="I17" s="299"/>
      <c r="J17" s="903"/>
      <c r="K17" s="298"/>
    </row>
    <row r="18" spans="1:11" s="50" customFormat="1" ht="15.75" customHeight="1" x14ac:dyDescent="0.25">
      <c r="A18" s="291"/>
      <c r="B18" s="335" t="s">
        <v>886</v>
      </c>
      <c r="C18" s="291"/>
      <c r="D18" s="292"/>
      <c r="E18" s="292"/>
      <c r="F18" s="292"/>
      <c r="G18" s="293"/>
      <c r="H18" s="295"/>
      <c r="I18" s="299"/>
      <c r="J18" s="943" t="s">
        <v>485</v>
      </c>
      <c r="K18" s="298"/>
    </row>
    <row r="19" spans="1:11" s="50" customFormat="1" ht="15.75" customHeight="1" x14ac:dyDescent="0.25">
      <c r="A19" s="291"/>
      <c r="B19" s="291"/>
      <c r="C19" s="291"/>
      <c r="D19" s="292"/>
      <c r="E19" s="292"/>
      <c r="F19" s="292"/>
      <c r="G19" s="293"/>
      <c r="H19" s="295"/>
      <c r="I19" s="292"/>
      <c r="J19" s="903"/>
      <c r="K19" s="298"/>
    </row>
    <row r="20" spans="1:11" s="50" customFormat="1" ht="15.75" customHeight="1" x14ac:dyDescent="0.2">
      <c r="A20" s="64"/>
      <c r="B20" s="291"/>
      <c r="C20" s="291"/>
      <c r="D20" s="292"/>
      <c r="E20" s="292"/>
      <c r="F20" s="292"/>
      <c r="G20" s="293"/>
      <c r="H20" s="294"/>
      <c r="I20" s="294"/>
      <c r="J20" s="512"/>
      <c r="K20" s="73"/>
    </row>
    <row r="21" spans="1:11" s="50" customFormat="1" ht="15.75" customHeight="1" x14ac:dyDescent="0.25">
      <c r="A21" s="996" t="s">
        <v>1212</v>
      </c>
      <c r="B21" s="1010"/>
      <c r="C21" s="1010"/>
      <c r="D21" s="1010"/>
      <c r="E21" s="1010"/>
      <c r="F21" s="1010"/>
      <c r="G21" s="1010"/>
      <c r="H21" s="1010"/>
      <c r="I21" s="1010"/>
      <c r="J21" s="275"/>
      <c r="K21" s="73"/>
    </row>
    <row r="22" spans="1:11" s="50" customFormat="1" ht="15.75" customHeight="1" x14ac:dyDescent="0.25">
      <c r="A22" s="301"/>
      <c r="B22" s="301"/>
      <c r="C22" s="301"/>
      <c r="D22" s="301"/>
      <c r="E22" s="301"/>
      <c r="F22" s="301"/>
      <c r="G22" s="301"/>
      <c r="H22" s="301"/>
      <c r="I22" s="301"/>
      <c r="J22" s="275"/>
      <c r="K22" s="73"/>
    </row>
    <row r="23" spans="1:11" s="50" customFormat="1" ht="15.75" customHeight="1" x14ac:dyDescent="0.25">
      <c r="A23" s="33" t="s">
        <v>435</v>
      </c>
      <c r="B23" s="64"/>
      <c r="C23" s="64"/>
      <c r="D23" s="78"/>
      <c r="E23" s="78"/>
      <c r="F23" s="78"/>
      <c r="G23" s="65"/>
      <c r="H23" s="68"/>
      <c r="I23" s="68"/>
      <c r="J23" s="312"/>
      <c r="K23" s="73"/>
    </row>
    <row r="24" spans="1:11" s="299" customFormat="1" ht="15.75" customHeight="1" x14ac:dyDescent="0.25">
      <c r="A24" s="72"/>
      <c r="B24" s="72"/>
      <c r="C24" s="64"/>
      <c r="D24" s="66"/>
      <c r="E24" s="66"/>
      <c r="F24" s="66"/>
      <c r="G24" s="64"/>
      <c r="H24" s="484"/>
      <c r="I24" s="66"/>
      <c r="J24" s="273"/>
      <c r="K24" s="70"/>
    </row>
    <row r="25" spans="1:11" s="50" customFormat="1" ht="15.75" customHeight="1" x14ac:dyDescent="0.25">
      <c r="A25" s="671" t="s">
        <v>1224</v>
      </c>
      <c r="B25" s="258"/>
      <c r="C25" s="259"/>
      <c r="D25" s="260"/>
      <c r="E25" s="260"/>
      <c r="F25" s="260"/>
      <c r="G25" s="261"/>
      <c r="H25" s="262"/>
      <c r="I25" s="260"/>
      <c r="J25" s="274"/>
      <c r="K25" s="482"/>
    </row>
    <row r="26" spans="1:11" s="50" customFormat="1" ht="15.75" customHeight="1" x14ac:dyDescent="0.25">
      <c r="A26" s="66"/>
      <c r="B26" s="66"/>
      <c r="C26" s="66"/>
      <c r="D26" s="66"/>
      <c r="E26" s="66"/>
      <c r="F26" s="66"/>
      <c r="G26" s="52"/>
      <c r="H26" s="70"/>
      <c r="I26" s="66"/>
      <c r="J26" s="274"/>
      <c r="K26" s="67"/>
    </row>
    <row r="27" spans="1:11" s="50" customFormat="1" ht="15.75" customHeight="1" x14ac:dyDescent="0.25">
      <c r="A27" s="9" t="s">
        <v>436</v>
      </c>
      <c r="B27" s="64"/>
      <c r="C27" s="64"/>
      <c r="D27" s="66"/>
      <c r="E27" s="66"/>
      <c r="F27" s="66"/>
      <c r="G27" s="52"/>
      <c r="H27" s="70"/>
      <c r="J27" s="943" t="s">
        <v>394</v>
      </c>
      <c r="K27" s="1001"/>
    </row>
    <row r="28" spans="1:11" s="50" customFormat="1" ht="15.75" customHeight="1" x14ac:dyDescent="0.2">
      <c r="A28" s="64"/>
      <c r="B28" s="64"/>
      <c r="C28" s="64"/>
      <c r="D28" s="66"/>
      <c r="E28" s="66"/>
      <c r="F28" s="66"/>
      <c r="G28" s="52"/>
      <c r="H28" s="1005"/>
      <c r="I28" s="1005"/>
      <c r="J28" s="903"/>
      <c r="K28" s="1001"/>
    </row>
    <row r="29" spans="1:11" s="50" customFormat="1" ht="15.75" customHeight="1" x14ac:dyDescent="0.2">
      <c r="A29" s="74"/>
      <c r="B29" s="72" t="s">
        <v>89</v>
      </c>
      <c r="C29" s="64"/>
      <c r="D29" s="66"/>
      <c r="E29" s="66"/>
      <c r="F29" s="66"/>
      <c r="G29" s="52"/>
      <c r="H29" s="1005"/>
      <c r="I29" s="1005"/>
      <c r="J29" s="276"/>
      <c r="K29" s="73"/>
    </row>
    <row r="30" spans="1:11" s="50" customFormat="1" ht="15.75" customHeight="1" x14ac:dyDescent="0.2">
      <c r="A30" s="64"/>
      <c r="B30" s="64" t="s">
        <v>186</v>
      </c>
      <c r="C30" s="64"/>
      <c r="D30" s="66"/>
      <c r="E30" s="66"/>
      <c r="F30" s="66"/>
      <c r="G30" s="52"/>
      <c r="H30" s="75"/>
      <c r="J30" s="1004" t="s">
        <v>395</v>
      </c>
      <c r="K30" s="997"/>
    </row>
    <row r="31" spans="1:11" s="50" customFormat="1" ht="15.75" customHeight="1" x14ac:dyDescent="0.25">
      <c r="A31" s="52"/>
      <c r="B31" s="64"/>
      <c r="C31" s="64"/>
      <c r="D31" s="66"/>
      <c r="E31" s="66"/>
      <c r="F31" s="66"/>
      <c r="G31" s="52"/>
      <c r="H31" s="70"/>
      <c r="I31" s="66"/>
      <c r="J31" s="903"/>
      <c r="K31" s="998"/>
    </row>
    <row r="32" spans="1:11" s="50" customFormat="1" ht="15.75" customHeight="1" x14ac:dyDescent="0.25">
      <c r="A32" s="52"/>
      <c r="B32" s="64" t="s">
        <v>351</v>
      </c>
      <c r="C32" s="64"/>
      <c r="D32" s="66"/>
      <c r="E32" s="66"/>
      <c r="F32" s="66"/>
      <c r="G32" s="52"/>
      <c r="H32" s="70"/>
      <c r="I32" s="66"/>
      <c r="J32" s="943" t="s">
        <v>396</v>
      </c>
      <c r="K32" s="73"/>
    </row>
    <row r="33" spans="1:11" s="50" customFormat="1" ht="15.75" customHeight="1" x14ac:dyDescent="0.25">
      <c r="A33" s="52"/>
      <c r="B33" s="64"/>
      <c r="C33" s="64"/>
      <c r="D33" s="66"/>
      <c r="E33" s="66"/>
      <c r="F33" s="66"/>
      <c r="G33" s="52"/>
      <c r="H33" s="70"/>
      <c r="J33" s="903"/>
      <c r="K33" s="73"/>
    </row>
    <row r="34" spans="1:11" s="50" customFormat="1" ht="15.75" customHeight="1" x14ac:dyDescent="0.25">
      <c r="A34" s="52"/>
      <c r="B34" s="72" t="s">
        <v>398</v>
      </c>
      <c r="C34" s="64"/>
      <c r="D34" s="66"/>
      <c r="E34" s="66"/>
      <c r="F34" s="66"/>
      <c r="G34" s="52"/>
      <c r="H34" s="70"/>
      <c r="J34" s="943" t="s">
        <v>397</v>
      </c>
      <c r="K34" s="73"/>
    </row>
    <row r="35" spans="1:11" s="50" customFormat="1" ht="15.75" customHeight="1" x14ac:dyDescent="0.25">
      <c r="A35" s="52"/>
      <c r="B35" s="64"/>
      <c r="C35" s="64"/>
      <c r="D35" s="66"/>
      <c r="E35" s="66"/>
      <c r="F35" s="66"/>
      <c r="G35" s="52"/>
      <c r="H35" s="70"/>
      <c r="I35" s="66"/>
      <c r="J35" s="903"/>
      <c r="K35" s="73"/>
    </row>
    <row r="36" spans="1:11" s="50" customFormat="1" ht="15.75" customHeight="1" x14ac:dyDescent="0.25">
      <c r="A36" s="996" t="s">
        <v>1213</v>
      </c>
      <c r="B36" s="996"/>
      <c r="C36" s="996"/>
      <c r="D36" s="996"/>
      <c r="E36" s="996"/>
      <c r="F36" s="996"/>
      <c r="G36" s="996"/>
      <c r="H36" s="996"/>
      <c r="I36" s="999"/>
      <c r="J36" s="275"/>
      <c r="K36" s="73"/>
    </row>
    <row r="37" spans="1:11" s="50" customFormat="1" ht="15.75" customHeight="1" x14ac:dyDescent="0.2">
      <c r="A37" s="52"/>
      <c r="B37" s="52"/>
      <c r="C37" s="52"/>
      <c r="D37" s="52"/>
      <c r="E37" s="52"/>
      <c r="F37" s="66"/>
      <c r="G37" s="52"/>
      <c r="H37" s="277"/>
      <c r="I37" s="1000"/>
      <c r="J37" s="275"/>
      <c r="K37" s="73"/>
    </row>
    <row r="38" spans="1:11" s="50" customFormat="1" ht="15.75" customHeight="1" x14ac:dyDescent="0.2">
      <c r="A38" s="1011" t="s">
        <v>399</v>
      </c>
      <c r="B38" s="1012"/>
      <c r="C38" s="1012"/>
      <c r="D38" s="1012"/>
      <c r="E38" s="961"/>
      <c r="F38" s="66"/>
      <c r="G38" s="52"/>
      <c r="H38" s="69"/>
      <c r="J38" s="1004" t="s">
        <v>401</v>
      </c>
      <c r="K38" s="1003"/>
    </row>
    <row r="39" spans="1:11" s="50" customFormat="1" ht="15.75" customHeight="1" x14ac:dyDescent="0.2">
      <c r="A39" s="1012"/>
      <c r="B39" s="1012"/>
      <c r="C39" s="1012"/>
      <c r="D39" s="1012"/>
      <c r="E39" s="961"/>
      <c r="F39" s="66"/>
      <c r="G39" s="64"/>
      <c r="H39" s="1013"/>
      <c r="I39" s="66"/>
      <c r="J39" s="903"/>
      <c r="K39" s="998"/>
    </row>
    <row r="40" spans="1:11" s="50" customFormat="1" ht="15.75" customHeight="1" x14ac:dyDescent="0.2">
      <c r="A40" s="9"/>
      <c r="B40" s="269" t="s">
        <v>89</v>
      </c>
      <c r="C40" s="59"/>
      <c r="D40" s="59"/>
      <c r="E40" s="66"/>
      <c r="F40" s="66"/>
      <c r="G40" s="64"/>
      <c r="H40" s="1013"/>
      <c r="I40" s="66"/>
      <c r="J40" s="275"/>
      <c r="K40" s="73"/>
    </row>
    <row r="41" spans="1:11" s="50" customFormat="1" ht="15.75" customHeight="1" x14ac:dyDescent="0.25">
      <c r="A41" s="9"/>
      <c r="B41" s="60" t="s">
        <v>321</v>
      </c>
      <c r="C41" s="9"/>
      <c r="D41" s="59"/>
      <c r="E41" s="66"/>
      <c r="F41" s="66"/>
      <c r="G41" s="52"/>
      <c r="H41" s="70"/>
      <c r="J41" s="943" t="s">
        <v>402</v>
      </c>
      <c r="K41" s="1003"/>
    </row>
    <row r="42" spans="1:11" s="50" customFormat="1" ht="15.75" customHeight="1" x14ac:dyDescent="0.2">
      <c r="A42" s="9"/>
      <c r="B42" s="60"/>
      <c r="C42" s="9"/>
      <c r="D42" s="59"/>
      <c r="E42" s="66"/>
      <c r="F42" s="66"/>
      <c r="G42" s="52"/>
      <c r="H42" s="999"/>
      <c r="I42" s="999"/>
      <c r="J42" s="903"/>
      <c r="K42" s="998"/>
    </row>
    <row r="43" spans="1:11" s="50" customFormat="1" ht="15.75" customHeight="1" x14ac:dyDescent="0.2">
      <c r="A43" s="9"/>
      <c r="B43" s="60"/>
      <c r="C43" s="9"/>
      <c r="D43" s="59"/>
      <c r="E43" s="66"/>
      <c r="F43" s="66"/>
      <c r="G43" s="52"/>
      <c r="H43" s="1000"/>
      <c r="I43" s="1000"/>
      <c r="J43" s="278"/>
      <c r="K43" s="69"/>
    </row>
    <row r="44" spans="1:11" s="50" customFormat="1" ht="15.75" customHeight="1" x14ac:dyDescent="0.2">
      <c r="A44" s="9"/>
      <c r="B44" s="9" t="s">
        <v>161</v>
      </c>
      <c r="C44" s="9"/>
      <c r="D44" s="59"/>
      <c r="E44" s="66"/>
      <c r="F44" s="66"/>
      <c r="G44" s="76"/>
      <c r="H44" s="69"/>
      <c r="J44" s="1004" t="s">
        <v>403</v>
      </c>
      <c r="K44" s="1003"/>
    </row>
    <row r="45" spans="1:11" s="50" customFormat="1" ht="15.75" customHeight="1" x14ac:dyDescent="0.2">
      <c r="A45" s="9"/>
      <c r="B45" s="60"/>
      <c r="C45" s="9"/>
      <c r="D45" s="59"/>
      <c r="E45" s="66"/>
      <c r="F45" s="66"/>
      <c r="G45" s="77"/>
      <c r="H45" s="66"/>
      <c r="I45" s="78"/>
      <c r="J45" s="903"/>
      <c r="K45" s="998"/>
    </row>
    <row r="46" spans="1:11" s="50" customFormat="1" ht="15.75" customHeight="1" x14ac:dyDescent="0.25">
      <c r="A46" s="101"/>
      <c r="B46" s="9"/>
      <c r="C46" s="9"/>
      <c r="D46" s="59"/>
      <c r="E46" s="66"/>
      <c r="F46" s="66"/>
      <c r="G46" s="52"/>
      <c r="H46" s="68"/>
      <c r="I46" s="68"/>
      <c r="J46" s="511"/>
      <c r="K46" s="73"/>
    </row>
    <row r="47" spans="1:11" s="50" customFormat="1" ht="15.75" customHeight="1" x14ac:dyDescent="0.25">
      <c r="A47" s="996" t="s">
        <v>400</v>
      </c>
      <c r="B47" s="996"/>
      <c r="C47" s="996"/>
      <c r="D47" s="996"/>
      <c r="E47" s="996"/>
      <c r="F47" s="996"/>
      <c r="G47" s="996"/>
      <c r="H47" s="996"/>
      <c r="I47" s="68"/>
      <c r="J47" s="1004" t="s">
        <v>252</v>
      </c>
      <c r="K47" s="1001"/>
    </row>
    <row r="48" spans="1:11" s="50" customFormat="1" ht="15.75" customHeight="1" x14ac:dyDescent="0.2">
      <c r="A48" s="52"/>
      <c r="B48" s="64"/>
      <c r="C48" s="64"/>
      <c r="D48" s="66"/>
      <c r="E48" s="66"/>
      <c r="F48" s="64"/>
      <c r="G48" s="64"/>
      <c r="H48" s="69"/>
      <c r="J48" s="903"/>
      <c r="K48" s="1002"/>
    </row>
    <row r="49" spans="1:11" s="50" customFormat="1" ht="15.75" customHeight="1" x14ac:dyDescent="0.2">
      <c r="A49" s="52"/>
      <c r="B49" s="71" t="s">
        <v>89</v>
      </c>
      <c r="C49" s="64"/>
      <c r="D49" s="64"/>
      <c r="E49" s="52"/>
      <c r="F49" s="52"/>
      <c r="G49" s="52"/>
      <c r="H49" s="69"/>
      <c r="I49" s="69"/>
      <c r="J49" s="275"/>
      <c r="K49" s="73"/>
    </row>
    <row r="50" spans="1:11" s="50" customFormat="1" ht="15.75" customHeight="1" x14ac:dyDescent="0.2">
      <c r="A50" s="74"/>
      <c r="B50" s="64" t="s">
        <v>162</v>
      </c>
      <c r="C50" s="52"/>
      <c r="D50" s="52"/>
      <c r="E50" s="52"/>
      <c r="F50" s="52"/>
      <c r="G50" s="52"/>
      <c r="H50" s="78"/>
      <c r="I50" s="78"/>
      <c r="J50" s="943" t="s">
        <v>404</v>
      </c>
      <c r="K50" s="997"/>
    </row>
    <row r="51" spans="1:11" s="50" customFormat="1" ht="15.75" customHeight="1" x14ac:dyDescent="0.2">
      <c r="A51" s="74"/>
      <c r="B51" s="74"/>
      <c r="C51" s="52"/>
      <c r="D51" s="52"/>
      <c r="E51" s="52"/>
      <c r="F51" s="52"/>
      <c r="G51" s="52"/>
      <c r="H51" s="78"/>
      <c r="J51" s="903"/>
      <c r="K51" s="998"/>
    </row>
    <row r="52" spans="1:11" s="50" customFormat="1" ht="19.5" customHeight="1" x14ac:dyDescent="0.25">
      <c r="A52" s="74"/>
      <c r="B52" s="74"/>
      <c r="C52" s="52"/>
      <c r="D52" s="52"/>
      <c r="E52" s="52"/>
      <c r="F52" s="52"/>
      <c r="G52" s="52"/>
      <c r="H52" s="79"/>
      <c r="I52" s="79"/>
      <c r="J52" s="278"/>
      <c r="K52" s="69"/>
    </row>
    <row r="53" spans="1:11" s="50" customFormat="1" ht="15.75" customHeight="1" x14ac:dyDescent="0.2">
      <c r="A53" s="74"/>
      <c r="B53" s="64" t="s">
        <v>163</v>
      </c>
      <c r="C53" s="52"/>
      <c r="D53" s="52"/>
      <c r="E53" s="52"/>
      <c r="F53" s="52"/>
      <c r="G53" s="52"/>
      <c r="H53" s="68"/>
      <c r="I53" s="68"/>
      <c r="J53" s="1004" t="s">
        <v>405</v>
      </c>
      <c r="K53" s="997"/>
    </row>
    <row r="54" spans="1:11" s="50" customFormat="1" ht="15.75" customHeight="1" x14ac:dyDescent="0.2">
      <c r="A54" s="52"/>
      <c r="B54" s="71"/>
      <c r="C54" s="64"/>
      <c r="D54" s="66"/>
      <c r="E54" s="66"/>
      <c r="F54" s="66"/>
      <c r="G54" s="52"/>
      <c r="H54" s="69"/>
      <c r="J54" s="903"/>
      <c r="K54" s="998"/>
    </row>
    <row r="55" spans="1:11" s="50" customFormat="1" ht="15.75" customHeight="1" x14ac:dyDescent="0.25">
      <c r="A55" s="996" t="s">
        <v>91</v>
      </c>
      <c r="B55" s="996"/>
      <c r="C55" s="996"/>
      <c r="D55" s="996"/>
      <c r="E55" s="996"/>
      <c r="F55" s="996"/>
      <c r="G55" s="996"/>
      <c r="H55" s="996"/>
      <c r="I55" s="52"/>
      <c r="J55" s="37"/>
      <c r="K55" s="66"/>
    </row>
    <row r="56" spans="1:11" s="50" customFormat="1" ht="15.75" customHeight="1" x14ac:dyDescent="0.25">
      <c r="A56" s="52"/>
      <c r="B56" s="52"/>
      <c r="C56" s="52"/>
      <c r="D56" s="52"/>
      <c r="E56" s="52"/>
      <c r="F56" s="52"/>
      <c r="G56" s="52"/>
      <c r="H56" s="52"/>
      <c r="I56" s="52"/>
      <c r="J56" s="37"/>
      <c r="K56" s="66"/>
    </row>
    <row r="57" spans="1:11" s="50" customFormat="1" ht="15.75" customHeight="1" x14ac:dyDescent="0.25">
      <c r="A57" s="64" t="s">
        <v>135</v>
      </c>
      <c r="B57" s="74"/>
      <c r="C57" s="64"/>
      <c r="D57" s="66"/>
      <c r="E57" s="52"/>
      <c r="F57" s="52"/>
      <c r="G57" s="52"/>
      <c r="H57" s="52"/>
      <c r="I57" s="52"/>
      <c r="J57" s="943" t="s">
        <v>253</v>
      </c>
      <c r="K57" s="1003"/>
    </row>
    <row r="58" spans="1:11" s="50" customFormat="1" ht="15.75" customHeight="1" x14ac:dyDescent="0.2">
      <c r="A58" s="74"/>
      <c r="B58" s="64"/>
      <c r="C58" s="64"/>
      <c r="D58" s="66"/>
      <c r="E58" s="52"/>
      <c r="F58" s="52"/>
      <c r="G58" s="52"/>
      <c r="H58" s="52"/>
      <c r="J58" s="903"/>
      <c r="K58" s="998"/>
    </row>
    <row r="59" spans="1:11" s="50" customFormat="1" ht="15.75" customHeight="1" x14ac:dyDescent="0.25">
      <c r="A59" s="64"/>
      <c r="B59" s="52"/>
      <c r="C59" s="52"/>
      <c r="D59" s="52"/>
      <c r="E59" s="52"/>
      <c r="F59" s="52"/>
      <c r="G59" s="52"/>
      <c r="H59" s="52"/>
      <c r="I59" s="52"/>
      <c r="J59" s="37"/>
      <c r="K59" s="66"/>
    </row>
    <row r="60" spans="1:11" s="50" customFormat="1" ht="15.75" customHeight="1" x14ac:dyDescent="0.25">
      <c r="A60" s="64" t="s">
        <v>406</v>
      </c>
      <c r="B60" s="74"/>
      <c r="C60" s="64"/>
      <c r="D60" s="66"/>
      <c r="E60" s="52"/>
      <c r="F60" s="52"/>
      <c r="G60" s="52"/>
      <c r="H60" s="52"/>
      <c r="I60" s="52"/>
      <c r="J60" s="943" t="s">
        <v>254</v>
      </c>
      <c r="K60" s="1003"/>
    </row>
    <row r="61" spans="1:11" s="50" customFormat="1" ht="15.75" customHeight="1" x14ac:dyDescent="0.2">
      <c r="A61" s="80"/>
      <c r="B61" s="52"/>
      <c r="C61" s="52"/>
      <c r="D61" s="52"/>
      <c r="E61" s="52"/>
      <c r="F61" s="52"/>
      <c r="G61" s="52"/>
      <c r="H61" s="52"/>
      <c r="J61" s="903"/>
      <c r="K61" s="998"/>
    </row>
    <row r="62" spans="1:11" s="50" customFormat="1" ht="15.75" customHeight="1" x14ac:dyDescent="0.2">
      <c r="A62" s="80"/>
      <c r="B62" s="52"/>
      <c r="C62" s="52"/>
      <c r="D62" s="52"/>
      <c r="E62" s="52"/>
      <c r="F62" s="52"/>
      <c r="G62" s="52"/>
      <c r="H62" s="52"/>
      <c r="I62" s="52"/>
      <c r="J62" s="275"/>
      <c r="K62" s="73"/>
    </row>
    <row r="63" spans="1:11" s="50" customFormat="1" ht="15.75" customHeight="1" x14ac:dyDescent="0.25">
      <c r="A63" s="672" t="s">
        <v>1169</v>
      </c>
      <c r="B63" s="52"/>
      <c r="C63" s="52"/>
      <c r="D63" s="52"/>
      <c r="E63" s="52"/>
      <c r="F63" s="52"/>
      <c r="G63" s="52"/>
      <c r="H63" s="52"/>
      <c r="I63" s="52"/>
      <c r="J63" s="129"/>
      <c r="K63" s="66"/>
    </row>
    <row r="64" spans="1:11" s="50" customFormat="1" ht="15.75" customHeight="1" x14ac:dyDescent="0.2">
      <c r="A64" s="1"/>
      <c r="B64" s="1"/>
      <c r="C64" s="1"/>
      <c r="D64" s="1"/>
      <c r="E64" s="1"/>
      <c r="F64" s="1"/>
      <c r="G64" s="1"/>
      <c r="H64" s="1"/>
      <c r="I64" s="1"/>
      <c r="J64" s="2"/>
      <c r="K64" s="1"/>
    </row>
    <row r="65" spans="1:11" s="50" customFormat="1" ht="15.75" customHeight="1" x14ac:dyDescent="0.2">
      <c r="A65" s="1"/>
      <c r="B65" s="1"/>
      <c r="C65" s="1"/>
      <c r="D65" s="1"/>
      <c r="E65" s="1"/>
      <c r="F65" s="1"/>
      <c r="G65" s="1"/>
      <c r="H65" s="1"/>
      <c r="I65" s="1"/>
      <c r="J65" s="2"/>
      <c r="K65" s="1"/>
    </row>
    <row r="66" spans="1:11" s="50" customFormat="1" ht="15.75" customHeight="1" x14ac:dyDescent="0.2">
      <c r="A66" s="1"/>
      <c r="B66" s="1"/>
      <c r="C66" s="1"/>
      <c r="D66" s="1"/>
      <c r="E66" s="1"/>
      <c r="F66" s="1"/>
      <c r="G66" s="1"/>
      <c r="H66" s="1"/>
      <c r="I66" s="1"/>
      <c r="J66" s="2"/>
      <c r="K66" s="1"/>
    </row>
  </sheetData>
  <mergeCells count="43">
    <mergeCell ref="A38:E39"/>
    <mergeCell ref="K38:K39"/>
    <mergeCell ref="J34:J35"/>
    <mergeCell ref="K30:K31"/>
    <mergeCell ref="H39:H40"/>
    <mergeCell ref="A36:H36"/>
    <mergeCell ref="I36:I37"/>
    <mergeCell ref="H28:H29"/>
    <mergeCell ref="J32:J33"/>
    <mergeCell ref="J27:J28"/>
    <mergeCell ref="A1:K1"/>
    <mergeCell ref="A2:K2"/>
    <mergeCell ref="A5:J5"/>
    <mergeCell ref="A21:I21"/>
    <mergeCell ref="K9:K10"/>
    <mergeCell ref="K12:K13"/>
    <mergeCell ref="K27:K28"/>
    <mergeCell ref="J16:J17"/>
    <mergeCell ref="J14:J15"/>
    <mergeCell ref="J9:J10"/>
    <mergeCell ref="J12:J13"/>
    <mergeCell ref="J30:J31"/>
    <mergeCell ref="J18:J19"/>
    <mergeCell ref="I28:I29"/>
    <mergeCell ref="J38:J39"/>
    <mergeCell ref="K57:K58"/>
    <mergeCell ref="J57:J58"/>
    <mergeCell ref="J50:J51"/>
    <mergeCell ref="J60:J61"/>
    <mergeCell ref="K60:K61"/>
    <mergeCell ref="J53:J54"/>
    <mergeCell ref="K44:K45"/>
    <mergeCell ref="K41:K42"/>
    <mergeCell ref="J44:J45"/>
    <mergeCell ref="J47:J48"/>
    <mergeCell ref="A55:H55"/>
    <mergeCell ref="K50:K51"/>
    <mergeCell ref="K53:K54"/>
    <mergeCell ref="I42:I43"/>
    <mergeCell ref="K47:K48"/>
    <mergeCell ref="A47:H47"/>
    <mergeCell ref="H42:H43"/>
    <mergeCell ref="J41:J42"/>
  </mergeCells>
  <phoneticPr fontId="11" type="noConversion"/>
  <hyperlinks>
    <hyperlink ref="A5" location="QuestionD4" display="Dwellings let to existing social housing tenants transferring into LAs own stock from a social housing dwelling"/>
    <hyperlink ref="A47" location="QuestionD10" display="10. Total LA dwellings let"/>
    <hyperlink ref="A55" location="QuestionD11D12" display="Nominations taken up"/>
    <hyperlink ref="J9" location="Guidance!A242" display="d4a"/>
    <hyperlink ref="J12" location="Guidance!A243" display="d4aa"/>
    <hyperlink ref="J14" location="Guidance!A244" display="d4ab"/>
    <hyperlink ref="J16" location="Guidance!A245" display="d4ac"/>
    <hyperlink ref="J18" location="Guidance!A246" display="d4ad"/>
    <hyperlink ref="J27" location="Guidance!A254" display="d8a"/>
    <hyperlink ref="J30" location="Guidance!A255" display="d8aa"/>
    <hyperlink ref="J32" location="Guidance!A256" display="d8ab"/>
    <hyperlink ref="J34" location="Guidance!A257" display="d8ac"/>
    <hyperlink ref="J38" location="Guidance!A262" display="d9a"/>
    <hyperlink ref="J41" location="Guidance!A263" display="d9aa"/>
    <hyperlink ref="J44" location="Guidance!A264" display="d9ab"/>
    <hyperlink ref="J47" location="Guidance!A267" display="d10a"/>
    <hyperlink ref="J50" location="Guidance!A268" display="d10aa"/>
    <hyperlink ref="J53" location="Guidance!A270" display="d10ab"/>
    <hyperlink ref="J57" location="Guidance!A279" display="d11a"/>
    <hyperlink ref="J60" location="Guidance!A280" display="d12a"/>
    <hyperlink ref="J9:J10" location="Guidance!A229" display="d4a"/>
    <hyperlink ref="J12:J13" location="Guidance!A230" display="d4aa"/>
    <hyperlink ref="J14:J15" location="Guidance!A231" display="d4ab"/>
    <hyperlink ref="J16:J17" location="Guidance!A232" display="d4ac"/>
    <hyperlink ref="J18:J19" location="Guidance!A233" display="d4ad"/>
    <hyperlink ref="J27:J28" location="Guidance!A238" display="d8a"/>
    <hyperlink ref="J30:J31" location="Guidance!A239" display="d8aa"/>
    <hyperlink ref="J32:J33" location="Guidance!A240" display="d8ab"/>
    <hyperlink ref="J34:J35" location="Guidance!A241" display="d8ac"/>
    <hyperlink ref="J38:J39" location="Guidance!A246" display="d9a"/>
    <hyperlink ref="J41:J42" location="Guidance!A247" display="d9aa"/>
    <hyperlink ref="J44:J45" location="Guidance!A248" display="d9ab"/>
    <hyperlink ref="J47:J48" location="Guidance!A251" display="d10a"/>
    <hyperlink ref="J50:J51" location="Guidance!A252" display="d10aa"/>
    <hyperlink ref="J53:J54" location="Guidance!A254" display="d10ab"/>
    <hyperlink ref="J57:J58" location="Guidance!A263" display="d11a"/>
    <hyperlink ref="J60:J61" location="Guidance!A264" display="d12a"/>
    <hyperlink ref="A36" location="QuestionD9" display="Mutual exchanges"/>
    <hyperlink ref="A21" location="QuestionD8" display="Dwellings let to new tenants to social housing"/>
  </hyperlinks>
  <pageMargins left="0.75" right="0.75" top="1" bottom="1" header="0.5" footer="0.5"/>
  <pageSetup paperSize="9" scale="5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48"/>
  <sheetViews>
    <sheetView showGridLines="0" view="pageBreakPreview" zoomScaleNormal="100" zoomScaleSheetLayoutView="100" workbookViewId="0">
      <selection sqref="A1:J1"/>
    </sheetView>
  </sheetViews>
  <sheetFormatPr defaultRowHeight="15.75" customHeight="1" x14ac:dyDescent="0.2"/>
  <cols>
    <col min="1" max="10" width="13.42578125" customWidth="1"/>
  </cols>
  <sheetData>
    <row r="1" spans="1:10" ht="24" customHeight="1" x14ac:dyDescent="0.2">
      <c r="A1" s="1022" t="s">
        <v>70</v>
      </c>
      <c r="B1" s="1022"/>
      <c r="C1" s="1022"/>
      <c r="D1" s="1022"/>
      <c r="E1" s="1022"/>
      <c r="F1" s="1022"/>
      <c r="G1" s="1022"/>
      <c r="H1" s="1023"/>
      <c r="I1" s="1023"/>
      <c r="J1" s="1023"/>
    </row>
    <row r="2" spans="1:10" ht="15.75" customHeight="1" x14ac:dyDescent="0.2">
      <c r="A2" s="1"/>
      <c r="B2" s="1"/>
      <c r="C2" s="1"/>
      <c r="D2" s="1"/>
      <c r="E2" s="1"/>
      <c r="F2" s="1"/>
      <c r="G2" s="1"/>
      <c r="H2" s="1"/>
      <c r="I2" s="1"/>
      <c r="J2" s="1"/>
    </row>
    <row r="3" spans="1:10" ht="15.75" customHeight="1" x14ac:dyDescent="0.3">
      <c r="A3" s="304" t="s">
        <v>188</v>
      </c>
      <c r="B3" s="15"/>
      <c r="C3" s="15"/>
      <c r="D3" s="15"/>
      <c r="E3" s="15"/>
      <c r="F3" s="15"/>
      <c r="G3" s="15"/>
      <c r="H3" s="15"/>
      <c r="I3" s="15"/>
      <c r="J3" s="15"/>
    </row>
    <row r="4" spans="1:10" ht="15.75" customHeight="1" x14ac:dyDescent="0.25">
      <c r="A4" s="14"/>
      <c r="B4" s="15"/>
      <c r="C4" s="15"/>
      <c r="D4" s="15"/>
      <c r="E4" s="15"/>
      <c r="F4" s="15"/>
      <c r="G4" s="15"/>
      <c r="H4" s="15"/>
      <c r="I4" s="15"/>
      <c r="J4" s="15"/>
    </row>
    <row r="5" spans="1:10" ht="41.25" customHeight="1" x14ac:dyDescent="0.2">
      <c r="A5" s="1024" t="s">
        <v>860</v>
      </c>
      <c r="B5" s="1025"/>
      <c r="C5" s="1025"/>
      <c r="D5" s="1025"/>
      <c r="E5" s="1025"/>
      <c r="F5" s="1025"/>
      <c r="G5" s="1025"/>
      <c r="H5" s="1025"/>
      <c r="I5" s="1025"/>
      <c r="J5" s="1025"/>
    </row>
    <row r="6" spans="1:10" ht="15.75" customHeight="1" x14ac:dyDescent="0.2">
      <c r="A6" s="411"/>
      <c r="B6" s="412"/>
      <c r="C6" s="412"/>
      <c r="D6" s="412"/>
      <c r="E6" s="412"/>
      <c r="F6" s="411"/>
      <c r="G6" s="411"/>
      <c r="H6" s="411"/>
      <c r="I6" s="411"/>
      <c r="J6" s="15"/>
    </row>
    <row r="7" spans="1:10" ht="15.75" customHeight="1" x14ac:dyDescent="0.2">
      <c r="A7" s="413"/>
      <c r="B7" s="413"/>
      <c r="C7" s="413"/>
      <c r="D7" s="413"/>
      <c r="E7" s="413"/>
      <c r="F7" s="413"/>
      <c r="G7" s="413"/>
      <c r="H7" s="413"/>
      <c r="I7" s="413"/>
      <c r="J7" s="15"/>
    </row>
    <row r="8" spans="1:10" ht="15.75" customHeight="1" x14ac:dyDescent="0.25">
      <c r="A8" s="496" t="s">
        <v>1192</v>
      </c>
      <c r="B8" s="414"/>
      <c r="C8" s="414"/>
      <c r="D8" s="414"/>
      <c r="E8" s="415"/>
      <c r="F8" s="411"/>
      <c r="G8" s="411"/>
      <c r="H8" s="411"/>
      <c r="I8" s="411"/>
      <c r="J8" s="15"/>
    </row>
    <row r="9" spans="1:10" x14ac:dyDescent="0.25">
      <c r="A9" s="674" t="s">
        <v>437</v>
      </c>
      <c r="B9" s="416"/>
      <c r="C9" s="416"/>
      <c r="D9" s="406"/>
      <c r="E9" s="406"/>
      <c r="F9" s="406"/>
      <c r="G9" s="406"/>
      <c r="H9" s="1032"/>
      <c r="I9" s="1028" t="s">
        <v>1194</v>
      </c>
      <c r="J9" s="1"/>
    </row>
    <row r="10" spans="1:10" ht="14.25" customHeight="1" x14ac:dyDescent="0.25">
      <c r="A10" s="674" t="s">
        <v>438</v>
      </c>
      <c r="B10" s="415"/>
      <c r="C10" s="417"/>
      <c r="D10" s="406"/>
      <c r="E10" s="406"/>
      <c r="F10" s="406"/>
      <c r="G10" s="406"/>
      <c r="H10" s="1032"/>
      <c r="I10" s="1029"/>
      <c r="J10" s="1"/>
    </row>
    <row r="11" spans="1:10" ht="7.5" customHeight="1" x14ac:dyDescent="0.25">
      <c r="A11" s="303"/>
      <c r="B11" s="416"/>
      <c r="C11" s="416"/>
      <c r="D11" s="406"/>
      <c r="E11" s="406"/>
      <c r="F11" s="406"/>
      <c r="G11" s="406"/>
      <c r="H11" s="1033"/>
      <c r="I11" s="1030"/>
      <c r="J11" s="1"/>
    </row>
    <row r="12" spans="1:10" ht="15.75" customHeight="1" x14ac:dyDescent="0.2">
      <c r="A12" s="2"/>
      <c r="B12" s="2"/>
      <c r="C12" s="53"/>
      <c r="D12" s="53"/>
      <c r="E12" s="53"/>
      <c r="F12" s="53"/>
      <c r="G12" s="53"/>
      <c r="I12" s="1026" t="s">
        <v>190</v>
      </c>
      <c r="J12" s="2"/>
    </row>
    <row r="13" spans="1:10" ht="15.75" customHeight="1" x14ac:dyDescent="0.2">
      <c r="A13" s="121"/>
      <c r="B13" s="121" t="s">
        <v>67</v>
      </c>
      <c r="C13" s="53"/>
      <c r="D13" s="53"/>
      <c r="E13" s="53"/>
      <c r="F13" s="53"/>
      <c r="G13" s="53"/>
      <c r="I13" s="1027"/>
      <c r="J13" s="2"/>
    </row>
    <row r="14" spans="1:10" ht="15.75" customHeight="1" x14ac:dyDescent="0.2">
      <c r="A14" s="147"/>
      <c r="B14" s="191"/>
      <c r="C14" s="191"/>
      <c r="D14" s="192"/>
      <c r="E14" s="192"/>
      <c r="F14" s="192"/>
      <c r="G14" s="192"/>
      <c r="I14" s="1017"/>
      <c r="J14" s="193"/>
    </row>
    <row r="15" spans="1:10" ht="15.75" customHeight="1" x14ac:dyDescent="0.25">
      <c r="A15" s="673" t="s">
        <v>1015</v>
      </c>
      <c r="B15" s="124"/>
      <c r="C15" s="161"/>
      <c r="D15" s="161"/>
      <c r="E15" s="161"/>
      <c r="F15" s="161"/>
      <c r="G15" s="161"/>
      <c r="H15" s="366"/>
      <c r="I15" s="1018"/>
      <c r="J15" s="22"/>
    </row>
    <row r="16" spans="1:10" ht="15.75" customHeight="1" x14ac:dyDescent="0.2">
      <c r="A16" s="2"/>
      <c r="B16" s="124"/>
      <c r="C16" s="2"/>
      <c r="D16" s="2"/>
      <c r="E16" s="2"/>
      <c r="F16" s="2"/>
      <c r="G16" s="2"/>
      <c r="H16" s="2"/>
      <c r="I16" s="2"/>
      <c r="J16" s="2"/>
    </row>
    <row r="17" spans="1:10" ht="15.75" customHeight="1" x14ac:dyDescent="0.2">
      <c r="A17" s="2"/>
      <c r="B17" s="2"/>
      <c r="C17" s="2"/>
      <c r="D17" s="2"/>
      <c r="E17" s="2"/>
      <c r="F17" s="2"/>
      <c r="G17" s="2"/>
      <c r="H17" s="2"/>
      <c r="I17" s="2"/>
      <c r="J17" s="2"/>
    </row>
    <row r="18" spans="1:10" ht="15.75" customHeight="1" x14ac:dyDescent="0.3">
      <c r="A18" s="305" t="s">
        <v>189</v>
      </c>
      <c r="B18" s="122"/>
      <c r="C18" s="122"/>
      <c r="D18" s="122"/>
      <c r="E18" s="122"/>
      <c r="F18" s="122"/>
      <c r="G18" s="122"/>
      <c r="H18" s="122"/>
      <c r="I18" s="122"/>
      <c r="J18" s="122"/>
    </row>
    <row r="19" spans="1:10" ht="15.75" customHeight="1" x14ac:dyDescent="0.25">
      <c r="A19" s="116"/>
      <c r="B19" s="122"/>
      <c r="C19" s="122"/>
      <c r="D19" s="122"/>
      <c r="E19" s="122"/>
      <c r="F19" s="122"/>
      <c r="G19" s="122"/>
      <c r="H19" s="122"/>
      <c r="I19" s="122"/>
      <c r="J19" s="122"/>
    </row>
    <row r="20" spans="1:10" ht="33.75" customHeight="1" x14ac:dyDescent="0.2">
      <c r="A20" s="926" t="s">
        <v>112</v>
      </c>
      <c r="B20" s="927"/>
      <c r="C20" s="927"/>
      <c r="D20" s="927"/>
      <c r="E20" s="927"/>
      <c r="F20" s="927"/>
      <c r="G20" s="927"/>
      <c r="H20" s="927"/>
      <c r="I20" s="927"/>
      <c r="J20" s="927"/>
    </row>
    <row r="21" spans="1:10" ht="15.75" customHeight="1" x14ac:dyDescent="0.2">
      <c r="A21" s="145"/>
      <c r="B21" s="98"/>
      <c r="C21" s="98"/>
      <c r="D21" s="98"/>
      <c r="E21" s="98"/>
      <c r="F21" s="145"/>
      <c r="G21" s="145"/>
      <c r="H21" s="145"/>
      <c r="I21" s="145"/>
      <c r="J21" s="122"/>
    </row>
    <row r="22" spans="1:10" ht="15.75" customHeight="1" x14ac:dyDescent="0.2">
      <c r="A22" s="413"/>
      <c r="B22" s="413"/>
      <c r="C22" s="413"/>
      <c r="D22" s="413"/>
      <c r="E22" s="413"/>
      <c r="F22" s="413"/>
      <c r="G22" s="151"/>
      <c r="H22" s="145"/>
      <c r="I22" s="145"/>
      <c r="J22" s="122"/>
    </row>
    <row r="23" spans="1:10" ht="15.75" customHeight="1" x14ac:dyDescent="0.25">
      <c r="A23" s="418" t="s">
        <v>1193</v>
      </c>
      <c r="B23" s="414"/>
      <c r="C23" s="414"/>
      <c r="D23" s="414"/>
      <c r="E23" s="415"/>
      <c r="F23" s="411"/>
      <c r="G23" s="145"/>
      <c r="H23" s="151"/>
      <c r="I23" s="151"/>
      <c r="J23" s="122"/>
    </row>
    <row r="24" spans="1:10" ht="21.95" customHeight="1" x14ac:dyDescent="0.25">
      <c r="A24" s="194"/>
      <c r="B24" s="194"/>
      <c r="C24" s="194"/>
      <c r="D24" s="124"/>
      <c r="E24" s="124"/>
      <c r="F24" s="124"/>
      <c r="G24" s="124"/>
      <c r="H24" s="1031" t="s">
        <v>69</v>
      </c>
      <c r="I24" s="1019" t="s">
        <v>421</v>
      </c>
      <c r="J24" s="156"/>
    </row>
    <row r="25" spans="1:10" ht="21.95" customHeight="1" x14ac:dyDescent="0.25">
      <c r="A25" s="173"/>
      <c r="B25" s="173"/>
      <c r="C25" s="148"/>
      <c r="D25" s="124"/>
      <c r="E25" s="124"/>
      <c r="F25" s="124"/>
      <c r="G25" s="124"/>
      <c r="H25" s="1019"/>
      <c r="I25" s="1020"/>
      <c r="J25" s="156"/>
    </row>
    <row r="26" spans="1:10" ht="21.95" customHeight="1" x14ac:dyDescent="0.25">
      <c r="A26" s="173" t="s">
        <v>94</v>
      </c>
      <c r="B26" s="194"/>
      <c r="C26" s="194"/>
      <c r="D26" s="124"/>
      <c r="E26" s="124"/>
      <c r="F26" s="124"/>
      <c r="G26" s="124"/>
      <c r="H26" s="1021"/>
      <c r="I26" s="1021"/>
      <c r="J26" s="189" t="s">
        <v>439</v>
      </c>
    </row>
    <row r="27" spans="1:10" ht="15.75" customHeight="1" x14ac:dyDescent="0.25">
      <c r="A27" s="173"/>
      <c r="B27" s="194"/>
      <c r="C27" s="194"/>
      <c r="D27" s="124"/>
      <c r="E27" s="124"/>
      <c r="F27" s="124"/>
      <c r="H27" s="902" t="s">
        <v>217</v>
      </c>
      <c r="I27" s="902" t="s">
        <v>218</v>
      </c>
      <c r="J27" s="1014" t="s">
        <v>288</v>
      </c>
    </row>
    <row r="28" spans="1:10" ht="15.75" customHeight="1" x14ac:dyDescent="0.2">
      <c r="B28" t="s">
        <v>861</v>
      </c>
      <c r="C28" s="195"/>
      <c r="D28" s="94"/>
      <c r="E28" s="94"/>
      <c r="F28" s="124"/>
      <c r="H28" s="903"/>
      <c r="I28" s="903"/>
      <c r="J28" s="903"/>
    </row>
    <row r="29" spans="1:10" ht="15.75" customHeight="1" x14ac:dyDescent="0.2">
      <c r="A29" s="2"/>
      <c r="B29" s="121"/>
      <c r="C29" s="195"/>
      <c r="D29" s="94"/>
      <c r="E29" s="94"/>
      <c r="F29" s="124"/>
      <c r="G29" s="124"/>
      <c r="H29" s="902" t="s">
        <v>219</v>
      </c>
      <c r="I29" s="1014" t="s">
        <v>220</v>
      </c>
      <c r="J29" s="1015" t="s">
        <v>289</v>
      </c>
    </row>
    <row r="30" spans="1:10" ht="15.75" customHeight="1" x14ac:dyDescent="0.2">
      <c r="B30" t="s">
        <v>862</v>
      </c>
      <c r="C30" s="196"/>
      <c r="D30" s="32"/>
      <c r="E30" s="94"/>
      <c r="F30" s="124"/>
      <c r="H30" s="903"/>
      <c r="I30" s="903"/>
      <c r="J30" s="1016"/>
    </row>
    <row r="31" spans="1:10" ht="15.75" customHeight="1" x14ac:dyDescent="0.2">
      <c r="A31" s="2"/>
      <c r="B31" s="144"/>
      <c r="C31" s="196"/>
      <c r="D31" s="32"/>
      <c r="E31" s="94"/>
      <c r="F31" s="124"/>
      <c r="H31" s="902" t="s">
        <v>221</v>
      </c>
      <c r="I31" s="902" t="s">
        <v>222</v>
      </c>
      <c r="J31" s="1015" t="s">
        <v>290</v>
      </c>
    </row>
    <row r="32" spans="1:10" ht="15.75" customHeight="1" x14ac:dyDescent="0.2">
      <c r="B32" t="s">
        <v>863</v>
      </c>
      <c r="C32" s="143"/>
      <c r="D32" s="32"/>
      <c r="E32" s="94"/>
      <c r="F32" s="154"/>
      <c r="H32" s="903"/>
      <c r="I32" s="903"/>
      <c r="J32" s="1016"/>
    </row>
    <row r="33" spans="1:10" ht="15.75" customHeight="1" x14ac:dyDescent="0.2">
      <c r="A33" s="197"/>
      <c r="B33" s="198"/>
      <c r="C33" s="198"/>
      <c r="D33" s="124"/>
      <c r="E33" s="124"/>
      <c r="F33" s="154"/>
      <c r="H33" s="902" t="s">
        <v>223</v>
      </c>
      <c r="I33" s="1014" t="s">
        <v>224</v>
      </c>
      <c r="J33" s="1015" t="s">
        <v>291</v>
      </c>
    </row>
    <row r="34" spans="1:10" ht="15.75" customHeight="1" x14ac:dyDescent="0.2">
      <c r="A34" s="2"/>
      <c r="B34" s="147" t="s">
        <v>66</v>
      </c>
      <c r="C34" s="191"/>
      <c r="D34" s="192"/>
      <c r="E34" s="192"/>
      <c r="F34" s="192"/>
      <c r="G34" s="192"/>
      <c r="H34" s="903"/>
      <c r="I34" s="903"/>
      <c r="J34" s="1016"/>
    </row>
    <row r="35" spans="1:10" ht="15.75" customHeight="1" x14ac:dyDescent="0.25">
      <c r="A35" s="37"/>
      <c r="B35" s="37"/>
      <c r="C35" s="37"/>
      <c r="D35" s="37"/>
      <c r="E35" s="37"/>
      <c r="F35" s="37"/>
      <c r="G35" s="37"/>
      <c r="H35" s="29"/>
      <c r="I35" s="29"/>
      <c r="J35" s="1"/>
    </row>
    <row r="36" spans="1:10" ht="15.75" customHeight="1" x14ac:dyDescent="0.2">
      <c r="A36" s="29"/>
      <c r="B36" s="29"/>
      <c r="C36" s="29"/>
      <c r="D36" s="29"/>
      <c r="E36" s="29"/>
      <c r="F36" s="29"/>
      <c r="G36" s="29"/>
      <c r="H36" s="29"/>
      <c r="I36" s="29"/>
      <c r="J36" s="1"/>
    </row>
    <row r="37" spans="1:10" ht="15.75" hidden="1" customHeight="1" x14ac:dyDescent="0.2">
      <c r="A37" s="29"/>
      <c r="B37" s="29"/>
      <c r="C37" s="29"/>
      <c r="D37" s="29"/>
      <c r="E37" s="29"/>
      <c r="F37" s="29"/>
      <c r="G37" s="29"/>
      <c r="H37" s="1"/>
      <c r="I37" s="1"/>
      <c r="J37" s="1"/>
    </row>
    <row r="38" spans="1:10" ht="15.75" hidden="1" customHeight="1" x14ac:dyDescent="0.2">
      <c r="A38" s="1"/>
      <c r="B38" s="1"/>
      <c r="C38" s="1"/>
      <c r="D38" s="1"/>
      <c r="E38" s="1"/>
      <c r="F38" s="1"/>
      <c r="G38" s="1"/>
      <c r="H38" s="1"/>
      <c r="I38" s="1"/>
      <c r="J38" s="1"/>
    </row>
    <row r="39" spans="1:10" ht="15.75" hidden="1" customHeight="1" x14ac:dyDescent="0.2">
      <c r="A39" s="1"/>
      <c r="B39" s="1"/>
      <c r="C39" s="1"/>
      <c r="D39" s="1"/>
      <c r="E39" s="1"/>
      <c r="F39" s="1"/>
      <c r="G39" s="1"/>
      <c r="H39" s="1"/>
      <c r="I39" s="1"/>
      <c r="J39" s="1"/>
    </row>
    <row r="40" spans="1:10" ht="15.75" hidden="1" customHeight="1" x14ac:dyDescent="0.2">
      <c r="A40" s="1"/>
      <c r="B40" s="1"/>
      <c r="C40" s="1"/>
      <c r="D40" s="1"/>
      <c r="E40" s="1"/>
      <c r="F40" s="1"/>
      <c r="G40" s="1"/>
      <c r="H40" s="1"/>
      <c r="I40" s="1"/>
      <c r="J40" s="1"/>
    </row>
    <row r="41" spans="1:10" ht="15.75" hidden="1" customHeight="1" x14ac:dyDescent="0.2">
      <c r="A41" s="1"/>
      <c r="B41" s="1"/>
      <c r="C41" s="1"/>
      <c r="D41" s="1"/>
      <c r="E41" s="1"/>
      <c r="F41" s="1"/>
      <c r="G41" s="1"/>
      <c r="H41" s="1"/>
      <c r="I41" s="1"/>
      <c r="J41" s="1"/>
    </row>
    <row r="42" spans="1:10" ht="15.75" hidden="1" customHeight="1" x14ac:dyDescent="0.2">
      <c r="A42" s="1"/>
      <c r="B42" s="1"/>
      <c r="C42" s="1"/>
      <c r="D42" s="1"/>
      <c r="E42" s="1"/>
      <c r="F42" s="1"/>
      <c r="G42" s="1"/>
      <c r="H42" s="1"/>
      <c r="I42" s="1"/>
      <c r="J42" s="1"/>
    </row>
    <row r="43" spans="1:10" ht="15.75" hidden="1" customHeight="1" x14ac:dyDescent="0.2">
      <c r="A43" s="1"/>
      <c r="B43" s="1"/>
      <c r="C43" s="1"/>
      <c r="D43" s="1"/>
      <c r="E43" s="1"/>
      <c r="F43" s="1"/>
      <c r="G43" s="1"/>
      <c r="H43" s="1"/>
      <c r="I43" s="1"/>
      <c r="J43" s="1"/>
    </row>
    <row r="44" spans="1:10" ht="15.75" hidden="1" customHeight="1" x14ac:dyDescent="0.2">
      <c r="A44" s="1"/>
      <c r="B44" s="1"/>
      <c r="C44" s="1"/>
      <c r="D44" s="1"/>
      <c r="E44" s="1"/>
      <c r="F44" s="1"/>
      <c r="G44" s="1"/>
      <c r="H44" s="1"/>
      <c r="I44" s="1"/>
      <c r="J44" s="1"/>
    </row>
    <row r="45" spans="1:10" ht="15.75" hidden="1" customHeight="1" x14ac:dyDescent="0.2">
      <c r="A45" s="1"/>
      <c r="B45" s="1"/>
      <c r="C45" s="1"/>
      <c r="D45" s="1"/>
      <c r="E45" s="1"/>
      <c r="F45" s="1"/>
      <c r="G45" s="1"/>
      <c r="H45" s="1"/>
      <c r="I45" s="1"/>
      <c r="J45" s="1"/>
    </row>
    <row r="46" spans="1:10" ht="15.75" hidden="1" customHeight="1" x14ac:dyDescent="0.2">
      <c r="A46" s="1"/>
      <c r="B46" s="1"/>
      <c r="C46" s="1"/>
      <c r="D46" s="1"/>
      <c r="E46" s="1"/>
      <c r="F46" s="1"/>
      <c r="G46" s="1"/>
      <c r="H46" s="1"/>
      <c r="I46" s="1"/>
      <c r="J46" s="1"/>
    </row>
    <row r="47" spans="1:10" ht="15.75" hidden="1" customHeight="1" x14ac:dyDescent="0.2">
      <c r="A47" s="1"/>
      <c r="B47" s="1"/>
      <c r="C47" s="1"/>
      <c r="D47" s="1"/>
      <c r="E47" s="1"/>
      <c r="F47" s="1"/>
      <c r="G47" s="1"/>
      <c r="H47" s="1"/>
      <c r="I47" s="1"/>
      <c r="J47" s="1"/>
    </row>
    <row r="48" spans="1:10" ht="15.75" hidden="1" customHeight="1" x14ac:dyDescent="0.2">
      <c r="A48" s="1"/>
      <c r="B48" s="1"/>
      <c r="C48" s="1"/>
      <c r="D48" s="1"/>
      <c r="E48" s="1"/>
      <c r="F48" s="1"/>
      <c r="G48" s="1"/>
    </row>
  </sheetData>
  <mergeCells count="21">
    <mergeCell ref="I14:I15"/>
    <mergeCell ref="J29:J30"/>
    <mergeCell ref="J27:J28"/>
    <mergeCell ref="I24:I26"/>
    <mergeCell ref="A1:J1"/>
    <mergeCell ref="H29:H30"/>
    <mergeCell ref="I29:I30"/>
    <mergeCell ref="H27:H28"/>
    <mergeCell ref="I27:I28"/>
    <mergeCell ref="A5:J5"/>
    <mergeCell ref="I12:I13"/>
    <mergeCell ref="I9:I11"/>
    <mergeCell ref="H24:H26"/>
    <mergeCell ref="H9:H11"/>
    <mergeCell ref="H33:H34"/>
    <mergeCell ref="I33:I34"/>
    <mergeCell ref="A20:J20"/>
    <mergeCell ref="H31:H32"/>
    <mergeCell ref="I31:I32"/>
    <mergeCell ref="J33:J34"/>
    <mergeCell ref="J31:J32"/>
  </mergeCells>
  <phoneticPr fontId="11" type="noConversion"/>
  <hyperlinks>
    <hyperlink ref="I12:I13" location="Guidance!A305" display="e1a"/>
    <hyperlink ref="H27" location="Guidance!A329" display="e2aa"/>
    <hyperlink ref="H29" location="Guidance!A329" display="e2ba"/>
    <hyperlink ref="H31" location="Guidance!A329" display="e2ca"/>
    <hyperlink ref="H33" location="Guidance!A329" display="e2da"/>
    <hyperlink ref="I27" location="Guidance!A329" display="e2ab"/>
    <hyperlink ref="I29" location="Guidance!A329" display="e2bb"/>
    <hyperlink ref="I31" location="Guidance!A329" display="e2cb"/>
    <hyperlink ref="I33" location="Guidance!A329" display="e2db"/>
    <hyperlink ref="J27" location="Guidance!A329" display="e2ac"/>
    <hyperlink ref="J29" location="Guidance!A329" display="e2bc"/>
    <hyperlink ref="J31" location="Guidance!A329" display="e2cc"/>
    <hyperlink ref="J33" location="Guidance!A329" display="e2dc"/>
    <hyperlink ref="H27:H28" location="Guidance!A310" display="e2aa"/>
    <hyperlink ref="I27:I28" location="Guidance!A310" display="e2ab"/>
    <hyperlink ref="J27:J28" location="Guidance!A310" display="e2ac"/>
    <hyperlink ref="H29:H30" location="Guidance!A310" display="e2ba"/>
    <hyperlink ref="I29:I30" location="Guidance!A310" display="e2bb"/>
    <hyperlink ref="J29:J30" location="Guidance!A310" display="e2bc"/>
    <hyperlink ref="H31:H32" location="Guidance!A310" display="e2ca"/>
    <hyperlink ref="I31:I32" location="Guidance!A310" display="e2cb"/>
    <hyperlink ref="J31:J32" location="Guidance!A310" display="e2cc"/>
    <hyperlink ref="H33:H34" location="Guidance!A310" display="e2da"/>
    <hyperlink ref="I33:I34" location="Guidance!A310" display="e2db"/>
    <hyperlink ref="J33:J34" location="Guidance!A310" display="e2dc"/>
  </hyperlinks>
  <pageMargins left="0.75" right="0.75" top="1" bottom="1" header="0.5" footer="0.5"/>
  <pageSetup paperSize="9" scale="5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F94"/>
  <sheetViews>
    <sheetView showGridLines="0" view="pageBreakPreview" zoomScaleNormal="100" zoomScaleSheetLayoutView="100" workbookViewId="0">
      <selection sqref="A1:J1"/>
    </sheetView>
  </sheetViews>
  <sheetFormatPr defaultRowHeight="15.75" customHeight="1" x14ac:dyDescent="0.2"/>
  <cols>
    <col min="1" max="2" width="13.42578125" style="2" customWidth="1"/>
    <col min="3" max="3" width="25" style="2" customWidth="1"/>
    <col min="4" max="4" width="39.85546875" style="2" customWidth="1"/>
    <col min="5" max="5" width="24.7109375" style="2" customWidth="1"/>
    <col min="6" max="6" width="13.42578125" style="2" customWidth="1"/>
    <col min="7" max="7" width="4" style="2" customWidth="1"/>
    <col min="8" max="9" width="14.85546875" style="2" customWidth="1"/>
    <col min="10" max="10" width="9.7109375" style="2" customWidth="1"/>
    <col min="11" max="11" width="13.42578125" style="2" customWidth="1"/>
    <col min="12" max="12" width="17.140625" style="2" customWidth="1"/>
    <col min="13" max="14" width="13.42578125" style="2" customWidth="1"/>
    <col min="15" max="15" width="17.42578125" style="2" customWidth="1"/>
    <col min="16" max="16" width="13.42578125" style="2" customWidth="1"/>
    <col min="17" max="17" width="15.140625" style="2" customWidth="1"/>
    <col min="18" max="20" width="13.42578125" style="2" customWidth="1"/>
    <col min="21" max="21" width="17" style="2" customWidth="1"/>
    <col min="22" max="28" width="13.42578125" style="2" customWidth="1"/>
    <col min="29" max="29" width="18.28515625" style="2" customWidth="1"/>
    <col min="30" max="30" width="16.5703125" style="2" customWidth="1"/>
    <col min="31" max="31" width="15.28515625" style="2" customWidth="1"/>
    <col min="32" max="32" width="16.42578125" style="2" customWidth="1"/>
    <col min="33" max="16384" width="9.140625" style="2"/>
  </cols>
  <sheetData>
    <row r="1" spans="1:32" customFormat="1" ht="24" customHeight="1" x14ac:dyDescent="0.2">
      <c r="A1" s="924" t="s">
        <v>117</v>
      </c>
      <c r="B1" s="925"/>
      <c r="C1" s="925"/>
      <c r="D1" s="925"/>
      <c r="E1" s="925"/>
      <c r="F1" s="925"/>
      <c r="G1" s="925"/>
      <c r="H1" s="925"/>
      <c r="I1" s="925"/>
      <c r="J1" s="950"/>
      <c r="K1" s="924" t="s">
        <v>117</v>
      </c>
      <c r="L1" s="925"/>
      <c r="M1" s="925"/>
      <c r="N1" s="925"/>
      <c r="O1" s="925"/>
      <c r="P1" s="925"/>
      <c r="Q1" s="925"/>
      <c r="R1" s="925"/>
      <c r="S1" s="925"/>
      <c r="T1" s="925"/>
      <c r="U1" s="950"/>
      <c r="V1" s="924" t="s">
        <v>117</v>
      </c>
      <c r="W1" s="925"/>
      <c r="X1" s="925"/>
      <c r="Y1" s="925"/>
      <c r="Z1" s="925"/>
      <c r="AA1" s="925"/>
      <c r="AB1" s="925"/>
      <c r="AC1" s="925"/>
      <c r="AD1" s="925"/>
      <c r="AE1" s="925"/>
      <c r="AF1" s="1051"/>
    </row>
    <row r="2" spans="1:32" ht="20.25" customHeight="1" x14ac:dyDescent="0.3">
      <c r="A2" s="159" t="s">
        <v>7</v>
      </c>
      <c r="K2" s="500" t="s">
        <v>205</v>
      </c>
      <c r="L2" s="280"/>
      <c r="M2" s="280"/>
      <c r="N2" s="280"/>
      <c r="O2" s="280"/>
      <c r="P2" s="1090" t="s">
        <v>87</v>
      </c>
      <c r="Q2" s="234"/>
      <c r="R2" s="1109" t="s">
        <v>1016</v>
      </c>
      <c r="S2" s="1089" t="s">
        <v>449</v>
      </c>
      <c r="T2" s="129"/>
      <c r="V2" s="283" t="s">
        <v>301</v>
      </c>
      <c r="W2" s="116"/>
      <c r="X2" s="116"/>
      <c r="Y2" s="116"/>
      <c r="Z2" s="117"/>
      <c r="AA2" s="117"/>
      <c r="AB2" s="117"/>
      <c r="AC2" s="117"/>
      <c r="AD2" s="117"/>
      <c r="AE2" s="117"/>
      <c r="AF2" s="117"/>
    </row>
    <row r="3" spans="1:32" ht="11.25" customHeight="1" x14ac:dyDescent="0.3">
      <c r="A3" s="159"/>
      <c r="K3" s="238"/>
      <c r="L3" s="49"/>
      <c r="M3" s="49"/>
      <c r="N3" s="49"/>
      <c r="O3" s="239"/>
      <c r="P3" s="1090"/>
      <c r="Q3" s="234"/>
      <c r="R3" s="1109"/>
      <c r="S3" s="1089"/>
      <c r="T3" s="129"/>
      <c r="W3" s="32"/>
      <c r="X3" s="32"/>
      <c r="Y3" s="32"/>
      <c r="Z3" s="118"/>
      <c r="AA3" s="119"/>
      <c r="AB3" s="93"/>
      <c r="AC3" s="93"/>
      <c r="AD3" s="93"/>
      <c r="AE3" s="93"/>
      <c r="AF3" s="120"/>
    </row>
    <row r="4" spans="1:32" ht="15" x14ac:dyDescent="0.2">
      <c r="A4" s="1055" t="s">
        <v>115</v>
      </c>
      <c r="B4" s="1055"/>
      <c r="C4" s="1055"/>
      <c r="D4" s="1055"/>
      <c r="E4" s="1055"/>
      <c r="F4" s="1055"/>
      <c r="G4" s="1055"/>
      <c r="H4" s="1055"/>
      <c r="I4" s="1055"/>
      <c r="J4" s="1055"/>
      <c r="K4" s="49"/>
      <c r="L4" s="49"/>
      <c r="M4" s="49"/>
      <c r="N4" s="129"/>
      <c r="O4" s="129"/>
      <c r="P4" s="1090"/>
      <c r="Q4" s="234"/>
      <c r="R4" s="1109"/>
      <c r="S4" s="1089"/>
      <c r="T4" s="129"/>
      <c r="V4" s="121" t="s">
        <v>279</v>
      </c>
      <c r="W4" s="122"/>
      <c r="X4" s="122"/>
      <c r="Y4" s="122"/>
      <c r="Z4" s="123"/>
      <c r="AA4" s="93"/>
      <c r="AB4" s="93"/>
      <c r="AC4" s="93"/>
      <c r="AD4" s="93"/>
      <c r="AE4" s="93"/>
      <c r="AF4" s="124"/>
    </row>
    <row r="5" spans="1:32" s="129" customFormat="1" ht="15.75" customHeight="1" x14ac:dyDescent="0.25">
      <c r="H5" s="1057" t="s">
        <v>1194</v>
      </c>
      <c r="I5" s="419" t="s">
        <v>109</v>
      </c>
      <c r="K5" s="497" t="s">
        <v>1197</v>
      </c>
      <c r="L5" s="49"/>
      <c r="M5" s="49"/>
      <c r="P5" s="1091"/>
      <c r="Q5" s="234"/>
      <c r="R5" s="1109"/>
      <c r="S5" s="1089"/>
      <c r="V5" s="121" t="s">
        <v>280</v>
      </c>
      <c r="W5" s="122"/>
      <c r="X5" s="122"/>
      <c r="Y5" s="122"/>
      <c r="Z5" s="123"/>
      <c r="AA5" s="93"/>
      <c r="AB5" s="93"/>
      <c r="AC5" s="93"/>
      <c r="AD5" s="93"/>
      <c r="AE5" s="93"/>
      <c r="AF5" s="125"/>
    </row>
    <row r="6" spans="1:32" s="129" customFormat="1" ht="15.75" customHeight="1" x14ac:dyDescent="0.3">
      <c r="A6" s="1061" t="s">
        <v>191</v>
      </c>
      <c r="B6" s="1062"/>
      <c r="C6" s="1062"/>
      <c r="D6" s="1062"/>
      <c r="E6" s="1062"/>
      <c r="F6" s="1062"/>
      <c r="G6" s="1062"/>
      <c r="H6" s="1058"/>
      <c r="I6" s="420" t="s">
        <v>1198</v>
      </c>
      <c r="K6" s="49"/>
      <c r="L6" s="49"/>
      <c r="M6" s="49"/>
      <c r="O6" s="2"/>
      <c r="P6" s="902" t="s">
        <v>30</v>
      </c>
      <c r="Q6" s="240"/>
      <c r="R6" s="1066" t="s">
        <v>31</v>
      </c>
      <c r="S6" s="1066" t="s">
        <v>32</v>
      </c>
      <c r="V6" s="2"/>
      <c r="W6" s="93"/>
      <c r="X6" s="93"/>
      <c r="Y6" s="93"/>
      <c r="Z6" s="18"/>
      <c r="AA6" s="93"/>
      <c r="AB6" s="2"/>
      <c r="AC6" s="2"/>
      <c r="AD6" s="2"/>
      <c r="AE6" s="126" t="s">
        <v>457</v>
      </c>
      <c r="AF6" s="2"/>
    </row>
    <row r="7" spans="1:32" s="129" customFormat="1" ht="15.75" customHeight="1" x14ac:dyDescent="0.2">
      <c r="H7" s="902" t="s">
        <v>8</v>
      </c>
      <c r="I7" s="904" t="s">
        <v>9</v>
      </c>
      <c r="K7" s="2"/>
      <c r="L7" s="240" t="s">
        <v>60</v>
      </c>
      <c r="M7" s="240"/>
      <c r="P7" s="1056"/>
      <c r="Q7" s="240"/>
      <c r="R7" s="1066"/>
      <c r="S7" s="1066"/>
      <c r="T7" s="236"/>
      <c r="V7" s="131" t="s">
        <v>456</v>
      </c>
      <c r="W7" s="127"/>
      <c r="X7" s="127"/>
      <c r="Y7" s="128"/>
      <c r="Z7" s="128"/>
      <c r="AA7" s="128"/>
      <c r="AB7" s="128"/>
      <c r="AC7" s="128"/>
      <c r="AE7" s="914" t="s">
        <v>268</v>
      </c>
    </row>
    <row r="8" spans="1:32" s="129" customFormat="1" ht="15.75" customHeight="1" x14ac:dyDescent="0.2">
      <c r="A8" s="124" t="s">
        <v>440</v>
      </c>
      <c r="B8" s="124"/>
      <c r="C8" s="124"/>
      <c r="D8" s="124"/>
      <c r="E8" s="124"/>
      <c r="F8" s="124"/>
      <c r="H8" s="1056"/>
      <c r="I8" s="905"/>
      <c r="J8" s="2"/>
      <c r="K8" s="2"/>
      <c r="L8" s="240"/>
      <c r="M8" s="240"/>
      <c r="P8" s="902" t="s">
        <v>33</v>
      </c>
      <c r="Q8" s="240"/>
      <c r="R8" s="1066" t="s">
        <v>407</v>
      </c>
      <c r="S8" s="1066" t="s">
        <v>34</v>
      </c>
      <c r="T8" s="236"/>
      <c r="V8" s="131"/>
      <c r="W8" s="127"/>
      <c r="X8" s="127"/>
      <c r="Y8" s="128"/>
      <c r="Z8" s="128"/>
      <c r="AA8" s="128"/>
      <c r="AB8" s="128"/>
      <c r="AC8" s="128"/>
      <c r="AE8" s="1034"/>
    </row>
    <row r="9" spans="1:32" s="129" customFormat="1" ht="15.75" customHeight="1" x14ac:dyDescent="0.25">
      <c r="B9" s="124"/>
      <c r="C9" s="124"/>
      <c r="D9" s="124"/>
      <c r="E9" s="124"/>
      <c r="F9" s="124"/>
      <c r="H9" s="206"/>
      <c r="I9" s="1065" t="s">
        <v>109</v>
      </c>
      <c r="K9" s="2"/>
      <c r="L9" s="240" t="s">
        <v>61</v>
      </c>
      <c r="M9" s="240"/>
      <c r="O9" s="2"/>
      <c r="P9" s="903"/>
      <c r="Q9" s="240"/>
      <c r="R9" s="1066"/>
      <c r="S9" s="1066"/>
      <c r="T9" s="200"/>
      <c r="V9" s="131"/>
      <c r="W9" s="127"/>
      <c r="X9" s="127"/>
      <c r="Y9" s="128"/>
      <c r="Z9" s="128"/>
      <c r="AA9" s="128"/>
      <c r="AB9" s="128"/>
      <c r="AC9" s="128"/>
      <c r="AE9" s="132"/>
      <c r="AF9" s="130"/>
    </row>
    <row r="10" spans="1:32" s="129" customFormat="1" x14ac:dyDescent="0.2">
      <c r="A10" s="1063" t="s">
        <v>1195</v>
      </c>
      <c r="B10" s="1063"/>
      <c r="C10" s="1063"/>
      <c r="D10" s="1063"/>
      <c r="E10" s="1063"/>
      <c r="F10" s="1063"/>
      <c r="G10" s="410"/>
      <c r="H10" s="410"/>
      <c r="I10" s="1065"/>
      <c r="J10" s="2"/>
      <c r="K10" s="2"/>
      <c r="L10" s="240"/>
      <c r="M10" s="240"/>
      <c r="P10" s="902" t="s">
        <v>35</v>
      </c>
      <c r="Q10" s="240"/>
      <c r="R10" s="243"/>
      <c r="S10" s="243"/>
      <c r="W10" s="127"/>
      <c r="X10" s="127"/>
      <c r="Y10" s="128"/>
      <c r="Z10" s="128"/>
      <c r="AA10" s="128"/>
      <c r="AB10" s="128"/>
      <c r="AC10" s="128"/>
      <c r="AE10" s="132"/>
      <c r="AF10" s="134"/>
    </row>
    <row r="11" spans="1:32" s="129" customFormat="1" ht="15.75" customHeight="1" x14ac:dyDescent="0.25">
      <c r="A11" s="1063"/>
      <c r="B11" s="1063"/>
      <c r="C11" s="1063"/>
      <c r="D11" s="1063"/>
      <c r="E11" s="1063"/>
      <c r="F11" s="1063"/>
      <c r="G11" s="410"/>
      <c r="H11" s="420" t="s">
        <v>1052</v>
      </c>
      <c r="I11" s="331" t="s">
        <v>1198</v>
      </c>
      <c r="J11" s="2"/>
      <c r="K11" s="2"/>
      <c r="L11" s="244" t="s">
        <v>62</v>
      </c>
      <c r="M11" s="245"/>
      <c r="P11" s="903"/>
      <c r="Q11" s="240"/>
      <c r="R11" s="243"/>
      <c r="S11" s="243"/>
      <c r="V11" s="1045" t="s">
        <v>866</v>
      </c>
      <c r="W11" s="939"/>
      <c r="X11" s="939"/>
      <c r="Y11" s="939"/>
      <c r="Z11" s="939"/>
      <c r="AA11" s="939"/>
      <c r="AB11" s="939"/>
      <c r="AC11" s="939"/>
      <c r="AD11" s="2"/>
      <c r="AE11" s="133"/>
      <c r="AF11" s="139"/>
    </row>
    <row r="12" spans="1:32" s="129" customFormat="1" x14ac:dyDescent="0.25">
      <c r="A12" s="124"/>
      <c r="B12" s="1059" t="s">
        <v>193</v>
      </c>
      <c r="C12" s="1059"/>
      <c r="D12" s="1059"/>
      <c r="E12" s="1059"/>
      <c r="F12" s="1059"/>
      <c r="G12" s="1060"/>
      <c r="H12" s="902" t="s">
        <v>97</v>
      </c>
      <c r="I12" s="1070" t="s">
        <v>98</v>
      </c>
      <c r="J12" s="2"/>
      <c r="T12" s="2"/>
      <c r="V12" s="140"/>
      <c r="W12" s="140"/>
      <c r="X12" s="140"/>
      <c r="Y12" s="141"/>
      <c r="Z12" s="142"/>
      <c r="AA12" s="137"/>
      <c r="AB12" s="137"/>
      <c r="AD12" s="307" t="s">
        <v>389</v>
      </c>
      <c r="AE12" s="306" t="s">
        <v>457</v>
      </c>
      <c r="AF12" s="1043"/>
    </row>
    <row r="13" spans="1:32" s="129" customFormat="1" ht="15.75" customHeight="1" x14ac:dyDescent="0.2">
      <c r="B13" s="1059"/>
      <c r="C13" s="1059"/>
      <c r="D13" s="1059"/>
      <c r="E13" s="1059"/>
      <c r="F13" s="1059"/>
      <c r="G13" s="1060"/>
      <c r="H13" s="903"/>
      <c r="I13" s="905"/>
      <c r="J13" s="2"/>
      <c r="V13" s="140" t="s">
        <v>365</v>
      </c>
      <c r="W13" s="143"/>
      <c r="X13" s="143"/>
      <c r="Y13" s="143"/>
      <c r="Z13" s="96"/>
      <c r="AA13" s="8"/>
      <c r="AB13" s="8"/>
      <c r="AD13" s="1026" t="s">
        <v>227</v>
      </c>
      <c r="AE13" s="1038" t="s">
        <v>228</v>
      </c>
      <c r="AF13" s="1043"/>
    </row>
    <row r="14" spans="1:32" s="129" customFormat="1" ht="15.75" customHeight="1" x14ac:dyDescent="0.2">
      <c r="C14" s="1097" t="s">
        <v>192</v>
      </c>
      <c r="D14" s="1097"/>
      <c r="E14" s="1097"/>
      <c r="F14" s="1097"/>
      <c r="H14" s="902" t="s">
        <v>10</v>
      </c>
      <c r="I14" s="904" t="s">
        <v>11</v>
      </c>
      <c r="J14" s="2"/>
      <c r="V14" s="140" t="s">
        <v>302</v>
      </c>
      <c r="W14" s="143"/>
      <c r="X14" s="143"/>
      <c r="Y14" s="143"/>
      <c r="Z14" s="96"/>
      <c r="AA14" s="8"/>
      <c r="AB14" s="8"/>
      <c r="AC14" s="8"/>
      <c r="AD14" s="903"/>
      <c r="AE14" s="903"/>
      <c r="AF14" s="2"/>
    </row>
    <row r="15" spans="1:32" s="129" customFormat="1" ht="15.75" customHeight="1" x14ac:dyDescent="0.2">
      <c r="B15" s="209"/>
      <c r="C15" s="1097"/>
      <c r="D15" s="1097"/>
      <c r="E15" s="1097"/>
      <c r="F15" s="1097"/>
      <c r="H15" s="903"/>
      <c r="I15" s="905"/>
      <c r="J15" s="2"/>
      <c r="V15" s="270" t="s">
        <v>1170</v>
      </c>
      <c r="W15" s="143"/>
      <c r="X15" s="143"/>
      <c r="Y15" s="143"/>
      <c r="Z15" s="487"/>
      <c r="AA15" s="489"/>
      <c r="AB15" s="489"/>
      <c r="AC15" s="489"/>
      <c r="AD15" s="490"/>
      <c r="AE15" s="490"/>
      <c r="AF15" s="2"/>
    </row>
    <row r="16" spans="1:32" s="129" customFormat="1" ht="15.75" customHeight="1" x14ac:dyDescent="0.25">
      <c r="B16" s="135"/>
      <c r="C16" s="1055"/>
      <c r="D16" s="1098"/>
      <c r="E16" s="1098"/>
      <c r="F16" s="1098"/>
      <c r="H16" s="161"/>
      <c r="I16" s="113"/>
      <c r="J16" s="2"/>
      <c r="V16" s="143"/>
      <c r="W16" s="140"/>
      <c r="X16" s="144"/>
      <c r="Y16" s="143"/>
      <c r="Z16" s="96"/>
      <c r="AA16" s="8"/>
      <c r="AB16" s="8"/>
      <c r="AC16" s="8"/>
      <c r="AD16" s="488"/>
      <c r="AE16" s="488"/>
    </row>
    <row r="17" spans="1:32" s="129" customFormat="1" ht="15.75" customHeight="1" x14ac:dyDescent="0.2">
      <c r="H17" s="902" t="s">
        <v>13</v>
      </c>
      <c r="I17" s="904" t="s">
        <v>14</v>
      </c>
      <c r="J17" s="2"/>
      <c r="V17" s="140" t="s">
        <v>1</v>
      </c>
      <c r="W17" s="140"/>
      <c r="X17" s="144"/>
      <c r="Y17" s="140"/>
      <c r="Z17" s="140"/>
      <c r="AA17" s="146"/>
      <c r="AB17" s="1043"/>
      <c r="AD17" s="268" t="s">
        <v>93</v>
      </c>
      <c r="AE17" s="308" t="s">
        <v>457</v>
      </c>
    </row>
    <row r="18" spans="1:32" s="129" customFormat="1" ht="15.75" customHeight="1" x14ac:dyDescent="0.2">
      <c r="B18" s="129" t="s">
        <v>194</v>
      </c>
      <c r="H18" s="903"/>
      <c r="I18" s="905"/>
      <c r="J18" s="2"/>
      <c r="V18" s="144"/>
      <c r="W18" s="140"/>
      <c r="X18" s="144"/>
      <c r="Y18" s="140"/>
      <c r="Z18" s="140"/>
      <c r="AA18" s="146"/>
      <c r="AB18" s="1043"/>
      <c r="AD18" s="1026" t="s">
        <v>229</v>
      </c>
      <c r="AE18" s="1046" t="s">
        <v>230</v>
      </c>
    </row>
    <row r="19" spans="1:32" s="129" customFormat="1" ht="15.75" customHeight="1" x14ac:dyDescent="0.3">
      <c r="H19" s="902" t="s">
        <v>12</v>
      </c>
      <c r="I19" s="904" t="s">
        <v>865</v>
      </c>
      <c r="J19" s="2"/>
      <c r="K19" s="1064" t="s">
        <v>206</v>
      </c>
      <c r="L19" s="1062"/>
      <c r="M19" s="1062"/>
      <c r="N19" s="2"/>
      <c r="O19" s="117"/>
      <c r="P19" s="117"/>
      <c r="Q19" s="117"/>
      <c r="R19" s="117"/>
      <c r="S19" s="117"/>
      <c r="T19" s="117"/>
      <c r="U19" s="117"/>
      <c r="V19" s="145" t="s">
        <v>2</v>
      </c>
      <c r="W19" s="144"/>
      <c r="X19" s="98"/>
      <c r="Y19" s="98"/>
      <c r="Z19" s="98"/>
      <c r="AA19" s="18"/>
      <c r="AB19" s="1043"/>
      <c r="AC19" s="1043"/>
      <c r="AD19" s="1027"/>
      <c r="AE19" s="1047"/>
    </row>
    <row r="20" spans="1:32" s="129" customFormat="1" ht="15.75" customHeight="1" x14ac:dyDescent="0.3">
      <c r="B20" s="2"/>
      <c r="C20" s="1055" t="s">
        <v>195</v>
      </c>
      <c r="D20" s="927"/>
      <c r="E20" s="927"/>
      <c r="F20" s="927"/>
      <c r="G20" s="1100"/>
      <c r="H20" s="903"/>
      <c r="I20" s="905"/>
      <c r="J20" s="2"/>
      <c r="K20" s="199"/>
      <c r="L20" s="136"/>
      <c r="M20" s="136"/>
      <c r="N20" s="136"/>
      <c r="O20" s="117"/>
      <c r="P20" s="117"/>
      <c r="Q20" s="117"/>
      <c r="R20" s="117"/>
      <c r="S20" s="117"/>
      <c r="T20" s="117"/>
      <c r="U20" s="117"/>
      <c r="V20" s="98"/>
      <c r="W20" s="144"/>
      <c r="X20" s="98"/>
      <c r="Y20" s="98"/>
      <c r="Z20" s="98"/>
      <c r="AA20" s="18"/>
      <c r="AB20" s="1043"/>
      <c r="AC20" s="1048"/>
      <c r="AD20" s="902" t="s">
        <v>231</v>
      </c>
      <c r="AE20" s="1046" t="s">
        <v>232</v>
      </c>
    </row>
    <row r="21" spans="1:32" s="129" customFormat="1" ht="15.75" customHeight="1" x14ac:dyDescent="0.25">
      <c r="B21" s="135"/>
      <c r="C21" s="1099" t="s">
        <v>441</v>
      </c>
      <c r="D21" s="927"/>
      <c r="E21" s="927"/>
      <c r="F21" s="927"/>
      <c r="G21" s="1100"/>
      <c r="H21" s="513"/>
      <c r="I21" s="2"/>
      <c r="J21" s="2"/>
      <c r="K21" s="1055" t="s">
        <v>122</v>
      </c>
      <c r="L21" s="1055"/>
      <c r="M21" s="1055"/>
      <c r="N21" s="1055"/>
      <c r="O21" s="1055"/>
      <c r="P21" s="1055"/>
      <c r="Q21" s="1055"/>
      <c r="R21" s="1055"/>
      <c r="S21" s="1055"/>
      <c r="T21" s="1055"/>
      <c r="U21" s="1055"/>
      <c r="V21" s="140" t="s">
        <v>3</v>
      </c>
      <c r="W21" s="98"/>
      <c r="X21" s="144"/>
      <c r="Y21" s="140"/>
      <c r="Z21" s="140"/>
      <c r="AA21" s="146"/>
      <c r="AB21" s="1049"/>
      <c r="AC21" s="1050"/>
      <c r="AD21" s="903"/>
      <c r="AE21" s="1047"/>
    </row>
    <row r="22" spans="1:32" s="129" customFormat="1" ht="16.5" customHeight="1" x14ac:dyDescent="0.2">
      <c r="A22" s="2"/>
      <c r="B22" s="2"/>
      <c r="D22" s="2"/>
      <c r="E22" s="2"/>
      <c r="F22" s="2"/>
      <c r="H22" s="902" t="s">
        <v>15</v>
      </c>
      <c r="I22" s="904" t="s">
        <v>16</v>
      </c>
      <c r="J22" s="2"/>
      <c r="K22" s="135" t="s">
        <v>123</v>
      </c>
      <c r="L22" s="200"/>
      <c r="M22" s="200"/>
      <c r="N22" s="200"/>
      <c r="O22" s="200"/>
      <c r="P22" s="200"/>
      <c r="Q22" s="200"/>
      <c r="R22" s="200"/>
      <c r="S22" s="200"/>
      <c r="T22" s="200"/>
      <c r="U22" s="200"/>
      <c r="V22" s="144"/>
      <c r="W22" s="98"/>
      <c r="X22" s="144"/>
      <c r="Y22" s="140"/>
      <c r="Z22" s="140"/>
      <c r="AA22" s="146"/>
      <c r="AB22" s="114"/>
      <c r="AC22" s="114"/>
      <c r="AD22" s="902" t="s">
        <v>233</v>
      </c>
      <c r="AE22" s="1046" t="s">
        <v>234</v>
      </c>
    </row>
    <row r="23" spans="1:32" s="129" customFormat="1" ht="15.75" customHeight="1" x14ac:dyDescent="0.2">
      <c r="B23" s="129" t="s">
        <v>196</v>
      </c>
      <c r="H23" s="903"/>
      <c r="I23" s="905"/>
      <c r="J23" s="2"/>
      <c r="K23" s="200"/>
      <c r="L23" s="200"/>
      <c r="M23" s="200"/>
      <c r="N23" s="200"/>
      <c r="O23" s="200"/>
      <c r="P23" s="200"/>
      <c r="Q23" s="200"/>
      <c r="R23" s="200"/>
      <c r="S23" s="200"/>
      <c r="T23" s="200"/>
      <c r="U23" s="200"/>
      <c r="V23" s="140" t="s">
        <v>278</v>
      </c>
      <c r="W23" s="144"/>
      <c r="X23" s="144"/>
      <c r="Y23" s="140"/>
      <c r="Z23" s="140"/>
      <c r="AA23" s="146"/>
      <c r="AB23" s="1043"/>
      <c r="AC23" s="1043"/>
      <c r="AD23" s="903"/>
      <c r="AE23" s="1047"/>
    </row>
    <row r="24" spans="1:32" s="129" customFormat="1" ht="15.75" customHeight="1" x14ac:dyDescent="0.25">
      <c r="H24" s="902" t="s">
        <v>17</v>
      </c>
      <c r="I24" s="904" t="s">
        <v>18</v>
      </c>
      <c r="J24" s="2"/>
      <c r="K24" s="116" t="s">
        <v>450</v>
      </c>
      <c r="L24" s="136"/>
      <c r="M24" s="136"/>
      <c r="N24" s="136"/>
      <c r="O24" s="201"/>
      <c r="P24" s="8"/>
      <c r="Q24" s="136"/>
      <c r="R24" s="136"/>
      <c r="S24" s="136"/>
      <c r="T24" s="201"/>
      <c r="U24" s="201"/>
      <c r="V24" s="140"/>
      <c r="W24" s="144"/>
      <c r="X24" s="144"/>
      <c r="Y24" s="140"/>
      <c r="Z24" s="140"/>
      <c r="AA24" s="146"/>
      <c r="AB24" s="8"/>
      <c r="AD24" s="1026" t="s">
        <v>235</v>
      </c>
      <c r="AE24" s="1046" t="s">
        <v>236</v>
      </c>
    </row>
    <row r="25" spans="1:32" s="129" customFormat="1" ht="15.75" customHeight="1" x14ac:dyDescent="0.2">
      <c r="B25" s="2"/>
      <c r="C25" s="1055" t="s">
        <v>197</v>
      </c>
      <c r="D25" s="927"/>
      <c r="E25" s="927"/>
      <c r="F25" s="927"/>
      <c r="H25" s="903"/>
      <c r="I25" s="1054"/>
      <c r="J25" s="2"/>
      <c r="K25" s="148" t="s">
        <v>124</v>
      </c>
      <c r="L25" s="175"/>
      <c r="M25" s="175"/>
      <c r="N25" s="145"/>
      <c r="O25" s="202"/>
      <c r="P25" s="202"/>
      <c r="Q25" s="203"/>
      <c r="R25" s="204"/>
      <c r="S25" s="202"/>
      <c r="T25" s="205"/>
      <c r="U25" s="205"/>
      <c r="V25" s="144"/>
      <c r="W25" s="144"/>
      <c r="X25" s="144"/>
      <c r="Y25" s="140"/>
      <c r="Z25" s="140"/>
      <c r="AA25" s="146"/>
      <c r="AB25" s="114"/>
      <c r="AC25" s="114"/>
      <c r="AD25" s="903"/>
      <c r="AE25" s="1047"/>
    </row>
    <row r="26" spans="1:32" s="129" customFormat="1" ht="15.75" customHeight="1" x14ac:dyDescent="0.25">
      <c r="B26" s="135"/>
      <c r="C26" s="135"/>
      <c r="D26" s="135"/>
      <c r="E26" s="135"/>
      <c r="F26" s="135"/>
      <c r="H26" s="902" t="s">
        <v>19</v>
      </c>
      <c r="I26" s="904" t="s">
        <v>20</v>
      </c>
      <c r="J26" s="2"/>
      <c r="K26" s="148" t="s">
        <v>382</v>
      </c>
      <c r="L26" s="136"/>
      <c r="M26" s="136"/>
      <c r="N26" s="122"/>
      <c r="O26" s="207"/>
      <c r="P26" s="207"/>
      <c r="Q26" s="1035" t="s">
        <v>292</v>
      </c>
      <c r="R26" s="1035" t="s">
        <v>293</v>
      </c>
      <c r="S26" s="1035" t="s">
        <v>383</v>
      </c>
      <c r="T26" s="1035" t="s">
        <v>384</v>
      </c>
      <c r="U26" s="1039" t="s">
        <v>1202</v>
      </c>
      <c r="V26" s="140" t="s">
        <v>281</v>
      </c>
      <c r="W26" s="144"/>
      <c r="X26" s="140"/>
      <c r="Y26" s="140"/>
      <c r="Z26" s="96"/>
      <c r="AA26" s="8"/>
      <c r="AB26" s="8"/>
      <c r="AC26" s="8"/>
      <c r="AD26" s="161"/>
    </row>
    <row r="27" spans="1:32" s="129" customFormat="1" ht="15.75" customHeight="1" x14ac:dyDescent="0.2">
      <c r="A27" s="2"/>
      <c r="B27" s="2"/>
      <c r="C27" s="1055" t="s">
        <v>198</v>
      </c>
      <c r="D27" s="927"/>
      <c r="E27" s="927"/>
      <c r="F27" s="927"/>
      <c r="H27" s="903"/>
      <c r="I27" s="905"/>
      <c r="J27" s="2"/>
      <c r="K27" s="208"/>
      <c r="L27" s="136"/>
      <c r="M27" s="136"/>
      <c r="N27" s="122"/>
      <c r="O27" s="124"/>
      <c r="P27" s="124"/>
      <c r="Q27" s="1036"/>
      <c r="R27" s="1036"/>
      <c r="S27" s="1036"/>
      <c r="T27" s="1036"/>
      <c r="U27" s="1040"/>
      <c r="V27" s="309" t="s">
        <v>282</v>
      </c>
      <c r="W27" s="144"/>
      <c r="X27" s="140"/>
      <c r="Y27" s="140"/>
      <c r="Z27" s="145"/>
      <c r="AA27" s="122"/>
      <c r="AB27" s="122"/>
      <c r="AC27" s="122"/>
      <c r="AD27" s="902" t="s">
        <v>283</v>
      </c>
      <c r="AE27" s="1046" t="s">
        <v>284</v>
      </c>
      <c r="AF27" s="2"/>
    </row>
    <row r="28" spans="1:32" s="129" customFormat="1" ht="15.75" customHeight="1" x14ac:dyDescent="0.2">
      <c r="A28" s="2"/>
      <c r="B28" s="2"/>
      <c r="C28" s="135"/>
      <c r="D28" s="135"/>
      <c r="E28" s="135"/>
      <c r="F28" s="135"/>
      <c r="H28" s="902" t="s">
        <v>21</v>
      </c>
      <c r="I28" s="904" t="s">
        <v>22</v>
      </c>
      <c r="J28" s="2"/>
      <c r="K28" s="136"/>
      <c r="L28" s="136"/>
      <c r="M28" s="136"/>
      <c r="N28" s="122"/>
      <c r="O28" s="124"/>
      <c r="P28" s="124"/>
      <c r="Q28" s="1036"/>
      <c r="R28" s="1036"/>
      <c r="S28" s="1036"/>
      <c r="T28" s="1036"/>
      <c r="U28" s="1040"/>
      <c r="V28" s="120"/>
      <c r="W28" s="140"/>
      <c r="X28" s="124"/>
      <c r="Y28" s="124"/>
      <c r="Z28" s="124"/>
      <c r="AD28" s="903"/>
      <c r="AE28" s="1047"/>
    </row>
    <row r="29" spans="1:32" s="129" customFormat="1" ht="15.75" customHeight="1" x14ac:dyDescent="0.2">
      <c r="A29" s="2"/>
      <c r="B29" s="2"/>
      <c r="C29" s="1055" t="s">
        <v>199</v>
      </c>
      <c r="D29" s="927"/>
      <c r="E29" s="927"/>
      <c r="F29" s="927"/>
      <c r="H29" s="903"/>
      <c r="I29" s="905"/>
      <c r="J29" s="2"/>
      <c r="K29" s="136"/>
      <c r="L29" s="136"/>
      <c r="M29" s="136"/>
      <c r="N29" s="122"/>
      <c r="O29" s="124"/>
      <c r="P29" s="124"/>
      <c r="Q29" s="1036"/>
      <c r="R29" s="1036"/>
      <c r="S29" s="1036"/>
      <c r="T29" s="1036"/>
      <c r="U29" s="1040"/>
      <c r="V29" s="120"/>
      <c r="W29" s="140"/>
      <c r="X29" s="124"/>
      <c r="Y29" s="124"/>
      <c r="Z29" s="124"/>
    </row>
    <row r="30" spans="1:32" s="129" customFormat="1" ht="15.75" customHeight="1" x14ac:dyDescent="0.2">
      <c r="A30" s="2"/>
      <c r="B30" s="2"/>
      <c r="C30" s="135"/>
      <c r="D30" s="135"/>
      <c r="E30" s="135"/>
      <c r="F30" s="135"/>
      <c r="H30" s="902" t="s">
        <v>23</v>
      </c>
      <c r="I30" s="904" t="s">
        <v>24</v>
      </c>
      <c r="J30" s="2"/>
      <c r="K30" s="136"/>
      <c r="L30" s="136"/>
      <c r="M30" s="136"/>
      <c r="N30" s="122"/>
      <c r="O30" s="124"/>
      <c r="P30" s="124"/>
      <c r="Q30" s="1037"/>
      <c r="R30" s="1037"/>
      <c r="S30" s="1037"/>
      <c r="T30" s="1037"/>
      <c r="U30" s="1041"/>
      <c r="V30" s="1094" t="s">
        <v>1137</v>
      </c>
      <c r="W30" s="1094"/>
      <c r="X30" s="1094"/>
      <c r="Y30" s="1094"/>
      <c r="Z30" s="1094"/>
      <c r="AA30" s="1094"/>
      <c r="AB30" s="1094"/>
      <c r="AD30" s="1085"/>
      <c r="AE30" s="2"/>
    </row>
    <row r="31" spans="1:32" s="129" customFormat="1" ht="15.75" customHeight="1" x14ac:dyDescent="0.2">
      <c r="A31" s="2"/>
      <c r="B31" s="2"/>
      <c r="C31" s="1055" t="s">
        <v>200</v>
      </c>
      <c r="D31" s="927"/>
      <c r="E31" s="927"/>
      <c r="F31" s="927"/>
      <c r="H31" s="903"/>
      <c r="I31" s="905"/>
      <c r="J31" s="2"/>
      <c r="K31" s="1052" t="s">
        <v>294</v>
      </c>
      <c r="L31" s="927"/>
      <c r="M31" s="927"/>
      <c r="N31" s="927"/>
      <c r="O31" s="927"/>
      <c r="P31" s="124"/>
      <c r="Q31" s="1044" t="s">
        <v>36</v>
      </c>
      <c r="R31" s="1026" t="s">
        <v>37</v>
      </c>
      <c r="S31" s="1026" t="s">
        <v>38</v>
      </c>
      <c r="T31" s="1026" t="s">
        <v>39</v>
      </c>
      <c r="U31" s="1042" t="s">
        <v>295</v>
      </c>
      <c r="V31" s="1094"/>
      <c r="W31" s="1094"/>
      <c r="X31" s="1094"/>
      <c r="Y31" s="1094"/>
      <c r="Z31" s="1094"/>
      <c r="AA31" s="1094"/>
      <c r="AB31" s="1094"/>
      <c r="AC31" s="149"/>
      <c r="AD31" s="1085"/>
      <c r="AE31" s="2"/>
    </row>
    <row r="32" spans="1:32" s="129" customFormat="1" ht="15.75" customHeight="1" x14ac:dyDescent="0.25">
      <c r="A32" s="2"/>
      <c r="B32" s="2"/>
      <c r="C32" s="213"/>
      <c r="D32" s="135"/>
      <c r="E32" s="135"/>
      <c r="F32" s="135"/>
      <c r="G32" s="2"/>
      <c r="H32" s="161"/>
      <c r="I32" s="2"/>
      <c r="J32" s="2"/>
      <c r="K32" s="927"/>
      <c r="L32" s="927"/>
      <c r="M32" s="927"/>
      <c r="N32" s="927"/>
      <c r="O32" s="927"/>
      <c r="P32" s="124"/>
      <c r="Q32" s="903"/>
      <c r="R32" s="903"/>
      <c r="S32" s="903"/>
      <c r="T32" s="903"/>
      <c r="U32" s="903"/>
      <c r="V32" s="382"/>
      <c r="W32" s="382"/>
      <c r="X32" s="382"/>
      <c r="Y32" s="382"/>
      <c r="Z32" s="382"/>
      <c r="AA32" s="382"/>
      <c r="AB32" s="382"/>
      <c r="AC32" s="149"/>
      <c r="AD32" s="132"/>
      <c r="AE32" s="2"/>
    </row>
    <row r="33" spans="1:32" s="129" customFormat="1" ht="15.75" customHeight="1" x14ac:dyDescent="0.2">
      <c r="A33" s="2"/>
      <c r="B33" s="2"/>
      <c r="C33" s="2"/>
      <c r="D33" s="2"/>
      <c r="E33" s="2"/>
      <c r="F33" s="2"/>
      <c r="H33" s="902" t="s">
        <v>25</v>
      </c>
      <c r="I33" s="904" t="s">
        <v>26</v>
      </c>
      <c r="J33" s="2"/>
      <c r="K33" s="211" t="s">
        <v>317</v>
      </c>
      <c r="L33" s="145"/>
      <c r="M33" s="175"/>
      <c r="N33" s="145"/>
      <c r="O33" s="202"/>
      <c r="P33" s="98"/>
      <c r="V33" s="149"/>
      <c r="X33" s="149"/>
      <c r="Y33" s="149"/>
      <c r="Z33" s="149"/>
      <c r="AA33" s="149"/>
      <c r="AB33" s="149"/>
      <c r="AC33" s="149"/>
    </row>
    <row r="34" spans="1:32" s="129" customFormat="1" ht="15.75" customHeight="1" x14ac:dyDescent="0.25">
      <c r="B34" s="124" t="s">
        <v>201</v>
      </c>
      <c r="H34" s="903"/>
      <c r="I34" s="905"/>
      <c r="J34" s="2"/>
      <c r="K34" s="197"/>
      <c r="L34" s="131" t="s">
        <v>96</v>
      </c>
      <c r="M34" s="18"/>
      <c r="N34" s="18"/>
      <c r="O34" s="18"/>
      <c r="P34" s="18"/>
      <c r="Q34" s="98"/>
      <c r="R34" s="160"/>
      <c r="T34" s="1044" t="s">
        <v>296</v>
      </c>
      <c r="U34" s="96"/>
      <c r="V34" s="140"/>
      <c r="W34" s="149"/>
      <c r="X34" s="143"/>
      <c r="Y34" s="143"/>
      <c r="Z34" s="96"/>
      <c r="AA34" s="8"/>
      <c r="AB34" s="8"/>
      <c r="AC34" s="8"/>
      <c r="AD34" s="138"/>
      <c r="AE34" s="138"/>
    </row>
    <row r="35" spans="1:32" s="129" customFormat="1" ht="41.25" customHeight="1" x14ac:dyDescent="0.25">
      <c r="B35" s="1104" t="s">
        <v>1238</v>
      </c>
      <c r="C35" s="1104"/>
      <c r="D35" s="1104"/>
      <c r="E35" s="1104"/>
      <c r="F35" s="1104"/>
      <c r="H35" s="514"/>
      <c r="I35" s="110"/>
      <c r="J35" s="2"/>
      <c r="K35" s="197"/>
      <c r="L35" s="175"/>
      <c r="M35" s="18"/>
      <c r="N35" s="18"/>
      <c r="O35" s="18"/>
      <c r="P35" s="18"/>
      <c r="Q35" s="98"/>
      <c r="R35" s="98"/>
      <c r="S35" s="281"/>
      <c r="T35" s="903"/>
      <c r="U35" s="96"/>
      <c r="V35" s="143"/>
      <c r="W35" s="149"/>
      <c r="X35" s="143"/>
      <c r="Y35" s="143"/>
      <c r="Z35" s="96"/>
      <c r="AA35" s="8"/>
      <c r="AB35" s="8"/>
      <c r="AC35" s="8"/>
      <c r="AD35" s="1085"/>
      <c r="AE35" s="1085"/>
      <c r="AF35" s="2"/>
    </row>
    <row r="36" spans="1:32" s="129" customFormat="1" ht="10.5" customHeight="1" x14ac:dyDescent="0.2">
      <c r="B36" s="2"/>
      <c r="C36" s="1095"/>
      <c r="D36" s="1095"/>
      <c r="E36" s="1095"/>
      <c r="F36" s="210"/>
      <c r="G36" s="217"/>
      <c r="H36" s="1102" t="s">
        <v>27</v>
      </c>
      <c r="I36" s="1092" t="s">
        <v>28</v>
      </c>
      <c r="J36" s="2"/>
      <c r="K36" s="197"/>
      <c r="L36" s="131" t="s">
        <v>298</v>
      </c>
      <c r="M36" s="18"/>
      <c r="N36" s="18"/>
      <c r="O36" s="18"/>
      <c r="P36" s="18"/>
      <c r="Q36" s="98"/>
      <c r="R36" s="98"/>
      <c r="T36" s="1044" t="s">
        <v>297</v>
      </c>
      <c r="U36" s="96"/>
      <c r="V36" s="140"/>
      <c r="W36" s="143"/>
      <c r="X36" s="150"/>
      <c r="Y36" s="140"/>
      <c r="Z36" s="140"/>
      <c r="AA36" s="146"/>
      <c r="AB36" s="1043"/>
      <c r="AC36" s="1043"/>
      <c r="AD36" s="1085"/>
      <c r="AE36" s="1085"/>
      <c r="AF36" s="2"/>
    </row>
    <row r="37" spans="1:32" s="129" customFormat="1" ht="15.75" customHeight="1" x14ac:dyDescent="0.25">
      <c r="B37" s="135"/>
      <c r="C37" s="1096"/>
      <c r="D37" s="1096"/>
      <c r="E37" s="1101"/>
      <c r="F37" s="127"/>
      <c r="G37" s="127"/>
      <c r="H37" s="1103"/>
      <c r="I37" s="1093"/>
      <c r="J37" s="2"/>
      <c r="K37" s="197"/>
      <c r="L37" s="175"/>
      <c r="M37" s="18"/>
      <c r="N37" s="18"/>
      <c r="O37" s="18"/>
      <c r="P37" s="18"/>
      <c r="Q37" s="98"/>
      <c r="R37" s="98"/>
      <c r="S37" s="281"/>
      <c r="T37" s="903"/>
      <c r="U37" s="96"/>
      <c r="V37" s="150"/>
      <c r="W37" s="143"/>
      <c r="X37" s="150"/>
      <c r="Y37" s="140"/>
      <c r="Z37" s="140"/>
      <c r="AA37" s="146"/>
      <c r="AB37" s="1043"/>
      <c r="AC37" s="1043"/>
      <c r="AD37" s="1085"/>
      <c r="AE37" s="1085"/>
    </row>
    <row r="38" spans="1:32" s="129" customFormat="1" ht="26.25" customHeight="1" x14ac:dyDescent="0.25">
      <c r="A38" s="254"/>
      <c r="B38" s="597" t="s">
        <v>1301</v>
      </c>
      <c r="C38" s="169"/>
      <c r="D38" s="169"/>
      <c r="E38" s="169"/>
      <c r="F38" s="596" t="s">
        <v>1296</v>
      </c>
      <c r="G38" s="22"/>
      <c r="H38" s="598"/>
      <c r="I38" s="598"/>
      <c r="J38" s="169"/>
      <c r="K38" s="140"/>
      <c r="L38" s="131" t="s">
        <v>464</v>
      </c>
      <c r="M38" s="18"/>
      <c r="N38" s="18"/>
      <c r="O38" s="18"/>
      <c r="P38" s="18"/>
      <c r="Q38" s="98"/>
      <c r="R38" s="98"/>
      <c r="T38" s="1044" t="s">
        <v>299</v>
      </c>
      <c r="U38" s="97"/>
      <c r="V38" s="151"/>
      <c r="W38" s="150"/>
      <c r="X38" s="120"/>
      <c r="Y38" s="120"/>
      <c r="Z38" s="120"/>
      <c r="AA38" s="21"/>
      <c r="AB38" s="1043"/>
      <c r="AC38" s="1043"/>
      <c r="AD38" s="1085"/>
      <c r="AE38" s="1085"/>
      <c r="AF38" s="2"/>
    </row>
    <row r="39" spans="1:32" s="129" customFormat="1" ht="26.25" customHeight="1" x14ac:dyDescent="0.25">
      <c r="A39" s="254"/>
      <c r="B39" s="597" t="s">
        <v>1302</v>
      </c>
      <c r="C39" s="169"/>
      <c r="D39" s="169"/>
      <c r="E39" s="169"/>
      <c r="F39" s="596" t="s">
        <v>1295</v>
      </c>
      <c r="G39" s="22"/>
      <c r="H39" s="598"/>
      <c r="I39" s="598"/>
      <c r="J39" s="169"/>
      <c r="K39" s="98"/>
      <c r="L39" s="22"/>
      <c r="M39" s="18"/>
      <c r="N39" s="18"/>
      <c r="O39" s="18"/>
      <c r="P39" s="18"/>
      <c r="Q39" s="98"/>
      <c r="R39" s="124"/>
      <c r="S39" s="281"/>
      <c r="T39" s="903"/>
      <c r="U39" s="96"/>
      <c r="V39" s="151"/>
      <c r="W39" s="542"/>
      <c r="X39" s="120"/>
      <c r="Y39" s="120"/>
      <c r="Z39" s="120"/>
      <c r="AA39" s="21"/>
      <c r="AB39" s="1043"/>
      <c r="AC39" s="1043"/>
      <c r="AD39" s="541"/>
      <c r="AE39" s="541"/>
      <c r="AF39" s="2"/>
    </row>
    <row r="40" spans="1:32" s="129" customFormat="1" ht="26.25" customHeight="1" x14ac:dyDescent="0.25">
      <c r="A40" s="254"/>
      <c r="B40" s="169"/>
      <c r="C40" s="169"/>
      <c r="D40" s="169"/>
      <c r="E40" s="169"/>
      <c r="F40" s="596" t="s">
        <v>1297</v>
      </c>
      <c r="G40" s="22"/>
      <c r="H40" s="598"/>
      <c r="I40" s="598"/>
      <c r="J40" s="169"/>
      <c r="V40" s="151"/>
      <c r="W40" s="542"/>
      <c r="X40" s="120"/>
      <c r="Y40" s="120"/>
      <c r="Z40" s="120"/>
      <c r="AA40" s="21"/>
      <c r="AB40" s="1043"/>
      <c r="AC40" s="1043"/>
      <c r="AD40" s="541"/>
      <c r="AE40" s="541"/>
      <c r="AF40" s="2"/>
    </row>
    <row r="41" spans="1:32" s="129" customFormat="1" ht="26.25" customHeight="1" x14ac:dyDescent="0.25">
      <c r="A41" s="254"/>
      <c r="B41" s="169"/>
      <c r="C41" s="169"/>
      <c r="D41" s="169"/>
      <c r="E41" s="169"/>
      <c r="F41" s="596" t="s">
        <v>1298</v>
      </c>
      <c r="G41" s="22"/>
      <c r="H41" s="598"/>
      <c r="I41" s="598"/>
      <c r="J41" s="169"/>
      <c r="K41" s="18"/>
      <c r="L41" s="98"/>
      <c r="M41" s="98"/>
      <c r="N41" s="98"/>
      <c r="O41" s="98"/>
      <c r="P41" s="212"/>
      <c r="Q41" s="1069" t="s">
        <v>453</v>
      </c>
      <c r="R41" s="1067" t="s">
        <v>452</v>
      </c>
      <c r="S41" s="1067" t="s">
        <v>451</v>
      </c>
      <c r="T41" s="2"/>
      <c r="U41" s="1087" t="s">
        <v>1199</v>
      </c>
      <c r="V41" s="151"/>
      <c r="W41" s="542"/>
      <c r="X41" s="120"/>
      <c r="Y41" s="120"/>
      <c r="Z41" s="120"/>
      <c r="AA41" s="21"/>
      <c r="AB41" s="1043"/>
      <c r="AC41" s="1043"/>
      <c r="AD41" s="541"/>
      <c r="AE41" s="541"/>
      <c r="AF41" s="2"/>
    </row>
    <row r="42" spans="1:32" s="129" customFormat="1" ht="26.25" customHeight="1" x14ac:dyDescent="0.25">
      <c r="A42" s="254"/>
      <c r="B42" s="169"/>
      <c r="C42" s="169"/>
      <c r="D42" s="169"/>
      <c r="E42" s="169"/>
      <c r="F42" s="596" t="s">
        <v>1299</v>
      </c>
      <c r="G42" s="22"/>
      <c r="H42" s="598"/>
      <c r="I42" s="598"/>
      <c r="J42" s="169"/>
      <c r="K42" s="18"/>
      <c r="L42" s="18"/>
      <c r="M42" s="18"/>
      <c r="N42" s="18"/>
      <c r="O42" s="207"/>
      <c r="P42" s="212"/>
      <c r="Q42" s="1069"/>
      <c r="R42" s="1067"/>
      <c r="S42" s="1067"/>
      <c r="T42" s="212"/>
      <c r="U42" s="1087"/>
      <c r="V42" s="151"/>
      <c r="W42" s="542"/>
      <c r="X42" s="120"/>
      <c r="Y42" s="120"/>
      <c r="Z42" s="120"/>
      <c r="AA42" s="21"/>
      <c r="AB42" s="1043"/>
      <c r="AC42" s="1043"/>
      <c r="AD42" s="541"/>
      <c r="AE42" s="541"/>
      <c r="AF42" s="2"/>
    </row>
    <row r="43" spans="1:32" s="129" customFormat="1" ht="26.25" customHeight="1" x14ac:dyDescent="0.25">
      <c r="A43" s="254"/>
      <c r="B43" s="169"/>
      <c r="C43" s="169"/>
      <c r="D43" s="169"/>
      <c r="E43" s="169"/>
      <c r="F43" s="596" t="s">
        <v>1300</v>
      </c>
      <c r="G43" s="22"/>
      <c r="H43"/>
      <c r="I43" s="598"/>
      <c r="J43" s="169"/>
      <c r="K43" s="18"/>
      <c r="L43" s="18"/>
      <c r="M43" s="18"/>
      <c r="N43" s="18"/>
      <c r="O43" s="207"/>
      <c r="P43" s="212"/>
      <c r="Q43" s="1069"/>
      <c r="R43" s="1067"/>
      <c r="S43" s="1067"/>
      <c r="T43" s="212"/>
      <c r="U43" s="1087"/>
      <c r="V43" s="151"/>
      <c r="W43" s="542"/>
      <c r="X43" s="120"/>
      <c r="Y43" s="120"/>
      <c r="Z43" s="120"/>
      <c r="AA43" s="21"/>
      <c r="AB43" s="1043"/>
      <c r="AC43" s="1043"/>
      <c r="AD43" s="541"/>
      <c r="AE43" s="541"/>
      <c r="AF43" s="2"/>
    </row>
    <row r="44" spans="1:32" s="129" customFormat="1" ht="15.75" customHeight="1" x14ac:dyDescent="0.25">
      <c r="A44" s="22"/>
      <c r="B44" s="22"/>
      <c r="C44" s="22"/>
      <c r="D44" s="22"/>
      <c r="E44" s="22"/>
      <c r="F44" s="22"/>
      <c r="G44" s="169"/>
      <c r="H44" s="219"/>
      <c r="I44" s="10"/>
      <c r="J44" s="22"/>
      <c r="K44" s="18"/>
      <c r="L44" s="18"/>
      <c r="M44" s="18"/>
      <c r="N44" s="18"/>
      <c r="O44" s="207"/>
      <c r="P44" s="212"/>
      <c r="Q44" s="1069"/>
      <c r="R44" s="1067"/>
      <c r="S44" s="1067"/>
      <c r="T44" s="212"/>
      <c r="U44" s="1087"/>
      <c r="V44" s="120"/>
      <c r="W44" s="150"/>
      <c r="X44" s="120"/>
      <c r="Y44" s="120"/>
      <c r="Z44" s="120"/>
      <c r="AA44" s="21"/>
      <c r="AB44" s="1043"/>
      <c r="AC44" s="1043"/>
      <c r="AD44" s="1085"/>
      <c r="AE44" s="1085"/>
      <c r="AF44" s="2"/>
    </row>
    <row r="45" spans="1:32" x14ac:dyDescent="0.25">
      <c r="A45" s="312" t="s">
        <v>463</v>
      </c>
      <c r="B45" s="154"/>
      <c r="C45" s="154"/>
      <c r="D45" s="154"/>
      <c r="E45" s="154"/>
      <c r="F45" s="154"/>
      <c r="G45" s="154"/>
      <c r="H45" s="1053"/>
      <c r="I45" s="539"/>
      <c r="J45" s="1053"/>
      <c r="K45" s="18"/>
      <c r="L45" s="18"/>
      <c r="M45" s="18"/>
      <c r="N45" s="18"/>
      <c r="O45" s="212"/>
      <c r="P45" s="212"/>
      <c r="Q45" s="1069"/>
      <c r="R45" s="1067"/>
      <c r="S45" s="1067"/>
      <c r="T45" s="212"/>
      <c r="U45" s="1087"/>
      <c r="V45" s="140"/>
      <c r="W45" s="120"/>
      <c r="X45" s="150"/>
      <c r="Y45" s="140"/>
      <c r="Z45" s="140"/>
      <c r="AA45" s="146"/>
      <c r="AB45" s="1043"/>
      <c r="AC45" s="1043"/>
      <c r="AD45" s="1085"/>
      <c r="AE45" s="1085"/>
    </row>
    <row r="46" spans="1:32" s="129" customFormat="1" ht="15.75" customHeight="1" x14ac:dyDescent="0.25">
      <c r="A46" s="675" t="s">
        <v>420</v>
      </c>
      <c r="C46" s="154"/>
      <c r="D46" s="154"/>
      <c r="E46" s="154"/>
      <c r="F46" s="154"/>
      <c r="G46" s="154"/>
      <c r="H46" s="1053"/>
      <c r="I46" s="539"/>
      <c r="J46" s="1053"/>
      <c r="K46" s="18"/>
      <c r="L46" s="18"/>
      <c r="M46" s="18"/>
      <c r="N46" s="18"/>
      <c r="O46" s="212"/>
      <c r="P46" s="212"/>
      <c r="Q46" s="1068"/>
      <c r="R46" s="1068"/>
      <c r="S46" s="1068"/>
      <c r="T46" s="2"/>
      <c r="U46" s="1088"/>
      <c r="V46" s="150"/>
      <c r="W46" s="120"/>
      <c r="X46" s="150"/>
      <c r="Y46" s="140"/>
      <c r="Z46" s="140"/>
      <c r="AA46" s="146"/>
      <c r="AB46" s="114"/>
      <c r="AC46" s="114"/>
      <c r="AD46" s="1085"/>
      <c r="AE46" s="1085"/>
      <c r="AF46" s="2"/>
    </row>
    <row r="47" spans="1:32" s="129" customFormat="1" ht="22.5" customHeight="1" x14ac:dyDescent="0.2">
      <c r="A47" s="154"/>
      <c r="B47" s="154"/>
      <c r="C47" s="154"/>
      <c r="D47" s="154"/>
      <c r="E47" s="154"/>
      <c r="F47" s="154"/>
      <c r="G47" s="154"/>
      <c r="H47" s="22"/>
      <c r="I47" s="22"/>
      <c r="J47" s="113"/>
      <c r="K47" s="1052" t="s">
        <v>318</v>
      </c>
      <c r="L47" s="927"/>
      <c r="M47" s="927"/>
      <c r="N47" s="927"/>
      <c r="O47" s="927"/>
      <c r="P47" s="1052"/>
      <c r="Q47" s="1026" t="s">
        <v>40</v>
      </c>
      <c r="R47" s="1026" t="s">
        <v>41</v>
      </c>
      <c r="S47" s="1026" t="s">
        <v>42</v>
      </c>
      <c r="T47" s="282"/>
      <c r="U47" s="1086" t="s">
        <v>300</v>
      </c>
      <c r="V47" s="140"/>
      <c r="W47" s="150"/>
      <c r="X47" s="150"/>
      <c r="Y47" s="140"/>
      <c r="Z47" s="140"/>
      <c r="AA47" s="146"/>
      <c r="AB47" s="1043"/>
      <c r="AC47" s="1043"/>
      <c r="AD47" s="1085"/>
      <c r="AE47" s="1085"/>
      <c r="AF47" s="2"/>
    </row>
    <row r="48" spans="1:32" s="129" customFormat="1" ht="31.5" customHeight="1" x14ac:dyDescent="0.3">
      <c r="A48" s="500" t="s">
        <v>202</v>
      </c>
      <c r="B48" s="24"/>
      <c r="C48" s="24"/>
      <c r="D48" s="24"/>
      <c r="E48" s="24"/>
      <c r="F48" s="24"/>
      <c r="G48" s="2"/>
      <c r="H48" s="421" t="s">
        <v>1194</v>
      </c>
      <c r="I48" s="337"/>
      <c r="J48" s="113"/>
      <c r="K48" s="927"/>
      <c r="L48" s="927"/>
      <c r="M48" s="927"/>
      <c r="N48" s="927"/>
      <c r="O48" s="927"/>
      <c r="P48" s="927"/>
      <c r="Q48" s="903"/>
      <c r="R48" s="903"/>
      <c r="S48" s="903"/>
      <c r="T48" s="282"/>
      <c r="U48" s="1016"/>
      <c r="V48" s="150"/>
      <c r="W48" s="150"/>
      <c r="X48" s="150"/>
      <c r="Y48" s="140"/>
      <c r="Z48" s="140"/>
      <c r="AA48" s="146"/>
      <c r="AB48" s="114"/>
      <c r="AC48" s="114"/>
      <c r="AD48" s="1085"/>
      <c r="AE48" s="1085"/>
      <c r="AF48" s="2"/>
    </row>
    <row r="49" spans="1:32" s="129" customFormat="1" ht="18.75" customHeight="1" x14ac:dyDescent="0.2">
      <c r="A49" s="1105" t="s">
        <v>116</v>
      </c>
      <c r="B49" s="1106"/>
      <c r="C49" s="1106"/>
      <c r="D49" s="1106"/>
      <c r="E49" s="1106"/>
      <c r="F49" s="1106"/>
      <c r="G49" s="1106"/>
      <c r="H49" s="1106"/>
      <c r="I49" s="338"/>
      <c r="J49" s="113"/>
      <c r="K49" s="412"/>
      <c r="L49" s="412"/>
      <c r="M49" s="412"/>
      <c r="N49" s="412"/>
      <c r="O49" s="412"/>
      <c r="P49" s="412"/>
      <c r="Q49" s="410"/>
      <c r="R49" s="410"/>
      <c r="T49" s="120"/>
      <c r="V49" s="140"/>
      <c r="W49" s="150"/>
      <c r="X49" s="150"/>
      <c r="Y49" s="140"/>
      <c r="Z49" s="140"/>
      <c r="AA49" s="146"/>
      <c r="AB49" s="1043"/>
      <c r="AC49" s="1043"/>
      <c r="AD49" s="1085"/>
      <c r="AE49" s="1085"/>
      <c r="AF49" s="2"/>
    </row>
    <row r="50" spans="1:32" s="129" customFormat="1" ht="15.75" customHeight="1" x14ac:dyDescent="0.25">
      <c r="A50" s="1107" t="s">
        <v>443</v>
      </c>
      <c r="B50" s="1107"/>
      <c r="C50" s="1107"/>
      <c r="D50" s="1107"/>
      <c r="E50" s="1107"/>
      <c r="F50" s="144"/>
      <c r="G50" s="200"/>
      <c r="H50" s="902" t="s">
        <v>29</v>
      </c>
      <c r="I50" s="2"/>
      <c r="J50" s="113"/>
      <c r="K50" s="425" t="s">
        <v>1200</v>
      </c>
      <c r="L50" s="412"/>
      <c r="M50" s="412"/>
      <c r="N50" s="412"/>
      <c r="O50" s="412"/>
      <c r="P50" s="426"/>
      <c r="Q50" s="427"/>
      <c r="R50" s="428"/>
      <c r="S50" s="214"/>
      <c r="T50" s="21"/>
      <c r="U50" s="21"/>
      <c r="V50" s="150"/>
      <c r="W50" s="150"/>
      <c r="X50" s="150"/>
      <c r="Y50" s="140"/>
      <c r="Z50" s="140"/>
      <c r="AA50" s="146"/>
      <c r="AB50" s="114"/>
      <c r="AC50" s="114"/>
      <c r="AD50" s="1085"/>
      <c r="AE50" s="1085"/>
      <c r="AF50" s="2"/>
    </row>
    <row r="51" spans="1:32" s="129" customFormat="1" ht="15.75" customHeight="1" x14ac:dyDescent="0.25">
      <c r="A51" s="1107"/>
      <c r="B51" s="1107"/>
      <c r="C51" s="1107"/>
      <c r="D51" s="1107"/>
      <c r="E51" s="1107"/>
      <c r="F51" s="144"/>
      <c r="H51" s="1056"/>
      <c r="I51" s="2"/>
      <c r="J51" s="2"/>
      <c r="K51" s="429"/>
      <c r="L51" s="425"/>
      <c r="M51" s="425"/>
      <c r="N51" s="426"/>
      <c r="O51" s="426"/>
      <c r="P51" s="430"/>
      <c r="Q51" s="410"/>
      <c r="R51" s="430"/>
      <c r="S51" s="8" t="s">
        <v>71</v>
      </c>
      <c r="T51" s="216" t="s">
        <v>72</v>
      </c>
      <c r="U51" s="215"/>
      <c r="V51" s="152"/>
      <c r="W51" s="150"/>
      <c r="X51" s="153"/>
      <c r="Y51" s="153"/>
      <c r="Z51" s="153"/>
      <c r="AA51" s="153"/>
      <c r="AB51" s="153"/>
      <c r="AC51" s="153"/>
      <c r="AD51" s="1085"/>
      <c r="AE51" s="1085"/>
      <c r="AF51" s="2"/>
    </row>
    <row r="52" spans="1:32" s="129" customFormat="1" ht="15.75" customHeight="1" x14ac:dyDescent="0.2">
      <c r="B52" s="1107" t="s">
        <v>444</v>
      </c>
      <c r="C52" s="1107"/>
      <c r="D52" s="1107"/>
      <c r="E52" s="1107"/>
      <c r="F52" s="163"/>
      <c r="H52" s="902" t="s">
        <v>261</v>
      </c>
      <c r="I52" s="2"/>
      <c r="J52" s="2"/>
      <c r="K52" s="1072" t="s">
        <v>385</v>
      </c>
      <c r="L52" s="1073"/>
      <c r="M52" s="1073"/>
      <c r="N52" s="1073"/>
      <c r="O52" s="1073"/>
      <c r="P52" s="1073"/>
      <c r="Q52" s="1073"/>
      <c r="R52" s="1074"/>
      <c r="S52" s="1026" t="s">
        <v>43</v>
      </c>
      <c r="T52" s="1071" t="s">
        <v>44</v>
      </c>
      <c r="U52" s="96"/>
      <c r="V52" s="149"/>
      <c r="W52" s="150"/>
      <c r="X52" s="149"/>
      <c r="Y52" s="149"/>
      <c r="Z52" s="149"/>
      <c r="AA52" s="149"/>
      <c r="AB52" s="149"/>
      <c r="AC52" s="149"/>
      <c r="AD52" s="1085"/>
      <c r="AE52" s="1085"/>
      <c r="AF52" s="2"/>
    </row>
    <row r="53" spans="1:32" ht="15.75" customHeight="1" x14ac:dyDescent="0.2">
      <c r="A53" s="129"/>
      <c r="B53" s="1107"/>
      <c r="C53" s="1107"/>
      <c r="D53" s="1107"/>
      <c r="E53" s="1107"/>
      <c r="F53" s="163"/>
      <c r="G53" s="129"/>
      <c r="H53" s="1056"/>
      <c r="K53" s="1073"/>
      <c r="L53" s="1073"/>
      <c r="M53" s="1073"/>
      <c r="N53" s="1073"/>
      <c r="O53" s="1073"/>
      <c r="P53" s="1073"/>
      <c r="Q53" s="1073"/>
      <c r="R53" s="1074"/>
      <c r="S53" s="903"/>
      <c r="T53" s="993"/>
      <c r="U53" s="96"/>
      <c r="V53" s="21"/>
      <c r="W53" s="153"/>
      <c r="X53" s="22"/>
      <c r="Y53" s="22"/>
      <c r="Z53" s="22"/>
      <c r="AA53" s="22"/>
      <c r="AB53" s="22"/>
      <c r="AC53" s="22"/>
      <c r="AD53" s="1085"/>
      <c r="AE53" s="1085"/>
    </row>
    <row r="54" spans="1:32" ht="15.75" customHeight="1" x14ac:dyDescent="0.2">
      <c r="A54" s="129"/>
      <c r="B54" s="1107" t="s">
        <v>442</v>
      </c>
      <c r="C54" s="1107"/>
      <c r="D54" s="1107"/>
      <c r="E54" s="163"/>
      <c r="F54" s="163"/>
      <c r="G54" s="129"/>
      <c r="H54" s="902" t="s">
        <v>262</v>
      </c>
      <c r="K54" s="431"/>
      <c r="L54" s="432"/>
      <c r="M54" s="432"/>
      <c r="N54" s="432"/>
      <c r="O54" s="432"/>
      <c r="P54" s="433"/>
      <c r="Q54" s="406"/>
      <c r="R54" s="433"/>
      <c r="S54" s="111"/>
      <c r="T54" s="111"/>
      <c r="U54" s="96"/>
      <c r="V54" s="21"/>
      <c r="W54" s="149"/>
      <c r="X54" s="22"/>
      <c r="Y54" s="22"/>
      <c r="Z54" s="22"/>
      <c r="AA54" s="22"/>
      <c r="AB54" s="22"/>
      <c r="AC54" s="22"/>
      <c r="AD54" s="22"/>
      <c r="AE54" s="22"/>
    </row>
    <row r="55" spans="1:32" s="129" customFormat="1" ht="15.75" customHeight="1" x14ac:dyDescent="0.25">
      <c r="B55" s="1107"/>
      <c r="C55" s="1107"/>
      <c r="D55" s="1107"/>
      <c r="E55" s="163"/>
      <c r="F55" s="163"/>
      <c r="H55" s="1056"/>
      <c r="I55" s="2"/>
      <c r="J55" s="227"/>
      <c r="K55" s="434"/>
      <c r="L55" s="433"/>
      <c r="M55" s="433"/>
      <c r="N55" s="433"/>
      <c r="O55" s="433"/>
      <c r="P55" s="435"/>
      <c r="Q55" s="410"/>
      <c r="R55" s="435"/>
      <c r="U55" s="8"/>
      <c r="V55" s="2"/>
      <c r="W55" s="22"/>
      <c r="X55" s="2"/>
      <c r="Y55" s="2"/>
      <c r="Z55" s="2"/>
      <c r="AA55" s="2"/>
      <c r="AB55" s="2"/>
      <c r="AC55" s="2"/>
      <c r="AD55" s="22"/>
      <c r="AE55" s="22"/>
      <c r="AF55" s="2"/>
    </row>
    <row r="56" spans="1:32" ht="15.75" customHeight="1" x14ac:dyDescent="0.25">
      <c r="A56" s="129"/>
      <c r="B56" s="129"/>
      <c r="C56" s="129"/>
      <c r="D56" s="129"/>
      <c r="E56" s="129"/>
      <c r="F56" s="129"/>
      <c r="G56" s="129"/>
      <c r="H56" s="185"/>
      <c r="I56" s="113"/>
      <c r="J56" s="200"/>
      <c r="K56" s="425" t="s">
        <v>73</v>
      </c>
      <c r="L56" s="435"/>
      <c r="M56" s="435"/>
      <c r="N56" s="435"/>
      <c r="O56" s="435"/>
      <c r="P56" s="435"/>
      <c r="Q56" s="410"/>
      <c r="R56" s="435"/>
      <c r="S56" s="538"/>
      <c r="T56" s="538"/>
      <c r="U56" s="538"/>
      <c r="V56" s="21"/>
      <c r="W56" s="22"/>
      <c r="AD56" s="22"/>
      <c r="AE56" s="22"/>
    </row>
    <row r="57" spans="1:32" ht="15.75" customHeight="1" x14ac:dyDescent="0.25">
      <c r="A57" s="1108" t="s">
        <v>1417</v>
      </c>
      <c r="B57" s="1108"/>
      <c r="C57" s="1108"/>
      <c r="D57" s="1108"/>
      <c r="E57" s="1108"/>
      <c r="F57" s="1108"/>
      <c r="G57" s="1108"/>
      <c r="H57" s="966" t="s">
        <v>1054</v>
      </c>
      <c r="J57" s="129"/>
      <c r="K57" s="425"/>
      <c r="L57" s="435"/>
      <c r="M57" s="435"/>
      <c r="N57" s="435"/>
      <c r="O57" s="435"/>
      <c r="P57" s="435"/>
      <c r="Q57" s="410"/>
      <c r="R57" s="435"/>
      <c r="S57" s="538"/>
      <c r="T57" s="538"/>
      <c r="U57" s="538"/>
    </row>
    <row r="58" spans="1:32" ht="15.75" customHeight="1" x14ac:dyDescent="0.25">
      <c r="A58" s="1108"/>
      <c r="B58" s="1108"/>
      <c r="C58" s="1108"/>
      <c r="D58" s="1108"/>
      <c r="E58" s="1108"/>
      <c r="F58" s="1108"/>
      <c r="G58" s="1108"/>
      <c r="H58" s="973"/>
      <c r="J58" s="129"/>
      <c r="K58" s="436" t="s">
        <v>75</v>
      </c>
      <c r="L58" s="435"/>
      <c r="M58" s="435"/>
      <c r="N58" s="435"/>
      <c r="O58" s="435"/>
      <c r="P58" s="437"/>
      <c r="Q58" s="410"/>
      <c r="R58" s="437"/>
      <c r="S58" s="220"/>
      <c r="T58" s="220"/>
      <c r="U58" s="221"/>
    </row>
    <row r="59" spans="1:32" ht="15.75" customHeight="1" x14ac:dyDescent="0.2">
      <c r="A59" s="303"/>
      <c r="B59" s="410"/>
      <c r="C59" s="410"/>
      <c r="D59" s="410"/>
      <c r="E59" s="410"/>
      <c r="F59" s="410"/>
      <c r="G59" s="410"/>
      <c r="H59" s="516"/>
      <c r="J59" s="129"/>
      <c r="K59" s="438" t="s">
        <v>76</v>
      </c>
      <c r="L59" s="437"/>
      <c r="M59" s="437"/>
      <c r="N59" s="437"/>
      <c r="O59" s="437"/>
      <c r="P59" s="410"/>
      <c r="Q59" s="410"/>
      <c r="R59" s="437"/>
      <c r="S59" s="220"/>
      <c r="T59" s="220"/>
      <c r="U59" s="21"/>
    </row>
    <row r="60" spans="1:32" ht="15.75" customHeight="1" x14ac:dyDescent="0.25">
      <c r="A60" s="406" t="s">
        <v>445</v>
      </c>
      <c r="B60" s="410"/>
      <c r="C60" s="410"/>
      <c r="D60" s="410"/>
      <c r="E60" s="410"/>
      <c r="F60" s="410"/>
      <c r="G60" s="410"/>
      <c r="H60" s="966" t="s">
        <v>263</v>
      </c>
      <c r="J60" s="129"/>
      <c r="K60" s="303"/>
      <c r="L60" s="439"/>
      <c r="M60" s="440"/>
      <c r="N60" s="440"/>
      <c r="O60" s="441"/>
      <c r="P60" s="441"/>
      <c r="Q60" s="410"/>
      <c r="R60" s="1075" t="s">
        <v>77</v>
      </c>
      <c r="S60" s="1078" t="s">
        <v>454</v>
      </c>
      <c r="T60" s="1077" t="s">
        <v>455</v>
      </c>
      <c r="U60" s="8"/>
    </row>
    <row r="61" spans="1:32" ht="15.75" customHeight="1" x14ac:dyDescent="0.2">
      <c r="A61" s="495" t="s">
        <v>1196</v>
      </c>
      <c r="B61" s="410"/>
      <c r="C61" s="410"/>
      <c r="D61" s="410"/>
      <c r="E61" s="410"/>
      <c r="F61" s="410"/>
      <c r="G61" s="410"/>
      <c r="H61" s="973"/>
      <c r="J61" s="129"/>
      <c r="K61" s="303"/>
      <c r="L61" s="439"/>
      <c r="M61" s="439"/>
      <c r="N61" s="396"/>
      <c r="O61" s="441"/>
      <c r="P61" s="441"/>
      <c r="Q61" s="303"/>
      <c r="R61" s="1076"/>
      <c r="S61" s="1078"/>
      <c r="T61" s="1077"/>
      <c r="U61" s="8"/>
    </row>
    <row r="62" spans="1:32" ht="15.75" customHeight="1" x14ac:dyDescent="0.25">
      <c r="A62" s="408"/>
      <c r="B62" s="410"/>
      <c r="C62" s="423"/>
      <c r="D62" s="423"/>
      <c r="E62" s="423"/>
      <c r="F62" s="423"/>
      <c r="G62" s="424"/>
      <c r="H62" s="422"/>
      <c r="J62" s="129"/>
      <c r="K62" s="442" t="s">
        <v>1201</v>
      </c>
      <c r="L62" s="410"/>
      <c r="M62" s="439"/>
      <c r="N62" s="396"/>
      <c r="O62" s="441"/>
      <c r="P62" s="443"/>
      <c r="Q62" s="406"/>
      <c r="R62" s="1081" t="s">
        <v>45</v>
      </c>
      <c r="S62" s="1026" t="s">
        <v>277</v>
      </c>
      <c r="T62" s="1079" t="s">
        <v>46</v>
      </c>
      <c r="U62" s="194"/>
    </row>
    <row r="63" spans="1:32" ht="15.75" customHeight="1" x14ac:dyDescent="0.25">
      <c r="A63" s="410"/>
      <c r="B63" s="410"/>
      <c r="C63" s="410"/>
      <c r="D63" s="410"/>
      <c r="E63" s="410"/>
      <c r="F63" s="410"/>
      <c r="G63" s="410"/>
      <c r="H63" s="422"/>
      <c r="J63" s="129"/>
      <c r="K63" s="409"/>
      <c r="L63" s="444"/>
      <c r="M63" s="444"/>
      <c r="N63" s="444"/>
      <c r="O63" s="444"/>
      <c r="P63" s="413"/>
      <c r="Q63" s="410"/>
      <c r="R63" s="1082"/>
      <c r="S63" s="903"/>
      <c r="T63" s="1080"/>
      <c r="U63" s="194"/>
    </row>
    <row r="64" spans="1:32" ht="28.5" customHeight="1" x14ac:dyDescent="0.25">
      <c r="A64" s="303"/>
      <c r="B64" s="410"/>
      <c r="C64" s="410"/>
      <c r="D64" s="410"/>
      <c r="E64" s="410"/>
      <c r="F64" s="410"/>
      <c r="G64" s="410"/>
      <c r="H64" s="421" t="s">
        <v>1194</v>
      </c>
      <c r="I64" s="337"/>
      <c r="J64" s="129"/>
      <c r="K64" s="169"/>
      <c r="L64" s="223"/>
      <c r="M64" s="222"/>
      <c r="N64" s="222"/>
      <c r="O64" s="222"/>
      <c r="P64" s="145"/>
      <c r="Q64" s="124"/>
      <c r="R64" s="129"/>
      <c r="S64" s="129"/>
      <c r="T64" s="129"/>
      <c r="U64" s="151"/>
    </row>
    <row r="65" spans="1:21" ht="15.75" customHeight="1" x14ac:dyDescent="0.3">
      <c r="A65" s="500" t="s">
        <v>203</v>
      </c>
      <c r="B65" s="280"/>
      <c r="C65" s="280"/>
      <c r="D65" s="280"/>
      <c r="E65" s="280"/>
      <c r="F65" s="280"/>
      <c r="H65" s="367"/>
      <c r="I65" s="337"/>
      <c r="J65" s="129"/>
      <c r="K65" s="22"/>
      <c r="L65" s="124"/>
      <c r="M65" s="145"/>
      <c r="N65" s="145"/>
      <c r="O65" s="145"/>
      <c r="P65" s="145"/>
      <c r="Q65" s="124"/>
      <c r="R65" s="1026" t="s">
        <v>47</v>
      </c>
      <c r="S65" s="902" t="s">
        <v>48</v>
      </c>
      <c r="T65" s="1026" t="s">
        <v>49</v>
      </c>
      <c r="U65" s="151"/>
    </row>
    <row r="66" spans="1:21" ht="15.75" customHeight="1" x14ac:dyDescent="0.2">
      <c r="A66" s="129"/>
      <c r="B66" s="129"/>
      <c r="C66" s="129"/>
      <c r="D66" s="129"/>
      <c r="E66" s="129"/>
      <c r="F66" s="129"/>
      <c r="G66" s="129"/>
      <c r="H66" s="902" t="s">
        <v>264</v>
      </c>
      <c r="J66" s="129"/>
      <c r="K66" s="169"/>
      <c r="L66" s="224" t="s">
        <v>111</v>
      </c>
      <c r="M66" s="124"/>
      <c r="N66" s="124"/>
      <c r="O66" s="124"/>
      <c r="P66" s="145"/>
      <c r="Q66" s="124"/>
      <c r="R66" s="903"/>
      <c r="S66" s="903"/>
      <c r="T66" s="903"/>
      <c r="U66" s="151"/>
    </row>
    <row r="67" spans="1:21" ht="15.75" customHeight="1" x14ac:dyDescent="0.25">
      <c r="A67" s="124" t="s">
        <v>446</v>
      </c>
      <c r="B67" s="124"/>
      <c r="C67" s="124"/>
      <c r="D67" s="124"/>
      <c r="E67" s="124"/>
      <c r="F67" s="124"/>
      <c r="G67" s="124"/>
      <c r="H67" s="1056"/>
      <c r="J67" s="129"/>
      <c r="K67" s="22"/>
      <c r="L67" s="225"/>
      <c r="M67" s="145"/>
      <c r="N67" s="145"/>
      <c r="O67" s="145"/>
      <c r="P67" s="145"/>
      <c r="R67" s="902" t="s">
        <v>50</v>
      </c>
      <c r="S67" s="902" t="s">
        <v>51</v>
      </c>
      <c r="T67" s="1026" t="s">
        <v>52</v>
      </c>
    </row>
    <row r="68" spans="1:21" ht="15.75" customHeight="1" x14ac:dyDescent="0.2">
      <c r="B68" s="124"/>
      <c r="C68" s="124"/>
      <c r="D68" s="124"/>
      <c r="E68" s="124"/>
      <c r="F68" s="124"/>
      <c r="G68" s="124"/>
      <c r="H68" s="902" t="s">
        <v>265</v>
      </c>
      <c r="J68" s="129"/>
      <c r="K68" s="22"/>
      <c r="L68" s="226" t="s">
        <v>78</v>
      </c>
      <c r="M68" s="145"/>
      <c r="N68" s="145"/>
      <c r="O68" s="145"/>
      <c r="P68" s="145"/>
      <c r="Q68" s="124"/>
      <c r="R68" s="1056"/>
      <c r="S68" s="1056"/>
      <c r="T68" s="1027"/>
      <c r="U68" s="151"/>
    </row>
    <row r="69" spans="1:21" ht="15.75" customHeight="1" x14ac:dyDescent="0.25">
      <c r="A69" s="124" t="s">
        <v>447</v>
      </c>
      <c r="B69" s="124"/>
      <c r="C69" s="124"/>
      <c r="D69" s="124"/>
      <c r="E69" s="124"/>
      <c r="F69" s="124"/>
      <c r="G69" s="124"/>
      <c r="H69" s="1056"/>
      <c r="J69" s="129"/>
      <c r="L69" s="225"/>
      <c r="M69" s="145"/>
      <c r="N69" s="145"/>
      <c r="O69" s="145"/>
      <c r="P69" s="145"/>
      <c r="Q69" s="129"/>
      <c r="R69" s="902" t="s">
        <v>53</v>
      </c>
      <c r="S69" s="902" t="s">
        <v>54</v>
      </c>
      <c r="T69" s="902" t="s">
        <v>55</v>
      </c>
      <c r="U69" s="151"/>
    </row>
    <row r="70" spans="1:21" ht="15.75" customHeight="1" x14ac:dyDescent="0.2">
      <c r="A70" s="124"/>
      <c r="B70" s="124"/>
      <c r="C70" s="124"/>
      <c r="D70" s="124"/>
      <c r="E70" s="124"/>
      <c r="F70" s="124"/>
      <c r="G70" s="124"/>
      <c r="H70" s="902" t="s">
        <v>266</v>
      </c>
      <c r="J70" s="129"/>
      <c r="L70" s="226" t="s">
        <v>79</v>
      </c>
      <c r="M70" s="145"/>
      <c r="N70" s="145"/>
      <c r="O70" s="145"/>
      <c r="P70" s="145"/>
      <c r="R70" s="1056"/>
      <c r="S70" s="1056"/>
      <c r="T70" s="1056"/>
      <c r="U70" s="151"/>
    </row>
    <row r="71" spans="1:21" ht="15.75" customHeight="1" x14ac:dyDescent="0.25">
      <c r="A71" s="124" t="s">
        <v>448</v>
      </c>
      <c r="B71" s="124"/>
      <c r="C71" s="124"/>
      <c r="D71" s="124"/>
      <c r="E71" s="124"/>
      <c r="F71" s="124"/>
      <c r="G71" s="124"/>
      <c r="H71" s="1056"/>
      <c r="J71" s="129"/>
      <c r="K71" s="227"/>
      <c r="L71" s="225"/>
      <c r="M71" s="145"/>
      <c r="N71" s="145"/>
      <c r="O71" s="145"/>
      <c r="P71" s="175"/>
      <c r="R71" s="902" t="s">
        <v>56</v>
      </c>
      <c r="S71" s="902" t="s">
        <v>57</v>
      </c>
      <c r="T71" s="902" t="s">
        <v>58</v>
      </c>
      <c r="U71" s="151"/>
    </row>
    <row r="72" spans="1:21" ht="15.75" customHeight="1" x14ac:dyDescent="0.2">
      <c r="A72" s="94" t="s">
        <v>204</v>
      </c>
      <c r="B72" s="231"/>
      <c r="C72" s="231"/>
      <c r="D72" s="231"/>
      <c r="E72" s="231"/>
      <c r="F72" s="231"/>
      <c r="G72" s="231"/>
      <c r="H72" s="902" t="s">
        <v>267</v>
      </c>
      <c r="J72" s="129"/>
      <c r="K72" s="227"/>
      <c r="L72" s="226" t="s">
        <v>80</v>
      </c>
      <c r="M72" s="145"/>
      <c r="N72" s="145"/>
      <c r="O72" s="145"/>
      <c r="P72" s="175"/>
      <c r="R72" s="1056"/>
      <c r="S72" s="1056"/>
      <c r="T72" s="1056"/>
      <c r="U72" s="151"/>
    </row>
    <row r="73" spans="1:21" ht="17.25" customHeight="1" x14ac:dyDescent="0.2">
      <c r="A73" s="332" t="s">
        <v>864</v>
      </c>
      <c r="B73" s="232"/>
      <c r="C73" s="232"/>
      <c r="D73" s="232"/>
      <c r="E73" s="232"/>
      <c r="F73" s="232"/>
      <c r="G73" s="232"/>
      <c r="H73" s="1056"/>
      <c r="J73" s="129"/>
      <c r="K73" s="540"/>
      <c r="L73" s="226"/>
      <c r="M73" s="145"/>
      <c r="N73" s="145"/>
      <c r="O73" s="145"/>
      <c r="P73" s="145"/>
      <c r="Q73" s="175"/>
      <c r="R73" s="385"/>
      <c r="S73" s="385"/>
      <c r="T73" s="385"/>
      <c r="U73" s="151"/>
    </row>
    <row r="74" spans="1:21" ht="15.75" customHeight="1" x14ac:dyDescent="0.2">
      <c r="F74" s="233"/>
      <c r="G74" s="234"/>
      <c r="H74" s="235"/>
      <c r="I74" s="235"/>
      <c r="K74" s="145"/>
      <c r="L74" s="145"/>
      <c r="M74" s="145"/>
      <c r="N74" s="145"/>
      <c r="O74" s="151"/>
      <c r="P74" s="175"/>
      <c r="Q74" s="175"/>
      <c r="R74" s="145"/>
      <c r="S74" s="151"/>
      <c r="T74" s="151"/>
      <c r="U74" s="21"/>
    </row>
    <row r="75" spans="1:21" ht="35.25" customHeight="1" x14ac:dyDescent="0.2">
      <c r="K75" s="1083" t="s">
        <v>0</v>
      </c>
      <c r="L75" s="1083"/>
      <c r="M75" s="1083"/>
      <c r="N75" s="1083"/>
      <c r="O75" s="1083"/>
      <c r="P75" s="1083"/>
      <c r="Q75" s="175"/>
      <c r="R75" s="228"/>
      <c r="S75" s="124"/>
      <c r="T75" s="1026" t="s">
        <v>255</v>
      </c>
    </row>
    <row r="76" spans="1:21" ht="15.75" customHeight="1" x14ac:dyDescent="0.2">
      <c r="K76" s="1083"/>
      <c r="L76" s="1083"/>
      <c r="M76" s="1083"/>
      <c r="N76" s="1083"/>
      <c r="O76" s="1083"/>
      <c r="P76" s="1083"/>
      <c r="Q76" s="98"/>
      <c r="R76" s="228"/>
      <c r="S76" s="124"/>
      <c r="T76" s="1027"/>
      <c r="U76" s="120"/>
    </row>
    <row r="77" spans="1:21" ht="15.75" customHeight="1" x14ac:dyDescent="0.2">
      <c r="L77" s="143"/>
      <c r="M77" s="143"/>
      <c r="N77" s="143"/>
      <c r="O77" s="143"/>
      <c r="P77" s="124"/>
      <c r="Q77" s="98"/>
      <c r="R77" s="98"/>
      <c r="S77" s="98"/>
      <c r="T77" s="120"/>
      <c r="U77" s="151"/>
    </row>
    <row r="78" spans="1:21" ht="15.75" customHeight="1" x14ac:dyDescent="0.25">
      <c r="K78" s="676" t="s">
        <v>1053</v>
      </c>
      <c r="L78" s="143"/>
      <c r="M78" s="143"/>
      <c r="N78" s="143"/>
      <c r="O78" s="143"/>
      <c r="P78" s="333"/>
      <c r="Q78" s="333"/>
      <c r="R78" s="333"/>
      <c r="S78" s="333"/>
      <c r="T78" s="333"/>
      <c r="U78" s="229"/>
    </row>
    <row r="79" spans="1:21" ht="15.75" customHeight="1" x14ac:dyDescent="0.2">
      <c r="K79" s="1084"/>
      <c r="L79" s="1084"/>
      <c r="M79" s="1084"/>
      <c r="N79" s="1084"/>
      <c r="O79" s="1084"/>
      <c r="P79" s="915"/>
      <c r="Q79" s="915"/>
      <c r="R79" s="915"/>
      <c r="S79" s="915"/>
      <c r="T79" s="915"/>
      <c r="U79" s="915"/>
    </row>
    <row r="80" spans="1:21" ht="15.75" customHeight="1" x14ac:dyDescent="0.2">
      <c r="K80" s="313"/>
      <c r="L80" s="313"/>
      <c r="M80" s="313"/>
      <c r="N80" s="313"/>
      <c r="O80" s="339"/>
      <c r="P80" s="915"/>
      <c r="Q80" s="915"/>
      <c r="R80" s="915"/>
      <c r="S80" s="915"/>
      <c r="T80" s="915"/>
      <c r="U80" s="915"/>
    </row>
    <row r="88" spans="1:32" ht="15.75" customHeight="1" x14ac:dyDescent="0.2">
      <c r="J88" s="129"/>
    </row>
    <row r="89" spans="1:32" ht="15.75" customHeight="1" x14ac:dyDescent="0.2">
      <c r="J89" s="129"/>
    </row>
    <row r="90" spans="1:32" s="129" customFormat="1" ht="15.75" customHeight="1" x14ac:dyDescent="0.2">
      <c r="V90" s="2"/>
      <c r="W90" s="2"/>
      <c r="X90" s="2"/>
      <c r="Y90" s="2"/>
      <c r="Z90" s="2"/>
      <c r="AA90" s="2"/>
      <c r="AB90" s="2"/>
      <c r="AC90" s="2"/>
      <c r="AD90" s="2"/>
      <c r="AE90" s="2"/>
      <c r="AF90" s="2"/>
    </row>
    <row r="91" spans="1:32" s="129" customFormat="1" ht="15.75" customHeight="1" x14ac:dyDescent="0.2">
      <c r="V91" s="2"/>
      <c r="W91" s="2"/>
      <c r="X91" s="2"/>
      <c r="Y91" s="2"/>
      <c r="Z91" s="2"/>
      <c r="AA91" s="2"/>
      <c r="AB91" s="2"/>
      <c r="AC91" s="2"/>
      <c r="AD91" s="2"/>
      <c r="AE91" s="2"/>
      <c r="AF91" s="2"/>
    </row>
    <row r="92" spans="1:32" ht="15.75" customHeight="1" x14ac:dyDescent="0.2">
      <c r="K92" s="230"/>
      <c r="L92" s="237"/>
      <c r="M92" s="32"/>
      <c r="N92" s="32"/>
      <c r="O92" s="241"/>
      <c r="P92" s="124"/>
      <c r="Q92" s="119"/>
      <c r="R92" s="119"/>
      <c r="S92" s="119"/>
      <c r="T92" s="242"/>
      <c r="U92" s="120"/>
    </row>
    <row r="93" spans="1:32" s="129" customFormat="1" ht="15.75" customHeight="1" x14ac:dyDescent="0.2">
      <c r="K93" s="2"/>
      <c r="L93" s="2"/>
      <c r="M93" s="2"/>
      <c r="N93" s="2"/>
      <c r="O93" s="2"/>
      <c r="P93" s="2"/>
      <c r="Q93" s="2"/>
      <c r="R93" s="2"/>
      <c r="S93" s="2"/>
      <c r="T93" s="2"/>
      <c r="U93" s="2"/>
      <c r="V93" s="2"/>
      <c r="W93" s="2"/>
      <c r="X93" s="2"/>
      <c r="Y93" s="2"/>
      <c r="Z93" s="2"/>
      <c r="AA93" s="2"/>
      <c r="AB93" s="2"/>
      <c r="AC93" s="2"/>
      <c r="AD93" s="2"/>
      <c r="AE93" s="2"/>
      <c r="AF93" s="2"/>
    </row>
    <row r="94" spans="1:32" ht="15.75" customHeight="1" x14ac:dyDescent="0.2">
      <c r="A94" s="218"/>
      <c r="B94" s="94"/>
      <c r="C94" s="94"/>
      <c r="D94" s="94"/>
      <c r="E94" s="94"/>
      <c r="F94" s="94"/>
      <c r="G94" s="94"/>
      <c r="H94" s="113"/>
      <c r="I94" s="113"/>
      <c r="J94" s="129"/>
    </row>
  </sheetData>
  <mergeCells count="170">
    <mergeCell ref="A49:H49"/>
    <mergeCell ref="B54:D55"/>
    <mergeCell ref="B52:E53"/>
    <mergeCell ref="H52:H53"/>
    <mergeCell ref="H50:H51"/>
    <mergeCell ref="A50:E51"/>
    <mergeCell ref="A57:G58"/>
    <mergeCell ref="H57:H58"/>
    <mergeCell ref="R2:R5"/>
    <mergeCell ref="C25:F25"/>
    <mergeCell ref="AD46:AD47"/>
    <mergeCell ref="S6:S7"/>
    <mergeCell ref="R6:R7"/>
    <mergeCell ref="P6:P7"/>
    <mergeCell ref="V30:AB31"/>
    <mergeCell ref="P10:P11"/>
    <mergeCell ref="C36:C37"/>
    <mergeCell ref="C14:F15"/>
    <mergeCell ref="H14:H15"/>
    <mergeCell ref="H17:H18"/>
    <mergeCell ref="C29:F29"/>
    <mergeCell ref="H33:H34"/>
    <mergeCell ref="C16:F16"/>
    <mergeCell ref="H28:H29"/>
    <mergeCell ref="C21:G21"/>
    <mergeCell ref="H19:H20"/>
    <mergeCell ref="C20:G20"/>
    <mergeCell ref="C27:F27"/>
    <mergeCell ref="E36:E37"/>
    <mergeCell ref="D36:D37"/>
    <mergeCell ref="H36:H37"/>
    <mergeCell ref="H30:H31"/>
    <mergeCell ref="B35:F35"/>
    <mergeCell ref="C31:F31"/>
    <mergeCell ref="H72:H73"/>
    <mergeCell ref="H70:H71"/>
    <mergeCell ref="H68:H69"/>
    <mergeCell ref="S2:S5"/>
    <mergeCell ref="AD50:AD51"/>
    <mergeCell ref="AD48:AD49"/>
    <mergeCell ref="AE44:AE45"/>
    <mergeCell ref="AD44:AD45"/>
    <mergeCell ref="AC38:AC44"/>
    <mergeCell ref="AB38:AB44"/>
    <mergeCell ref="H54:H55"/>
    <mergeCell ref="P2:P5"/>
    <mergeCell ref="I36:I37"/>
    <mergeCell ref="H60:H61"/>
    <mergeCell ref="AD24:AD25"/>
    <mergeCell ref="AE18:AE19"/>
    <mergeCell ref="AD22:AD23"/>
    <mergeCell ref="AE22:AE23"/>
    <mergeCell ref="AB17:AB18"/>
    <mergeCell ref="AD27:AD28"/>
    <mergeCell ref="AE27:AE28"/>
    <mergeCell ref="AE24:AE25"/>
    <mergeCell ref="AB23:AC23"/>
    <mergeCell ref="AD30:AD31"/>
    <mergeCell ref="Q79:Q80"/>
    <mergeCell ref="K79:O79"/>
    <mergeCell ref="U79:U80"/>
    <mergeCell ref="R79:R80"/>
    <mergeCell ref="AE35:AE36"/>
    <mergeCell ref="AD37:AD38"/>
    <mergeCell ref="AE37:AE38"/>
    <mergeCell ref="AE50:AE51"/>
    <mergeCell ref="AD52:AD53"/>
    <mergeCell ref="AE52:AE53"/>
    <mergeCell ref="AE46:AE47"/>
    <mergeCell ref="AE48:AE49"/>
    <mergeCell ref="AB47:AC47"/>
    <mergeCell ref="AB49:AC49"/>
    <mergeCell ref="S71:S72"/>
    <mergeCell ref="T75:T76"/>
    <mergeCell ref="R69:R70"/>
    <mergeCell ref="U47:U48"/>
    <mergeCell ref="U41:U46"/>
    <mergeCell ref="AB36:AB37"/>
    <mergeCell ref="AC36:AC37"/>
    <mergeCell ref="AD35:AD36"/>
    <mergeCell ref="T67:T68"/>
    <mergeCell ref="S67:S68"/>
    <mergeCell ref="H66:H67"/>
    <mergeCell ref="AB45:AC45"/>
    <mergeCell ref="P8:P9"/>
    <mergeCell ref="P79:P80"/>
    <mergeCell ref="T52:T53"/>
    <mergeCell ref="J45:J46"/>
    <mergeCell ref="T65:T66"/>
    <mergeCell ref="K52:R53"/>
    <mergeCell ref="S62:S63"/>
    <mergeCell ref="R60:R61"/>
    <mergeCell ref="T60:T61"/>
    <mergeCell ref="S60:S61"/>
    <mergeCell ref="S69:S70"/>
    <mergeCell ref="T69:T70"/>
    <mergeCell ref="T62:T63"/>
    <mergeCell ref="S52:S53"/>
    <mergeCell ref="R67:R68"/>
    <mergeCell ref="R62:R63"/>
    <mergeCell ref="T79:T80"/>
    <mergeCell ref="S65:S66"/>
    <mergeCell ref="R65:R66"/>
    <mergeCell ref="K75:P76"/>
    <mergeCell ref="S79:S80"/>
    <mergeCell ref="R71:R72"/>
    <mergeCell ref="T71:T72"/>
    <mergeCell ref="I9:I10"/>
    <mergeCell ref="T38:T39"/>
    <mergeCell ref="R8:R9"/>
    <mergeCell ref="T34:T35"/>
    <mergeCell ref="P47:P48"/>
    <mergeCell ref="S31:S32"/>
    <mergeCell ref="R31:R32"/>
    <mergeCell ref="T31:T32"/>
    <mergeCell ref="S41:S46"/>
    <mergeCell ref="Q41:Q46"/>
    <mergeCell ref="Q31:Q32"/>
    <mergeCell ref="R47:R48"/>
    <mergeCell ref="I28:I29"/>
    <mergeCell ref="I12:I13"/>
    <mergeCell ref="I17:I18"/>
    <mergeCell ref="I14:I15"/>
    <mergeCell ref="K47:O48"/>
    <mergeCell ref="S8:S9"/>
    <mergeCell ref="I22:I23"/>
    <mergeCell ref="I33:I34"/>
    <mergeCell ref="I26:I27"/>
    <mergeCell ref="R41:R46"/>
    <mergeCell ref="S47:S48"/>
    <mergeCell ref="V1:AF1"/>
    <mergeCell ref="T26:T30"/>
    <mergeCell ref="Q47:Q48"/>
    <mergeCell ref="K31:O32"/>
    <mergeCell ref="H45:H46"/>
    <mergeCell ref="H26:H27"/>
    <mergeCell ref="I30:I31"/>
    <mergeCell ref="H24:H25"/>
    <mergeCell ref="I24:I25"/>
    <mergeCell ref="H22:H23"/>
    <mergeCell ref="H12:H13"/>
    <mergeCell ref="A1:J1"/>
    <mergeCell ref="A4:J4"/>
    <mergeCell ref="I7:I8"/>
    <mergeCell ref="H7:H8"/>
    <mergeCell ref="H5:H6"/>
    <mergeCell ref="I19:I20"/>
    <mergeCell ref="B12:G13"/>
    <mergeCell ref="K1:U1"/>
    <mergeCell ref="A6:G6"/>
    <mergeCell ref="A10:F11"/>
    <mergeCell ref="K19:M19"/>
    <mergeCell ref="S26:S30"/>
    <mergeCell ref="K21:U21"/>
    <mergeCell ref="AE7:AE8"/>
    <mergeCell ref="Q26:Q30"/>
    <mergeCell ref="AE13:AE14"/>
    <mergeCell ref="U26:U30"/>
    <mergeCell ref="U31:U32"/>
    <mergeCell ref="AF12:AF13"/>
    <mergeCell ref="AD13:AD14"/>
    <mergeCell ref="R26:R30"/>
    <mergeCell ref="T36:T37"/>
    <mergeCell ref="V11:AC11"/>
    <mergeCell ref="AD18:AD19"/>
    <mergeCell ref="AE20:AE21"/>
    <mergeCell ref="AB19:AB20"/>
    <mergeCell ref="AC19:AC20"/>
    <mergeCell ref="AD20:AD21"/>
    <mergeCell ref="AB21:AC21"/>
  </mergeCells>
  <phoneticPr fontId="11" type="noConversion"/>
  <dataValidations count="1">
    <dataValidation type="list" allowBlank="1" showInputMessage="1" showErrorMessage="1" sqref="I38:I43 H38:H42">
      <formula1>$B$37:$B$39</formula1>
    </dataValidation>
  </dataValidations>
  <hyperlinks>
    <hyperlink ref="V2" location="Guidance!A467" display="Capital Expenditure on Local Authority owned Social Rented stock during reporting year"/>
    <hyperlink ref="A6" location="Guidance!A354" display="Energy Efficiency - Stock owned by your Local Authority"/>
    <hyperlink ref="A10" location="Guidance!A372" display="2. Number of dwellings owned by your Local Authority that received the following capital works over 2014-15 and those planned for 2015-16"/>
    <hyperlink ref="H14" location="Guidance!A376" display="f2aaa"/>
    <hyperlink ref="H17" location="Guidance!A377" display="f2ba"/>
    <hyperlink ref="H19" location="Guidance!A378" display="f2baa"/>
    <hyperlink ref="H22" location="Guidance!A379" display="f2ca"/>
    <hyperlink ref="H24" location="Guidance!A380" display="f2caa"/>
    <hyperlink ref="H26" location="Guidance!A381" display="f2cba"/>
    <hyperlink ref="H28" location="Guidance!A382" display="f2cca"/>
    <hyperlink ref="H30" location="Guidance!A383" display="f2cda"/>
    <hyperlink ref="H33" location="Guidance!A384" display="f2da"/>
    <hyperlink ref="H36" location="Guidance!A390" display="f2daa"/>
    <hyperlink ref="A48" location="Guidance!A379" display="Housing Health and Safety Rating System (HHSRS)"/>
    <hyperlink ref="P8" location="Guidance!A444" display="f12ba"/>
    <hyperlink ref="P10" location="Guidance!A445" display="f12ca"/>
    <hyperlink ref="K19" location="Guidance!A447" display="Decent Homes Delivery"/>
    <hyperlink ref="Q31" location="Guidance!A458" display="f13a"/>
    <hyperlink ref="R31" location="Guidance!A459" display="f13b"/>
    <hyperlink ref="S31" location="Guidance!A460" display="f13c"/>
    <hyperlink ref="T31" location="Guidance!A461" display="f13d"/>
    <hyperlink ref="T34" location="Guidance!A462" display="f13da"/>
    <hyperlink ref="T36" location="Guidance!A462" display="f13db"/>
    <hyperlink ref="T38" location="Guidance!A462" display="f13dc"/>
    <hyperlink ref="U31" location="Guidance!A466" display="f13e"/>
    <hyperlink ref="Q47" location="Guidance!A472" display="f14a"/>
    <hyperlink ref="R47" location="Guidance!A473" display="f14b"/>
    <hyperlink ref="S47" location="Guidance!A474" display="f14c"/>
    <hyperlink ref="U47" location="Guidance!A475" display="f14e"/>
    <hyperlink ref="S52" location="Guidance!A481" display="f15a"/>
    <hyperlink ref="T52" location="Guidance!A482" display="f15b"/>
    <hyperlink ref="R62" location="Guidance!A484" display="f16a"/>
    <hyperlink ref="S62" location="Guidance!A485" display="f16b"/>
    <hyperlink ref="R65" location="Guidance!A486" display="f16aa"/>
    <hyperlink ref="S65" location="Guidance!A486" display="f16ab"/>
    <hyperlink ref="T65" location="Guidance!A486" display="f16ac"/>
    <hyperlink ref="R67" location="Guidance!A487" display="f16ba"/>
    <hyperlink ref="S67" location="Guidance!A487" display="f16bb"/>
    <hyperlink ref="T67" location="Guidance!A487" display="f16bc"/>
    <hyperlink ref="R69" location="Guidance!A488" display="f16ca"/>
    <hyperlink ref="S69" location="Guidance!A488" display="f16cb"/>
    <hyperlink ref="T69" location="Guidance!A488" display="f16cc"/>
    <hyperlink ref="R71" location="Guidance!A489" display="f16da"/>
    <hyperlink ref="S71" location="Guidance!A489" display="f16db"/>
    <hyperlink ref="T71" location="Guidance!A489" display="f16dc"/>
    <hyperlink ref="T75" location="Guidance!A490" display="f17a"/>
    <hyperlink ref="AE7:AE8" location="Guidance!A473" display="f24a"/>
    <hyperlink ref="V11" location="Guidance!A513" display="25. Number of HRA dwellings that received capital works and associated expenditure"/>
    <hyperlink ref="AD13" location="Guidance!A514" display="f25aa"/>
    <hyperlink ref="AE13" location="Guidance!A514" display="f25ab"/>
    <hyperlink ref="AD18:AD19" location="Guidance!A477" display="f25ba"/>
    <hyperlink ref="AD20" location="Guidance!A517" display="f25ca"/>
    <hyperlink ref="AD22" location="Guidance!A518" display="f25da"/>
    <hyperlink ref="AD24" location="Guidance!A519" display="f25ea"/>
    <hyperlink ref="AD27" location="Guidance!A520" display="f25fa"/>
    <hyperlink ref="H12" location="Guidance!A375" display="f2aa"/>
    <hyperlink ref="P6" location="Guidance!A444" display="f12aa"/>
    <hyperlink ref="K2" location="Guidance!A410" display="Private Sector Housing Repairs Assistance"/>
    <hyperlink ref="A65" location="Guidance!A396" display="Houses of Multiple Occupation (HMOs)"/>
    <hyperlink ref="A6:G6" location="Guidance!A334" display="Energy Efficiency - Stock owned by your Local Authority"/>
    <hyperlink ref="H7:H8" location="Guidance!A336" display="f1a"/>
    <hyperlink ref="A10:F11" location="Guidance!A352" display="2. Number of dwellings owned by your Local Authority that received the following capital works over 2017-18 and those planned for 2018-19:"/>
    <hyperlink ref="H12:H13" location="Guidance!A355" display="f2aa"/>
    <hyperlink ref="H14:H15" location="Guidance!A356" display="f2aaa"/>
    <hyperlink ref="H17:H18" location="Guidance!A357" display="f2ba"/>
    <hyperlink ref="H19:H20" location="Guidance!A358" display="f2baa"/>
    <hyperlink ref="H22:H23" location="Guidance!A359" display="f2ca"/>
    <hyperlink ref="H24:H25" location="Guidance!A360" display="f2caa"/>
    <hyperlink ref="H26:H27" location="Guidance!A361" display="f2cba"/>
    <hyperlink ref="H28:H29" location="Guidance!A362" display="f2cca"/>
    <hyperlink ref="H30:H31" location="Guidance!A363" display="f2cda"/>
    <hyperlink ref="H33:H34" location="Guidance!A364" display="f2da"/>
    <hyperlink ref="H36:H37" location="Guidance!A370" display="f2daa"/>
    <hyperlink ref="H50:H51" location="Guidance!A388" display="f5a"/>
    <hyperlink ref="H52:H53" location="Guidance!A389" display="f5aa"/>
    <hyperlink ref="H54:H55" location="Guidance!A390" display="f5ab"/>
    <hyperlink ref="H57:H58" location="Guidance!A391" display="f6a"/>
    <hyperlink ref="H60:H61" location="Guidance!A392" display="f7a"/>
    <hyperlink ref="H66:H67" location="Guidance!A403" display="f8a"/>
    <hyperlink ref="H68:H69" location="Guidance!A404" display="f9a"/>
    <hyperlink ref="H70:H71" location="Guidance!A406" display="f10a"/>
    <hyperlink ref="H72:H73" location="Guidance!A407" display="f11a"/>
    <hyperlink ref="P6:P7" location="Guidance!A419" display="f12aa"/>
    <hyperlink ref="P8:P9" location="Guidance!A419" display="f12ba"/>
    <hyperlink ref="P10:P11" location="Guidance!A420" display="f12ca"/>
    <hyperlink ref="K19:M19" location="Guidance!A422" display="Decent Homes Delivery"/>
    <hyperlink ref="Q31:Q32" location="Guidance!A433" display="f13a"/>
    <hyperlink ref="R31:R32" location="Guidance!A434" display="f13b"/>
    <hyperlink ref="S31:S32" location="Guidance!A435" display="f13c"/>
    <hyperlink ref="T31:T32" location="Guidance!A436" display="f13d"/>
    <hyperlink ref="T34:T35" location="Guidance!A437" display="f13da"/>
    <hyperlink ref="T36:T37" location="Guidance!A439" display="f13db"/>
    <hyperlink ref="T38:T39" location="Guidance!A437" display="f13dc"/>
    <hyperlink ref="U31:U32" location="Guidance!A441" display="f13e"/>
    <hyperlink ref="Q47:Q48" location="Guidance!A447" display="f14a"/>
    <hyperlink ref="R47:R48" location="Guidance!A448" display="f14b"/>
    <hyperlink ref="S47:S48" location="Guidance!A449" display="f14c"/>
    <hyperlink ref="U47:U48" location="Guidance!A450" display="f14e"/>
    <hyperlink ref="S52:S53" location="Guidance!A456" display="f15a"/>
    <hyperlink ref="T52:T53" location="Guidance!A457" display="f15b"/>
    <hyperlink ref="R62:R63" location="Guidance!A459" display="f16a"/>
    <hyperlink ref="S62:S63" location="Guidance!A460" display="f16b"/>
    <hyperlink ref="R65:R66" location="Guidance!A461" display="f16aa"/>
    <hyperlink ref="S65:S66" location="Guidance!A461" display="f16ab"/>
    <hyperlink ref="T65:T66" location="Guidance!A461" display="f16ac"/>
    <hyperlink ref="R67:R68" location="Guidance!A462" display="f16ba"/>
    <hyperlink ref="S67:S68" location="Guidance!A462" display="f16bb"/>
    <hyperlink ref="T67:T68" location="Guidance!A462" display="f16bc"/>
    <hyperlink ref="R69:R70" location="Guidance!A463" display="f16ca"/>
    <hyperlink ref="S69:S70" location="Guidance!A463" display="f16cb"/>
    <hyperlink ref="T69:T70" location="Guidance!A463" display="f16cc"/>
    <hyperlink ref="R71:R72" location="Guidance!A464" display="f16da"/>
    <hyperlink ref="S71:S72" location="Guidance!A464" display="f16db"/>
    <hyperlink ref="T71:T72" location="Guidance!A464" display="f16dc"/>
    <hyperlink ref="T75:T76" location="Guidance!A465" display="f17a"/>
    <hyperlink ref="V11:AC11" location="Guidance!A474" display="25. Number of HRA dwellings that received capital works and associated expenditure"/>
    <hyperlink ref="AD13:AD14" location="Guidance!A475" display="f25aa"/>
    <hyperlink ref="AE13:AE14" location="Guidance!A475" display="f25ab"/>
    <hyperlink ref="AD20:AD21" location="Guidance!A478" display="f25ca"/>
    <hyperlink ref="AD22:AD23" location="Guidance!A479" display="f25da"/>
    <hyperlink ref="AD24:AD25" location="Guidance!A480" display="f25ea"/>
    <hyperlink ref="AD27:AD28" location="Guidance!A481" display="f25fa"/>
  </hyperlinks>
  <pageMargins left="0.75" right="0.75" top="1" bottom="1" header="0.5" footer="0.5"/>
  <pageSetup paperSize="9" scale="49" orientation="portrait" r:id="rId1"/>
  <headerFooter alignWithMargins="0"/>
  <colBreaks count="2" manualBreakCount="2">
    <brk id="10" max="81" man="1"/>
    <brk id="21" max="81"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E5FFF32-7E96-4912-A539-80ADC711E76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438</vt:i4>
      </vt:variant>
    </vt:vector>
  </HeadingPairs>
  <TitlesOfParts>
    <vt:vector size="453" baseType="lpstr">
      <vt:lpstr>Cover</vt:lpstr>
      <vt:lpstr>Guidance</vt:lpstr>
      <vt:lpstr>Upload Guidance</vt:lpstr>
      <vt:lpstr>A Stock</vt:lpstr>
      <vt:lpstr>B Disposals</vt:lpstr>
      <vt:lpstr>C Allocations</vt:lpstr>
      <vt:lpstr>D Lettings</vt:lpstr>
      <vt:lpstr>E Vacants</vt:lpstr>
      <vt:lpstr>F Condition</vt:lpstr>
      <vt:lpstr>G Management</vt:lpstr>
      <vt:lpstr>H Rents and Rent Arrears</vt:lpstr>
      <vt:lpstr>I Affordable Housing Supply</vt:lpstr>
      <vt:lpstr>J Affordable Housing Starts</vt:lpstr>
      <vt:lpstr>Data Sign Off</vt:lpstr>
      <vt:lpstr>Bulk Upload Sheet</vt:lpstr>
      <vt:lpstr>a</vt:lpstr>
      <vt:lpstr>a1a</vt:lpstr>
      <vt:lpstr>a1b</vt:lpstr>
      <vt:lpstr>a2a</vt:lpstr>
      <vt:lpstr>a2aa</vt:lpstr>
      <vt:lpstr>a2ab</vt:lpstr>
      <vt:lpstr>a2b</vt:lpstr>
      <vt:lpstr>a2ba</vt:lpstr>
      <vt:lpstr>a2bb</vt:lpstr>
      <vt:lpstr>a2c</vt:lpstr>
      <vt:lpstr>a2ca</vt:lpstr>
      <vt:lpstr>a2cb</vt:lpstr>
      <vt:lpstr>a2d</vt:lpstr>
      <vt:lpstr>a2da</vt:lpstr>
      <vt:lpstr>a2db</vt:lpstr>
      <vt:lpstr>a2e</vt:lpstr>
      <vt:lpstr>a2ea</vt:lpstr>
      <vt:lpstr>a2eb</vt:lpstr>
      <vt:lpstr>a2f</vt:lpstr>
      <vt:lpstr>a2fa</vt:lpstr>
      <vt:lpstr>a2fb</vt:lpstr>
      <vt:lpstr>a2g</vt:lpstr>
      <vt:lpstr>a2ga</vt:lpstr>
      <vt:lpstr>a2gb</vt:lpstr>
      <vt:lpstr>a2h</vt:lpstr>
      <vt:lpstr>a2ha</vt:lpstr>
      <vt:lpstr>a2hb</vt:lpstr>
      <vt:lpstr>a2ia</vt:lpstr>
      <vt:lpstr>a2iaa</vt:lpstr>
      <vt:lpstr>a2iab</vt:lpstr>
      <vt:lpstr>a2ib</vt:lpstr>
      <vt:lpstr>a3a</vt:lpstr>
      <vt:lpstr>a3aa</vt:lpstr>
      <vt:lpstr>a4a</vt:lpstr>
      <vt:lpstr>a4ba</vt:lpstr>
      <vt:lpstr>a4bb</vt:lpstr>
      <vt:lpstr>a4c</vt:lpstr>
      <vt:lpstr>a4d</vt:lpstr>
      <vt:lpstr>a5a</vt:lpstr>
      <vt:lpstr>abib</vt:lpstr>
      <vt:lpstr>b</vt:lpstr>
      <vt:lpstr>b1a</vt:lpstr>
      <vt:lpstr>b2aa</vt:lpstr>
      <vt:lpstr>b2aaa</vt:lpstr>
      <vt:lpstr>b2aab</vt:lpstr>
      <vt:lpstr>b2aac</vt:lpstr>
      <vt:lpstr>b2ab</vt:lpstr>
      <vt:lpstr>b2aba</vt:lpstr>
      <vt:lpstr>b2abb</vt:lpstr>
      <vt:lpstr>b2abc</vt:lpstr>
      <vt:lpstr>b2ac</vt:lpstr>
      <vt:lpstr>b2aca</vt:lpstr>
      <vt:lpstr>b2acb</vt:lpstr>
      <vt:lpstr>b2acc</vt:lpstr>
      <vt:lpstr>b2ada</vt:lpstr>
      <vt:lpstr>b2adb</vt:lpstr>
      <vt:lpstr>b2adc</vt:lpstr>
      <vt:lpstr>b2ba</vt:lpstr>
      <vt:lpstr>b2bb</vt:lpstr>
      <vt:lpstr>b2bc</vt:lpstr>
      <vt:lpstr>b2ca</vt:lpstr>
      <vt:lpstr>b2cb</vt:lpstr>
      <vt:lpstr>b2cc</vt:lpstr>
      <vt:lpstr>b2da</vt:lpstr>
      <vt:lpstr>b2db</vt:lpstr>
      <vt:lpstr>b2dc</vt:lpstr>
      <vt:lpstr>b2ea</vt:lpstr>
      <vt:lpstr>b2eb</vt:lpstr>
      <vt:lpstr>b2fa</vt:lpstr>
      <vt:lpstr>b2faa</vt:lpstr>
      <vt:lpstr>b2faaa</vt:lpstr>
      <vt:lpstr>b2faab</vt:lpstr>
      <vt:lpstr>b2faac</vt:lpstr>
      <vt:lpstr>b2fab</vt:lpstr>
      <vt:lpstr>b2faba</vt:lpstr>
      <vt:lpstr>b2fabb</vt:lpstr>
      <vt:lpstr>b2fabc</vt:lpstr>
      <vt:lpstr>b2fac</vt:lpstr>
      <vt:lpstr>b2fb</vt:lpstr>
      <vt:lpstr>b2fc</vt:lpstr>
      <vt:lpstr>cc1a</vt:lpstr>
      <vt:lpstr>cc1aa</vt:lpstr>
      <vt:lpstr>cc1ab</vt:lpstr>
      <vt:lpstr>cc1ac</vt:lpstr>
      <vt:lpstr>cc1ad</vt:lpstr>
      <vt:lpstr>cc1ae</vt:lpstr>
      <vt:lpstr>cc2a</vt:lpstr>
      <vt:lpstr>cc3a</vt:lpstr>
      <vt:lpstr>cc3aa</vt:lpstr>
      <vt:lpstr>cc3b</vt:lpstr>
      <vt:lpstr>cc4a</vt:lpstr>
      <vt:lpstr>cc4aa</vt:lpstr>
      <vt:lpstr>cc4ab</vt:lpstr>
      <vt:lpstr>cc5a</vt:lpstr>
      <vt:lpstr>cc5aa</vt:lpstr>
      <vt:lpstr>cc5ab</vt:lpstr>
      <vt:lpstr>cc5ac</vt:lpstr>
      <vt:lpstr>cc5ad</vt:lpstr>
      <vt:lpstr>cc5ae</vt:lpstr>
      <vt:lpstr>cc6a</vt:lpstr>
      <vt:lpstr>cc6aa</vt:lpstr>
      <vt:lpstr>cc7a</vt:lpstr>
      <vt:lpstr>cc8a</vt:lpstr>
      <vt:lpstr>d10a</vt:lpstr>
      <vt:lpstr>d10aa</vt:lpstr>
      <vt:lpstr>d10ab</vt:lpstr>
      <vt:lpstr>d11a</vt:lpstr>
      <vt:lpstr>d12a</vt:lpstr>
      <vt:lpstr>d4a</vt:lpstr>
      <vt:lpstr>d4aa</vt:lpstr>
      <vt:lpstr>d4ab</vt:lpstr>
      <vt:lpstr>d4ac</vt:lpstr>
      <vt:lpstr>d4ad</vt:lpstr>
      <vt:lpstr>d8a</vt:lpstr>
      <vt:lpstr>d8aa</vt:lpstr>
      <vt:lpstr>d8ab</vt:lpstr>
      <vt:lpstr>d8ac</vt:lpstr>
      <vt:lpstr>d9a</vt:lpstr>
      <vt:lpstr>d9aa</vt:lpstr>
      <vt:lpstr>d9ab</vt:lpstr>
      <vt:lpstr>e1a</vt:lpstr>
      <vt:lpstr>e2aa</vt:lpstr>
      <vt:lpstr>e2ab</vt:lpstr>
      <vt:lpstr>e2ac</vt:lpstr>
      <vt:lpstr>e2ba</vt:lpstr>
      <vt:lpstr>e2bb</vt:lpstr>
      <vt:lpstr>e2bc</vt:lpstr>
      <vt:lpstr>e2ca</vt:lpstr>
      <vt:lpstr>e2cb</vt:lpstr>
      <vt:lpstr>e2cc</vt:lpstr>
      <vt:lpstr>e2da</vt:lpstr>
      <vt:lpstr>e2db</vt:lpstr>
      <vt:lpstr>e2dc</vt:lpstr>
      <vt:lpstr>f10a</vt:lpstr>
      <vt:lpstr>f11a</vt:lpstr>
      <vt:lpstr>f12aa</vt:lpstr>
      <vt:lpstr>f12ab</vt:lpstr>
      <vt:lpstr>f12ac</vt:lpstr>
      <vt:lpstr>f12ba</vt:lpstr>
      <vt:lpstr>f12bb</vt:lpstr>
      <vt:lpstr>f12bc</vt:lpstr>
      <vt:lpstr>f12ca</vt:lpstr>
      <vt:lpstr>f13a</vt:lpstr>
      <vt:lpstr>f13b</vt:lpstr>
      <vt:lpstr>f13c</vt:lpstr>
      <vt:lpstr>f13d</vt:lpstr>
      <vt:lpstr>f13da</vt:lpstr>
      <vt:lpstr>f13db</vt:lpstr>
      <vt:lpstr>f13dc</vt:lpstr>
      <vt:lpstr>f13e</vt:lpstr>
      <vt:lpstr>f14a</vt:lpstr>
      <vt:lpstr>f14b</vt:lpstr>
      <vt:lpstr>f14c</vt:lpstr>
      <vt:lpstr>f14e</vt:lpstr>
      <vt:lpstr>f15a</vt:lpstr>
      <vt:lpstr>f15b</vt:lpstr>
      <vt:lpstr>f16a</vt:lpstr>
      <vt:lpstr>f16aa</vt:lpstr>
      <vt:lpstr>f16ab</vt:lpstr>
      <vt:lpstr>f16ac</vt:lpstr>
      <vt:lpstr>f16b</vt:lpstr>
      <vt:lpstr>f16ba</vt:lpstr>
      <vt:lpstr>f16bb</vt:lpstr>
      <vt:lpstr>f16bc</vt:lpstr>
      <vt:lpstr>f16c</vt:lpstr>
      <vt:lpstr>f16ca</vt:lpstr>
      <vt:lpstr>f16cb</vt:lpstr>
      <vt:lpstr>f16cc</vt:lpstr>
      <vt:lpstr>f16da</vt:lpstr>
      <vt:lpstr>f16db</vt:lpstr>
      <vt:lpstr>f16dc</vt:lpstr>
      <vt:lpstr>f17a</vt:lpstr>
      <vt:lpstr>f1a</vt:lpstr>
      <vt:lpstr>f1b</vt:lpstr>
      <vt:lpstr>f24a</vt:lpstr>
      <vt:lpstr>f25a</vt:lpstr>
      <vt:lpstr>f25aa</vt:lpstr>
      <vt:lpstr>f25ab</vt:lpstr>
      <vt:lpstr>f25b</vt:lpstr>
      <vt:lpstr>f25ba</vt:lpstr>
      <vt:lpstr>f25bb</vt:lpstr>
      <vt:lpstr>f25ca</vt:lpstr>
      <vt:lpstr>f25cb</vt:lpstr>
      <vt:lpstr>f25da</vt:lpstr>
      <vt:lpstr>f25db</vt:lpstr>
      <vt:lpstr>f25ea</vt:lpstr>
      <vt:lpstr>f25eb</vt:lpstr>
      <vt:lpstr>f25fa</vt:lpstr>
      <vt:lpstr>f25fb</vt:lpstr>
      <vt:lpstr>f2aa</vt:lpstr>
      <vt:lpstr>f2aaa</vt:lpstr>
      <vt:lpstr>f2aab</vt:lpstr>
      <vt:lpstr>f2ab</vt:lpstr>
      <vt:lpstr>f2ba</vt:lpstr>
      <vt:lpstr>f2baa</vt:lpstr>
      <vt:lpstr>f2bab</vt:lpstr>
      <vt:lpstr>f2bb</vt:lpstr>
      <vt:lpstr>f2ca</vt:lpstr>
      <vt:lpstr>f2caa</vt:lpstr>
      <vt:lpstr>f2cab</vt:lpstr>
      <vt:lpstr>f2cb</vt:lpstr>
      <vt:lpstr>f2cba</vt:lpstr>
      <vt:lpstr>f2cbb</vt:lpstr>
      <vt:lpstr>f2cca</vt:lpstr>
      <vt:lpstr>f2ccb</vt:lpstr>
      <vt:lpstr>f2cda</vt:lpstr>
      <vt:lpstr>f2cdb</vt:lpstr>
      <vt:lpstr>f2cdba</vt:lpstr>
      <vt:lpstr>f2da</vt:lpstr>
      <vt:lpstr>f2daa</vt:lpstr>
      <vt:lpstr>f2daai</vt:lpstr>
      <vt:lpstr>f2daaii</vt:lpstr>
      <vt:lpstr>f2daaiii</vt:lpstr>
      <vt:lpstr>f2daaiv</vt:lpstr>
      <vt:lpstr>f2daav</vt:lpstr>
      <vt:lpstr>f2daavi</vt:lpstr>
      <vt:lpstr>f2dab</vt:lpstr>
      <vt:lpstr>f2dabi</vt:lpstr>
      <vt:lpstr>f2dabii</vt:lpstr>
      <vt:lpstr>f2dabiii</vt:lpstr>
      <vt:lpstr>f2dabiv</vt:lpstr>
      <vt:lpstr>f2dabv</vt:lpstr>
      <vt:lpstr>f2dabvi</vt:lpstr>
      <vt:lpstr>f2db</vt:lpstr>
      <vt:lpstr>f5a</vt:lpstr>
      <vt:lpstr>f5aa</vt:lpstr>
      <vt:lpstr>f5ab</vt:lpstr>
      <vt:lpstr>f6a</vt:lpstr>
      <vt:lpstr>f7a</vt:lpstr>
      <vt:lpstr>f8a</vt:lpstr>
      <vt:lpstr>f9a</vt:lpstr>
      <vt:lpstr>g1a</vt:lpstr>
      <vt:lpstr>g2a</vt:lpstr>
      <vt:lpstr>g2aa</vt:lpstr>
      <vt:lpstr>g2ab</vt:lpstr>
      <vt:lpstr>g2ac</vt:lpstr>
      <vt:lpstr>g2ad</vt:lpstr>
      <vt:lpstr>g3a</vt:lpstr>
      <vt:lpstr>h10a</vt:lpstr>
      <vt:lpstr>h11a</vt:lpstr>
      <vt:lpstr>h12a</vt:lpstr>
      <vt:lpstr>h13a</vt:lpstr>
      <vt:lpstr>h14a</vt:lpstr>
      <vt:lpstr>h1a</vt:lpstr>
      <vt:lpstr>h1b</vt:lpstr>
      <vt:lpstr>h2a</vt:lpstr>
      <vt:lpstr>h2b</vt:lpstr>
      <vt:lpstr>h3a</vt:lpstr>
      <vt:lpstr>h3b</vt:lpstr>
      <vt:lpstr>h4aa</vt:lpstr>
      <vt:lpstr>h4ab</vt:lpstr>
      <vt:lpstr>h4ba</vt:lpstr>
      <vt:lpstr>h4bb</vt:lpstr>
      <vt:lpstr>h4ca</vt:lpstr>
      <vt:lpstr>h4cb</vt:lpstr>
      <vt:lpstr>h4da</vt:lpstr>
      <vt:lpstr>h4db</vt:lpstr>
      <vt:lpstr>h4ea</vt:lpstr>
      <vt:lpstr>h4eb</vt:lpstr>
      <vt:lpstr>h4fa</vt:lpstr>
      <vt:lpstr>h4fb</vt:lpstr>
      <vt:lpstr>h4ga</vt:lpstr>
      <vt:lpstr>h4gb</vt:lpstr>
      <vt:lpstr>h4ha</vt:lpstr>
      <vt:lpstr>h4hb</vt:lpstr>
      <vt:lpstr>h5a</vt:lpstr>
      <vt:lpstr>h6a</vt:lpstr>
      <vt:lpstr>h8a</vt:lpstr>
      <vt:lpstr>h9a</vt:lpstr>
      <vt:lpstr>hcb</vt:lpstr>
      <vt:lpstr>i10a</vt:lpstr>
      <vt:lpstr>i10b</vt:lpstr>
      <vt:lpstr>i10c</vt:lpstr>
      <vt:lpstr>i10d</vt:lpstr>
      <vt:lpstr>i10e</vt:lpstr>
      <vt:lpstr>i10f</vt:lpstr>
      <vt:lpstr>i10g</vt:lpstr>
      <vt:lpstr>i10h</vt:lpstr>
      <vt:lpstr>i11a</vt:lpstr>
      <vt:lpstr>i12a</vt:lpstr>
      <vt:lpstr>i13a</vt:lpstr>
      <vt:lpstr>i14a</vt:lpstr>
      <vt:lpstr>i15a</vt:lpstr>
      <vt:lpstr>i16a</vt:lpstr>
      <vt:lpstr>i17aa</vt:lpstr>
      <vt:lpstr>i17ab</vt:lpstr>
      <vt:lpstr>i17ba</vt:lpstr>
      <vt:lpstr>i17bb</vt:lpstr>
      <vt:lpstr>i17ca</vt:lpstr>
      <vt:lpstr>i17cb</vt:lpstr>
      <vt:lpstr>i17da</vt:lpstr>
      <vt:lpstr>i17db</vt:lpstr>
      <vt:lpstr>i17dc</vt:lpstr>
      <vt:lpstr>i17dd</vt:lpstr>
      <vt:lpstr>i17de</vt:lpstr>
      <vt:lpstr>i17e</vt:lpstr>
      <vt:lpstr>i1a</vt:lpstr>
      <vt:lpstr>i2a</vt:lpstr>
      <vt:lpstr>i3a</vt:lpstr>
      <vt:lpstr>i3aa</vt:lpstr>
      <vt:lpstr>i3ab</vt:lpstr>
      <vt:lpstr>i3ba</vt:lpstr>
      <vt:lpstr>i3bb</vt:lpstr>
      <vt:lpstr>i3ca</vt:lpstr>
      <vt:lpstr>i3cb</vt:lpstr>
      <vt:lpstr>i3da</vt:lpstr>
      <vt:lpstr>i3db</vt:lpstr>
      <vt:lpstr>i3ea</vt:lpstr>
      <vt:lpstr>i3eb</vt:lpstr>
      <vt:lpstr>i3fa</vt:lpstr>
      <vt:lpstr>i3fb</vt:lpstr>
      <vt:lpstr>i4aa</vt:lpstr>
      <vt:lpstr>i4ab</vt:lpstr>
      <vt:lpstr>i4ba</vt:lpstr>
      <vt:lpstr>i4bb</vt:lpstr>
      <vt:lpstr>i4ca</vt:lpstr>
      <vt:lpstr>i4cb</vt:lpstr>
      <vt:lpstr>i4da</vt:lpstr>
      <vt:lpstr>i4db</vt:lpstr>
      <vt:lpstr>i4ea</vt:lpstr>
      <vt:lpstr>i4eb</vt:lpstr>
      <vt:lpstr>i4fa</vt:lpstr>
      <vt:lpstr>i4fb</vt:lpstr>
      <vt:lpstr>i5aa</vt:lpstr>
      <vt:lpstr>i5ab</vt:lpstr>
      <vt:lpstr>i5ba</vt:lpstr>
      <vt:lpstr>i5bb</vt:lpstr>
      <vt:lpstr>i5ca</vt:lpstr>
      <vt:lpstr>i5cb</vt:lpstr>
      <vt:lpstr>i5da</vt:lpstr>
      <vt:lpstr>i5db</vt:lpstr>
      <vt:lpstr>i5ea</vt:lpstr>
      <vt:lpstr>i5eb</vt:lpstr>
      <vt:lpstr>i5fa</vt:lpstr>
      <vt:lpstr>i5fb</vt:lpstr>
      <vt:lpstr>i6a</vt:lpstr>
      <vt:lpstr>i7a</vt:lpstr>
      <vt:lpstr>i7b</vt:lpstr>
      <vt:lpstr>i7c</vt:lpstr>
      <vt:lpstr>i7d</vt:lpstr>
      <vt:lpstr>i7e</vt:lpstr>
      <vt:lpstr>i7f</vt:lpstr>
      <vt:lpstr>i8a</vt:lpstr>
      <vt:lpstr>i8b</vt:lpstr>
      <vt:lpstr>i8c</vt:lpstr>
      <vt:lpstr>i8d</vt:lpstr>
      <vt:lpstr>i8e</vt:lpstr>
      <vt:lpstr>i8f</vt:lpstr>
      <vt:lpstr>i9a</vt:lpstr>
      <vt:lpstr>i9b</vt:lpstr>
      <vt:lpstr>i9c</vt:lpstr>
      <vt:lpstr>i9d</vt:lpstr>
      <vt:lpstr>i9e</vt:lpstr>
      <vt:lpstr>i9f</vt:lpstr>
      <vt:lpstr>j1aa</vt:lpstr>
      <vt:lpstr>j1ab</vt:lpstr>
      <vt:lpstr>j1ba</vt:lpstr>
      <vt:lpstr>j1bb</vt:lpstr>
      <vt:lpstr>j1ca</vt:lpstr>
      <vt:lpstr>j1cb</vt:lpstr>
      <vt:lpstr>j1da</vt:lpstr>
      <vt:lpstr>j1db</vt:lpstr>
      <vt:lpstr>j1ea</vt:lpstr>
      <vt:lpstr>j1eb</vt:lpstr>
      <vt:lpstr>j1fa</vt:lpstr>
      <vt:lpstr>j1fb</vt:lpstr>
      <vt:lpstr>j1ga</vt:lpstr>
      <vt:lpstr>j1gb</vt:lpstr>
      <vt:lpstr>j1ha</vt:lpstr>
      <vt:lpstr>j1hb</vt:lpstr>
      <vt:lpstr>j2aa</vt:lpstr>
      <vt:lpstr>j2ab</vt:lpstr>
      <vt:lpstr>j2ba</vt:lpstr>
      <vt:lpstr>j2bb</vt:lpstr>
      <vt:lpstr>j2ca</vt:lpstr>
      <vt:lpstr>j2cb</vt:lpstr>
      <vt:lpstr>j2da</vt:lpstr>
      <vt:lpstr>j2db</vt:lpstr>
      <vt:lpstr>j2ea</vt:lpstr>
      <vt:lpstr>j2eb</vt:lpstr>
      <vt:lpstr>j2fa</vt:lpstr>
      <vt:lpstr>j2fb</vt:lpstr>
      <vt:lpstr>j2ga</vt:lpstr>
      <vt:lpstr>j2gb</vt:lpstr>
      <vt:lpstr>j2ha</vt:lpstr>
      <vt:lpstr>j2hb</vt:lpstr>
      <vt:lpstr>j3aa</vt:lpstr>
      <vt:lpstr>j3ab</vt:lpstr>
      <vt:lpstr>j3ba</vt:lpstr>
      <vt:lpstr>j3bb</vt:lpstr>
      <vt:lpstr>j3ca</vt:lpstr>
      <vt:lpstr>j3cb</vt:lpstr>
      <vt:lpstr>j3da</vt:lpstr>
      <vt:lpstr>j3db</vt:lpstr>
      <vt:lpstr>j3ea</vt:lpstr>
      <vt:lpstr>j3eb</vt:lpstr>
      <vt:lpstr>j3fa</vt:lpstr>
      <vt:lpstr>j3fb</vt:lpstr>
      <vt:lpstr>j3ga</vt:lpstr>
      <vt:lpstr>j3gb</vt:lpstr>
      <vt:lpstr>j3ha</vt:lpstr>
      <vt:lpstr>j3hb</vt:lpstr>
      <vt:lpstr>'A Stock'!Print_Area</vt:lpstr>
      <vt:lpstr>'B Disposals'!Print_Area</vt:lpstr>
      <vt:lpstr>'C Allocations'!Print_Area</vt:lpstr>
      <vt:lpstr>Cover!Print_Area</vt:lpstr>
      <vt:lpstr>'D Lettings'!Print_Area</vt:lpstr>
      <vt:lpstr>'Data Sign Off'!Print_Area</vt:lpstr>
      <vt:lpstr>'E Vacants'!Print_Area</vt:lpstr>
      <vt:lpstr>'F Condition'!Print_Area</vt:lpstr>
      <vt:lpstr>'G Management'!Print_Area</vt:lpstr>
      <vt:lpstr>Guidance!Print_Area</vt:lpstr>
      <vt:lpstr>'H Rents and Rent Arrears'!Print_Area</vt:lpstr>
      <vt:lpstr>'I Affordable Housing Supply'!Print_Area</vt:lpstr>
      <vt:lpstr>'J Affordable Housing Starts'!Print_Area</vt:lpstr>
      <vt:lpstr>Section_A__Dwelling_stock</vt:lpstr>
      <vt:lpstr>Section_A_Dwelling_Stock</vt:lpstr>
      <vt:lpstr>Section_B__Disposals</vt:lpstr>
      <vt:lpstr>Section_C__Allocations</vt:lpstr>
      <vt:lpstr>Section_C_Allocations</vt:lpstr>
      <vt:lpstr>Section_D__Lettings__Nominations_and_Mobility_Schemes</vt:lpstr>
      <vt:lpstr>Section_E__Vacants</vt:lpstr>
      <vt:lpstr>Section_F__Condition_of_Dwelling_Stock</vt:lpstr>
      <vt:lpstr>Section_G__Stock_Management</vt:lpstr>
      <vt:lpstr>Section_H__Local_Authority_Rents_and_Rents_Arrears</vt:lpstr>
      <vt:lpstr>Section_I__Affordable_Housing_Supply</vt:lpstr>
      <vt:lpstr>Section_J__Provision_of_New_Build_Affordable_Housing_STARTS</vt:lpstr>
      <vt:lpstr>signoffa</vt:lpstr>
      <vt:lpstr>signoffb</vt:lpstr>
      <vt:lpstr>signoffc</vt:lpstr>
      <vt:lpstr>signoffd</vt:lpstr>
      <vt:lpstr>signoffe</vt:lpstr>
      <vt:lpstr>signofff</vt:lpstr>
      <vt:lpstr>signoffg</vt:lpstr>
      <vt:lpstr>signoffh</vt:lpstr>
      <vt:lpstr>signoffi</vt:lpstr>
      <vt:lpstr>signoffj</vt:lpstr>
      <vt:lpstr>upload_template</vt:lpstr>
    </vt:vector>
  </TitlesOfParts>
  <Company>DCLG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HTML clipboard</dc:title>
  <dc:creator>yruiz</dc:creator>
  <cp:lastModifiedBy>mdavid</cp:lastModifiedBy>
  <cp:lastPrinted>2018-02-23T14:32:44Z</cp:lastPrinted>
  <dcterms:created xsi:type="dcterms:W3CDTF">2000-03-21T13:57:37Z</dcterms:created>
  <dcterms:modified xsi:type="dcterms:W3CDTF">2018-06-13T14:52:55Z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001e709e-fab6-4705-8533-5ffcd533f927</vt:lpwstr>
  </property>
  <property fmtid="{D5CDD505-2E9C-101B-9397-08002B2CF9AE}" pid="3" name="bjSaver">
    <vt:lpwstr>jheEyoc1CfWMPviXRlCwaLMbBr+cqSyk</vt:lpwstr>
  </property>
  <property fmtid="{D5CDD505-2E9C-101B-9397-08002B2CF9AE}" pid="4" name="bjDocumentSecurityLabel">
    <vt:lpwstr>No Marking</vt:lpwstr>
  </property>
</Properties>
</file>