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10a27760dd854b5/SCHOOL/MSC/Mass Spectrometry/homework/"/>
    </mc:Choice>
  </mc:AlternateContent>
  <xr:revisionPtr revIDLastSave="219" documentId="8_{26DDB466-87EA-564C-BCB4-06A37FB02F0B}" xr6:coauthVersionLast="47" xr6:coauthVersionMax="47" xr10:uidLastSave="{24919ACD-8CE5-B745-849E-9925F564F029}"/>
  <bookViews>
    <workbookView xWindow="0" yWindow="740" windowWidth="30240" windowHeight="18900" xr2:uid="{D513A417-425B-0143-9B24-99D7896B5A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  <c r="I44" i="1"/>
  <c r="I45" i="1"/>
  <c r="I37" i="1"/>
  <c r="I34" i="1"/>
  <c r="I29" i="1"/>
  <c r="I20" i="1"/>
  <c r="I22" i="1"/>
  <c r="I15" i="1"/>
  <c r="I6" i="1"/>
  <c r="H45" i="1"/>
  <c r="H44" i="1"/>
  <c r="H41" i="1"/>
  <c r="H37" i="1"/>
  <c r="E33" i="1"/>
  <c r="H34" i="1"/>
  <c r="E34" i="1"/>
  <c r="E4" i="1"/>
  <c r="E3" i="1"/>
  <c r="H29" i="1"/>
  <c r="H22" i="1"/>
  <c r="H20" i="1"/>
  <c r="H15" i="1"/>
  <c r="H6" i="1"/>
  <c r="F2" i="1"/>
  <c r="G10" i="1" s="1"/>
  <c r="E45" i="1"/>
  <c r="E8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5" i="1"/>
  <c r="E36" i="1"/>
  <c r="E37" i="1"/>
  <c r="E38" i="1"/>
  <c r="E39" i="1"/>
  <c r="E40" i="1"/>
  <c r="E41" i="1"/>
  <c r="E42" i="1"/>
  <c r="E43" i="1"/>
  <c r="E44" i="1"/>
  <c r="E2" i="1"/>
  <c r="G33" i="1" l="1"/>
  <c r="G41" i="1"/>
  <c r="G25" i="1"/>
  <c r="G17" i="1"/>
  <c r="G9" i="1"/>
  <c r="G40" i="1"/>
  <c r="G32" i="1"/>
  <c r="G24" i="1"/>
  <c r="G16" i="1"/>
  <c r="G8" i="1"/>
  <c r="G2" i="1"/>
  <c r="G39" i="1"/>
  <c r="G31" i="1"/>
  <c r="G23" i="1"/>
  <c r="G15" i="1"/>
  <c r="G7" i="1"/>
  <c r="G3" i="1"/>
  <c r="G38" i="1"/>
  <c r="G30" i="1"/>
  <c r="G22" i="1"/>
  <c r="G14" i="1"/>
  <c r="G6" i="1"/>
  <c r="G45" i="1"/>
  <c r="G37" i="1"/>
  <c r="G29" i="1"/>
  <c r="G21" i="1"/>
  <c r="G13" i="1"/>
  <c r="G4" i="1"/>
  <c r="G44" i="1"/>
  <c r="G36" i="1"/>
  <c r="G28" i="1"/>
  <c r="G20" i="1"/>
  <c r="G12" i="1"/>
  <c r="G5" i="1"/>
  <c r="G43" i="1"/>
  <c r="G35" i="1"/>
  <c r="G27" i="1"/>
  <c r="G19" i="1"/>
  <c r="G11" i="1"/>
  <c r="G42" i="1"/>
  <c r="G34" i="1"/>
  <c r="G26" i="1"/>
  <c r="G18" i="1"/>
</calcChain>
</file>

<file path=xl/sharedStrings.xml><?xml version="1.0" encoding="utf-8"?>
<sst xmlns="http://schemas.openxmlformats.org/spreadsheetml/2006/main" count="76" uniqueCount="22">
  <si>
    <t>m/z</t>
  </si>
  <si>
    <t>Charge</t>
  </si>
  <si>
    <t>Intensity</t>
  </si>
  <si>
    <t>1+</t>
  </si>
  <si>
    <t>2+</t>
  </si>
  <si>
    <t>mass</t>
  </si>
  <si>
    <t>charge</t>
  </si>
  <si>
    <t>Rel Int %</t>
  </si>
  <si>
    <t>sum of int</t>
  </si>
  <si>
    <t>H</t>
  </si>
  <si>
    <t>I</t>
  </si>
  <si>
    <t>V</t>
  </si>
  <si>
    <t>D</t>
  </si>
  <si>
    <t>E</t>
  </si>
  <si>
    <t>P</t>
  </si>
  <si>
    <t>Q</t>
  </si>
  <si>
    <t>N</t>
  </si>
  <si>
    <t>K</t>
  </si>
  <si>
    <t xml:space="preserve">theoretical masses </t>
  </si>
  <si>
    <t xml:space="preserve">error (in ppm), </t>
  </si>
  <si>
    <t>O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</si>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</sst>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2"/>
      <color rgb="FF333333"/>
      <name val="Verdana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1" xfId="0" applyFont="1" applyBorder="1" applyAlignment="1">
      <alignment vertical="center"/>
    </xf>
    <xf numFmtId="0" fontId="6" fillId="3" borderId="1" xfId="0" applyFont="1" applyFill="1" applyBorder="1"/>
    <xf numFmtId="0" fontId="0" fillId="0" borderId="1" xfId="0" applyBorder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0" fillId="3" borderId="1" xfId="0" applyFill="1" applyBorder="1"/>
    <xf numFmtId="0" fontId="5" fillId="0" borderId="1" xfId="0" applyFont="1" applyBorder="1"/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11" fontId="3" fillId="2" borderId="1" xfId="0" applyNumberFormat="1" applyFont="1" applyFill="1" applyBorder="1" applyAlignment="1">
      <alignment horizontal="right" vertical="center"/>
    </xf>
    <xf numFmtId="0" fontId="0" fillId="2" borderId="1" xfId="0" applyFill="1" applyBorder="1"/>
    <xf numFmtId="0" fontId="1" fillId="0" borderId="1" xfId="0" applyFont="1" applyBorder="1"/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3" borderId="1" xfId="0" applyFont="1" applyFill="1" applyBorder="1"/>
    <xf numFmtId="0" fontId="6" fillId="4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43CD5-0235-C14C-8C38-0E0743C6CBFF}">
  <dimension ref="A1:M45"/>
  <sheetViews>
    <sheetView tabSelected="1" zoomScale="75" workbookViewId="0">
      <selection activeCell="L24" sqref="L24"/>
    </sheetView>
  </sheetViews>
  <sheetFormatPr baseColWidth="10" defaultRowHeight="16" x14ac:dyDescent="0.2"/>
  <cols>
    <col min="1" max="7" width="10.83203125" style="5"/>
    <col min="8" max="8" width="15.33203125" style="8" bestFit="1" customWidth="1"/>
    <col min="9" max="9" width="12.1640625" style="20" bestFit="1" customWidth="1"/>
    <col min="10" max="11" width="10.83203125" style="5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6</v>
      </c>
      <c r="E1" s="3" t="s">
        <v>5</v>
      </c>
      <c r="F1" s="3" t="s">
        <v>8</v>
      </c>
      <c r="G1" s="3" t="s">
        <v>7</v>
      </c>
      <c r="H1" s="4" t="s">
        <v>18</v>
      </c>
      <c r="I1" s="19" t="s">
        <v>19</v>
      </c>
    </row>
    <row r="2" spans="1:13" x14ac:dyDescent="0.2">
      <c r="A2" s="6">
        <v>223.155404</v>
      </c>
      <c r="B2" s="7" t="s">
        <v>3</v>
      </c>
      <c r="C2" s="6">
        <v>9430448</v>
      </c>
      <c r="D2" s="5">
        <v>1</v>
      </c>
      <c r="E2" s="5">
        <f>A2/D2</f>
        <v>223.155404</v>
      </c>
      <c r="F2" s="5">
        <f>SUM(C2:C45)</f>
        <v>526101404</v>
      </c>
      <c r="G2" s="5">
        <f>(C2/$F$2)*100</f>
        <v>1.7925152695467812</v>
      </c>
      <c r="J2" s="5" t="s">
        <v>9</v>
      </c>
      <c r="K2" s="5">
        <v>137.05891199999999</v>
      </c>
      <c r="L2" t="s">
        <v>9</v>
      </c>
      <c r="M2">
        <v>1.007825</v>
      </c>
    </row>
    <row r="3" spans="1:13" x14ac:dyDescent="0.2">
      <c r="A3" s="6">
        <v>234.12380999999999</v>
      </c>
      <c r="B3" s="7" t="s">
        <v>4</v>
      </c>
      <c r="C3" s="6">
        <v>12823686</v>
      </c>
      <c r="D3" s="5">
        <v>2</v>
      </c>
      <c r="E3" s="5">
        <f>A3*D3</f>
        <v>468.24761999999998</v>
      </c>
      <c r="G3" s="5">
        <f>(C3/$F$2)*100</f>
        <v>2.4374932099591966</v>
      </c>
      <c r="J3" s="5" t="s">
        <v>10</v>
      </c>
      <c r="K3" s="5">
        <v>113.084064</v>
      </c>
      <c r="L3" t="s">
        <v>20</v>
      </c>
      <c r="M3">
        <v>15.994915000000001</v>
      </c>
    </row>
    <row r="4" spans="1:13" x14ac:dyDescent="0.2">
      <c r="A4" s="6">
        <v>242.18624</v>
      </c>
      <c r="B4" s="7" t="s">
        <v>4</v>
      </c>
      <c r="C4" s="6">
        <v>2286431</v>
      </c>
      <c r="D4" s="5">
        <v>2</v>
      </c>
      <c r="E4" s="5">
        <f>A4*D4</f>
        <v>484.37248</v>
      </c>
      <c r="G4" s="5">
        <f t="shared" ref="G4:G45" si="0">(C4/$F$2)*100</f>
        <v>0.43459891621958113</v>
      </c>
      <c r="J4" s="5" t="s">
        <v>11</v>
      </c>
      <c r="K4" s="9">
        <v>99.068414000000004</v>
      </c>
    </row>
    <row r="5" spans="1:13" x14ac:dyDescent="0.2">
      <c r="A5" s="6">
        <v>243.10884100000001</v>
      </c>
      <c r="B5" s="7" t="s">
        <v>3</v>
      </c>
      <c r="C5" s="6">
        <v>1502859</v>
      </c>
      <c r="D5" s="5">
        <v>1</v>
      </c>
      <c r="E5" s="5">
        <f t="shared" ref="E4:E44" si="1">A5/D5</f>
        <v>243.10884100000001</v>
      </c>
      <c r="G5" s="5">
        <f>(C5/$F$2)*100</f>
        <v>0.28565956839757833</v>
      </c>
      <c r="J5" s="5" t="s">
        <v>12</v>
      </c>
      <c r="K5" s="9">
        <v>115.026943</v>
      </c>
    </row>
    <row r="6" spans="1:13" s="1" customFormat="1" x14ac:dyDescent="0.2">
      <c r="A6" s="10">
        <v>251.15029899999999</v>
      </c>
      <c r="B6" s="11" t="s">
        <v>3</v>
      </c>
      <c r="C6" s="12">
        <v>152000000</v>
      </c>
      <c r="D6" s="13">
        <v>1</v>
      </c>
      <c r="E6" s="13">
        <f t="shared" si="1"/>
        <v>251.15029899999999</v>
      </c>
      <c r="F6" s="13"/>
      <c r="G6" s="13">
        <f t="shared" si="0"/>
        <v>28.891768553425113</v>
      </c>
      <c r="H6" s="8">
        <f>K2+K3+M2</f>
        <v>251.15080099999997</v>
      </c>
      <c r="I6" s="20">
        <f>((E6-H6)/H6)*10^6</f>
        <v>-1.9987991198289154</v>
      </c>
      <c r="J6" s="13" t="s">
        <v>13</v>
      </c>
      <c r="K6" s="9">
        <v>129.04259300000001</v>
      </c>
      <c r="L6"/>
    </row>
    <row r="7" spans="1:13" x14ac:dyDescent="0.2">
      <c r="A7" s="6">
        <v>315.20081399999998</v>
      </c>
      <c r="B7" s="7" t="s">
        <v>3</v>
      </c>
      <c r="C7" s="6">
        <v>1034173</v>
      </c>
      <c r="D7" s="5">
        <v>1</v>
      </c>
      <c r="E7" s="5">
        <f t="shared" si="1"/>
        <v>315.20081399999998</v>
      </c>
      <c r="G7" s="5">
        <f t="shared" si="0"/>
        <v>0.19657294052764016</v>
      </c>
      <c r="J7" s="5" t="s">
        <v>14</v>
      </c>
      <c r="K7" s="9">
        <v>97.052763999999996</v>
      </c>
    </row>
    <row r="8" spans="1:13" x14ac:dyDescent="0.2">
      <c r="A8" s="6">
        <v>328.18665399999998</v>
      </c>
      <c r="B8" s="7" t="s">
        <v>3</v>
      </c>
      <c r="C8" s="6">
        <v>1707523</v>
      </c>
      <c r="D8" s="5">
        <v>1</v>
      </c>
      <c r="E8" s="5">
        <f>A8/D8</f>
        <v>328.18665399999998</v>
      </c>
      <c r="G8" s="5">
        <f t="shared" si="0"/>
        <v>0.3245615744450665</v>
      </c>
      <c r="J8" s="5" t="s">
        <v>15</v>
      </c>
      <c r="K8" s="9">
        <v>128.05857800000001</v>
      </c>
    </row>
    <row r="9" spans="1:13" s="1" customFormat="1" x14ac:dyDescent="0.2">
      <c r="A9" s="10">
        <v>332.208123</v>
      </c>
      <c r="B9" s="11" t="s">
        <v>3</v>
      </c>
      <c r="C9" s="10">
        <v>86879192</v>
      </c>
      <c r="D9" s="13">
        <v>1</v>
      </c>
      <c r="E9" s="13">
        <f t="shared" si="1"/>
        <v>332.208123</v>
      </c>
      <c r="F9" s="13"/>
      <c r="G9" s="13">
        <f t="shared" si="0"/>
        <v>16.513773074819621</v>
      </c>
      <c r="H9" s="8" t="s">
        <v>21</v>
      </c>
      <c r="I9" s="20" t="s">
        <v>21</v>
      </c>
      <c r="J9" s="13" t="s">
        <v>16</v>
      </c>
      <c r="K9" s="9">
        <v>114.04292700000001</v>
      </c>
      <c r="L9"/>
    </row>
    <row r="10" spans="1:13" x14ac:dyDescent="0.2">
      <c r="A10" s="6">
        <v>340.16154899999998</v>
      </c>
      <c r="B10" s="7" t="s">
        <v>3</v>
      </c>
      <c r="C10" s="6">
        <v>2038570</v>
      </c>
      <c r="D10" s="5">
        <v>1</v>
      </c>
      <c r="E10" s="5">
        <f t="shared" si="1"/>
        <v>340.16154899999998</v>
      </c>
      <c r="G10" s="5">
        <f t="shared" si="0"/>
        <v>0.38748613565760415</v>
      </c>
      <c r="J10" s="5" t="s">
        <v>10</v>
      </c>
      <c r="K10" s="9">
        <v>113.084064</v>
      </c>
    </row>
    <row r="11" spans="1:13" x14ac:dyDescent="0.2">
      <c r="A11" s="6">
        <v>347.16261500000002</v>
      </c>
      <c r="B11" s="7" t="s">
        <v>3</v>
      </c>
      <c r="C11" s="6">
        <v>526289</v>
      </c>
      <c r="D11" s="5">
        <v>1</v>
      </c>
      <c r="E11" s="5">
        <f t="shared" si="1"/>
        <v>347.16261500000002</v>
      </c>
      <c r="G11" s="5">
        <f t="shared" si="0"/>
        <v>0.10003565776456282</v>
      </c>
      <c r="J11" s="5" t="s">
        <v>10</v>
      </c>
      <c r="K11" s="9">
        <v>113.084064</v>
      </c>
    </row>
    <row r="12" spans="1:13" x14ac:dyDescent="0.2">
      <c r="A12" s="6">
        <v>347.26490899999999</v>
      </c>
      <c r="B12" s="7" t="s">
        <v>3</v>
      </c>
      <c r="C12" s="6">
        <v>337542</v>
      </c>
      <c r="D12" s="5">
        <v>1</v>
      </c>
      <c r="E12" s="5">
        <f t="shared" si="1"/>
        <v>347.26490899999999</v>
      </c>
      <c r="G12" s="5">
        <f t="shared" si="0"/>
        <v>6.4159114085922495E-2</v>
      </c>
      <c r="J12" s="5" t="s">
        <v>17</v>
      </c>
      <c r="K12" s="9">
        <v>128.09496300000001</v>
      </c>
    </row>
    <row r="13" spans="1:13" x14ac:dyDescent="0.2">
      <c r="A13" s="6">
        <v>350.21876500000002</v>
      </c>
      <c r="B13" s="7" t="s">
        <v>3</v>
      </c>
      <c r="C13" s="6">
        <v>272425</v>
      </c>
      <c r="D13" s="5">
        <v>1</v>
      </c>
      <c r="E13" s="5">
        <f t="shared" si="1"/>
        <v>350.21876500000002</v>
      </c>
      <c r="G13" s="5">
        <f t="shared" si="0"/>
        <v>5.178184242215024E-2</v>
      </c>
      <c r="K13" s="14"/>
    </row>
    <row r="14" spans="1:13" x14ac:dyDescent="0.2">
      <c r="A14" s="6">
        <v>362.18230599999998</v>
      </c>
      <c r="B14" s="7" t="s">
        <v>3</v>
      </c>
      <c r="C14" s="6">
        <v>1835274</v>
      </c>
      <c r="D14" s="5">
        <v>1</v>
      </c>
      <c r="E14" s="5">
        <f t="shared" si="1"/>
        <v>362.18230599999998</v>
      </c>
      <c r="G14" s="5">
        <f t="shared" si="0"/>
        <v>0.3488441555270968</v>
      </c>
    </row>
    <row r="15" spans="1:13" s="1" customFormat="1" x14ac:dyDescent="0.2">
      <c r="A15" s="10">
        <v>373.28091799999999</v>
      </c>
      <c r="B15" s="11" t="s">
        <v>3</v>
      </c>
      <c r="C15" s="10">
        <v>5499124</v>
      </c>
      <c r="D15" s="13">
        <v>1</v>
      </c>
      <c r="E15" s="13">
        <f t="shared" si="1"/>
        <v>373.28091799999999</v>
      </c>
      <c r="F15" s="13"/>
      <c r="G15" s="13">
        <f t="shared" si="0"/>
        <v>1.045259327990693</v>
      </c>
      <c r="H15" s="8">
        <f>SUM(K10:K12)+M3+M2+M2+M2</f>
        <v>373.2814810000001</v>
      </c>
      <c r="I15" s="20">
        <f>((E15-H15)/H15)*10^6</f>
        <v>-1.5082451950337545</v>
      </c>
      <c r="J15" s="13"/>
      <c r="K15" s="13"/>
    </row>
    <row r="16" spans="1:13" x14ac:dyDescent="0.2">
      <c r="A16" s="6">
        <v>407.22902299999998</v>
      </c>
      <c r="B16" s="7" t="s">
        <v>3</v>
      </c>
      <c r="C16" s="6">
        <v>1252759</v>
      </c>
      <c r="D16" s="5">
        <v>1</v>
      </c>
      <c r="E16" s="5">
        <f t="shared" si="1"/>
        <v>407.22902299999998</v>
      </c>
      <c r="G16" s="5">
        <f t="shared" si="0"/>
        <v>0.23812120448171242</v>
      </c>
    </row>
    <row r="17" spans="1:11" x14ac:dyDescent="0.2">
      <c r="A17" s="6">
        <v>447.23497400000002</v>
      </c>
      <c r="B17" s="7" t="s">
        <v>3</v>
      </c>
      <c r="C17" s="6">
        <v>7179690</v>
      </c>
      <c r="D17" s="5">
        <v>1</v>
      </c>
      <c r="E17" s="5">
        <f t="shared" si="1"/>
        <v>447.23497400000002</v>
      </c>
      <c r="G17" s="5">
        <f t="shared" si="0"/>
        <v>1.3646969852982944</v>
      </c>
    </row>
    <row r="18" spans="1:11" x14ac:dyDescent="0.2">
      <c r="A18" s="6">
        <v>451.19347699999997</v>
      </c>
      <c r="B18" s="7" t="s">
        <v>3</v>
      </c>
      <c r="C18" s="6">
        <v>3325460</v>
      </c>
      <c r="D18" s="5">
        <v>1</v>
      </c>
      <c r="E18" s="5">
        <f t="shared" si="1"/>
        <v>451.19347699999997</v>
      </c>
      <c r="G18" s="5">
        <f t="shared" si="0"/>
        <v>0.63209487272153342</v>
      </c>
    </row>
    <row r="19" spans="1:11" x14ac:dyDescent="0.2">
      <c r="A19" s="6">
        <v>453.24563000000001</v>
      </c>
      <c r="B19" s="7" t="s">
        <v>3</v>
      </c>
      <c r="C19" s="6">
        <v>2048764</v>
      </c>
      <c r="D19" s="5">
        <v>1</v>
      </c>
      <c r="E19" s="5">
        <f t="shared" si="1"/>
        <v>453.24563000000001</v>
      </c>
      <c r="G19" s="5">
        <f t="shared" si="0"/>
        <v>0.38942378492493057</v>
      </c>
    </row>
    <row r="20" spans="1:11" s="1" customFormat="1" x14ac:dyDescent="0.2">
      <c r="A20" s="10">
        <v>465.24549999999999</v>
      </c>
      <c r="B20" s="11" t="s">
        <v>3</v>
      </c>
      <c r="C20" s="10">
        <v>24407132</v>
      </c>
      <c r="D20" s="13">
        <v>1</v>
      </c>
      <c r="E20" s="13">
        <f t="shared" si="1"/>
        <v>465.24549999999999</v>
      </c>
      <c r="F20" s="13"/>
      <c r="G20" s="13">
        <f t="shared" si="0"/>
        <v>4.6392447947164195</v>
      </c>
      <c r="H20" s="8">
        <f>SUM(K2:K5)+M2</f>
        <v>465.24615800000004</v>
      </c>
      <c r="I20" s="20">
        <f t="shared" ref="I16:I45" si="2">((E20-H20)/H20)*10^6</f>
        <v>-1.414305069971179</v>
      </c>
      <c r="J20" s="13"/>
      <c r="K20" s="13"/>
    </row>
    <row r="21" spans="1:11" x14ac:dyDescent="0.2">
      <c r="A21" s="6">
        <v>470.29736000000003</v>
      </c>
      <c r="B21" s="7" t="s">
        <v>3</v>
      </c>
      <c r="C21" s="6">
        <v>1509187</v>
      </c>
      <c r="D21" s="5">
        <v>1</v>
      </c>
      <c r="E21" s="5">
        <f t="shared" si="1"/>
        <v>470.29736000000003</v>
      </c>
      <c r="G21" s="5">
        <f t="shared" si="0"/>
        <v>0.28686237834103939</v>
      </c>
    </row>
    <row r="22" spans="1:11" s="1" customFormat="1" x14ac:dyDescent="0.2">
      <c r="A22" s="10">
        <v>487.32383900000002</v>
      </c>
      <c r="B22" s="11" t="s">
        <v>3</v>
      </c>
      <c r="C22" s="10">
        <v>4262383</v>
      </c>
      <c r="D22" s="13">
        <v>1</v>
      </c>
      <c r="E22" s="13">
        <f t="shared" si="1"/>
        <v>487.32383900000002</v>
      </c>
      <c r="F22" s="13"/>
      <c r="G22" s="13">
        <f t="shared" si="0"/>
        <v>0.81018278369772223</v>
      </c>
      <c r="H22" s="8">
        <f>SUM(K9:K12)+M3+3*M2</f>
        <v>487.32440800000001</v>
      </c>
      <c r="I22" s="20">
        <f t="shared" si="2"/>
        <v>-1.1676000435104383</v>
      </c>
      <c r="J22" s="13"/>
      <c r="K22" s="13"/>
    </row>
    <row r="23" spans="1:11" x14ac:dyDescent="0.2">
      <c r="A23" s="6">
        <v>495.21972299999999</v>
      </c>
      <c r="B23" s="7" t="s">
        <v>3</v>
      </c>
      <c r="C23" s="6">
        <v>1351530</v>
      </c>
      <c r="D23" s="5">
        <v>1</v>
      </c>
      <c r="E23" s="5">
        <f t="shared" si="1"/>
        <v>495.21972299999999</v>
      </c>
      <c r="G23" s="5">
        <f t="shared" si="0"/>
        <v>0.25689534179612267</v>
      </c>
    </row>
    <row r="24" spans="1:11" x14ac:dyDescent="0.2">
      <c r="A24" s="6">
        <v>532.27640399999996</v>
      </c>
      <c r="B24" s="7" t="s">
        <v>3</v>
      </c>
      <c r="C24" s="6">
        <v>2376900</v>
      </c>
      <c r="D24" s="5">
        <v>1</v>
      </c>
      <c r="E24" s="5">
        <f t="shared" si="1"/>
        <v>532.27640399999996</v>
      </c>
      <c r="G24" s="5">
        <f t="shared" si="0"/>
        <v>0.4517950307541852</v>
      </c>
    </row>
    <row r="25" spans="1:11" x14ac:dyDescent="0.2">
      <c r="A25" s="6">
        <v>549.30294100000003</v>
      </c>
      <c r="B25" s="7" t="s">
        <v>3</v>
      </c>
      <c r="C25" s="6">
        <v>4087732</v>
      </c>
      <c r="D25" s="5">
        <v>1</v>
      </c>
      <c r="E25" s="5">
        <f t="shared" si="1"/>
        <v>549.30294100000003</v>
      </c>
      <c r="G25" s="5">
        <f t="shared" si="0"/>
        <v>0.77698557139756275</v>
      </c>
    </row>
    <row r="26" spans="1:11" s="1" customFormat="1" x14ac:dyDescent="0.2">
      <c r="A26" s="10">
        <v>564.27752199999998</v>
      </c>
      <c r="B26" s="11" t="s">
        <v>3</v>
      </c>
      <c r="C26" s="10">
        <v>30780394</v>
      </c>
      <c r="D26" s="13">
        <v>1</v>
      </c>
      <c r="E26" s="13">
        <f t="shared" si="1"/>
        <v>564.27752199999998</v>
      </c>
      <c r="F26" s="13"/>
      <c r="G26" s="13">
        <f t="shared" si="0"/>
        <v>5.8506580225739144</v>
      </c>
      <c r="H26" s="8" t="s">
        <v>21</v>
      </c>
      <c r="I26" s="20" t="s">
        <v>21</v>
      </c>
      <c r="J26" s="13"/>
      <c r="K26" s="13"/>
    </row>
    <row r="27" spans="1:11" x14ac:dyDescent="0.2">
      <c r="A27" s="6">
        <v>566.32975599999997</v>
      </c>
      <c r="B27" s="7" t="s">
        <v>3</v>
      </c>
      <c r="C27" s="6">
        <v>2259859</v>
      </c>
      <c r="D27" s="5">
        <v>1</v>
      </c>
      <c r="E27" s="5">
        <f t="shared" si="1"/>
        <v>566.32975599999997</v>
      </c>
      <c r="G27" s="5">
        <f t="shared" si="0"/>
        <v>0.42954817889062313</v>
      </c>
    </row>
    <row r="28" spans="1:11" x14ac:dyDescent="0.2">
      <c r="A28" s="6">
        <v>576.27762299999995</v>
      </c>
      <c r="B28" s="7" t="s">
        <v>3</v>
      </c>
      <c r="C28" s="6">
        <v>3284117</v>
      </c>
      <c r="D28" s="5">
        <v>1</v>
      </c>
      <c r="E28" s="5">
        <f t="shared" si="1"/>
        <v>576.27762299999995</v>
      </c>
      <c r="G28" s="5">
        <f t="shared" si="0"/>
        <v>0.6242365017524264</v>
      </c>
    </row>
    <row r="29" spans="1:11" s="1" customFormat="1" x14ac:dyDescent="0.2">
      <c r="A29" s="10">
        <v>594.28793700000006</v>
      </c>
      <c r="B29" s="11" t="s">
        <v>3</v>
      </c>
      <c r="C29" s="10">
        <v>9894818</v>
      </c>
      <c r="D29" s="13">
        <v>1</v>
      </c>
      <c r="E29" s="13">
        <f t="shared" si="1"/>
        <v>594.28793700000006</v>
      </c>
      <c r="F29" s="13"/>
      <c r="G29" s="13">
        <f t="shared" si="0"/>
        <v>1.8807815232517417</v>
      </c>
      <c r="H29" s="8">
        <f>SUM(K2:K6)+M2</f>
        <v>594.28875100000005</v>
      </c>
      <c r="I29" s="20">
        <f t="shared" si="2"/>
        <v>-1.3697045394541054</v>
      </c>
      <c r="J29" s="13"/>
      <c r="K29" s="13"/>
    </row>
    <row r="30" spans="1:11" x14ac:dyDescent="0.2">
      <c r="A30" s="6">
        <v>598.35597800000005</v>
      </c>
      <c r="B30" s="7" t="s">
        <v>3</v>
      </c>
      <c r="C30" s="6">
        <v>2209131</v>
      </c>
      <c r="D30" s="5">
        <v>1</v>
      </c>
      <c r="E30" s="5">
        <f t="shared" si="1"/>
        <v>598.35597800000005</v>
      </c>
      <c r="G30" s="5">
        <f t="shared" si="0"/>
        <v>0.41990593129076692</v>
      </c>
    </row>
    <row r="31" spans="1:11" x14ac:dyDescent="0.2">
      <c r="A31" s="6">
        <v>615.38281199999994</v>
      </c>
      <c r="B31" s="7" t="s">
        <v>3</v>
      </c>
      <c r="C31" s="6">
        <v>3651223</v>
      </c>
      <c r="D31" s="5">
        <v>1</v>
      </c>
      <c r="E31" s="5">
        <f t="shared" si="1"/>
        <v>615.38281199999994</v>
      </c>
      <c r="G31" s="5">
        <f t="shared" si="0"/>
        <v>0.69401506482199016</v>
      </c>
    </row>
    <row r="32" spans="1:11" x14ac:dyDescent="0.2">
      <c r="A32" s="6">
        <v>632.33998199999996</v>
      </c>
      <c r="B32" s="7" t="s">
        <v>3</v>
      </c>
      <c r="C32" s="6">
        <v>3177159</v>
      </c>
      <c r="D32" s="5">
        <v>1</v>
      </c>
      <c r="E32" s="5">
        <f t="shared" si="1"/>
        <v>632.33998199999996</v>
      </c>
      <c r="G32" s="5">
        <f t="shared" si="0"/>
        <v>0.6039062005620498</v>
      </c>
    </row>
    <row r="33" spans="1:11" x14ac:dyDescent="0.2">
      <c r="A33" s="6">
        <v>644.35638400000005</v>
      </c>
      <c r="B33" s="7" t="s">
        <v>4</v>
      </c>
      <c r="C33" s="6">
        <v>4611257</v>
      </c>
      <c r="D33" s="5">
        <v>2</v>
      </c>
      <c r="E33" s="5">
        <f>A33*D33</f>
        <v>1288.7127680000001</v>
      </c>
      <c r="G33" s="5">
        <f t="shared" si="0"/>
        <v>0.87649585516027251</v>
      </c>
    </row>
    <row r="34" spans="1:11" s="2" customFormat="1" x14ac:dyDescent="0.2">
      <c r="A34" s="15">
        <v>653.36182499999995</v>
      </c>
      <c r="B34" s="16" t="s">
        <v>4</v>
      </c>
      <c r="C34" s="15">
        <v>9096860</v>
      </c>
      <c r="D34" s="17">
        <v>2</v>
      </c>
      <c r="E34" s="17">
        <f>A34*D34</f>
        <v>1306.7236499999999</v>
      </c>
      <c r="F34" s="17"/>
      <c r="G34" s="17">
        <f t="shared" si="0"/>
        <v>1.7291077215980972</v>
      </c>
      <c r="H34" s="18">
        <f>SUM(K2:K12)+M3+4*M2</f>
        <v>1306.7245009999999</v>
      </c>
      <c r="I34" s="20">
        <f t="shared" si="2"/>
        <v>-0.65124668540326192</v>
      </c>
      <c r="J34" s="17"/>
      <c r="K34" s="17"/>
    </row>
    <row r="35" spans="1:11" s="1" customFormat="1" x14ac:dyDescent="0.2">
      <c r="A35" s="10">
        <v>677.36144100000001</v>
      </c>
      <c r="B35" s="11" t="s">
        <v>3</v>
      </c>
      <c r="C35" s="10">
        <v>3856274</v>
      </c>
      <c r="D35" s="13">
        <v>1</v>
      </c>
      <c r="E35" s="13">
        <f t="shared" si="1"/>
        <v>677.36144100000001</v>
      </c>
      <c r="F35" s="13"/>
      <c r="G35" s="13">
        <f t="shared" si="0"/>
        <v>0.73299063083283467</v>
      </c>
      <c r="H35" s="8" t="s">
        <v>21</v>
      </c>
      <c r="I35" s="20" t="s">
        <v>21</v>
      </c>
      <c r="J35" s="13"/>
      <c r="K35" s="13"/>
    </row>
    <row r="36" spans="1:11" x14ac:dyDescent="0.2">
      <c r="A36" s="6">
        <v>695.40823899999998</v>
      </c>
      <c r="B36" s="7" t="s">
        <v>3</v>
      </c>
      <c r="C36" s="6">
        <v>2400685</v>
      </c>
      <c r="D36" s="5">
        <v>1</v>
      </c>
      <c r="E36" s="5">
        <f t="shared" si="1"/>
        <v>695.40823899999998</v>
      </c>
      <c r="G36" s="5">
        <f t="shared" si="0"/>
        <v>0.4563160223005221</v>
      </c>
    </row>
    <row r="37" spans="1:11" s="1" customFormat="1" x14ac:dyDescent="0.2">
      <c r="A37" s="10">
        <v>712.43508299999996</v>
      </c>
      <c r="B37" s="11" t="s">
        <v>3</v>
      </c>
      <c r="C37" s="10">
        <v>25905122</v>
      </c>
      <c r="D37" s="13">
        <v>1</v>
      </c>
      <c r="E37" s="13">
        <f t="shared" si="1"/>
        <v>712.43508299999996</v>
      </c>
      <c r="F37" s="13"/>
      <c r="G37" s="13">
        <f t="shared" si="0"/>
        <v>4.9239788761331642</v>
      </c>
      <c r="H37" s="8">
        <f>SUM(K7:K12)+M3+3*M2</f>
        <v>712.43574999999998</v>
      </c>
      <c r="I37" s="20">
        <f t="shared" si="2"/>
        <v>-0.93622477538681836</v>
      </c>
      <c r="J37" s="13"/>
      <c r="K37" s="13"/>
    </row>
    <row r="38" spans="1:11" x14ac:dyDescent="0.2">
      <c r="A38" s="6">
        <v>806.44005400000003</v>
      </c>
      <c r="B38" s="7" t="s">
        <v>3</v>
      </c>
      <c r="C38" s="6">
        <v>3394278</v>
      </c>
      <c r="D38" s="5">
        <v>1</v>
      </c>
      <c r="E38" s="5">
        <f t="shared" si="1"/>
        <v>806.44005400000003</v>
      </c>
      <c r="G38" s="5">
        <f t="shared" si="0"/>
        <v>0.64517562093409664</v>
      </c>
    </row>
    <row r="39" spans="1:11" s="1" customFormat="1" x14ac:dyDescent="0.2">
      <c r="A39" s="10">
        <v>823.46743900000001</v>
      </c>
      <c r="B39" s="11" t="s">
        <v>3</v>
      </c>
      <c r="C39" s="10">
        <v>41946804</v>
      </c>
      <c r="D39" s="13">
        <v>1</v>
      </c>
      <c r="E39" s="13">
        <f t="shared" si="1"/>
        <v>823.46743900000001</v>
      </c>
      <c r="F39" s="13"/>
      <c r="G39" s="13">
        <f t="shared" si="0"/>
        <v>7.9731404784466235</v>
      </c>
      <c r="H39" s="8" t="s">
        <v>21</v>
      </c>
      <c r="I39" s="20" t="s">
        <v>21</v>
      </c>
      <c r="J39" s="13"/>
      <c r="K39" s="13"/>
    </row>
    <row r="40" spans="1:11" x14ac:dyDescent="0.2">
      <c r="A40" s="6">
        <v>841.477892</v>
      </c>
      <c r="B40" s="7" t="s">
        <v>3</v>
      </c>
      <c r="C40" s="6">
        <v>15917340</v>
      </c>
      <c r="D40" s="5">
        <v>1</v>
      </c>
      <c r="E40" s="5">
        <f t="shared" si="1"/>
        <v>841.477892</v>
      </c>
      <c r="G40" s="5">
        <f t="shared" si="0"/>
        <v>3.0255269951722084</v>
      </c>
    </row>
    <row r="41" spans="1:11" s="1" customFormat="1" x14ac:dyDescent="0.2">
      <c r="A41" s="10">
        <v>956.50429199999996</v>
      </c>
      <c r="B41" s="11" t="s">
        <v>3</v>
      </c>
      <c r="C41" s="10">
        <v>12077834</v>
      </c>
      <c r="D41" s="13">
        <v>1</v>
      </c>
      <c r="E41" s="13">
        <f t="shared" si="1"/>
        <v>956.50429199999996</v>
      </c>
      <c r="F41" s="13"/>
      <c r="G41" s="13">
        <f t="shared" si="0"/>
        <v>2.2957235825966356</v>
      </c>
      <c r="H41" s="8">
        <f>SUM(K5:K12)+M3+3*M2</f>
        <v>956.50528599999996</v>
      </c>
      <c r="I41" s="20">
        <f t="shared" si="2"/>
        <v>-1.0391996934468606</v>
      </c>
      <c r="J41" s="13"/>
      <c r="K41" s="13"/>
    </row>
    <row r="42" spans="1:11" x14ac:dyDescent="0.2">
      <c r="A42" s="6">
        <v>1046.526715</v>
      </c>
      <c r="B42" s="7" t="s">
        <v>3</v>
      </c>
      <c r="C42" s="6">
        <v>5963255</v>
      </c>
      <c r="D42" s="5">
        <v>1</v>
      </c>
      <c r="E42" s="5">
        <f t="shared" si="1"/>
        <v>1046.526715</v>
      </c>
      <c r="G42" s="5">
        <f t="shared" si="0"/>
        <v>1.1334801531911516</v>
      </c>
    </row>
    <row r="43" spans="1:11" s="1" customFormat="1" x14ac:dyDescent="0.2">
      <c r="A43" s="10">
        <v>1055.5732290000001</v>
      </c>
      <c r="B43" s="11" t="s">
        <v>3</v>
      </c>
      <c r="C43" s="10">
        <v>11050232</v>
      </c>
      <c r="D43" s="13">
        <v>1</v>
      </c>
      <c r="E43" s="13">
        <f t="shared" si="1"/>
        <v>1055.5732290000001</v>
      </c>
      <c r="F43" s="13"/>
      <c r="G43" s="13">
        <f t="shared" si="0"/>
        <v>2.100399640826657</v>
      </c>
      <c r="H43" s="8" t="s">
        <v>21</v>
      </c>
      <c r="I43" s="20" t="s">
        <v>21</v>
      </c>
      <c r="J43" s="13"/>
      <c r="K43" s="13"/>
    </row>
    <row r="44" spans="1:11" s="1" customFormat="1" x14ac:dyDescent="0.2">
      <c r="A44" s="10">
        <v>1159.6108240000001</v>
      </c>
      <c r="B44" s="11" t="s">
        <v>3</v>
      </c>
      <c r="C44" s="10">
        <v>3499038</v>
      </c>
      <c r="D44" s="13">
        <v>1</v>
      </c>
      <c r="E44" s="13">
        <f t="shared" si="1"/>
        <v>1159.6108240000001</v>
      </c>
      <c r="F44" s="13"/>
      <c r="G44" s="13">
        <f t="shared" si="0"/>
        <v>0.66508813194499661</v>
      </c>
      <c r="H44" s="8">
        <f>SUM(K2:K11)+M2</f>
        <v>1159.6111479999997</v>
      </c>
      <c r="I44" s="20">
        <f t="shared" si="2"/>
        <v>-0.27940400555439132</v>
      </c>
      <c r="J44" s="13"/>
      <c r="K44" s="13"/>
    </row>
    <row r="45" spans="1:11" x14ac:dyDescent="0.2">
      <c r="A45" s="6">
        <v>1168.657412</v>
      </c>
      <c r="B45" s="7" t="s">
        <v>3</v>
      </c>
      <c r="C45" s="6">
        <v>1150651</v>
      </c>
      <c r="D45" s="5">
        <v>1</v>
      </c>
      <c r="E45" s="5">
        <f>A45/D45</f>
        <v>1168.657412</v>
      </c>
      <c r="G45" s="5">
        <f t="shared" si="0"/>
        <v>0.21871277880109974</v>
      </c>
      <c r="H45" s="8">
        <f>SUM(K3:K12)+M3+3*M2</f>
        <v>1168.6577639999998</v>
      </c>
      <c r="I45" s="20">
        <f t="shared" si="2"/>
        <v>-0.30120024068347057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liming li</dc:creator>
  <cp:lastModifiedBy>liming li</cp:lastModifiedBy>
  <dcterms:created xsi:type="dcterms:W3CDTF">2024-03-17T15:56:46Z</dcterms:created>
  <dcterms:modified xsi:type="dcterms:W3CDTF">2024-03-17T18:49:10Z</dcterms:modified>
</cp:coreProperties>
</file>