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Gestion\Perso\django\DjangoRH\rhapp\"/>
    </mc:Choice>
  </mc:AlternateContent>
  <bookViews>
    <workbookView xWindow="0" yWindow="0" windowWidth="20490" windowHeight="7020" tabRatio="617"/>
  </bookViews>
  <sheets>
    <sheet name="Data" sheetId="3" r:id="rId1"/>
    <sheet name="TemplateCRH" sheetId="6" r:id="rId2"/>
    <sheet name="CRH201810" sheetId="5" r:id="rId3"/>
    <sheet name="Parameters" sheetId="4" r:id="rId4"/>
  </sheets>
  <definedNames>
    <definedName name="_xlnm._FilterDatabase" localSheetId="2" hidden="1">'CRH201810'!$A$2:$AZ$2</definedName>
    <definedName name="_xlnm._FilterDatabase" localSheetId="0" hidden="1">Data!$A$2:$AS$91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3" l="1"/>
  <c r="AF7" i="3"/>
  <c r="AF13" i="3"/>
  <c r="AF15" i="3"/>
  <c r="AF30" i="3"/>
  <c r="AF56" i="3"/>
  <c r="AF73" i="3"/>
  <c r="AV1" i="6"/>
  <c r="AJ3" i="5"/>
  <c r="AH3" i="5"/>
  <c r="J4" i="5"/>
  <c r="N4" i="5"/>
  <c r="Q4" i="5"/>
  <c r="R4" i="5"/>
  <c r="S4" i="5"/>
  <c r="J5" i="5"/>
  <c r="N5" i="5"/>
  <c r="Q5" i="5"/>
  <c r="R5" i="5"/>
  <c r="S5" i="5"/>
  <c r="J6" i="5"/>
  <c r="N6" i="5"/>
  <c r="Q6" i="5"/>
  <c r="R6" i="5"/>
  <c r="S6" i="5"/>
  <c r="J7" i="5"/>
  <c r="N7" i="5"/>
  <c r="Q7" i="5"/>
  <c r="R7" i="5"/>
  <c r="S7" i="5"/>
  <c r="J8" i="5"/>
  <c r="N8" i="5"/>
  <c r="Q8" i="5"/>
  <c r="R8" i="5"/>
  <c r="S8" i="5"/>
  <c r="J9" i="5"/>
  <c r="N9" i="5"/>
  <c r="Q9" i="5"/>
  <c r="R9" i="5"/>
  <c r="S9" i="5"/>
  <c r="J10" i="5"/>
  <c r="N10" i="5"/>
  <c r="Q10" i="5"/>
  <c r="R10" i="5"/>
  <c r="S10" i="5"/>
  <c r="J11" i="5"/>
  <c r="N11" i="5"/>
  <c r="Q11" i="5"/>
  <c r="R11" i="5"/>
  <c r="S11" i="5"/>
  <c r="J12" i="5"/>
  <c r="N12" i="5"/>
  <c r="Q12" i="5"/>
  <c r="R12" i="5"/>
  <c r="S12" i="5"/>
  <c r="J13" i="5"/>
  <c r="N13" i="5"/>
  <c r="Q13" i="5"/>
  <c r="R13" i="5"/>
  <c r="S13" i="5"/>
  <c r="J14" i="5"/>
  <c r="N14" i="5"/>
  <c r="Q14" i="5"/>
  <c r="R14" i="5"/>
  <c r="S14" i="5"/>
  <c r="J15" i="5"/>
  <c r="N15" i="5"/>
  <c r="Q15" i="5"/>
  <c r="R15" i="5"/>
  <c r="S15" i="5"/>
  <c r="J16" i="5"/>
  <c r="N16" i="5"/>
  <c r="Q16" i="5"/>
  <c r="R16" i="5"/>
  <c r="S16" i="5"/>
  <c r="J17" i="5"/>
  <c r="N17" i="5"/>
  <c r="Q17" i="5"/>
  <c r="R17" i="5"/>
  <c r="S17" i="5"/>
  <c r="J18" i="5"/>
  <c r="N18" i="5"/>
  <c r="Q18" i="5"/>
  <c r="R18" i="5"/>
  <c r="S18" i="5"/>
  <c r="J19" i="5"/>
  <c r="N19" i="5"/>
  <c r="Q19" i="5"/>
  <c r="R19" i="5"/>
  <c r="S19" i="5"/>
  <c r="J20" i="5"/>
  <c r="N20" i="5"/>
  <c r="Q20" i="5"/>
  <c r="R20" i="5"/>
  <c r="S20" i="5"/>
  <c r="J21" i="5"/>
  <c r="N21" i="5"/>
  <c r="Q21" i="5"/>
  <c r="R21" i="5"/>
  <c r="S21" i="5"/>
  <c r="J22" i="5"/>
  <c r="N22" i="5"/>
  <c r="Q22" i="5"/>
  <c r="R22" i="5"/>
  <c r="S22" i="5"/>
  <c r="J23" i="5"/>
  <c r="N23" i="5"/>
  <c r="Q23" i="5"/>
  <c r="R23" i="5"/>
  <c r="S23" i="5"/>
  <c r="J24" i="5"/>
  <c r="N24" i="5"/>
  <c r="Q24" i="5"/>
  <c r="R24" i="5"/>
  <c r="S24" i="5"/>
  <c r="J25" i="5"/>
  <c r="N25" i="5"/>
  <c r="Q25" i="5"/>
  <c r="R25" i="5"/>
  <c r="S25" i="5"/>
  <c r="J26" i="5"/>
  <c r="N26" i="5"/>
  <c r="Q26" i="5"/>
  <c r="R26" i="5"/>
  <c r="S26" i="5"/>
  <c r="J27" i="5"/>
  <c r="N27" i="5"/>
  <c r="Q27" i="5"/>
  <c r="R27" i="5"/>
  <c r="S27" i="5"/>
  <c r="J28" i="5"/>
  <c r="N28" i="5"/>
  <c r="Q28" i="5"/>
  <c r="R28" i="5"/>
  <c r="S28" i="5"/>
  <c r="J29" i="5"/>
  <c r="N29" i="5"/>
  <c r="Q29" i="5"/>
  <c r="R29" i="5"/>
  <c r="S29" i="5"/>
  <c r="J30" i="5"/>
  <c r="N30" i="5"/>
  <c r="Q30" i="5"/>
  <c r="R30" i="5"/>
  <c r="S30" i="5"/>
  <c r="J31" i="5"/>
  <c r="N31" i="5"/>
  <c r="Q31" i="5"/>
  <c r="R31" i="5"/>
  <c r="S31" i="5"/>
  <c r="J32" i="5"/>
  <c r="N32" i="5"/>
  <c r="Q32" i="5"/>
  <c r="R32" i="5"/>
  <c r="S32" i="5"/>
  <c r="J33" i="5"/>
  <c r="K33" i="5"/>
  <c r="L33" i="5"/>
  <c r="M33" i="5"/>
  <c r="N33" i="5"/>
  <c r="Q33" i="5"/>
  <c r="R33" i="5"/>
  <c r="S33" i="5"/>
  <c r="J34" i="5"/>
  <c r="N34" i="5"/>
  <c r="Q34" i="5"/>
  <c r="R34" i="5"/>
  <c r="S34" i="5"/>
  <c r="J35" i="5"/>
  <c r="N35" i="5"/>
  <c r="Q35" i="5"/>
  <c r="R35" i="5"/>
  <c r="S35" i="5"/>
  <c r="J36" i="5"/>
  <c r="N36" i="5"/>
  <c r="Q36" i="5"/>
  <c r="R36" i="5"/>
  <c r="S36" i="5"/>
  <c r="J37" i="5"/>
  <c r="N37" i="5"/>
  <c r="Q37" i="5"/>
  <c r="R37" i="5"/>
  <c r="S37" i="5"/>
  <c r="J38" i="5"/>
  <c r="N38" i="5"/>
  <c r="Q38" i="5"/>
  <c r="R38" i="5"/>
  <c r="S38" i="5"/>
  <c r="J39" i="5"/>
  <c r="N39" i="5"/>
  <c r="Q39" i="5"/>
  <c r="R39" i="5"/>
  <c r="S39" i="5"/>
  <c r="J40" i="5"/>
  <c r="N40" i="5"/>
  <c r="Q40" i="5"/>
  <c r="R40" i="5"/>
  <c r="S40" i="5"/>
  <c r="J41" i="5"/>
  <c r="N41" i="5"/>
  <c r="Q41" i="5"/>
  <c r="R41" i="5"/>
  <c r="S41" i="5"/>
  <c r="J42" i="5"/>
  <c r="N42" i="5"/>
  <c r="Q42" i="5"/>
  <c r="R42" i="5"/>
  <c r="S42" i="5"/>
  <c r="J43" i="5"/>
  <c r="N43" i="5"/>
  <c r="Q43" i="5"/>
  <c r="R43" i="5"/>
  <c r="S43" i="5"/>
  <c r="J44" i="5"/>
  <c r="N44" i="5"/>
  <c r="Q44" i="5"/>
  <c r="R44" i="5"/>
  <c r="S44" i="5"/>
  <c r="J45" i="5"/>
  <c r="N45" i="5"/>
  <c r="Q45" i="5"/>
  <c r="R45" i="5"/>
  <c r="S45" i="5"/>
  <c r="J46" i="5"/>
  <c r="N46" i="5"/>
  <c r="Q46" i="5"/>
  <c r="R46" i="5"/>
  <c r="S46" i="5"/>
  <c r="J47" i="5"/>
  <c r="N47" i="5"/>
  <c r="Q47" i="5"/>
  <c r="R47" i="5"/>
  <c r="S47" i="5"/>
  <c r="J48" i="5"/>
  <c r="N48" i="5"/>
  <c r="Q48" i="5"/>
  <c r="R48" i="5"/>
  <c r="S48" i="5"/>
  <c r="J49" i="5"/>
  <c r="N49" i="5"/>
  <c r="Q49" i="5"/>
  <c r="R49" i="5"/>
  <c r="S49" i="5"/>
  <c r="J50" i="5"/>
  <c r="N50" i="5"/>
  <c r="Q50" i="5"/>
  <c r="R50" i="5"/>
  <c r="S50" i="5"/>
  <c r="J51" i="5"/>
  <c r="N51" i="5"/>
  <c r="Q51" i="5"/>
  <c r="R51" i="5"/>
  <c r="S51" i="5"/>
  <c r="J52" i="5"/>
  <c r="N52" i="5"/>
  <c r="Q52" i="5"/>
  <c r="R52" i="5"/>
  <c r="S52" i="5"/>
  <c r="J53" i="5"/>
  <c r="N53" i="5"/>
  <c r="Q53" i="5"/>
  <c r="R53" i="5"/>
  <c r="S53" i="5"/>
  <c r="J54" i="5"/>
  <c r="N54" i="5"/>
  <c r="Q54" i="5"/>
  <c r="R54" i="5"/>
  <c r="S54" i="5"/>
  <c r="J55" i="5"/>
  <c r="N55" i="5"/>
  <c r="Q55" i="5"/>
  <c r="R55" i="5"/>
  <c r="S55" i="5"/>
  <c r="J56" i="5"/>
  <c r="N56" i="5"/>
  <c r="Q56" i="5"/>
  <c r="R56" i="5"/>
  <c r="S56" i="5"/>
  <c r="J57" i="5"/>
  <c r="N57" i="5"/>
  <c r="Q57" i="5"/>
  <c r="R57" i="5"/>
  <c r="S57" i="5"/>
  <c r="J58" i="5"/>
  <c r="N58" i="5"/>
  <c r="Q58" i="5"/>
  <c r="R58" i="5"/>
  <c r="S58" i="5"/>
  <c r="J59" i="5"/>
  <c r="N59" i="5"/>
  <c r="Q59" i="5"/>
  <c r="R59" i="5"/>
  <c r="S59" i="5"/>
  <c r="J60" i="5"/>
  <c r="N60" i="5"/>
  <c r="Q60" i="5"/>
  <c r="R60" i="5"/>
  <c r="S60" i="5"/>
  <c r="J61" i="5"/>
  <c r="N61" i="5"/>
  <c r="Q61" i="5"/>
  <c r="R61" i="5"/>
  <c r="S61" i="5"/>
  <c r="J62" i="5"/>
  <c r="N62" i="5"/>
  <c r="Q62" i="5"/>
  <c r="R62" i="5"/>
  <c r="S62" i="5"/>
  <c r="J63" i="5"/>
  <c r="N63" i="5"/>
  <c r="Q63" i="5"/>
  <c r="R63" i="5"/>
  <c r="S63" i="5"/>
  <c r="J64" i="5"/>
  <c r="N64" i="5"/>
  <c r="Q64" i="5"/>
  <c r="R64" i="5"/>
  <c r="S64" i="5"/>
  <c r="J65" i="5"/>
  <c r="N65" i="5"/>
  <c r="Q65" i="5"/>
  <c r="R65" i="5"/>
  <c r="S65" i="5"/>
  <c r="J66" i="5"/>
  <c r="N66" i="5"/>
  <c r="Q66" i="5"/>
  <c r="R66" i="5"/>
  <c r="S66" i="5"/>
  <c r="J67" i="5"/>
  <c r="N67" i="5"/>
  <c r="Q67" i="5"/>
  <c r="R67" i="5"/>
  <c r="S67" i="5"/>
  <c r="J68" i="5"/>
  <c r="N68" i="5"/>
  <c r="Q68" i="5"/>
  <c r="R68" i="5"/>
  <c r="S68" i="5"/>
  <c r="J69" i="5"/>
  <c r="N69" i="5"/>
  <c r="Q69" i="5"/>
  <c r="R69" i="5"/>
  <c r="S69" i="5"/>
  <c r="J70" i="5"/>
  <c r="N70" i="5"/>
  <c r="Q70" i="5"/>
  <c r="R70" i="5"/>
  <c r="S70" i="5"/>
  <c r="J71" i="5"/>
  <c r="N71" i="5"/>
  <c r="Q71" i="5"/>
  <c r="R71" i="5"/>
  <c r="S71" i="5"/>
  <c r="J72" i="5"/>
  <c r="N72" i="5"/>
  <c r="Q72" i="5"/>
  <c r="R72" i="5"/>
  <c r="S72" i="5"/>
  <c r="J73" i="5"/>
  <c r="N73" i="5"/>
  <c r="Q73" i="5"/>
  <c r="R73" i="5"/>
  <c r="S73" i="5"/>
  <c r="J74" i="5"/>
  <c r="N74" i="5"/>
  <c r="Q74" i="5"/>
  <c r="R74" i="5"/>
  <c r="S74" i="5"/>
  <c r="J75" i="5"/>
  <c r="N75" i="5"/>
  <c r="Q75" i="5"/>
  <c r="R75" i="5"/>
  <c r="S75" i="5"/>
  <c r="J76" i="5"/>
  <c r="N76" i="5"/>
  <c r="Q76" i="5"/>
  <c r="R76" i="5"/>
  <c r="S76" i="5"/>
  <c r="J77" i="5"/>
  <c r="N77" i="5"/>
  <c r="Q77" i="5"/>
  <c r="R77" i="5"/>
  <c r="S77" i="5"/>
  <c r="J78" i="5"/>
  <c r="N78" i="5"/>
  <c r="Q78" i="5"/>
  <c r="R78" i="5"/>
  <c r="S78" i="5"/>
  <c r="J79" i="5"/>
  <c r="N79" i="5"/>
  <c r="Q79" i="5"/>
  <c r="R79" i="5"/>
  <c r="S79" i="5"/>
  <c r="J80" i="5"/>
  <c r="N80" i="5"/>
  <c r="Q80" i="5"/>
  <c r="R80" i="5"/>
  <c r="S80" i="5"/>
  <c r="J81" i="5"/>
  <c r="N81" i="5"/>
  <c r="Q81" i="5"/>
  <c r="R81" i="5"/>
  <c r="S81" i="5"/>
  <c r="J82" i="5"/>
  <c r="N82" i="5"/>
  <c r="Q82" i="5"/>
  <c r="R82" i="5"/>
  <c r="S82" i="5"/>
  <c r="J83" i="5"/>
  <c r="N83" i="5"/>
  <c r="Q83" i="5"/>
  <c r="R83" i="5"/>
  <c r="S83" i="5"/>
  <c r="J84" i="5"/>
  <c r="N84" i="5"/>
  <c r="Q84" i="5"/>
  <c r="R84" i="5"/>
  <c r="S84" i="5"/>
  <c r="J85" i="5"/>
  <c r="N85" i="5"/>
  <c r="Q85" i="5"/>
  <c r="R85" i="5"/>
  <c r="S85" i="5"/>
  <c r="J86" i="5"/>
  <c r="N86" i="5"/>
  <c r="Q86" i="5"/>
  <c r="R86" i="5"/>
  <c r="S86" i="5"/>
  <c r="J87" i="5"/>
  <c r="N87" i="5"/>
  <c r="Q87" i="5"/>
  <c r="R87" i="5"/>
  <c r="S87" i="5"/>
  <c r="J88" i="5"/>
  <c r="N88" i="5"/>
  <c r="Q88" i="5"/>
  <c r="R88" i="5"/>
  <c r="S88" i="5"/>
  <c r="J89" i="5"/>
  <c r="N89" i="5"/>
  <c r="Q89" i="5"/>
  <c r="R89" i="5"/>
  <c r="S89" i="5"/>
  <c r="J90" i="5"/>
  <c r="N90" i="5"/>
  <c r="Q90" i="5"/>
  <c r="R90" i="5"/>
  <c r="S90" i="5"/>
  <c r="J91" i="5"/>
  <c r="N91" i="5"/>
  <c r="Q91" i="5"/>
  <c r="R91" i="5"/>
  <c r="S91" i="5"/>
  <c r="S3" i="5"/>
  <c r="R3" i="5"/>
  <c r="Q3" i="5"/>
  <c r="N3" i="5"/>
  <c r="J3" i="5"/>
  <c r="I3" i="5"/>
  <c r="H3" i="5"/>
  <c r="C3" i="5"/>
  <c r="B4" i="5" l="1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G3" i="5"/>
  <c r="F3" i="5"/>
  <c r="E3" i="5"/>
  <c r="D3" i="5"/>
  <c r="B3" i="5"/>
  <c r="AI3" i="5" l="1"/>
  <c r="AK3" i="5"/>
  <c r="AE56" i="3" l="1"/>
  <c r="AE73" i="3"/>
  <c r="AE30" i="3"/>
  <c r="AE27" i="3"/>
  <c r="AE13" i="3"/>
  <c r="AE15" i="3"/>
  <c r="AG74" i="3" l="1"/>
  <c r="AH74" i="3"/>
  <c r="AP74" i="3"/>
  <c r="AG48" i="3"/>
  <c r="AH48" i="3"/>
  <c r="AP48" i="3"/>
  <c r="AQ74" i="3" l="1"/>
  <c r="AQ48" i="3"/>
  <c r="AD7" i="5" l="1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91" i="5"/>
  <c r="AE91" i="5"/>
  <c r="AF91" i="5"/>
  <c r="AG91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I90" i="5" l="1"/>
  <c r="AH90" i="5"/>
  <c r="AI89" i="5"/>
  <c r="AH89" i="5"/>
  <c r="AI88" i="5"/>
  <c r="AH88" i="5"/>
  <c r="AI87" i="5"/>
  <c r="AH87" i="5"/>
  <c r="AI86" i="5"/>
  <c r="AH86" i="5"/>
  <c r="AI85" i="5"/>
  <c r="AH85" i="5"/>
  <c r="AI84" i="5"/>
  <c r="AH84" i="5"/>
  <c r="AI83" i="5"/>
  <c r="AH83" i="5"/>
  <c r="AI82" i="5"/>
  <c r="AH82" i="5"/>
  <c r="AI81" i="5"/>
  <c r="AH81" i="5"/>
  <c r="AI80" i="5"/>
  <c r="AH80" i="5"/>
  <c r="AI79" i="5"/>
  <c r="AH79" i="5"/>
  <c r="AI78" i="5"/>
  <c r="AH78" i="5"/>
  <c r="AI77" i="5"/>
  <c r="AH77" i="5"/>
  <c r="AI76" i="5"/>
  <c r="AH76" i="5"/>
  <c r="AI75" i="5"/>
  <c r="AH75" i="5"/>
  <c r="AI74" i="5"/>
  <c r="AH74" i="5"/>
  <c r="AI73" i="5"/>
  <c r="AH73" i="5"/>
  <c r="AI72" i="5"/>
  <c r="AH72" i="5"/>
  <c r="AI71" i="5"/>
  <c r="AH71" i="5"/>
  <c r="AI70" i="5"/>
  <c r="AH70" i="5"/>
  <c r="AI69" i="5"/>
  <c r="AH69" i="5"/>
  <c r="AI68" i="5"/>
  <c r="AH68" i="5"/>
  <c r="AI67" i="5"/>
  <c r="AH67" i="5"/>
  <c r="AI66" i="5"/>
  <c r="AH66" i="5"/>
  <c r="AI65" i="5"/>
  <c r="AH65" i="5"/>
  <c r="AI64" i="5"/>
  <c r="AH64" i="5"/>
  <c r="AI63" i="5"/>
  <c r="AH63" i="5"/>
  <c r="AI62" i="5"/>
  <c r="AH62" i="5"/>
  <c r="AI61" i="5"/>
  <c r="AH61" i="5"/>
  <c r="AI60" i="5"/>
  <c r="AH60" i="5"/>
  <c r="AI59" i="5"/>
  <c r="AH59" i="5"/>
  <c r="AI58" i="5"/>
  <c r="AH58" i="5"/>
  <c r="AI57" i="5"/>
  <c r="AH57" i="5"/>
  <c r="AI56" i="5"/>
  <c r="AH56" i="5"/>
  <c r="AI55" i="5"/>
  <c r="AH55" i="5"/>
  <c r="AI54" i="5"/>
  <c r="AH54" i="5"/>
  <c r="AI53" i="5"/>
  <c r="AH53" i="5"/>
  <c r="AI52" i="5"/>
  <c r="AH52" i="5"/>
  <c r="AI51" i="5"/>
  <c r="AH51" i="5"/>
  <c r="AI50" i="5"/>
  <c r="AH50" i="5"/>
  <c r="AI49" i="5"/>
  <c r="AH49" i="5"/>
  <c r="AI48" i="5"/>
  <c r="AH48" i="5"/>
  <c r="AI47" i="5"/>
  <c r="AH47" i="5"/>
  <c r="AI46" i="5"/>
  <c r="AH46" i="5"/>
  <c r="AI45" i="5"/>
  <c r="AH45" i="5"/>
  <c r="AI44" i="5"/>
  <c r="AH44" i="5"/>
  <c r="AI43" i="5"/>
  <c r="AH43" i="5"/>
  <c r="AI42" i="5"/>
  <c r="AH42" i="5"/>
  <c r="AI41" i="5"/>
  <c r="AH41" i="5"/>
  <c r="AI40" i="5"/>
  <c r="AH40" i="5"/>
  <c r="AI39" i="5"/>
  <c r="AH39" i="5"/>
  <c r="AI38" i="5"/>
  <c r="AH38" i="5"/>
  <c r="AI37" i="5"/>
  <c r="AH37" i="5"/>
  <c r="AI36" i="5"/>
  <c r="AH36" i="5"/>
  <c r="AI35" i="5"/>
  <c r="AH35" i="5"/>
  <c r="AI34" i="5"/>
  <c r="AH34" i="5"/>
  <c r="AI33" i="5"/>
  <c r="AH33" i="5"/>
  <c r="AI91" i="5"/>
  <c r="AH91" i="5"/>
  <c r="AI32" i="5"/>
  <c r="AH32" i="5"/>
  <c r="AI31" i="5"/>
  <c r="AH31" i="5"/>
  <c r="AI30" i="5"/>
  <c r="AH30" i="5"/>
  <c r="AI29" i="5"/>
  <c r="AH29" i="5"/>
  <c r="AI28" i="5"/>
  <c r="AH28" i="5"/>
  <c r="AI27" i="5"/>
  <c r="AH27" i="5"/>
  <c r="AI26" i="5"/>
  <c r="AH26" i="5"/>
  <c r="AI25" i="5"/>
  <c r="AH25" i="5"/>
  <c r="AI24" i="5"/>
  <c r="AH24" i="5"/>
  <c r="AI23" i="5"/>
  <c r="AH23" i="5"/>
  <c r="AI22" i="5"/>
  <c r="AH22" i="5"/>
  <c r="AI21" i="5"/>
  <c r="AH21" i="5"/>
  <c r="AI20" i="5"/>
  <c r="AH20" i="5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4" i="5"/>
  <c r="AH4" i="5"/>
  <c r="AP1" i="5"/>
  <c r="AA15" i="3"/>
  <c r="AA27" i="3"/>
  <c r="AA56" i="3"/>
  <c r="AA73" i="3"/>
  <c r="AO5" i="5" l="1"/>
  <c r="AO6" i="5"/>
  <c r="AO7" i="5"/>
  <c r="AJ7" i="5" s="1"/>
  <c r="AO10" i="5"/>
  <c r="AO11" i="5"/>
  <c r="AJ11" i="5" s="1"/>
  <c r="AO13" i="5"/>
  <c r="AO14" i="5"/>
  <c r="AO15" i="5"/>
  <c r="AJ15" i="5" s="1"/>
  <c r="AO17" i="5"/>
  <c r="AO18" i="5"/>
  <c r="AO19" i="5"/>
  <c r="AJ19" i="5" s="1"/>
  <c r="AO21" i="5"/>
  <c r="AO22" i="5"/>
  <c r="AO23" i="5"/>
  <c r="AO25" i="5"/>
  <c r="AO26" i="5"/>
  <c r="AO27" i="5"/>
  <c r="AJ27" i="5" s="1"/>
  <c r="AO29" i="5"/>
  <c r="AO30" i="5"/>
  <c r="AO31" i="5"/>
  <c r="AJ31" i="5" s="1"/>
  <c r="AO33" i="5"/>
  <c r="AO34" i="5"/>
  <c r="AJ34" i="5" s="1"/>
  <c r="AO35" i="5"/>
  <c r="AO37" i="5"/>
  <c r="AO38" i="5"/>
  <c r="AO39" i="5"/>
  <c r="AO40" i="5"/>
  <c r="AO41" i="5"/>
  <c r="AO42" i="5"/>
  <c r="AO43" i="5"/>
  <c r="AO46" i="5"/>
  <c r="AO47" i="5"/>
  <c r="AO49" i="5"/>
  <c r="AO50" i="5"/>
  <c r="AO51" i="5"/>
  <c r="AO52" i="5"/>
  <c r="AO53" i="5"/>
  <c r="AO54" i="5"/>
  <c r="AO55" i="5"/>
  <c r="AO57" i="5"/>
  <c r="AO58" i="5"/>
  <c r="AO59" i="5"/>
  <c r="AO61" i="5"/>
  <c r="AO62" i="5"/>
  <c r="AO63" i="5"/>
  <c r="AO64" i="5"/>
  <c r="AO65" i="5"/>
  <c r="AO66" i="5"/>
  <c r="AO67" i="5"/>
  <c r="AO69" i="5"/>
  <c r="AO70" i="5"/>
  <c r="AO71" i="5"/>
  <c r="AO73" i="5"/>
  <c r="AO74" i="5"/>
  <c r="AO75" i="5"/>
  <c r="AO77" i="5"/>
  <c r="AO78" i="5"/>
  <c r="AO79" i="5"/>
  <c r="AO80" i="5"/>
  <c r="AO81" i="5"/>
  <c r="AO82" i="5"/>
  <c r="AO83" i="5"/>
  <c r="AO84" i="5"/>
  <c r="AO85" i="5"/>
  <c r="AO86" i="5"/>
  <c r="AO87" i="5"/>
  <c r="I7" i="5"/>
  <c r="AN7" i="5" s="1"/>
  <c r="I11" i="5"/>
  <c r="AN11" i="5" s="1"/>
  <c r="I15" i="5"/>
  <c r="AN15" i="5" s="1"/>
  <c r="I19" i="5"/>
  <c r="AN19" i="5" s="1"/>
  <c r="I23" i="5"/>
  <c r="AN23" i="5" s="1"/>
  <c r="I27" i="5"/>
  <c r="AN27" i="5" s="1"/>
  <c r="I31" i="5"/>
  <c r="AN31" i="5" s="1"/>
  <c r="I35" i="5"/>
  <c r="AN35" i="5" s="1"/>
  <c r="I39" i="5"/>
  <c r="AN39" i="5" s="1"/>
  <c r="I43" i="5"/>
  <c r="AN43" i="5" s="1"/>
  <c r="I47" i="5"/>
  <c r="AN47" i="5" s="1"/>
  <c r="I51" i="5"/>
  <c r="AN51" i="5" s="1"/>
  <c r="I55" i="5"/>
  <c r="AN55" i="5" s="1"/>
  <c r="I59" i="5"/>
  <c r="AN59" i="5" s="1"/>
  <c r="I63" i="5"/>
  <c r="AN63" i="5" s="1"/>
  <c r="I67" i="5"/>
  <c r="AN67" i="5" s="1"/>
  <c r="I71" i="5"/>
  <c r="AN71" i="5" s="1"/>
  <c r="I75" i="5"/>
  <c r="AN75" i="5" s="1"/>
  <c r="I79" i="5"/>
  <c r="AN79" i="5" s="1"/>
  <c r="I83" i="5"/>
  <c r="AN83" i="5" s="1"/>
  <c r="I87" i="5"/>
  <c r="AN87" i="5" s="1"/>
  <c r="I12" i="5"/>
  <c r="AN12" i="5" s="1"/>
  <c r="I24" i="5"/>
  <c r="AN24" i="5" s="1"/>
  <c r="I36" i="5"/>
  <c r="AN36" i="5" s="1"/>
  <c r="I48" i="5"/>
  <c r="AN48" i="5" s="1"/>
  <c r="I60" i="5"/>
  <c r="AN60" i="5" s="1"/>
  <c r="AM60" i="5" s="1"/>
  <c r="I72" i="5"/>
  <c r="AN72" i="5" s="1"/>
  <c r="I76" i="5"/>
  <c r="AN76" i="5" s="1"/>
  <c r="I88" i="5"/>
  <c r="AN88" i="5" s="1"/>
  <c r="AO91" i="5"/>
  <c r="I6" i="5"/>
  <c r="AN6" i="5" s="1"/>
  <c r="I10" i="5"/>
  <c r="AN10" i="5" s="1"/>
  <c r="AM10" i="5" s="1"/>
  <c r="I14" i="5"/>
  <c r="AN14" i="5" s="1"/>
  <c r="AM14" i="5" s="1"/>
  <c r="I18" i="5"/>
  <c r="AN18" i="5" s="1"/>
  <c r="I22" i="5"/>
  <c r="AN22" i="5" s="1"/>
  <c r="AM22" i="5" s="1"/>
  <c r="I26" i="5"/>
  <c r="I30" i="5"/>
  <c r="AN30" i="5" s="1"/>
  <c r="AM30" i="5" s="1"/>
  <c r="I34" i="5"/>
  <c r="AN34" i="5" s="1"/>
  <c r="I38" i="5"/>
  <c r="AN38" i="5" s="1"/>
  <c r="I42" i="5"/>
  <c r="AN42" i="5" s="1"/>
  <c r="I46" i="5"/>
  <c r="AN46" i="5" s="1"/>
  <c r="I50" i="5"/>
  <c r="AN50" i="5" s="1"/>
  <c r="I54" i="5"/>
  <c r="AN54" i="5" s="1"/>
  <c r="I58" i="5"/>
  <c r="AN58" i="5" s="1"/>
  <c r="I62" i="5"/>
  <c r="AN62" i="5" s="1"/>
  <c r="I66" i="5"/>
  <c r="AN66" i="5" s="1"/>
  <c r="I70" i="5"/>
  <c r="AN70" i="5" s="1"/>
  <c r="I74" i="5"/>
  <c r="AN74" i="5" s="1"/>
  <c r="I78" i="5"/>
  <c r="AN78" i="5" s="1"/>
  <c r="I82" i="5"/>
  <c r="AN82" i="5" s="1"/>
  <c r="I86" i="5"/>
  <c r="AN86" i="5" s="1"/>
  <c r="I4" i="5"/>
  <c r="AN4" i="5" s="1"/>
  <c r="I16" i="5"/>
  <c r="AN16" i="5" s="1"/>
  <c r="I28" i="5"/>
  <c r="AN28" i="5" s="1"/>
  <c r="I40" i="5"/>
  <c r="AN40" i="5" s="1"/>
  <c r="I52" i="5"/>
  <c r="AN52" i="5" s="1"/>
  <c r="I64" i="5"/>
  <c r="AN64" i="5" s="1"/>
  <c r="AO89" i="5"/>
  <c r="I5" i="5"/>
  <c r="AN5" i="5" s="1"/>
  <c r="I9" i="5"/>
  <c r="AN9" i="5" s="1"/>
  <c r="I13" i="5"/>
  <c r="AN13" i="5" s="1"/>
  <c r="I17" i="5"/>
  <c r="AN17" i="5" s="1"/>
  <c r="I21" i="5"/>
  <c r="AN21" i="5" s="1"/>
  <c r="I25" i="5"/>
  <c r="AN25" i="5" s="1"/>
  <c r="I29" i="5"/>
  <c r="AN29" i="5" s="1"/>
  <c r="I33" i="5"/>
  <c r="AN33" i="5" s="1"/>
  <c r="AM33" i="5" s="1"/>
  <c r="I37" i="5"/>
  <c r="AN37" i="5" s="1"/>
  <c r="I41" i="5"/>
  <c r="AN41" i="5" s="1"/>
  <c r="AM41" i="5" s="1"/>
  <c r="I45" i="5"/>
  <c r="AN45" i="5" s="1"/>
  <c r="I49" i="5"/>
  <c r="AN49" i="5" s="1"/>
  <c r="I53" i="5"/>
  <c r="AN53" i="5" s="1"/>
  <c r="I57" i="5"/>
  <c r="AN57" i="5" s="1"/>
  <c r="I61" i="5"/>
  <c r="AN61" i="5" s="1"/>
  <c r="I65" i="5"/>
  <c r="AN65" i="5" s="1"/>
  <c r="I69" i="5"/>
  <c r="AN69" i="5" s="1"/>
  <c r="I73" i="5"/>
  <c r="AN73" i="5" s="1"/>
  <c r="I77" i="5"/>
  <c r="AN77" i="5" s="1"/>
  <c r="I81" i="5"/>
  <c r="AN81" i="5" s="1"/>
  <c r="I85" i="5"/>
  <c r="AN85" i="5" s="1"/>
  <c r="I89" i="5"/>
  <c r="AN89" i="5" s="1"/>
  <c r="I90" i="5"/>
  <c r="AN90" i="5" s="1"/>
  <c r="I91" i="5"/>
  <c r="AN91" i="5" s="1"/>
  <c r="I8" i="5"/>
  <c r="AN8" i="5" s="1"/>
  <c r="I20" i="5"/>
  <c r="AN20" i="5" s="1"/>
  <c r="I32" i="5"/>
  <c r="AN32" i="5" s="1"/>
  <c r="I44" i="5"/>
  <c r="AN44" i="5" s="1"/>
  <c r="I56" i="5"/>
  <c r="AN56" i="5" s="1"/>
  <c r="I68" i="5"/>
  <c r="AN68" i="5" s="1"/>
  <c r="I80" i="5"/>
  <c r="AN80" i="5" s="1"/>
  <c r="I84" i="5"/>
  <c r="AN84" i="5" s="1"/>
  <c r="AO90" i="5"/>
  <c r="AN26" i="5"/>
  <c r="AL26" i="5" s="1"/>
  <c r="AO8" i="5"/>
  <c r="AO9" i="5"/>
  <c r="AO20" i="5"/>
  <c r="AO24" i="5"/>
  <c r="AO28" i="5"/>
  <c r="AO32" i="5"/>
  <c r="AO36" i="5"/>
  <c r="AO44" i="5"/>
  <c r="AO45" i="5"/>
  <c r="AO48" i="5"/>
  <c r="AO56" i="5"/>
  <c r="AO60" i="5"/>
  <c r="AO68" i="5"/>
  <c r="AO72" i="5"/>
  <c r="AO76" i="5"/>
  <c r="AO88" i="5"/>
  <c r="AO16" i="5"/>
  <c r="AO4" i="5"/>
  <c r="AO12" i="5"/>
  <c r="AM6" i="5" l="1"/>
  <c r="AL60" i="5"/>
  <c r="AM18" i="5"/>
  <c r="AL18" i="5"/>
  <c r="AJ46" i="5"/>
  <c r="AK46" i="5"/>
  <c r="AL61" i="5"/>
  <c r="AM61" i="5"/>
  <c r="AL14" i="5"/>
  <c r="AK11" i="5"/>
  <c r="AL30" i="5"/>
  <c r="AL10" i="5"/>
  <c r="AL41" i="5"/>
  <c r="AK34" i="5"/>
  <c r="AL6" i="5"/>
  <c r="AL22" i="5"/>
  <c r="AK31" i="5"/>
  <c r="AK15" i="5"/>
  <c r="AL33" i="5"/>
  <c r="AK19" i="5"/>
  <c r="AM26" i="5"/>
  <c r="AJ23" i="5"/>
  <c r="AK23" i="5"/>
  <c r="AK27" i="5"/>
  <c r="AK7" i="5"/>
  <c r="AK28" i="5"/>
  <c r="AJ28" i="5"/>
  <c r="AM90" i="5"/>
  <c r="AL90" i="5"/>
  <c r="AM82" i="5"/>
  <c r="AL82" i="5"/>
  <c r="AJ87" i="5"/>
  <c r="AK87" i="5"/>
  <c r="AK63" i="5"/>
  <c r="AJ63" i="5"/>
  <c r="AK82" i="5"/>
  <c r="AJ82" i="5"/>
  <c r="AM80" i="5"/>
  <c r="AL80" i="5"/>
  <c r="AK84" i="5"/>
  <c r="AJ84" i="5"/>
  <c r="AL35" i="5"/>
  <c r="AM35" i="5"/>
  <c r="AM4" i="5"/>
  <c r="AL4" i="5"/>
  <c r="AL25" i="5"/>
  <c r="AM25" i="5"/>
  <c r="AK32" i="5"/>
  <c r="AJ32" i="5"/>
  <c r="AM23" i="5"/>
  <c r="AL23" i="5"/>
  <c r="AK16" i="5"/>
  <c r="AJ16" i="5"/>
  <c r="AM7" i="5"/>
  <c r="AL7" i="5"/>
  <c r="AK37" i="5"/>
  <c r="AJ37" i="5"/>
  <c r="AL44" i="5"/>
  <c r="AM44" i="5"/>
  <c r="AM39" i="5"/>
  <c r="AL39" i="5"/>
  <c r="AK48" i="5"/>
  <c r="AJ48" i="5"/>
  <c r="AL56" i="5"/>
  <c r="AM56" i="5"/>
  <c r="AM65" i="5"/>
  <c r="AL65" i="5"/>
  <c r="AK43" i="5"/>
  <c r="AJ43" i="5"/>
  <c r="AJ49" i="5"/>
  <c r="AK49" i="5"/>
  <c r="AL64" i="5"/>
  <c r="AM64" i="5"/>
  <c r="AJ75" i="5"/>
  <c r="AK75" i="5"/>
  <c r="AM51" i="5"/>
  <c r="AL51" i="5"/>
  <c r="AK60" i="5"/>
  <c r="AJ60" i="5"/>
  <c r="AM67" i="5"/>
  <c r="AL67" i="5"/>
  <c r="AM50" i="5"/>
  <c r="AL50" i="5"/>
  <c r="AK59" i="5"/>
  <c r="AJ59" i="5"/>
  <c r="AM66" i="5"/>
  <c r="AL66" i="5"/>
  <c r="AL69" i="5"/>
  <c r="AM69" i="5"/>
  <c r="AK78" i="5"/>
  <c r="AJ78" i="5"/>
  <c r="AL85" i="5"/>
  <c r="AM85" i="5"/>
  <c r="AK69" i="5"/>
  <c r="AJ69" i="5"/>
  <c r="AM76" i="5"/>
  <c r="AL76" i="5"/>
  <c r="AK85" i="5"/>
  <c r="AJ85" i="5"/>
  <c r="AM71" i="5"/>
  <c r="AL71" i="5"/>
  <c r="AK80" i="5"/>
  <c r="AJ80" i="5"/>
  <c r="AM87" i="5"/>
  <c r="AL87" i="5"/>
  <c r="AK38" i="5"/>
  <c r="AJ38" i="5"/>
  <c r="AK91" i="5"/>
  <c r="AJ91" i="5"/>
  <c r="AM24" i="5"/>
  <c r="AL24" i="5"/>
  <c r="AK17" i="5"/>
  <c r="AJ17" i="5"/>
  <c r="AM8" i="5"/>
  <c r="AL8" i="5"/>
  <c r="AL37" i="5"/>
  <c r="AM37" i="5"/>
  <c r="AL29" i="5"/>
  <c r="AM29" i="5"/>
  <c r="AK22" i="5"/>
  <c r="AJ22" i="5"/>
  <c r="AL13" i="5"/>
  <c r="AM13" i="5"/>
  <c r="AK6" i="5"/>
  <c r="AJ6" i="5"/>
  <c r="AE6" i="5" s="1"/>
  <c r="AD6" i="5" s="1"/>
  <c r="AM34" i="5"/>
  <c r="AL34" i="5"/>
  <c r="AK12" i="5"/>
  <c r="AJ12" i="5"/>
  <c r="AL48" i="5"/>
  <c r="AM48" i="5"/>
  <c r="AJ53" i="5"/>
  <c r="AK53" i="5"/>
  <c r="AK57" i="5"/>
  <c r="AJ57" i="5"/>
  <c r="AM55" i="5"/>
  <c r="AL55" i="5"/>
  <c r="AM54" i="5"/>
  <c r="AL54" i="5"/>
  <c r="AJ68" i="5"/>
  <c r="AK68" i="5"/>
  <c r="AK73" i="5"/>
  <c r="AJ73" i="5"/>
  <c r="AM75" i="5"/>
  <c r="AL75" i="5"/>
  <c r="AJ39" i="5"/>
  <c r="AK39" i="5"/>
  <c r="AM20" i="5"/>
  <c r="AL20" i="5"/>
  <c r="AL38" i="5"/>
  <c r="AM38" i="5"/>
  <c r="AK18" i="5"/>
  <c r="AJ18" i="5"/>
  <c r="AK35" i="5"/>
  <c r="AJ35" i="5"/>
  <c r="AM27" i="5"/>
  <c r="AL27" i="5"/>
  <c r="AK20" i="5"/>
  <c r="AJ20" i="5"/>
  <c r="AM11" i="5"/>
  <c r="AL11" i="5"/>
  <c r="AK4" i="5"/>
  <c r="AJ4" i="5"/>
  <c r="AL40" i="5"/>
  <c r="AM40" i="5"/>
  <c r="AL52" i="5"/>
  <c r="AM52" i="5"/>
  <c r="AK61" i="5"/>
  <c r="AJ61" i="5"/>
  <c r="AK44" i="5"/>
  <c r="AJ44" i="5"/>
  <c r="AM49" i="5"/>
  <c r="AL49" i="5"/>
  <c r="AM57" i="5"/>
  <c r="AL57" i="5"/>
  <c r="AM78" i="5"/>
  <c r="AL78" i="5"/>
  <c r="AM46" i="5"/>
  <c r="AL46" i="5"/>
  <c r="AJ50" i="5"/>
  <c r="AK50" i="5"/>
  <c r="AJ66" i="5"/>
  <c r="AK66" i="5"/>
  <c r="AJ79" i="5"/>
  <c r="AK79" i="5"/>
  <c r="AK56" i="5"/>
  <c r="AJ56" i="5"/>
  <c r="AM63" i="5"/>
  <c r="AL63" i="5"/>
  <c r="AK55" i="5"/>
  <c r="AJ55" i="5"/>
  <c r="AM62" i="5"/>
  <c r="AL62" i="5"/>
  <c r="AK74" i="5"/>
  <c r="AJ74" i="5"/>
  <c r="AL81" i="5"/>
  <c r="AM81" i="5"/>
  <c r="AK90" i="5"/>
  <c r="AJ90" i="5"/>
  <c r="AM72" i="5"/>
  <c r="AL72" i="5"/>
  <c r="AK81" i="5"/>
  <c r="AJ81" i="5"/>
  <c r="AM88" i="5"/>
  <c r="AL88" i="5"/>
  <c r="AK76" i="5"/>
  <c r="AJ76" i="5"/>
  <c r="AM83" i="5"/>
  <c r="AL83" i="5"/>
  <c r="AJ54" i="5"/>
  <c r="AK54" i="5"/>
  <c r="AK36" i="5"/>
  <c r="AJ36" i="5"/>
  <c r="AM28" i="5"/>
  <c r="AL28" i="5"/>
  <c r="AK21" i="5"/>
  <c r="AJ21" i="5"/>
  <c r="AM12" i="5"/>
  <c r="AL12" i="5"/>
  <c r="AK5" i="5"/>
  <c r="AJ5" i="5"/>
  <c r="AE5" i="5" s="1"/>
  <c r="AD5" i="5" s="1"/>
  <c r="AM86" i="5"/>
  <c r="AL86" i="5"/>
  <c r="AJ42" i="5"/>
  <c r="AK42" i="5"/>
  <c r="AL91" i="5"/>
  <c r="AM91" i="5"/>
  <c r="AK26" i="5"/>
  <c r="AJ26" i="5"/>
  <c r="AL17" i="5"/>
  <c r="AM17" i="5"/>
  <c r="AK10" i="5"/>
  <c r="AJ10" i="5"/>
  <c r="AM45" i="5"/>
  <c r="AL45" i="5"/>
  <c r="AM19" i="5"/>
  <c r="AL19" i="5"/>
  <c r="AK41" i="5"/>
  <c r="AJ41" i="5"/>
  <c r="AM43" i="5"/>
  <c r="AL43" i="5"/>
  <c r="AK47" i="5"/>
  <c r="AJ47" i="5"/>
  <c r="AJ71" i="5"/>
  <c r="AK71" i="5"/>
  <c r="AK64" i="5"/>
  <c r="AJ64" i="5"/>
  <c r="AL73" i="5"/>
  <c r="AM73" i="5"/>
  <c r="AL89" i="5"/>
  <c r="AM89" i="5"/>
  <c r="AK89" i="5"/>
  <c r="AJ89" i="5"/>
  <c r="AK29" i="5"/>
  <c r="AJ29" i="5"/>
  <c r="AK13" i="5"/>
  <c r="AJ13" i="5"/>
  <c r="AK33" i="5"/>
  <c r="AJ33" i="5"/>
  <c r="AL9" i="5"/>
  <c r="AM9" i="5"/>
  <c r="AJ62" i="5"/>
  <c r="AK62" i="5"/>
  <c r="AM31" i="5"/>
  <c r="AL31" i="5"/>
  <c r="AK24" i="5"/>
  <c r="AJ24" i="5"/>
  <c r="AM15" i="5"/>
  <c r="AL15" i="5"/>
  <c r="AK8" i="5"/>
  <c r="AJ8" i="5"/>
  <c r="AK45" i="5"/>
  <c r="AJ45" i="5"/>
  <c r="AM53" i="5"/>
  <c r="AL53" i="5"/>
  <c r="AM74" i="5"/>
  <c r="AL74" i="5"/>
  <c r="AK40" i="5"/>
  <c r="AJ40" i="5"/>
  <c r="AM47" i="5"/>
  <c r="AL47" i="5"/>
  <c r="AJ58" i="5"/>
  <c r="AK58" i="5"/>
  <c r="AM42" i="5"/>
  <c r="AL42" i="5"/>
  <c r="AM70" i="5"/>
  <c r="AL70" i="5"/>
  <c r="AK65" i="5"/>
  <c r="AJ65" i="5"/>
  <c r="AJ83" i="5"/>
  <c r="AK83" i="5"/>
  <c r="AK52" i="5"/>
  <c r="AJ52" i="5"/>
  <c r="AL59" i="5"/>
  <c r="AM59" i="5"/>
  <c r="AK51" i="5"/>
  <c r="AJ51" i="5"/>
  <c r="AM58" i="5"/>
  <c r="AL58" i="5"/>
  <c r="AK67" i="5"/>
  <c r="AJ67" i="5"/>
  <c r="AK70" i="5"/>
  <c r="AJ70" i="5"/>
  <c r="AL77" i="5"/>
  <c r="AM77" i="5"/>
  <c r="AK86" i="5"/>
  <c r="AJ86" i="5"/>
  <c r="AM68" i="5"/>
  <c r="AL68" i="5"/>
  <c r="AK77" i="5"/>
  <c r="AJ77" i="5"/>
  <c r="AM84" i="5"/>
  <c r="AL84" i="5"/>
  <c r="AK72" i="5"/>
  <c r="AJ72" i="5"/>
  <c r="AM79" i="5"/>
  <c r="AL79" i="5"/>
  <c r="AK88" i="5"/>
  <c r="AJ88" i="5"/>
  <c r="AM32" i="5"/>
  <c r="AL32" i="5"/>
  <c r="AK25" i="5"/>
  <c r="AJ25" i="5"/>
  <c r="AM16" i="5"/>
  <c r="AL16" i="5"/>
  <c r="AK9" i="5"/>
  <c r="AJ9" i="5"/>
  <c r="AL36" i="5"/>
  <c r="AM36" i="5"/>
  <c r="AK30" i="5"/>
  <c r="AJ30" i="5"/>
  <c r="AL21" i="5"/>
  <c r="AM21" i="5"/>
  <c r="AK14" i="5"/>
  <c r="AJ14" i="5"/>
  <c r="AL5" i="5"/>
  <c r="AM5" i="5"/>
  <c r="AG4" i="5" l="1"/>
  <c r="AF4" i="5" s="1"/>
  <c r="AG5" i="5"/>
  <c r="AF5" i="5" s="1"/>
  <c r="AG6" i="5"/>
  <c r="AF6" i="5" s="1"/>
  <c r="AE4" i="5"/>
  <c r="AD4" i="5" s="1"/>
  <c r="AB15" i="3" l="1"/>
  <c r="AB27" i="3"/>
  <c r="AB56" i="3"/>
  <c r="AB73" i="3"/>
  <c r="AC15" i="3" l="1"/>
  <c r="AC27" i="3"/>
  <c r="AC56" i="3"/>
  <c r="AC73" i="3"/>
  <c r="AS1" i="3" l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1" i="3"/>
  <c r="AP32" i="3"/>
  <c r="AP30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3" i="3"/>
  <c r="AG30" i="3"/>
  <c r="AH30" i="3"/>
  <c r="AG33" i="3"/>
  <c r="AH33" i="3"/>
  <c r="AG13" i="3"/>
  <c r="AH13" i="3"/>
  <c r="AQ90" i="3" l="1"/>
  <c r="AQ86" i="3"/>
  <c r="AQ82" i="3"/>
  <c r="AQ78" i="3"/>
  <c r="AQ73" i="3"/>
  <c r="AQ69" i="3"/>
  <c r="AQ66" i="3"/>
  <c r="AQ62" i="3"/>
  <c r="AQ59" i="3"/>
  <c r="AQ55" i="3"/>
  <c r="AQ51" i="3"/>
  <c r="AQ46" i="3"/>
  <c r="AQ42" i="3"/>
  <c r="AQ38" i="3"/>
  <c r="AQ34" i="3"/>
  <c r="AQ31" i="3"/>
  <c r="AQ26" i="3"/>
  <c r="AQ22" i="3"/>
  <c r="AQ18" i="3"/>
  <c r="AQ14" i="3"/>
  <c r="AQ10" i="3"/>
  <c r="AQ6" i="3"/>
  <c r="AQ89" i="3"/>
  <c r="AQ85" i="3"/>
  <c r="AQ81" i="3"/>
  <c r="AQ77" i="3"/>
  <c r="AQ72" i="3"/>
  <c r="AQ65" i="3"/>
  <c r="AQ61" i="3"/>
  <c r="AQ58" i="3"/>
  <c r="AQ54" i="3"/>
  <c r="AQ50" i="3"/>
  <c r="AQ45" i="3"/>
  <c r="AQ41" i="3"/>
  <c r="AQ37" i="3"/>
  <c r="AQ33" i="3"/>
  <c r="AQ29" i="3"/>
  <c r="AQ25" i="3"/>
  <c r="AQ21" i="3"/>
  <c r="AQ17" i="3"/>
  <c r="AQ13" i="3"/>
  <c r="AQ9" i="3"/>
  <c r="AQ5" i="3"/>
  <c r="AQ3" i="3"/>
  <c r="AQ88" i="3"/>
  <c r="AQ84" i="3"/>
  <c r="AQ80" i="3"/>
  <c r="AQ76" i="3"/>
  <c r="AQ71" i="3"/>
  <c r="AQ68" i="3"/>
  <c r="AQ64" i="3"/>
  <c r="AQ60" i="3"/>
  <c r="AQ57" i="3"/>
  <c r="AQ53" i="3"/>
  <c r="AQ49" i="3"/>
  <c r="AQ44" i="3"/>
  <c r="AQ40" i="3"/>
  <c r="AQ36" i="3"/>
  <c r="AQ30" i="3"/>
  <c r="AQ28" i="3"/>
  <c r="AQ24" i="3"/>
  <c r="AQ20" i="3"/>
  <c r="AQ16" i="3"/>
  <c r="AQ12" i="3"/>
  <c r="AQ8" i="3"/>
  <c r="AQ4" i="3"/>
  <c r="AQ91" i="3"/>
  <c r="AQ87" i="3"/>
  <c r="AQ83" i="3"/>
  <c r="AQ79" i="3"/>
  <c r="AQ75" i="3"/>
  <c r="AQ70" i="3"/>
  <c r="AQ67" i="3"/>
  <c r="AQ63" i="3"/>
  <c r="AQ56" i="3"/>
  <c r="AQ52" i="3"/>
  <c r="AQ47" i="3"/>
  <c r="AQ43" i="3"/>
  <c r="AQ39" i="3"/>
  <c r="AQ35" i="3"/>
  <c r="AQ32" i="3"/>
  <c r="AQ27" i="3"/>
  <c r="AQ23" i="3"/>
  <c r="AQ19" i="3"/>
  <c r="AQ15" i="3"/>
  <c r="AQ11" i="3"/>
  <c r="AQ7" i="3"/>
  <c r="K12" i="3"/>
  <c r="L6" i="3"/>
  <c r="M72" i="3"/>
  <c r="K55" i="3"/>
  <c r="L8" i="3"/>
  <c r="M33" i="3"/>
  <c r="K34" i="3"/>
  <c r="L75" i="3"/>
  <c r="M48" i="3"/>
  <c r="K14" i="3"/>
  <c r="L43" i="3"/>
  <c r="K22" i="3"/>
  <c r="L66" i="3"/>
  <c r="M87" i="3"/>
  <c r="K4" i="3"/>
  <c r="L44" i="3"/>
  <c r="M52" i="3"/>
  <c r="K64" i="3"/>
  <c r="L40" i="3"/>
  <c r="M19" i="3"/>
  <c r="K20" i="3"/>
  <c r="L21" i="3"/>
  <c r="M81" i="3"/>
  <c r="K83" i="3"/>
  <c r="L23" i="3"/>
  <c r="M27" i="3"/>
  <c r="K29" i="3"/>
  <c r="L31" i="3"/>
  <c r="M32" i="3"/>
  <c r="K35" i="3"/>
  <c r="L49" i="3"/>
  <c r="M88" i="3"/>
  <c r="K45" i="3"/>
  <c r="L18" i="3"/>
  <c r="M54" i="3"/>
  <c r="K37" i="3"/>
  <c r="L86" i="3"/>
  <c r="M60" i="3"/>
  <c r="L10" i="3"/>
  <c r="M16" i="3"/>
  <c r="K26" i="3"/>
  <c r="L61" i="3"/>
  <c r="M63" i="3"/>
  <c r="K5" i="3"/>
  <c r="L9" i="3"/>
  <c r="M91" i="3"/>
  <c r="K25" i="3"/>
  <c r="L65" i="3"/>
  <c r="M76" i="3"/>
  <c r="K39" i="3"/>
  <c r="L28" i="3"/>
  <c r="M46" i="3"/>
  <c r="K68" i="3"/>
  <c r="L62" i="3"/>
  <c r="M77" i="3"/>
  <c r="K24" i="3"/>
  <c r="L89" i="3"/>
  <c r="M42" i="3"/>
  <c r="K79" i="3"/>
  <c r="L58" i="3"/>
  <c r="M38" i="3"/>
  <c r="K13" i="3"/>
  <c r="L15" i="3"/>
  <c r="M82" i="3"/>
  <c r="K56" i="3"/>
  <c r="L73" i="3"/>
  <c r="L67" i="3"/>
  <c r="K52" i="3"/>
  <c r="K19" i="3"/>
  <c r="L12" i="3"/>
  <c r="M6" i="3"/>
  <c r="K69" i="3"/>
  <c r="L55" i="3"/>
  <c r="M8" i="3"/>
  <c r="K80" i="3"/>
  <c r="L34" i="3"/>
  <c r="M75" i="3"/>
  <c r="K74" i="3"/>
  <c r="AM74" i="3" s="1"/>
  <c r="L14" i="3"/>
  <c r="M43" i="3"/>
  <c r="K67" i="3"/>
  <c r="L22" i="3"/>
  <c r="M66" i="3"/>
  <c r="K59" i="3"/>
  <c r="L4" i="3"/>
  <c r="M44" i="3"/>
  <c r="K17" i="3"/>
  <c r="L64" i="3"/>
  <c r="M40" i="3"/>
  <c r="K11" i="3"/>
  <c r="L20" i="3"/>
  <c r="M21" i="3"/>
  <c r="K50" i="3"/>
  <c r="L83" i="3"/>
  <c r="M23" i="3"/>
  <c r="K36" i="3"/>
  <c r="L29" i="3"/>
  <c r="M31" i="3"/>
  <c r="K84" i="3"/>
  <c r="L35" i="3"/>
  <c r="M49" i="3"/>
  <c r="K51" i="3"/>
  <c r="L45" i="3"/>
  <c r="M18" i="3"/>
  <c r="K57" i="3"/>
  <c r="L37" i="3"/>
  <c r="M86" i="3"/>
  <c r="K47" i="3"/>
  <c r="M10" i="3"/>
  <c r="K70" i="3"/>
  <c r="L26" i="3"/>
  <c r="M61" i="3"/>
  <c r="K85" i="3"/>
  <c r="L5" i="3"/>
  <c r="M9" i="3"/>
  <c r="K53" i="3"/>
  <c r="L25" i="3"/>
  <c r="M65" i="3"/>
  <c r="K41" i="3"/>
  <c r="L39" i="3"/>
  <c r="M28" i="3"/>
  <c r="K90" i="3"/>
  <c r="L68" i="3"/>
  <c r="M62" i="3"/>
  <c r="K78" i="3"/>
  <c r="L24" i="3"/>
  <c r="M89" i="3"/>
  <c r="K71" i="3"/>
  <c r="L79" i="3"/>
  <c r="M58" i="3"/>
  <c r="K7" i="3"/>
  <c r="L13" i="3"/>
  <c r="M15" i="3"/>
  <c r="K30" i="3"/>
  <c r="L56" i="3"/>
  <c r="M73" i="3"/>
  <c r="M12" i="3"/>
  <c r="K72" i="3"/>
  <c r="L69" i="3"/>
  <c r="M55" i="3"/>
  <c r="K33" i="3"/>
  <c r="L80" i="3"/>
  <c r="M34" i="3"/>
  <c r="K48" i="3"/>
  <c r="AM48" i="3" s="1"/>
  <c r="L74" i="3"/>
  <c r="AN74" i="3" s="1"/>
  <c r="M14" i="3"/>
  <c r="M22" i="3"/>
  <c r="K87" i="3"/>
  <c r="L59" i="3"/>
  <c r="M4" i="3"/>
  <c r="L17" i="3"/>
  <c r="M64" i="3"/>
  <c r="K6" i="3"/>
  <c r="L33" i="3"/>
  <c r="AN33" i="3" s="1"/>
  <c r="AJ33" i="3" s="1"/>
  <c r="M74" i="3"/>
  <c r="K66" i="3"/>
  <c r="L52" i="3"/>
  <c r="L11" i="3"/>
  <c r="K81" i="3"/>
  <c r="M83" i="3"/>
  <c r="L36" i="3"/>
  <c r="K32" i="3"/>
  <c r="M35" i="3"/>
  <c r="L51" i="3"/>
  <c r="K54" i="3"/>
  <c r="M37" i="3"/>
  <c r="L47" i="3"/>
  <c r="K16" i="3"/>
  <c r="M26" i="3"/>
  <c r="L85" i="3"/>
  <c r="K91" i="3"/>
  <c r="M25" i="3"/>
  <c r="L41" i="3"/>
  <c r="K46" i="3"/>
  <c r="M68" i="3"/>
  <c r="L78" i="3"/>
  <c r="K42" i="3"/>
  <c r="M79" i="3"/>
  <c r="L7" i="3"/>
  <c r="K82" i="3"/>
  <c r="M56" i="3"/>
  <c r="M78" i="3"/>
  <c r="L42" i="3"/>
  <c r="M7" i="3"/>
  <c r="L82" i="3"/>
  <c r="K73" i="3"/>
  <c r="K31" i="3"/>
  <c r="L88" i="3"/>
  <c r="L60" i="3"/>
  <c r="L63" i="3"/>
  <c r="K28" i="3"/>
  <c r="K89" i="3"/>
  <c r="K15" i="3"/>
  <c r="L72" i="3"/>
  <c r="M80" i="3"/>
  <c r="K43" i="3"/>
  <c r="L87" i="3"/>
  <c r="M17" i="3"/>
  <c r="M11" i="3"/>
  <c r="L81" i="3"/>
  <c r="K23" i="3"/>
  <c r="M36" i="3"/>
  <c r="L32" i="3"/>
  <c r="K49" i="3"/>
  <c r="M51" i="3"/>
  <c r="L54" i="3"/>
  <c r="K86" i="3"/>
  <c r="M47" i="3"/>
  <c r="L16" i="3"/>
  <c r="K61" i="3"/>
  <c r="M85" i="3"/>
  <c r="L91" i="3"/>
  <c r="K65" i="3"/>
  <c r="M41" i="3"/>
  <c r="L46" i="3"/>
  <c r="K62" i="3"/>
  <c r="K58" i="3"/>
  <c r="M57" i="3"/>
  <c r="M70" i="3"/>
  <c r="L76" i="3"/>
  <c r="L77" i="3"/>
  <c r="L38" i="3"/>
  <c r="M69" i="3"/>
  <c r="K75" i="3"/>
  <c r="M59" i="3"/>
  <c r="K40" i="3"/>
  <c r="M20" i="3"/>
  <c r="L50" i="3"/>
  <c r="K27" i="3"/>
  <c r="M29" i="3"/>
  <c r="L84" i="3"/>
  <c r="K88" i="3"/>
  <c r="M45" i="3"/>
  <c r="L57" i="3"/>
  <c r="K60" i="3"/>
  <c r="L70" i="3"/>
  <c r="K63" i="3"/>
  <c r="M5" i="3"/>
  <c r="L53" i="3"/>
  <c r="K76" i="3"/>
  <c r="M39" i="3"/>
  <c r="L90" i="3"/>
  <c r="K77" i="3"/>
  <c r="M24" i="3"/>
  <c r="L71" i="3"/>
  <c r="K38" i="3"/>
  <c r="M13" i="3"/>
  <c r="L30" i="3"/>
  <c r="K8" i="3"/>
  <c r="L48" i="3"/>
  <c r="AN48" i="3" s="1"/>
  <c r="M67" i="3"/>
  <c r="K44" i="3"/>
  <c r="L19" i="3"/>
  <c r="K21" i="3"/>
  <c r="M50" i="3"/>
  <c r="L27" i="3"/>
  <c r="M84" i="3"/>
  <c r="K18" i="3"/>
  <c r="K10" i="3"/>
  <c r="K9" i="3"/>
  <c r="M53" i="3"/>
  <c r="M90" i="3"/>
  <c r="M71" i="3"/>
  <c r="M30" i="3"/>
  <c r="K3" i="3"/>
  <c r="M3" i="3"/>
  <c r="L3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1" i="3"/>
  <c r="AH31" i="3"/>
  <c r="AG32" i="3"/>
  <c r="AH32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G83" i="3"/>
  <c r="AH83" i="3"/>
  <c r="AG84" i="3"/>
  <c r="AH84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8" i="3"/>
  <c r="AH8" i="3"/>
  <c r="AG9" i="3"/>
  <c r="AH9" i="3"/>
  <c r="AG10" i="3"/>
  <c r="AH10" i="3"/>
  <c r="AG11" i="3"/>
  <c r="AH11" i="3"/>
  <c r="AG12" i="3"/>
  <c r="AH12" i="3"/>
  <c r="AG14" i="3"/>
  <c r="AH14" i="3"/>
  <c r="AG15" i="3"/>
  <c r="AH15" i="3"/>
  <c r="AG3" i="3"/>
  <c r="AH3" i="3"/>
  <c r="AG4" i="3"/>
  <c r="AH4" i="3"/>
  <c r="AG5" i="3"/>
  <c r="AH5" i="3"/>
  <c r="AG6" i="3"/>
  <c r="AH6" i="3"/>
  <c r="AH7" i="3"/>
  <c r="AG7" i="3"/>
  <c r="AD27" i="3"/>
  <c r="AD56" i="3"/>
  <c r="AO12" i="3" l="1"/>
  <c r="AO31" i="3"/>
  <c r="AO53" i="3"/>
  <c r="AO84" i="3"/>
  <c r="AO39" i="3"/>
  <c r="AO29" i="3"/>
  <c r="AO69" i="3"/>
  <c r="AO70" i="3"/>
  <c r="AO85" i="3"/>
  <c r="AO11" i="3"/>
  <c r="AO80" i="3"/>
  <c r="AO68" i="3"/>
  <c r="AO35" i="3"/>
  <c r="AO22" i="3"/>
  <c r="AO55" i="3"/>
  <c r="AO73" i="3"/>
  <c r="AO62" i="3"/>
  <c r="AO61" i="3"/>
  <c r="AO49" i="3"/>
  <c r="AO40" i="3"/>
  <c r="AO75" i="3"/>
  <c r="AO38" i="3"/>
  <c r="AO76" i="3"/>
  <c r="AO60" i="3"/>
  <c r="AO27" i="3"/>
  <c r="AO87" i="3"/>
  <c r="AO72" i="3"/>
  <c r="AO90" i="3"/>
  <c r="AO64" i="3"/>
  <c r="AO44" i="3"/>
  <c r="AO8" i="3"/>
  <c r="AO30" i="3"/>
  <c r="AO24" i="3"/>
  <c r="AO45" i="3"/>
  <c r="AO59" i="3"/>
  <c r="AO57" i="3"/>
  <c r="AO41" i="3"/>
  <c r="AO36" i="3"/>
  <c r="AO17" i="3"/>
  <c r="AO78" i="3"/>
  <c r="AO79" i="3"/>
  <c r="AO37" i="3"/>
  <c r="AO4" i="3"/>
  <c r="AO34" i="3"/>
  <c r="AO89" i="3"/>
  <c r="AO9" i="3"/>
  <c r="AO18" i="3"/>
  <c r="AO21" i="3"/>
  <c r="AO43" i="3"/>
  <c r="AO82" i="3"/>
  <c r="AO46" i="3"/>
  <c r="AO16" i="3"/>
  <c r="AO32" i="3"/>
  <c r="AO52" i="3"/>
  <c r="AO3" i="3"/>
  <c r="AO5" i="3"/>
  <c r="AO20" i="3"/>
  <c r="AO47" i="3"/>
  <c r="AO7" i="3"/>
  <c r="AO25" i="3"/>
  <c r="AO83" i="3"/>
  <c r="AO15" i="3"/>
  <c r="AO28" i="3"/>
  <c r="AO10" i="3"/>
  <c r="AO42" i="3"/>
  <c r="AO91" i="3"/>
  <c r="AO54" i="3"/>
  <c r="AO81" i="3"/>
  <c r="AO71" i="3"/>
  <c r="AO50" i="3"/>
  <c r="AO67" i="3"/>
  <c r="AO13" i="3"/>
  <c r="AO51" i="3"/>
  <c r="AO56" i="3"/>
  <c r="AO26" i="3"/>
  <c r="AO14" i="3"/>
  <c r="AO58" i="3"/>
  <c r="AO65" i="3"/>
  <c r="AO86" i="3"/>
  <c r="AO23" i="3"/>
  <c r="AO66" i="3"/>
  <c r="AO6" i="3"/>
  <c r="AO77" i="3"/>
  <c r="AO63" i="3"/>
  <c r="AO88" i="3"/>
  <c r="AO19" i="3"/>
  <c r="AO74" i="3"/>
  <c r="AO48" i="3"/>
  <c r="AO33" i="3"/>
  <c r="AM33" i="3"/>
  <c r="AL33" i="3" s="1"/>
  <c r="M52" i="5"/>
  <c r="AN19" i="3"/>
  <c r="AI19" i="3" s="1"/>
  <c r="L19" i="5"/>
  <c r="AN71" i="3"/>
  <c r="AI71" i="3" s="1"/>
  <c r="L72" i="5"/>
  <c r="AM63" i="3"/>
  <c r="AL63" i="3" s="1"/>
  <c r="K63" i="5"/>
  <c r="M29" i="5"/>
  <c r="M70" i="5"/>
  <c r="M71" i="5"/>
  <c r="M85" i="5"/>
  <c r="AN32" i="3"/>
  <c r="AI32" i="3" s="1"/>
  <c r="L32" i="5"/>
  <c r="M80" i="5"/>
  <c r="AN42" i="3"/>
  <c r="AI42" i="3" s="1"/>
  <c r="L42" i="5"/>
  <c r="M35" i="5"/>
  <c r="AM67" i="3"/>
  <c r="K67" i="5"/>
  <c r="M75" i="5"/>
  <c r="AN55" i="3"/>
  <c r="AI55" i="3" s="1"/>
  <c r="L54" i="5"/>
  <c r="AM19" i="3"/>
  <c r="K19" i="5"/>
  <c r="AM56" i="3"/>
  <c r="AL56" i="3" s="1"/>
  <c r="K55" i="5"/>
  <c r="M38" i="5"/>
  <c r="AN89" i="3"/>
  <c r="AI89" i="3" s="1"/>
  <c r="L89" i="5"/>
  <c r="AM68" i="3"/>
  <c r="AK68" i="3" s="1"/>
  <c r="K68" i="5"/>
  <c r="M76" i="5"/>
  <c r="AN9" i="3"/>
  <c r="AI9" i="3" s="1"/>
  <c r="L9" i="5"/>
  <c r="M60" i="5"/>
  <c r="AN18" i="3"/>
  <c r="AJ18" i="3" s="1"/>
  <c r="L18" i="5"/>
  <c r="AM35" i="3"/>
  <c r="AK35" i="3" s="1"/>
  <c r="K35" i="5"/>
  <c r="M27" i="5"/>
  <c r="AN21" i="3"/>
  <c r="AI21" i="3" s="1"/>
  <c r="L21" i="5"/>
  <c r="AM64" i="3"/>
  <c r="K64" i="5"/>
  <c r="M87" i="5"/>
  <c r="AN43" i="3"/>
  <c r="AI43" i="3" s="1"/>
  <c r="L43" i="5"/>
  <c r="AM34" i="3"/>
  <c r="AK34" i="3" s="1"/>
  <c r="K34" i="5"/>
  <c r="M73" i="5"/>
  <c r="M84" i="5"/>
  <c r="AM8" i="3"/>
  <c r="K8" i="5"/>
  <c r="M39" i="5"/>
  <c r="AN57" i="3"/>
  <c r="L56" i="5"/>
  <c r="AM40" i="3"/>
  <c r="K40" i="5"/>
  <c r="AN46" i="3"/>
  <c r="AJ46" i="3" s="1"/>
  <c r="L46" i="5"/>
  <c r="AM86" i="3"/>
  <c r="AK86" i="3" s="1"/>
  <c r="K86" i="5"/>
  <c r="M11" i="5"/>
  <c r="AM28" i="3"/>
  <c r="K28" i="5"/>
  <c r="AM31" i="3"/>
  <c r="K31" i="5"/>
  <c r="AN7" i="3"/>
  <c r="AI7" i="3" s="1"/>
  <c r="L7" i="5"/>
  <c r="M68" i="5"/>
  <c r="AM91" i="3"/>
  <c r="K91" i="5"/>
  <c r="AN47" i="3"/>
  <c r="AI47" i="3" s="1"/>
  <c r="L47" i="5"/>
  <c r="AM81" i="3"/>
  <c r="AK81" i="3" s="1"/>
  <c r="K81" i="5"/>
  <c r="AN17" i="3"/>
  <c r="L17" i="5"/>
  <c r="M22" i="5"/>
  <c r="M54" i="5"/>
  <c r="M74" i="5"/>
  <c r="AN13" i="3"/>
  <c r="AI13" i="3" s="1"/>
  <c r="L13" i="5"/>
  <c r="AM71" i="3"/>
  <c r="AL71" i="3" s="1"/>
  <c r="K72" i="5"/>
  <c r="M62" i="5"/>
  <c r="AN39" i="3"/>
  <c r="AI39" i="3" s="1"/>
  <c r="L39" i="5"/>
  <c r="AM53" i="3"/>
  <c r="AL53" i="3" s="1"/>
  <c r="K52" i="5"/>
  <c r="M61" i="5"/>
  <c r="L59" i="5"/>
  <c r="AM57" i="3"/>
  <c r="AL57" i="3" s="1"/>
  <c r="K56" i="5"/>
  <c r="M48" i="5"/>
  <c r="AN29" i="3"/>
  <c r="AI29" i="3" s="1"/>
  <c r="L29" i="5"/>
  <c r="AM50" i="3"/>
  <c r="AK50" i="3" s="1"/>
  <c r="K49" i="5"/>
  <c r="M40" i="5"/>
  <c r="AN4" i="3"/>
  <c r="L4" i="5"/>
  <c r="AM26" i="3"/>
  <c r="AK26" i="3" s="1"/>
  <c r="K26" i="5"/>
  <c r="AM9" i="3"/>
  <c r="K9" i="5"/>
  <c r="AM44" i="3"/>
  <c r="AL44" i="3" s="1"/>
  <c r="K44" i="5"/>
  <c r="M24" i="5"/>
  <c r="AN70" i="3"/>
  <c r="AI70" i="3" s="1"/>
  <c r="L71" i="5"/>
  <c r="M45" i="5"/>
  <c r="M58" i="5"/>
  <c r="M56" i="5"/>
  <c r="M41" i="5"/>
  <c r="AN54" i="3"/>
  <c r="AI54" i="3" s="1"/>
  <c r="L53" i="5"/>
  <c r="M36" i="5"/>
  <c r="M17" i="5"/>
  <c r="AN63" i="3"/>
  <c r="AI63" i="3" s="1"/>
  <c r="L63" i="5"/>
  <c r="AM73" i="3"/>
  <c r="AK73" i="3" s="1"/>
  <c r="K74" i="5"/>
  <c r="M78" i="5"/>
  <c r="M79" i="5"/>
  <c r="AM46" i="3"/>
  <c r="K46" i="5"/>
  <c r="AN85" i="3"/>
  <c r="AI85" i="3" s="1"/>
  <c r="L85" i="5"/>
  <c r="M37" i="5"/>
  <c r="AM32" i="3"/>
  <c r="AL32" i="3" s="1"/>
  <c r="K32" i="5"/>
  <c r="AN11" i="3"/>
  <c r="AI11" i="3" s="1"/>
  <c r="L11" i="5"/>
  <c r="K69" i="5"/>
  <c r="M34" i="5"/>
  <c r="AN69" i="3"/>
  <c r="AI69" i="3" s="1"/>
  <c r="L70" i="5"/>
  <c r="AN56" i="3"/>
  <c r="AI56" i="3" s="1"/>
  <c r="L55" i="5"/>
  <c r="AM7" i="3"/>
  <c r="AK7" i="3" s="1"/>
  <c r="K7" i="5"/>
  <c r="M89" i="5"/>
  <c r="AN68" i="3"/>
  <c r="AI68" i="3" s="1"/>
  <c r="L68" i="5"/>
  <c r="AM41" i="3"/>
  <c r="AK41" i="3" s="1"/>
  <c r="K41" i="5"/>
  <c r="M9" i="5"/>
  <c r="AN26" i="3"/>
  <c r="AI26" i="3" s="1"/>
  <c r="L26" i="5"/>
  <c r="AM47" i="3"/>
  <c r="AK47" i="3" s="1"/>
  <c r="K47" i="5"/>
  <c r="M18" i="5"/>
  <c r="AN35" i="3"/>
  <c r="AJ35" i="3" s="1"/>
  <c r="L35" i="5"/>
  <c r="AM36" i="3"/>
  <c r="K36" i="5"/>
  <c r="M21" i="5"/>
  <c r="AN64" i="3"/>
  <c r="AI64" i="3" s="1"/>
  <c r="L64" i="5"/>
  <c r="AM59" i="3"/>
  <c r="K58" i="5"/>
  <c r="M43" i="5"/>
  <c r="AN34" i="3"/>
  <c r="AJ34" i="3" s="1"/>
  <c r="L34" i="5"/>
  <c r="AM69" i="3"/>
  <c r="AK69" i="3" s="1"/>
  <c r="K70" i="5"/>
  <c r="AM52" i="3"/>
  <c r="K51" i="5"/>
  <c r="M82" i="5"/>
  <c r="AN58" i="3"/>
  <c r="L57" i="5"/>
  <c r="AM24" i="3"/>
  <c r="AL24" i="3" s="1"/>
  <c r="K24" i="5"/>
  <c r="M46" i="5"/>
  <c r="AN65" i="3"/>
  <c r="AI65" i="3" s="1"/>
  <c r="L65" i="5"/>
  <c r="AM5" i="3"/>
  <c r="AL5" i="3" s="1"/>
  <c r="K5" i="5"/>
  <c r="M16" i="5"/>
  <c r="AN86" i="3"/>
  <c r="L86" i="5"/>
  <c r="AM45" i="3"/>
  <c r="K45" i="5"/>
  <c r="M32" i="5"/>
  <c r="AN23" i="3"/>
  <c r="AI23" i="3" s="1"/>
  <c r="L23" i="5"/>
  <c r="AM20" i="3"/>
  <c r="AK20" i="3" s="1"/>
  <c r="K20" i="5"/>
  <c r="M51" i="5"/>
  <c r="AN66" i="3"/>
  <c r="AI66" i="3" s="1"/>
  <c r="L66" i="5"/>
  <c r="AM14" i="3"/>
  <c r="AK14" i="3" s="1"/>
  <c r="K14" i="5"/>
  <c r="AN6" i="3"/>
  <c r="AJ6" i="3" s="1"/>
  <c r="L6" i="5"/>
  <c r="M72" i="5"/>
  <c r="AM10" i="3"/>
  <c r="K10" i="5"/>
  <c r="M49" i="5"/>
  <c r="M67" i="5"/>
  <c r="M13" i="5"/>
  <c r="AM77" i="3"/>
  <c r="AK77" i="3" s="1"/>
  <c r="K77" i="5"/>
  <c r="AN53" i="3"/>
  <c r="AI53" i="3" s="1"/>
  <c r="L52" i="5"/>
  <c r="M59" i="5"/>
  <c r="AM88" i="3"/>
  <c r="K88" i="5"/>
  <c r="AN50" i="3"/>
  <c r="AI50" i="3" s="1"/>
  <c r="L49" i="5"/>
  <c r="L69" i="5"/>
  <c r="AN77" i="3"/>
  <c r="AI77" i="3" s="1"/>
  <c r="L77" i="5"/>
  <c r="AM58" i="3"/>
  <c r="AK58" i="3" s="1"/>
  <c r="K57" i="5"/>
  <c r="AM65" i="3"/>
  <c r="AL65" i="3" s="1"/>
  <c r="K65" i="5"/>
  <c r="AN16" i="3"/>
  <c r="AI16" i="3" s="1"/>
  <c r="L16" i="5"/>
  <c r="M50" i="5"/>
  <c r="AM23" i="3"/>
  <c r="AK23" i="3" s="1"/>
  <c r="K23" i="5"/>
  <c r="AN87" i="3"/>
  <c r="AI87" i="3" s="1"/>
  <c r="L87" i="5"/>
  <c r="AM15" i="3"/>
  <c r="AK15" i="3" s="1"/>
  <c r="K15" i="5"/>
  <c r="AN60" i="3"/>
  <c r="L60" i="5"/>
  <c r="AN82" i="3"/>
  <c r="AI82" i="3" s="1"/>
  <c r="L82" i="5"/>
  <c r="M55" i="5"/>
  <c r="AM42" i="3"/>
  <c r="AL42" i="3" s="1"/>
  <c r="K42" i="5"/>
  <c r="AN41" i="3"/>
  <c r="AJ41" i="3" s="1"/>
  <c r="L41" i="5"/>
  <c r="M26" i="5"/>
  <c r="AM54" i="3"/>
  <c r="K53" i="5"/>
  <c r="AN36" i="3"/>
  <c r="AI36" i="3" s="1"/>
  <c r="L36" i="5"/>
  <c r="AN52" i="3"/>
  <c r="AI52" i="3" s="1"/>
  <c r="L51" i="5"/>
  <c r="AM6" i="3"/>
  <c r="AL6" i="3" s="1"/>
  <c r="K6" i="5"/>
  <c r="AN59" i="3"/>
  <c r="AI59" i="3" s="1"/>
  <c r="L58" i="5"/>
  <c r="M14" i="5"/>
  <c r="AN80" i="3"/>
  <c r="AI80" i="3" s="1"/>
  <c r="L80" i="5"/>
  <c r="AM72" i="3"/>
  <c r="AK72" i="3" s="1"/>
  <c r="K73" i="5"/>
  <c r="AM30" i="3"/>
  <c r="K30" i="5"/>
  <c r="M57" i="5"/>
  <c r="AN24" i="3"/>
  <c r="AI24" i="3" s="1"/>
  <c r="L24" i="5"/>
  <c r="AM90" i="3"/>
  <c r="K90" i="5"/>
  <c r="M65" i="5"/>
  <c r="AN5" i="3"/>
  <c r="AI5" i="3" s="1"/>
  <c r="L5" i="5"/>
  <c r="AM70" i="3"/>
  <c r="AL70" i="3" s="1"/>
  <c r="K71" i="5"/>
  <c r="M86" i="5"/>
  <c r="AN45" i="3"/>
  <c r="AI45" i="3" s="1"/>
  <c r="L45" i="5"/>
  <c r="AM84" i="3"/>
  <c r="AL84" i="3" s="1"/>
  <c r="K84" i="5"/>
  <c r="M23" i="5"/>
  <c r="AN20" i="3"/>
  <c r="AI20" i="3" s="1"/>
  <c r="L20" i="5"/>
  <c r="AM17" i="3"/>
  <c r="K17" i="5"/>
  <c r="M66" i="5"/>
  <c r="AN14" i="3"/>
  <c r="L14" i="5"/>
  <c r="AM80" i="3"/>
  <c r="AL80" i="3" s="1"/>
  <c r="K80" i="5"/>
  <c r="M6" i="5"/>
  <c r="AN67" i="3"/>
  <c r="AI67" i="3" s="1"/>
  <c r="L67" i="5"/>
  <c r="AN15" i="3"/>
  <c r="AI15" i="3" s="1"/>
  <c r="L15" i="5"/>
  <c r="AM79" i="3"/>
  <c r="AK79" i="3" s="1"/>
  <c r="K79" i="5"/>
  <c r="M77" i="5"/>
  <c r="AN28" i="3"/>
  <c r="AI28" i="3" s="1"/>
  <c r="L28" i="5"/>
  <c r="AM25" i="3"/>
  <c r="K25" i="5"/>
  <c r="M63" i="5"/>
  <c r="AN10" i="3"/>
  <c r="AI10" i="3" s="1"/>
  <c r="L10" i="5"/>
  <c r="AM37" i="3"/>
  <c r="K37" i="5"/>
  <c r="M88" i="5"/>
  <c r="AN31" i="3"/>
  <c r="AI31" i="3" s="1"/>
  <c r="L31" i="5"/>
  <c r="AM83" i="3"/>
  <c r="AL83" i="3" s="1"/>
  <c r="K83" i="5"/>
  <c r="M19" i="5"/>
  <c r="AN44" i="3"/>
  <c r="AI44" i="3" s="1"/>
  <c r="L44" i="5"/>
  <c r="AM22" i="3"/>
  <c r="AK22" i="3" s="1"/>
  <c r="K22" i="5"/>
  <c r="AN8" i="3"/>
  <c r="AI8" i="3" s="1"/>
  <c r="L8" i="5"/>
  <c r="AM12" i="3"/>
  <c r="AK12" i="3" s="1"/>
  <c r="K12" i="5"/>
  <c r="M90" i="5"/>
  <c r="AM18" i="3"/>
  <c r="AK18" i="3" s="1"/>
  <c r="K18" i="5"/>
  <c r="AM21" i="3"/>
  <c r="AL21" i="3" s="1"/>
  <c r="K21" i="5"/>
  <c r="AM38" i="3"/>
  <c r="AK38" i="3" s="1"/>
  <c r="K38" i="5"/>
  <c r="AN90" i="3"/>
  <c r="AI90" i="3" s="1"/>
  <c r="L90" i="5"/>
  <c r="M5" i="5"/>
  <c r="AM60" i="3"/>
  <c r="AL60" i="3" s="1"/>
  <c r="K60" i="5"/>
  <c r="AN84" i="3"/>
  <c r="AI84" i="3" s="1"/>
  <c r="L84" i="5"/>
  <c r="M20" i="5"/>
  <c r="AM75" i="3"/>
  <c r="AK75" i="3" s="1"/>
  <c r="K75" i="5"/>
  <c r="AN76" i="3"/>
  <c r="AJ76" i="3" s="1"/>
  <c r="L76" i="5"/>
  <c r="AM62" i="3"/>
  <c r="AK62" i="3" s="1"/>
  <c r="K62" i="5"/>
  <c r="AN91" i="3"/>
  <c r="L91" i="5"/>
  <c r="M47" i="5"/>
  <c r="AM49" i="3"/>
  <c r="K48" i="5"/>
  <c r="AN81" i="3"/>
  <c r="AI81" i="3" s="1"/>
  <c r="L81" i="5"/>
  <c r="AM43" i="3"/>
  <c r="AK43" i="3" s="1"/>
  <c r="K43" i="5"/>
  <c r="AM89" i="3"/>
  <c r="K89" i="5"/>
  <c r="AN88" i="3"/>
  <c r="L88" i="5"/>
  <c r="M7" i="5"/>
  <c r="AM82" i="3"/>
  <c r="AK82" i="3" s="1"/>
  <c r="K82" i="5"/>
  <c r="AN78" i="3"/>
  <c r="AI78" i="3" s="1"/>
  <c r="L78" i="5"/>
  <c r="M25" i="5"/>
  <c r="AM16" i="3"/>
  <c r="AL16" i="3" s="1"/>
  <c r="K16" i="5"/>
  <c r="AN51" i="3"/>
  <c r="AI51" i="3" s="1"/>
  <c r="L50" i="5"/>
  <c r="M83" i="5"/>
  <c r="AM66" i="3"/>
  <c r="K66" i="5"/>
  <c r="M64" i="5"/>
  <c r="AM87" i="3"/>
  <c r="AL87" i="3" s="1"/>
  <c r="K87" i="5"/>
  <c r="M12" i="5"/>
  <c r="M15" i="5"/>
  <c r="AN79" i="3"/>
  <c r="AI79" i="3" s="1"/>
  <c r="L79" i="5"/>
  <c r="AM78" i="3"/>
  <c r="K78" i="5"/>
  <c r="M28" i="5"/>
  <c r="AN25" i="3"/>
  <c r="L25" i="5"/>
  <c r="AM85" i="3"/>
  <c r="AL85" i="3" s="1"/>
  <c r="K85" i="5"/>
  <c r="M10" i="5"/>
  <c r="AN37" i="3"/>
  <c r="AI37" i="3" s="1"/>
  <c r="L37" i="5"/>
  <c r="AM51" i="3"/>
  <c r="AL51" i="3" s="1"/>
  <c r="K50" i="5"/>
  <c r="M31" i="5"/>
  <c r="AN83" i="3"/>
  <c r="AJ83" i="3" s="1"/>
  <c r="L83" i="5"/>
  <c r="AM11" i="3"/>
  <c r="K11" i="5"/>
  <c r="M44" i="5"/>
  <c r="AN22" i="3"/>
  <c r="AI22" i="3" s="1"/>
  <c r="L22" i="5"/>
  <c r="M8" i="5"/>
  <c r="AN12" i="3"/>
  <c r="AI12" i="3" s="1"/>
  <c r="L12" i="5"/>
  <c r="AN73" i="3"/>
  <c r="L74" i="5"/>
  <c r="AM13" i="3"/>
  <c r="AK13" i="3" s="1"/>
  <c r="K13" i="5"/>
  <c r="M42" i="5"/>
  <c r="AN62" i="3"/>
  <c r="AI62" i="3" s="1"/>
  <c r="L62" i="5"/>
  <c r="AM39" i="3"/>
  <c r="K39" i="5"/>
  <c r="M91" i="5"/>
  <c r="AN61" i="3"/>
  <c r="L61" i="5"/>
  <c r="K59" i="5"/>
  <c r="M53" i="5"/>
  <c r="AN49" i="3"/>
  <c r="AI49" i="3" s="1"/>
  <c r="L48" i="5"/>
  <c r="AM29" i="3"/>
  <c r="AK29" i="3" s="1"/>
  <c r="K29" i="5"/>
  <c r="M81" i="5"/>
  <c r="AN40" i="3"/>
  <c r="L40" i="5"/>
  <c r="AM4" i="3"/>
  <c r="AL4" i="3" s="1"/>
  <c r="K4" i="5"/>
  <c r="M69" i="5"/>
  <c r="AN75" i="3"/>
  <c r="AI75" i="3" s="1"/>
  <c r="L75" i="5"/>
  <c r="AM55" i="3"/>
  <c r="K54" i="5"/>
  <c r="M30" i="5"/>
  <c r="AN27" i="3"/>
  <c r="L27" i="5"/>
  <c r="AN30" i="3"/>
  <c r="AI30" i="3" s="1"/>
  <c r="L30" i="5"/>
  <c r="AM76" i="3"/>
  <c r="K76" i="5"/>
  <c r="AM27" i="3"/>
  <c r="K27" i="5"/>
  <c r="AN38" i="3"/>
  <c r="L38" i="5"/>
  <c r="AM61" i="3"/>
  <c r="AK61" i="3" s="1"/>
  <c r="K61" i="5"/>
  <c r="AN72" i="3"/>
  <c r="L73" i="5"/>
  <c r="M4" i="5"/>
  <c r="M3" i="5"/>
  <c r="AN3" i="3"/>
  <c r="AI3" i="3" s="1"/>
  <c r="L3" i="5"/>
  <c r="AO3" i="5" s="1"/>
  <c r="AM3" i="3"/>
  <c r="AL3" i="3" s="1"/>
  <c r="K3" i="5"/>
  <c r="AN3" i="5" s="1"/>
  <c r="H55" i="5"/>
  <c r="H74" i="5"/>
  <c r="H62" i="5"/>
  <c r="H48" i="5"/>
  <c r="H82" i="5"/>
  <c r="H78" i="5"/>
  <c r="H85" i="5"/>
  <c r="H11" i="5"/>
  <c r="H63" i="5"/>
  <c r="H40" i="5"/>
  <c r="H86" i="5"/>
  <c r="H28" i="5"/>
  <c r="H31" i="5"/>
  <c r="H91" i="5"/>
  <c r="H81" i="5"/>
  <c r="H72" i="5"/>
  <c r="H52" i="5"/>
  <c r="H56" i="5"/>
  <c r="H49" i="5"/>
  <c r="H19" i="5"/>
  <c r="H68" i="5"/>
  <c r="H26" i="5"/>
  <c r="H35" i="5"/>
  <c r="H64" i="5"/>
  <c r="H18" i="5"/>
  <c r="H89" i="5"/>
  <c r="H16" i="5"/>
  <c r="H66" i="5"/>
  <c r="H50" i="5"/>
  <c r="H39" i="5"/>
  <c r="H29" i="5"/>
  <c r="H4" i="5"/>
  <c r="H9" i="5"/>
  <c r="H44" i="5"/>
  <c r="H76" i="5"/>
  <c r="H27" i="5"/>
  <c r="H61" i="5"/>
  <c r="H46" i="5"/>
  <c r="H32" i="5"/>
  <c r="H7" i="5"/>
  <c r="H41" i="5"/>
  <c r="H47" i="5"/>
  <c r="H36" i="5"/>
  <c r="H58" i="5"/>
  <c r="H51" i="5"/>
  <c r="H24" i="5"/>
  <c r="H5" i="5"/>
  <c r="H45" i="5"/>
  <c r="H20" i="5"/>
  <c r="H21" i="5"/>
  <c r="H38" i="5"/>
  <c r="H60" i="5"/>
  <c r="H87" i="5"/>
  <c r="H13" i="5"/>
  <c r="H59" i="5"/>
  <c r="H10" i="5"/>
  <c r="H77" i="5"/>
  <c r="H88" i="5"/>
  <c r="H57" i="5"/>
  <c r="H65" i="5"/>
  <c r="H23" i="5"/>
  <c r="H15" i="5"/>
  <c r="H42" i="5"/>
  <c r="H53" i="5"/>
  <c r="H30" i="5"/>
  <c r="H90" i="5"/>
  <c r="H71" i="5"/>
  <c r="H84" i="5"/>
  <c r="H17" i="5"/>
  <c r="H79" i="5"/>
  <c r="H25" i="5"/>
  <c r="H37" i="5"/>
  <c r="H83" i="5"/>
  <c r="H75" i="5"/>
  <c r="H43" i="5"/>
  <c r="H67" i="5"/>
  <c r="H34" i="5"/>
  <c r="H69" i="5"/>
  <c r="H14" i="5"/>
  <c r="H80" i="5"/>
  <c r="H22" i="5"/>
  <c r="H54" i="5"/>
  <c r="H8" i="5"/>
  <c r="H70" i="5"/>
  <c r="H6" i="5"/>
  <c r="H73" i="5"/>
  <c r="H12" i="5"/>
  <c r="AB7" i="3"/>
  <c r="AA7" i="3" s="1"/>
  <c r="AJ74" i="3"/>
  <c r="AI74" i="3"/>
  <c r="AB74" i="3" s="1"/>
  <c r="AA74" i="3" s="1"/>
  <c r="AK74" i="3"/>
  <c r="AL74" i="3"/>
  <c r="AJ48" i="3"/>
  <c r="AI48" i="3"/>
  <c r="AB48" i="3" s="1"/>
  <c r="AA48" i="3" s="1"/>
  <c r="AK48" i="3"/>
  <c r="AL48" i="3"/>
  <c r="AI33" i="3"/>
  <c r="AM3" i="5" l="1"/>
  <c r="AL3" i="5"/>
  <c r="AR19" i="3"/>
  <c r="AR6" i="3"/>
  <c r="AR56" i="3"/>
  <c r="AR54" i="3"/>
  <c r="AR28" i="3"/>
  <c r="AR17" i="3"/>
  <c r="AR76" i="3"/>
  <c r="AR53" i="3"/>
  <c r="AR65" i="3"/>
  <c r="AR46" i="3"/>
  <c r="AR4" i="3"/>
  <c r="AR59" i="3"/>
  <c r="AR8" i="3"/>
  <c r="AR72" i="3"/>
  <c r="AR49" i="3"/>
  <c r="AR55" i="3"/>
  <c r="AR69" i="3"/>
  <c r="AR67" i="3"/>
  <c r="AR18" i="3"/>
  <c r="AR33" i="3"/>
  <c r="AR88" i="3"/>
  <c r="AR66" i="3"/>
  <c r="AR58" i="3"/>
  <c r="AR51" i="3"/>
  <c r="AR50" i="3"/>
  <c r="AR91" i="3"/>
  <c r="AR15" i="3"/>
  <c r="AR47" i="3"/>
  <c r="AR52" i="3"/>
  <c r="AR82" i="3"/>
  <c r="AR9" i="3"/>
  <c r="AR37" i="3"/>
  <c r="AR36" i="3"/>
  <c r="AR45" i="3"/>
  <c r="AR44" i="3"/>
  <c r="AR87" i="3"/>
  <c r="AR38" i="3"/>
  <c r="AR61" i="3"/>
  <c r="AR22" i="3"/>
  <c r="AR11" i="3"/>
  <c r="AR29" i="3"/>
  <c r="AR48" i="3"/>
  <c r="AF48" i="3" s="1"/>
  <c r="AR63" i="3"/>
  <c r="AR23" i="3"/>
  <c r="AR14" i="3"/>
  <c r="AR71" i="3"/>
  <c r="AR42" i="3"/>
  <c r="AR83" i="3"/>
  <c r="AR20" i="3"/>
  <c r="AR32" i="3"/>
  <c r="AR43" i="3"/>
  <c r="AR89" i="3"/>
  <c r="AR79" i="3"/>
  <c r="AR41" i="3"/>
  <c r="AR24" i="3"/>
  <c r="AR64" i="3"/>
  <c r="AR27" i="3"/>
  <c r="AR75" i="3"/>
  <c r="AR62" i="3"/>
  <c r="AR35" i="3"/>
  <c r="AR85" i="3"/>
  <c r="AR39" i="3"/>
  <c r="AR31" i="3"/>
  <c r="AR7" i="3"/>
  <c r="AR80" i="3"/>
  <c r="AR74" i="3"/>
  <c r="AF74" i="3" s="1"/>
  <c r="AR77" i="3"/>
  <c r="AR86" i="3"/>
  <c r="AR26" i="3"/>
  <c r="AR13" i="3"/>
  <c r="AR81" i="3"/>
  <c r="AR10" i="3"/>
  <c r="AR25" i="3"/>
  <c r="AR5" i="3"/>
  <c r="AR16" i="3"/>
  <c r="AR21" i="3"/>
  <c r="AR34" i="3"/>
  <c r="AR78" i="3"/>
  <c r="AR57" i="3"/>
  <c r="AR30" i="3"/>
  <c r="AR90" i="3"/>
  <c r="AR60" i="3"/>
  <c r="AR40" i="3"/>
  <c r="AR73" i="3"/>
  <c r="AR68" i="3"/>
  <c r="AR70" i="3"/>
  <c r="AR84" i="3"/>
  <c r="AR12" i="3"/>
  <c r="AR3" i="3"/>
  <c r="AB11" i="3"/>
  <c r="AA11" i="3" s="1"/>
  <c r="AB89" i="3"/>
  <c r="AA89" i="3" s="1"/>
  <c r="AK33" i="3"/>
  <c r="AJ21" i="3"/>
  <c r="AK85" i="3"/>
  <c r="AJ55" i="3"/>
  <c r="AB22" i="3"/>
  <c r="AA22" i="3" s="1"/>
  <c r="AB36" i="3"/>
  <c r="AA36" i="3" s="1"/>
  <c r="AJ22" i="3"/>
  <c r="AJ78" i="3"/>
  <c r="AL38" i="3"/>
  <c r="AJ81" i="3"/>
  <c r="AL36" i="3"/>
  <c r="AB12" i="3"/>
  <c r="AA12" i="3" s="1"/>
  <c r="AJ7" i="3"/>
  <c r="AJ28" i="3"/>
  <c r="AJ63" i="3"/>
  <c r="AJ23" i="3"/>
  <c r="AJ39" i="3"/>
  <c r="AL81" i="3"/>
  <c r="AK56" i="3"/>
  <c r="AL12" i="3"/>
  <c r="AB81" i="3"/>
  <c r="AA81" i="3" s="1"/>
  <c r="AJ11" i="3"/>
  <c r="AJ32" i="3"/>
  <c r="AL86" i="3"/>
  <c r="AL61" i="3"/>
  <c r="AJ31" i="3"/>
  <c r="AJ29" i="3"/>
  <c r="AK16" i="3"/>
  <c r="AL14" i="3"/>
  <c r="AJ20" i="3"/>
  <c r="AJ42" i="3"/>
  <c r="AJ70" i="3"/>
  <c r="AJ37" i="3"/>
  <c r="AJ89" i="3"/>
  <c r="AL41" i="3"/>
  <c r="AL35" i="3"/>
  <c r="AK42" i="3"/>
  <c r="AB16" i="3"/>
  <c r="AA16" i="3" s="1"/>
  <c r="AB42" i="3"/>
  <c r="AA42" i="3" s="1"/>
  <c r="AJ13" i="3"/>
  <c r="AD13" i="3" s="1"/>
  <c r="AC13" i="3" s="1"/>
  <c r="AL9" i="3"/>
  <c r="AG3" i="5"/>
  <c r="AF3" i="5" s="1"/>
  <c r="AE3" i="5"/>
  <c r="AD3" i="5" s="1"/>
  <c r="AJ24" i="3"/>
  <c r="AJ43" i="3"/>
  <c r="AK17" i="3"/>
  <c r="AL29" i="3"/>
  <c r="AL20" i="3"/>
  <c r="AJ90" i="3"/>
  <c r="AB51" i="3"/>
  <c r="AA51" i="3" s="1"/>
  <c r="AB43" i="3"/>
  <c r="AA43" i="3" s="1"/>
  <c r="AJ52" i="3"/>
  <c r="AJ27" i="3"/>
  <c r="AJ8" i="3"/>
  <c r="AB9" i="3"/>
  <c r="AA9" i="3" s="1"/>
  <c r="AL62" i="3"/>
  <c r="AL22" i="3"/>
  <c r="AL18" i="3"/>
  <c r="AK36" i="3"/>
  <c r="AB23" i="3"/>
  <c r="AA23" i="3" s="1"/>
  <c r="AJ16" i="3"/>
  <c r="AJ49" i="3"/>
  <c r="AJ65" i="3"/>
  <c r="AJ75" i="3"/>
  <c r="AJ64" i="3"/>
  <c r="AJ53" i="3"/>
  <c r="AJ56" i="3"/>
  <c r="AJ12" i="3"/>
  <c r="AJ30" i="3"/>
  <c r="AL58" i="3"/>
  <c r="AL23" i="3"/>
  <c r="AB62" i="3"/>
  <c r="AA62" i="3" s="1"/>
  <c r="AJ5" i="3"/>
  <c r="AJ26" i="3"/>
  <c r="AJ36" i="3"/>
  <c r="AJ67" i="3"/>
  <c r="AJ79" i="3"/>
  <c r="AJ84" i="3"/>
  <c r="AJ71" i="3"/>
  <c r="AJ82" i="3"/>
  <c r="AJ3" i="3"/>
  <c r="AJ62" i="3"/>
  <c r="AL34" i="3"/>
  <c r="AB53" i="3"/>
  <c r="AA53" i="3" s="1"/>
  <c r="AB55" i="3"/>
  <c r="AA55" i="3" s="1"/>
  <c r="AB39" i="3"/>
  <c r="AA39" i="3" s="1"/>
  <c r="AB78" i="3"/>
  <c r="AA78" i="3" s="1"/>
  <c r="AB49" i="3"/>
  <c r="AA49" i="3" s="1"/>
  <c r="AB32" i="3"/>
  <c r="AA32" i="3" s="1"/>
  <c r="AJ51" i="3"/>
  <c r="AJ44" i="3"/>
  <c r="AK51" i="3"/>
  <c r="AB5" i="3"/>
  <c r="AA5" i="3" s="1"/>
  <c r="AB10" i="3"/>
  <c r="AA10" i="3" s="1"/>
  <c r="AI38" i="3"/>
  <c r="AB38" i="3" s="1"/>
  <c r="AA38" i="3" s="1"/>
  <c r="AI27" i="3"/>
  <c r="AI73" i="3"/>
  <c r="AI83" i="3"/>
  <c r="AB83" i="3" s="1"/>
  <c r="AA83" i="3" s="1"/>
  <c r="AI91" i="3"/>
  <c r="AB91" i="3" s="1"/>
  <c r="AA91" i="3" s="1"/>
  <c r="AJ91" i="3"/>
  <c r="AI76" i="3"/>
  <c r="AB76" i="3" s="1"/>
  <c r="AA76" i="3" s="1"/>
  <c r="AK83" i="3"/>
  <c r="AL17" i="3"/>
  <c r="AI6" i="3"/>
  <c r="AB6" i="3" s="1"/>
  <c r="AA6" i="3" s="1"/>
  <c r="AJ4" i="3"/>
  <c r="AK53" i="3"/>
  <c r="AK31" i="3"/>
  <c r="AL31" i="3"/>
  <c r="AI46" i="3"/>
  <c r="AB46" i="3" s="1"/>
  <c r="AA46" i="3" s="1"/>
  <c r="AI18" i="3"/>
  <c r="AB18" i="3" s="1"/>
  <c r="AA18" i="3" s="1"/>
  <c r="AB68" i="3"/>
  <c r="AA68" i="3" s="1"/>
  <c r="AL68" i="3"/>
  <c r="AB63" i="3"/>
  <c r="AA63" i="3" s="1"/>
  <c r="AJ38" i="3"/>
  <c r="AJ59" i="3"/>
  <c r="AJ77" i="3"/>
  <c r="AJ85" i="3"/>
  <c r="AJ15" i="3"/>
  <c r="AJ54" i="3"/>
  <c r="AJ10" i="3"/>
  <c r="AJ45" i="3"/>
  <c r="AJ80" i="3"/>
  <c r="AJ66" i="3"/>
  <c r="AJ47" i="3"/>
  <c r="AI4" i="3"/>
  <c r="AB4" i="3" s="1"/>
  <c r="AA4" i="3" s="1"/>
  <c r="AL25" i="3"/>
  <c r="AK9" i="3"/>
  <c r="AK63" i="3"/>
  <c r="AF63" i="3" s="1"/>
  <c r="AK32" i="3"/>
  <c r="AK5" i="3"/>
  <c r="AB85" i="3"/>
  <c r="AA85" i="3" s="1"/>
  <c r="AB31" i="3"/>
  <c r="AA31" i="3" s="1"/>
  <c r="AB20" i="3"/>
  <c r="AA20" i="3" s="1"/>
  <c r="AI72" i="3"/>
  <c r="AB72" i="3" s="1"/>
  <c r="AA72" i="3" s="1"/>
  <c r="AJ72" i="3"/>
  <c r="AK76" i="3"/>
  <c r="AI40" i="3"/>
  <c r="AB40" i="3" s="1"/>
  <c r="AA40" i="3" s="1"/>
  <c r="AJ40" i="3"/>
  <c r="AI61" i="3"/>
  <c r="AB61" i="3" s="1"/>
  <c r="AA61" i="3" s="1"/>
  <c r="AI25" i="3"/>
  <c r="AB25" i="3" s="1"/>
  <c r="AA25" i="3" s="1"/>
  <c r="AJ25" i="3"/>
  <c r="AB87" i="3"/>
  <c r="AA87" i="3" s="1"/>
  <c r="AL82" i="3"/>
  <c r="AB82" i="3"/>
  <c r="AA82" i="3" s="1"/>
  <c r="AI88" i="3"/>
  <c r="AB88" i="3" s="1"/>
  <c r="AA88" i="3" s="1"/>
  <c r="AJ88" i="3"/>
  <c r="AI14" i="3"/>
  <c r="AB14" i="3" s="1"/>
  <c r="AA14" i="3" s="1"/>
  <c r="AJ14" i="3"/>
  <c r="AB70" i="3"/>
  <c r="AA70" i="3" s="1"/>
  <c r="AK70" i="3"/>
  <c r="AB30" i="3"/>
  <c r="AA30" i="3" s="1"/>
  <c r="AL30" i="3"/>
  <c r="AI41" i="3"/>
  <c r="AB41" i="3" s="1"/>
  <c r="AA41" i="3" s="1"/>
  <c r="AI60" i="3"/>
  <c r="AB60" i="3" s="1"/>
  <c r="AA60" i="3" s="1"/>
  <c r="AJ60" i="3"/>
  <c r="AL77" i="3"/>
  <c r="AB77" i="3"/>
  <c r="AA77" i="3" s="1"/>
  <c r="AI86" i="3"/>
  <c r="AB86" i="3" s="1"/>
  <c r="AA86" i="3" s="1"/>
  <c r="AJ86" i="3"/>
  <c r="AI58" i="3"/>
  <c r="AB52" i="3"/>
  <c r="AA52" i="3" s="1"/>
  <c r="AK52" i="3"/>
  <c r="AI34" i="3"/>
  <c r="AB34" i="3" s="1"/>
  <c r="AA34" i="3" s="1"/>
  <c r="AB59" i="3"/>
  <c r="AA59" i="3" s="1"/>
  <c r="AI35" i="3"/>
  <c r="AB35" i="3" s="1"/>
  <c r="AA35" i="3" s="1"/>
  <c r="AB50" i="3"/>
  <c r="AA50" i="3" s="1"/>
  <c r="AL50" i="3"/>
  <c r="AI17" i="3"/>
  <c r="AB17" i="3" s="1"/>
  <c r="AA17" i="3" s="1"/>
  <c r="AJ17" i="3"/>
  <c r="AI57" i="3"/>
  <c r="AJ57" i="3"/>
  <c r="AK8" i="3"/>
  <c r="AB8" i="3"/>
  <c r="AA8" i="3" s="1"/>
  <c r="AL8" i="3"/>
  <c r="AJ9" i="3"/>
  <c r="AJ50" i="3"/>
  <c r="AJ61" i="3"/>
  <c r="AJ87" i="3"/>
  <c r="AJ68" i="3"/>
  <c r="AJ19" i="3"/>
  <c r="AJ58" i="3"/>
  <c r="AJ69" i="3"/>
  <c r="AJ73" i="3"/>
  <c r="AK25" i="3"/>
  <c r="AK30" i="3"/>
  <c r="AK87" i="3"/>
  <c r="AL43" i="3"/>
  <c r="AL76" i="3"/>
  <c r="AL52" i="3"/>
  <c r="AB29" i="3"/>
  <c r="AA29" i="3" s="1"/>
  <c r="AK60" i="3"/>
  <c r="AF60" i="3" s="1"/>
  <c r="AK88" i="3"/>
  <c r="AB66" i="3"/>
  <c r="AA66" i="3" s="1"/>
  <c r="AB13" i="3"/>
  <c r="AA13" i="3" s="1"/>
  <c r="AL11" i="3"/>
  <c r="AK54" i="3"/>
  <c r="AK21" i="3"/>
  <c r="AK57" i="3"/>
  <c r="AK24" i="3"/>
  <c r="AL75" i="3"/>
  <c r="AL73" i="3"/>
  <c r="AL39" i="3"/>
  <c r="AL78" i="3"/>
  <c r="AK37" i="3"/>
  <c r="AK28" i="3"/>
  <c r="AB19" i="3"/>
  <c r="AA19" i="3" s="1"/>
  <c r="AK65" i="3"/>
  <c r="AF65" i="3" s="1"/>
  <c r="AK71" i="3"/>
  <c r="AL46" i="3"/>
  <c r="AK90" i="3"/>
  <c r="AK40" i="3"/>
  <c r="AL7" i="3"/>
  <c r="AK44" i="3"/>
  <c r="AK91" i="3"/>
  <c r="AB75" i="3"/>
  <c r="AA75" i="3" s="1"/>
  <c r="AB24" i="3"/>
  <c r="AA24" i="3" s="1"/>
  <c r="AL27" i="3"/>
  <c r="AB71" i="3"/>
  <c r="AA71" i="3" s="1"/>
  <c r="AB84" i="3"/>
  <c r="AA84" i="3" s="1"/>
  <c r="AB37" i="3"/>
  <c r="AA37" i="3" s="1"/>
  <c r="AB21" i="3"/>
  <c r="AA21" i="3" s="1"/>
  <c r="AL72" i="3"/>
  <c r="AL64" i="3"/>
  <c r="AK46" i="3"/>
  <c r="AL66" i="3"/>
  <c r="AL45" i="3"/>
  <c r="AL13" i="3"/>
  <c r="AL67" i="3"/>
  <c r="AL59" i="3"/>
  <c r="AB26" i="3"/>
  <c r="AA26" i="3" s="1"/>
  <c r="AB54" i="3"/>
  <c r="AA54" i="3" s="1"/>
  <c r="AK89" i="3"/>
  <c r="AK80" i="3"/>
  <c r="AK64" i="3"/>
  <c r="AK49" i="3"/>
  <c r="AL26" i="3"/>
  <c r="AL79" i="3"/>
  <c r="AL47" i="3"/>
  <c r="AL15" i="3"/>
  <c r="AL69" i="3"/>
  <c r="AL55" i="3"/>
  <c r="AK27" i="3"/>
  <c r="AK66" i="3"/>
  <c r="AK45" i="3"/>
  <c r="AK84" i="3"/>
  <c r="AK4" i="3"/>
  <c r="AK67" i="3"/>
  <c r="AK19" i="3"/>
  <c r="AK59" i="3"/>
  <c r="AK10" i="3"/>
  <c r="AB79" i="3"/>
  <c r="AA79" i="3" s="1"/>
  <c r="AB28" i="3"/>
  <c r="AA28" i="3" s="1"/>
  <c r="AB69" i="3"/>
  <c r="AA69" i="3" s="1"/>
  <c r="AB64" i="3"/>
  <c r="AA64" i="3" s="1"/>
  <c r="AB65" i="3"/>
  <c r="AA65" i="3" s="1"/>
  <c r="AB47" i="3"/>
  <c r="AA47" i="3" s="1"/>
  <c r="AB80" i="3"/>
  <c r="AA80" i="3" s="1"/>
  <c r="AL89" i="3"/>
  <c r="AL49" i="3"/>
  <c r="AK11" i="3"/>
  <c r="AK39" i="3"/>
  <c r="AK78" i="3"/>
  <c r="AL19" i="3"/>
  <c r="AL10" i="3"/>
  <c r="AB67" i="3"/>
  <c r="AA67" i="3" s="1"/>
  <c r="AB44" i="3"/>
  <c r="AA44" i="3" s="1"/>
  <c r="AB90" i="3"/>
  <c r="AA90" i="3" s="1"/>
  <c r="AL88" i="3"/>
  <c r="AL40" i="3"/>
  <c r="AK55" i="3"/>
  <c r="AL90" i="3"/>
  <c r="AL54" i="3"/>
  <c r="AL37" i="3"/>
  <c r="AL28" i="3"/>
  <c r="AL91" i="3"/>
  <c r="AB45" i="3"/>
  <c r="AA45" i="3" s="1"/>
  <c r="AK6" i="3"/>
  <c r="AK3" i="3"/>
  <c r="AF3" i="3" s="1"/>
  <c r="AE7" i="3"/>
  <c r="AD74" i="3"/>
  <c r="AC74" i="3" s="1"/>
  <c r="AD48" i="3"/>
  <c r="AC48" i="3" s="1"/>
  <c r="AB33" i="3"/>
  <c r="AA33" i="3" s="1"/>
  <c r="AB3" i="3"/>
  <c r="AA3" i="3" s="1"/>
  <c r="AD7" i="3"/>
  <c r="AC7" i="3" s="1"/>
  <c r="AF50" i="3" l="1"/>
  <c r="AE50" i="3" s="1"/>
  <c r="AF41" i="3"/>
  <c r="AE41" i="3" s="1"/>
  <c r="AF4" i="3"/>
  <c r="AE4" i="3" s="1"/>
  <c r="AF21" i="3"/>
  <c r="AE21" i="3" s="1"/>
  <c r="AF59" i="3"/>
  <c r="AE59" i="3" s="1"/>
  <c r="AF82" i="3"/>
  <c r="AE82" i="3" s="1"/>
  <c r="AF58" i="3"/>
  <c r="AE58" i="3" s="1"/>
  <c r="AF18" i="3"/>
  <c r="AE18" i="3" s="1"/>
  <c r="AF23" i="3"/>
  <c r="AE23" i="3" s="1"/>
  <c r="AF83" i="3"/>
  <c r="AE83" i="3" s="1"/>
  <c r="AF35" i="3"/>
  <c r="AE35" i="3" s="1"/>
  <c r="AF86" i="3"/>
  <c r="AE86" i="3" s="1"/>
  <c r="AF12" i="3"/>
  <c r="AE12" i="3" s="1"/>
  <c r="AF34" i="3"/>
  <c r="AE34" i="3" s="1"/>
  <c r="AF85" i="3"/>
  <c r="AE85" i="3" s="1"/>
  <c r="AF9" i="3"/>
  <c r="AE9" i="3" s="1"/>
  <c r="AF44" i="3"/>
  <c r="AE44" i="3" s="1"/>
  <c r="AF22" i="3"/>
  <c r="AE22" i="3" s="1"/>
  <c r="AF5" i="3"/>
  <c r="AE5" i="3" s="1"/>
  <c r="AF6" i="3"/>
  <c r="AE6" i="3" s="1"/>
  <c r="AF39" i="3"/>
  <c r="AE39" i="3" s="1"/>
  <c r="AF79" i="3"/>
  <c r="AE79" i="3" s="1"/>
  <c r="AF80" i="3"/>
  <c r="AE80" i="3" s="1"/>
  <c r="AF32" i="3"/>
  <c r="AE32" i="3" s="1"/>
  <c r="AF14" i="3"/>
  <c r="AE14" i="3" s="1"/>
  <c r="AF61" i="3"/>
  <c r="AE61" i="3" s="1"/>
  <c r="AF38" i="3"/>
  <c r="AE38" i="3" s="1"/>
  <c r="AF72" i="3"/>
  <c r="AE72" i="3" s="1"/>
  <c r="AF70" i="3"/>
  <c r="AE70" i="3" s="1"/>
  <c r="AF69" i="3"/>
  <c r="AE69" i="3" s="1"/>
  <c r="AF26" i="3"/>
  <c r="AE26" i="3" s="1"/>
  <c r="AF71" i="3"/>
  <c r="AE71" i="3" s="1"/>
  <c r="AF75" i="3"/>
  <c r="AE75" i="3" s="1"/>
  <c r="AF25" i="3"/>
  <c r="AE25" i="3" s="1"/>
  <c r="AF8" i="3"/>
  <c r="AE8" i="3" s="1"/>
  <c r="AF68" i="3"/>
  <c r="AE68" i="3" s="1"/>
  <c r="AF20" i="3"/>
  <c r="AE20" i="3" s="1"/>
  <c r="AF78" i="3"/>
  <c r="AE78" i="3" s="1"/>
  <c r="AF62" i="3"/>
  <c r="AE62" i="3" s="1"/>
  <c r="AF43" i="3"/>
  <c r="AE43" i="3" s="1"/>
  <c r="AF46" i="3"/>
  <c r="AE46" i="3" s="1"/>
  <c r="AF54" i="3"/>
  <c r="AE54" i="3" s="1"/>
  <c r="AF88" i="3"/>
  <c r="AE88" i="3" s="1"/>
  <c r="AF52" i="3"/>
  <c r="AE52" i="3" s="1"/>
  <c r="AF53" i="3"/>
  <c r="AE53" i="3" s="1"/>
  <c r="AF17" i="3"/>
  <c r="AE17" i="3" s="1"/>
  <c r="AF81" i="3"/>
  <c r="AE81" i="3" s="1"/>
  <c r="AF40" i="3"/>
  <c r="AE40" i="3" s="1"/>
  <c r="AF11" i="3"/>
  <c r="AE11" i="3" s="1"/>
  <c r="AF55" i="3"/>
  <c r="AE55" i="3" s="1"/>
  <c r="AF10" i="3"/>
  <c r="AE10" i="3" s="1"/>
  <c r="AF47" i="3"/>
  <c r="AE47" i="3" s="1"/>
  <c r="AF64" i="3"/>
  <c r="AE64" i="3" s="1"/>
  <c r="AF87" i="3"/>
  <c r="AE87" i="3" s="1"/>
  <c r="AF77" i="3"/>
  <c r="AE77" i="3" s="1"/>
  <c r="AF51" i="3"/>
  <c r="AE51" i="3" s="1"/>
  <c r="AF33" i="3"/>
  <c r="AE33" i="3" s="1"/>
  <c r="AF29" i="3"/>
  <c r="AE29" i="3" s="1"/>
  <c r="AF84" i="3"/>
  <c r="AE84" i="3" s="1"/>
  <c r="AF91" i="3"/>
  <c r="AE91" i="3" s="1"/>
  <c r="AF90" i="3"/>
  <c r="AE90" i="3" s="1"/>
  <c r="AF24" i="3"/>
  <c r="AE24" i="3" s="1"/>
  <c r="AF42" i="3"/>
  <c r="AE42" i="3" s="1"/>
  <c r="AE74" i="3"/>
  <c r="AF19" i="3"/>
  <c r="AE19" i="3" s="1"/>
  <c r="AF45" i="3"/>
  <c r="AE45" i="3" s="1"/>
  <c r="AF89" i="3"/>
  <c r="AE89" i="3" s="1"/>
  <c r="AF28" i="3"/>
  <c r="AE28" i="3" s="1"/>
  <c r="AF57" i="3"/>
  <c r="AE57" i="3" s="1"/>
  <c r="AF76" i="3"/>
  <c r="AE76" i="3" s="1"/>
  <c r="AF16" i="3"/>
  <c r="AE16" i="3" s="1"/>
  <c r="AE48" i="3"/>
  <c r="AF67" i="3"/>
  <c r="AE67" i="3" s="1"/>
  <c r="AF66" i="3"/>
  <c r="AE66" i="3" s="1"/>
  <c r="AF49" i="3"/>
  <c r="AE49" i="3" s="1"/>
  <c r="AF37" i="3"/>
  <c r="AE37" i="3" s="1"/>
  <c r="AF31" i="3"/>
  <c r="AE31" i="3" s="1"/>
  <c r="AF36" i="3"/>
  <c r="AE36" i="3" s="1"/>
  <c r="AE60" i="3"/>
  <c r="AE63" i="3"/>
  <c r="AE3" i="3"/>
  <c r="AE65" i="3"/>
  <c r="AD33" i="3"/>
  <c r="AC33" i="3" s="1"/>
  <c r="AD30" i="3"/>
  <c r="AC30" i="3" s="1"/>
  <c r="AB57" i="3"/>
  <c r="AA57" i="3" s="1"/>
  <c r="AB58" i="3"/>
  <c r="AA58" i="3" s="1"/>
  <c r="AD15" i="3" l="1"/>
  <c r="AD50" i="3" l="1"/>
  <c r="AC50" i="3" s="1"/>
  <c r="AD84" i="3"/>
  <c r="AC84" i="3" s="1"/>
  <c r="AD90" i="3"/>
  <c r="AC90" i="3" s="1"/>
  <c r="AD88" i="3"/>
  <c r="AC88" i="3" s="1"/>
  <c r="AD85" i="3"/>
  <c r="AC85" i="3" s="1"/>
  <c r="AD82" i="3"/>
  <c r="AC82" i="3" s="1"/>
  <c r="AD76" i="3"/>
  <c r="AC76" i="3" s="1"/>
  <c r="AD72" i="3"/>
  <c r="AC72" i="3" s="1"/>
  <c r="AD65" i="3"/>
  <c r="AC65" i="3" s="1"/>
  <c r="AD61" i="3"/>
  <c r="AC61" i="3" s="1"/>
  <c r="AD59" i="3"/>
  <c r="AC59" i="3" s="1"/>
  <c r="AD53" i="3"/>
  <c r="AC53" i="3" s="1"/>
  <c r="AD51" i="3"/>
  <c r="AC51" i="3" s="1"/>
  <c r="AD49" i="3"/>
  <c r="AC49" i="3" s="1"/>
  <c r="AD44" i="3"/>
  <c r="AC44" i="3" s="1"/>
  <c r="AD40" i="3"/>
  <c r="AC40" i="3" s="1"/>
  <c r="AD36" i="3"/>
  <c r="AC36" i="3" s="1"/>
  <c r="AD31" i="3"/>
  <c r="AC31" i="3" s="1"/>
  <c r="AD23" i="3"/>
  <c r="AC23" i="3" s="1"/>
  <c r="AD19" i="3"/>
  <c r="AC19" i="3" s="1"/>
  <c r="AD14" i="3"/>
  <c r="AC14" i="3" s="1"/>
  <c r="AD91" i="3"/>
  <c r="AC91" i="3" s="1"/>
  <c r="AD81" i="3"/>
  <c r="AC81" i="3" s="1"/>
  <c r="AD78" i="3"/>
  <c r="AC78" i="3" s="1"/>
  <c r="AD75" i="3"/>
  <c r="AC75" i="3" s="1"/>
  <c r="AD71" i="3"/>
  <c r="AC71" i="3" s="1"/>
  <c r="AD68" i="3"/>
  <c r="AC68" i="3" s="1"/>
  <c r="AD64" i="3"/>
  <c r="AC64" i="3" s="1"/>
  <c r="AD60" i="3"/>
  <c r="AC60" i="3" s="1"/>
  <c r="AD58" i="3"/>
  <c r="AC58" i="3" s="1"/>
  <c r="AD55" i="3"/>
  <c r="AC55" i="3" s="1"/>
  <c r="AD52" i="3"/>
  <c r="AC52" i="3" s="1"/>
  <c r="AD47" i="3"/>
  <c r="AC47" i="3" s="1"/>
  <c r="AD43" i="3"/>
  <c r="AC43" i="3" s="1"/>
  <c r="AD39" i="3"/>
  <c r="AC39" i="3" s="1"/>
  <c r="AD35" i="3"/>
  <c r="AC35" i="3" s="1"/>
  <c r="AD29" i="3"/>
  <c r="AC29" i="3" s="1"/>
  <c r="AD26" i="3"/>
  <c r="AC26" i="3" s="1"/>
  <c r="AD22" i="3"/>
  <c r="AC22" i="3" s="1"/>
  <c r="AD18" i="3"/>
  <c r="AC18" i="3" s="1"/>
  <c r="AD80" i="3"/>
  <c r="AC80" i="3" s="1"/>
  <c r="AD77" i="3"/>
  <c r="AC77" i="3" s="1"/>
  <c r="AD70" i="3"/>
  <c r="AC70" i="3" s="1"/>
  <c r="AD67" i="3"/>
  <c r="AC67" i="3" s="1"/>
  <c r="AD63" i="3"/>
  <c r="AC63" i="3" s="1"/>
  <c r="AD57" i="3"/>
  <c r="AC57" i="3" s="1"/>
  <c r="AD54" i="3"/>
  <c r="AC54" i="3" s="1"/>
  <c r="AD46" i="3"/>
  <c r="AC46" i="3" s="1"/>
  <c r="AD42" i="3"/>
  <c r="AC42" i="3" s="1"/>
  <c r="AD38" i="3"/>
  <c r="AC38" i="3" s="1"/>
  <c r="AD34" i="3"/>
  <c r="AC34" i="3" s="1"/>
  <c r="AD28" i="3"/>
  <c r="AC28" i="3" s="1"/>
  <c r="AD25" i="3"/>
  <c r="AC25" i="3" s="1"/>
  <c r="AD21" i="3"/>
  <c r="AC21" i="3" s="1"/>
  <c r="AD17" i="3"/>
  <c r="AC17" i="3" s="1"/>
  <c r="AD87" i="3"/>
  <c r="AC87" i="3" s="1"/>
  <c r="AD89" i="3"/>
  <c r="AC89" i="3" s="1"/>
  <c r="AD86" i="3"/>
  <c r="AC86" i="3" s="1"/>
  <c r="AD83" i="3"/>
  <c r="AC83" i="3" s="1"/>
  <c r="AD79" i="3"/>
  <c r="AC79" i="3" s="1"/>
  <c r="AD73" i="3"/>
  <c r="AD69" i="3"/>
  <c r="AC69" i="3" s="1"/>
  <c r="AD66" i="3"/>
  <c r="AC66" i="3" s="1"/>
  <c r="AD62" i="3"/>
  <c r="AC62" i="3" s="1"/>
  <c r="AD45" i="3"/>
  <c r="AC45" i="3" s="1"/>
  <c r="AD41" i="3"/>
  <c r="AC41" i="3" s="1"/>
  <c r="AD37" i="3"/>
  <c r="AC37" i="3" s="1"/>
  <c r="AD32" i="3"/>
  <c r="AC32" i="3" s="1"/>
  <c r="AD24" i="3"/>
  <c r="AC24" i="3" s="1"/>
  <c r="AD20" i="3"/>
  <c r="AC20" i="3" s="1"/>
  <c r="AD16" i="3"/>
  <c r="AC16" i="3" s="1"/>
  <c r="AD11" i="3" l="1"/>
  <c r="AC11" i="3" s="1"/>
  <c r="AD5" i="3"/>
  <c r="AC5" i="3" s="1"/>
  <c r="AD9" i="3"/>
  <c r="AC9" i="3" s="1"/>
  <c r="AD10" i="3"/>
  <c r="AC10" i="3" s="1"/>
  <c r="AD4" i="3"/>
  <c r="AC4" i="3" s="1"/>
  <c r="AD8" i="3"/>
  <c r="AC8" i="3" s="1"/>
  <c r="AD12" i="3"/>
  <c r="AC12" i="3" s="1"/>
  <c r="AD3" i="3"/>
  <c r="AC3" i="3" s="1"/>
  <c r="AD6" i="3"/>
  <c r="AC6" i="3" s="1"/>
</calcChain>
</file>

<file path=xl/comments1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M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N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  <comment ref="AO2" authorId="0" shapeId="0">
      <text>
        <r>
          <rPr>
            <b/>
            <sz val="9"/>
            <color indexed="81"/>
            <rFont val="Tahoma"/>
            <charset val="1"/>
          </rPr>
          <t>AMOR MARTIN Ismael:</t>
        </r>
        <r>
          <rPr>
            <sz val="9"/>
            <color indexed="81"/>
            <rFont val="Tahoma"/>
            <charset val="1"/>
          </rPr>
          <t xml:space="preserve">
1:≈1 an
2:≈2 ans
3:≈4 ans
4:≈8 ans
5:&gt;=12 ans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&lt; 25k
2≈30k
3≈40k
4≈50k
5&gt;55k</t>
        </r>
      </text>
    </comment>
  </commentList>
</comments>
</file>

<file path=xl/comments2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Q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  <comment ref="AR2" authorId="0" shapeId="0">
      <text>
        <r>
          <rPr>
            <b/>
            <sz val="9"/>
            <color indexed="81"/>
            <rFont val="Tahoma"/>
            <charset val="1"/>
          </rPr>
          <t>AMOR MARTIN Ismael:</t>
        </r>
        <r>
          <rPr>
            <sz val="9"/>
            <color indexed="81"/>
            <rFont val="Tahoma"/>
            <charset val="1"/>
          </rPr>
          <t xml:space="preserve">
1:≈1 an
2:≈2 ans
3:≈4 ans
4:≈8 ans
5:&gt;=12 ans</t>
        </r>
      </text>
    </comment>
    <comment ref="AS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&lt; 25k
2≈30k
3≈40k
4≈50k
5&gt;55k</t>
        </r>
      </text>
    </comment>
  </commentList>
</comments>
</file>

<file path=xl/comments3.xml><?xml version="1.0" encoding="utf-8"?>
<comments xmlns="http://schemas.openxmlformats.org/spreadsheetml/2006/main">
  <authors>
    <author>AMOR MARTIN Ismael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capacité operationnelle (Technique, archi, fonctionnelle, etc..) brute (N1≈1,N2≈2..)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1:Manque à ses obligaº
2:Fait le stricte minumum
3:Implication correcte
4:Très impliqué, se responsabilise
5:Fait le maximum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Relationel, proactivité, inteligº emotionnel, ethique,etc..De 1 à 5 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envisagé
2:≈7-8 ans ou autre mission
3:≈5 ans
4:≈2 ans
5:Inmédiat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 à 5 en fº intérêt mission (valeur ajoutée tâches, téchnos, stress, apprentissage, etc…)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non avéré
2: avéré/peu crédible
3: avéré/possible
4: avéré/Probable
5: quasi certain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 Bas
2: Limité
3: Modéré
4: fort
5: très fort
</t>
        </r>
      </text>
    </comment>
    <comment ref="AN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1:≈25 ans
2:≈30 ans
3:≈40 ans
4:≈45 ans
5:&gt;=50 ans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AMOR MARTIN Ismael:</t>
        </r>
        <r>
          <rPr>
            <sz val="9"/>
            <color indexed="81"/>
            <rFont val="Tahoma"/>
            <family val="2"/>
          </rPr>
          <t xml:space="preserve">
1:&lt;2 ans
2:&lt;6 ans
3:&lt;15 ans
4:&lt;20 ans
5:&gt;=25 ans</t>
        </r>
      </text>
    </comment>
  </commentList>
</comments>
</file>

<file path=xl/sharedStrings.xml><?xml version="1.0" encoding="utf-8"?>
<sst xmlns="http://schemas.openxmlformats.org/spreadsheetml/2006/main" count="1570" uniqueCount="269">
  <si>
    <t>Pozo Sanchez</t>
  </si>
  <si>
    <t>Maria del Carmen</t>
  </si>
  <si>
    <t>Lara Martinez</t>
  </si>
  <si>
    <t>Brenda</t>
  </si>
  <si>
    <t>Barrero Sastre</t>
  </si>
  <si>
    <t>Laura</t>
  </si>
  <si>
    <t>FR</t>
  </si>
  <si>
    <t>Videau</t>
  </si>
  <si>
    <t>Philippe</t>
  </si>
  <si>
    <t>Maria Pilar</t>
  </si>
  <si>
    <t>Garcia Herrera</t>
  </si>
  <si>
    <t>Patricia</t>
  </si>
  <si>
    <t>Franco Puertolas</t>
  </si>
  <si>
    <t>Gema</t>
  </si>
  <si>
    <t>Acevedo Ruiz</t>
  </si>
  <si>
    <t>Françoise</t>
  </si>
  <si>
    <t>Montes Prado</t>
  </si>
  <si>
    <t>Elena Maria</t>
  </si>
  <si>
    <t>Seila</t>
  </si>
  <si>
    <t>Brard</t>
  </si>
  <si>
    <t>Laurent</t>
  </si>
  <si>
    <t>Alvaro</t>
  </si>
  <si>
    <t>Alexandre</t>
  </si>
  <si>
    <t>Potentiel</t>
  </si>
  <si>
    <t>Diez Martinez</t>
  </si>
  <si>
    <t>Reyes</t>
  </si>
  <si>
    <t>Ortega Hernandez</t>
  </si>
  <si>
    <t>Norma Guadalupe</t>
  </si>
  <si>
    <t>Achergui</t>
  </si>
  <si>
    <t>Othmane</t>
  </si>
  <si>
    <t>Manuel</t>
  </si>
  <si>
    <t>Vera Lopez</t>
  </si>
  <si>
    <t>Juan Manuel</t>
  </si>
  <si>
    <t>Sanchez Garcia</t>
  </si>
  <si>
    <t>Estela</t>
  </si>
  <si>
    <t>Camps Collado</t>
  </si>
  <si>
    <t>Eduard</t>
  </si>
  <si>
    <t>Arenas Saez</t>
  </si>
  <si>
    <t>Sebastian</t>
  </si>
  <si>
    <t>Sejalon</t>
  </si>
  <si>
    <t>Pierre</t>
  </si>
  <si>
    <t>Ponce Fernandez</t>
  </si>
  <si>
    <t>Ana Monfragüe</t>
  </si>
  <si>
    <t>Elena</t>
  </si>
  <si>
    <t>Maria</t>
  </si>
  <si>
    <t>Pilar</t>
  </si>
  <si>
    <t>BA</t>
  </si>
  <si>
    <t>Projet</t>
  </si>
  <si>
    <t>Age</t>
  </si>
  <si>
    <t>Performance</t>
  </si>
  <si>
    <t>données CSE</t>
  </si>
  <si>
    <t>Nom</t>
  </si>
  <si>
    <t>Prénom</t>
  </si>
  <si>
    <t>Matricule</t>
  </si>
  <si>
    <t>Abid Miladi</t>
  </si>
  <si>
    <t>Mondher</t>
  </si>
  <si>
    <t>Mustapha</t>
  </si>
  <si>
    <t>Amor Martin</t>
  </si>
  <si>
    <t>Ismael</t>
  </si>
  <si>
    <t>Arenas Peña</t>
  </si>
  <si>
    <t>Roberto</t>
  </si>
  <si>
    <t>Belmonte Ramirez</t>
  </si>
  <si>
    <t>Rodrigo</t>
  </si>
  <si>
    <t>Bennour Garcia</t>
  </si>
  <si>
    <t>Blanco Durango</t>
  </si>
  <si>
    <t>Blanco Fariñas</t>
  </si>
  <si>
    <t>Nuria</t>
  </si>
  <si>
    <t>Bravo Jimenez</t>
  </si>
  <si>
    <t>Alberto</t>
  </si>
  <si>
    <t>Cabanas Rodriguez</t>
  </si>
  <si>
    <t>Carlos</t>
  </si>
  <si>
    <t>Cantarero Molina</t>
  </si>
  <si>
    <t>Mario</t>
  </si>
  <si>
    <t>Castro Pelaez</t>
  </si>
  <si>
    <t>Maria del Mar</t>
  </si>
  <si>
    <t>Cortes Fermosel</t>
  </si>
  <si>
    <t>Raul</t>
  </si>
  <si>
    <t>Cuesta Infante</t>
  </si>
  <si>
    <t>Julio</t>
  </si>
  <si>
    <t>Dabbadie</t>
  </si>
  <si>
    <t>Olivier</t>
  </si>
  <si>
    <t>Davila Garcia</t>
  </si>
  <si>
    <t>Soledad</t>
  </si>
  <si>
    <t>De la Granja Martin</t>
  </si>
  <si>
    <t>Ignacio</t>
  </si>
  <si>
    <t>De Los Rios</t>
  </si>
  <si>
    <t>Jose Antonio</t>
  </si>
  <si>
    <t>De Sande Gutierrez</t>
  </si>
  <si>
    <t>Del Villar Nolazco</t>
  </si>
  <si>
    <t>Gabby</t>
  </si>
  <si>
    <t>Diaz-Regañon Jimenez</t>
  </si>
  <si>
    <t>Irene</t>
  </si>
  <si>
    <t>Espinosa Cano</t>
  </si>
  <si>
    <t>Esteban Mari</t>
  </si>
  <si>
    <t>Isabel</t>
  </si>
  <si>
    <t>Fernandez Chimeno</t>
  </si>
  <si>
    <t>Agustin</t>
  </si>
  <si>
    <t>Fernandez Lopez</t>
  </si>
  <si>
    <t>Javier</t>
  </si>
  <si>
    <t>Fernández Muñoz</t>
  </si>
  <si>
    <t>Alfonso</t>
  </si>
  <si>
    <t>Gallego Ramirez</t>
  </si>
  <si>
    <t>Ruth</t>
  </si>
  <si>
    <t>Garcia Garcia</t>
  </si>
  <si>
    <t>Maria Guadalupe</t>
  </si>
  <si>
    <t>Maria Del Pilar</t>
  </si>
  <si>
    <t>Garcia Humbria</t>
  </si>
  <si>
    <t>Barbara</t>
  </si>
  <si>
    <t>Garcia Martinez</t>
  </si>
  <si>
    <t>Ricardo</t>
  </si>
  <si>
    <t>Garcia Muñoz</t>
  </si>
  <si>
    <t>Gayoso</t>
  </si>
  <si>
    <t>Celina</t>
  </si>
  <si>
    <t>Gomez Martinez</t>
  </si>
  <si>
    <t>Gonzalez Asencio</t>
  </si>
  <si>
    <t>Adelaida</t>
  </si>
  <si>
    <t>Heleine Garcia</t>
  </si>
  <si>
    <t>Huertas Fuentes</t>
  </si>
  <si>
    <t>Lalaoui El Mouttalibi</t>
  </si>
  <si>
    <t>Lalla Fatima Ezzohra</t>
  </si>
  <si>
    <t>Lebbady Lebbady</t>
  </si>
  <si>
    <t>Mariam</t>
  </si>
  <si>
    <t>LLorente Pisa</t>
  </si>
  <si>
    <t>Lopez Llarena</t>
  </si>
  <si>
    <t>Jose Miguel</t>
  </si>
  <si>
    <t>Lopez Sobrinos</t>
  </si>
  <si>
    <t>Juan Antonio</t>
  </si>
  <si>
    <t>Madrid Almagro</t>
  </si>
  <si>
    <t>Antonio</t>
  </si>
  <si>
    <t>Makran</t>
  </si>
  <si>
    <t>Najim</t>
  </si>
  <si>
    <t>Martinez Tirado</t>
  </si>
  <si>
    <t>Jose Manuel</t>
  </si>
  <si>
    <t>Medrano Puche</t>
  </si>
  <si>
    <t>Jorge</t>
  </si>
  <si>
    <t>Molina Delgado</t>
  </si>
  <si>
    <t>Ana Belen</t>
  </si>
  <si>
    <t>Moya Moya</t>
  </si>
  <si>
    <t>Ana Maria</t>
  </si>
  <si>
    <t>Murga Corrochano</t>
  </si>
  <si>
    <t>David</t>
  </si>
  <si>
    <t>Navarro Tamayo</t>
  </si>
  <si>
    <t>Novoa Triñanes</t>
  </si>
  <si>
    <t>Pascual Blanco</t>
  </si>
  <si>
    <t>Ma Carmen</t>
  </si>
  <si>
    <t>Puchades Rodriguez</t>
  </si>
  <si>
    <t>Pulido Miranda</t>
  </si>
  <si>
    <t>Ramos Claro</t>
  </si>
  <si>
    <t>Raton Perez</t>
  </si>
  <si>
    <t>Maria Yolanda</t>
  </si>
  <si>
    <t>Rodriguez Feijoo</t>
  </si>
  <si>
    <t>Rodriguez Gomez</t>
  </si>
  <si>
    <t>Rodriguez Suarez</t>
  </si>
  <si>
    <t>Sergio</t>
  </si>
  <si>
    <t>Rooney</t>
  </si>
  <si>
    <t>Sean Marc</t>
  </si>
  <si>
    <t>Ruiz Asenjo</t>
  </si>
  <si>
    <t>Mario Jose</t>
  </si>
  <si>
    <t>Serradilla Arellano</t>
  </si>
  <si>
    <t>Jose</t>
  </si>
  <si>
    <t>Tejedor Gil</t>
  </si>
  <si>
    <t>Fernando</t>
  </si>
  <si>
    <t>Tercero Gomes</t>
  </si>
  <si>
    <t>Thome</t>
  </si>
  <si>
    <t>Jean-Christophe</t>
  </si>
  <si>
    <t>Villalba Broncano</t>
  </si>
  <si>
    <t>Villar Fernandez</t>
  </si>
  <si>
    <t>Eladio</t>
  </si>
  <si>
    <t>SB</t>
  </si>
  <si>
    <t>PM</t>
  </si>
  <si>
    <t>PR</t>
  </si>
  <si>
    <t>Présomption
risque dém</t>
  </si>
  <si>
    <t>Date
naissance</t>
  </si>
  <si>
    <t>Début exp IT</t>
  </si>
  <si>
    <t>Perf
op</t>
  </si>
  <si>
    <t>Techno</t>
  </si>
  <si>
    <t>Java</t>
  </si>
  <si>
    <t>Tester</t>
  </si>
  <si>
    <t>Cobol</t>
  </si>
  <si>
    <t>Motivation mission</t>
  </si>
  <si>
    <t>Passage suivant niv</t>
  </si>
  <si>
    <t>Niveau</t>
  </si>
  <si>
    <t>CORPEX</t>
  </si>
  <si>
    <t>CRPRP</t>
  </si>
  <si>
    <t>PSS</t>
  </si>
  <si>
    <t>CTEST</t>
  </si>
  <si>
    <t>CLREX</t>
  </si>
  <si>
    <t>Entrants CRH</t>
  </si>
  <si>
    <t>Perf num</t>
  </si>
  <si>
    <t>Pot num</t>
  </si>
  <si>
    <t>Entrants risque RH</t>
  </si>
  <si>
    <t>Données projet</t>
  </si>
  <si>
    <t>Date entrée projet</t>
  </si>
  <si>
    <t>Scorings</t>
  </si>
  <si>
    <t>Ratio salaire/cap op</t>
  </si>
  <si>
    <t>MNGT</t>
  </si>
  <si>
    <t>ASSEM</t>
  </si>
  <si>
    <t>Engagement</t>
  </si>
  <si>
    <t>filière pr</t>
  </si>
  <si>
    <t>Salaire</t>
  </si>
  <si>
    <t>Identifiants</t>
  </si>
  <si>
    <t>Fourchette salaire</t>
  </si>
  <si>
    <t>Diaz Merino</t>
  </si>
  <si>
    <t>Arturo</t>
  </si>
  <si>
    <t>60007</t>
  </si>
  <si>
    <t>Biahute Estrada</t>
  </si>
  <si>
    <t>Virginia</t>
  </si>
  <si>
    <t>INFRA</t>
  </si>
  <si>
    <t>Ely</t>
  </si>
  <si>
    <t>Victor</t>
  </si>
  <si>
    <t>Impact sortie</t>
  </si>
  <si>
    <t>Date incorp Sopra</t>
  </si>
  <si>
    <t>Scoring perf brute</t>
  </si>
  <si>
    <t>Scoring eval op/niveau</t>
  </si>
  <si>
    <t>Scoring eval op/exp</t>
  </si>
  <si>
    <t>Scoring eval op/age</t>
  </si>
  <si>
    <t>Fourchette age</t>
  </si>
  <si>
    <t>Fourchette années exp</t>
  </si>
  <si>
    <t>Ratio niveau/age</t>
  </si>
  <si>
    <t>Ratio niveau/exp</t>
  </si>
  <si>
    <t>Relationnel/Proactivité/Valeurs</t>
  </si>
  <si>
    <t>RH</t>
  </si>
  <si>
    <t>CRH</t>
  </si>
  <si>
    <t>Sous-projet</t>
  </si>
  <si>
    <t>Exp IT</t>
  </si>
  <si>
    <t>Anglais</t>
  </si>
  <si>
    <t>Performance calculée</t>
  </si>
  <si>
    <t>Performance CRH</t>
  </si>
  <si>
    <t>Potentiel CRH</t>
  </si>
  <si>
    <t>Comentaire CRH</t>
  </si>
  <si>
    <t>MDP</t>
  </si>
  <si>
    <t>Plan de Acción 1</t>
  </si>
  <si>
    <t>Plan de Acción 2</t>
  </si>
  <si>
    <t>Notas sobre Planes de Acción</t>
  </si>
  <si>
    <t>Posible formador?</t>
  </si>
  <si>
    <t>Tecnologia como Formador</t>
  </si>
  <si>
    <t>Pilar del CS?</t>
  </si>
  <si>
    <t>SITE</t>
  </si>
  <si>
    <t>CRH CALCULÉ</t>
  </si>
  <si>
    <t>Entrants  RH</t>
  </si>
  <si>
    <t>Perf 201806</t>
  </si>
  <si>
    <t>Potentiel 201806</t>
  </si>
  <si>
    <t>Augment 201806</t>
  </si>
  <si>
    <t>XXX1</t>
  </si>
  <si>
    <t>Pulido Vigil</t>
  </si>
  <si>
    <t>Gonzalez Alegre</t>
  </si>
  <si>
    <t>Maxime</t>
  </si>
  <si>
    <t>Titre</t>
  </si>
  <si>
    <t>INF</t>
  </si>
  <si>
    <t>NON TECH</t>
  </si>
  <si>
    <t>TECH</t>
  </si>
  <si>
    <t>Scoring risque dém/ancienneté-études</t>
  </si>
  <si>
    <t>Fourchette ancienneté</t>
  </si>
  <si>
    <t>Ratio risque démission</t>
  </si>
  <si>
    <t>Risque démission</t>
  </si>
  <si>
    <t>Ancienneté</t>
  </si>
  <si>
    <t>Form</t>
  </si>
  <si>
    <t>Data</t>
  </si>
  <si>
    <t>TODO</t>
  </si>
  <si>
    <t>Delete</t>
  </si>
  <si>
    <t>Date naissance</t>
  </si>
  <si>
    <t>Employees attributes</t>
  </si>
  <si>
    <t>Excel attributes</t>
  </si>
  <si>
    <t>name</t>
  </si>
  <si>
    <t>surname</t>
  </si>
  <si>
    <t>employee_number</t>
  </si>
  <si>
    <t>Data sheet</t>
  </si>
  <si>
    <t>birth_date</t>
  </si>
  <si>
    <t>Aboufarisss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</si>
</sst>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9D08E"/>
        <bgColor indexed="64"/>
      </patternFill>
    </fill>
    <fill>
      <patternFill patternType="darkUp"/>
    </fill>
    <fill>
      <patternFill patternType="lightUp">
        <bgColor theme="4" tint="0.59999389629810485"/>
      </patternFill>
    </fill>
    <fill>
      <patternFill patternType="lightUp">
        <bgColor theme="4" tint="0.39997558519241921"/>
      </patternFill>
    </fill>
    <fill>
      <patternFill patternType="lightUp">
        <bgColor theme="9" tint="0.39997558519241921"/>
      </patternFill>
    </fill>
    <fill>
      <patternFill patternType="lightUp"/>
    </fill>
    <fill>
      <patternFill patternType="lightUp">
        <bgColor theme="4" tint="-0.249977111117893"/>
      </patternFill>
    </fill>
    <fill>
      <patternFill patternType="lightUp">
        <bgColor theme="7" tint="0.59999389629810485"/>
      </patternFill>
    </fill>
    <fill>
      <patternFill patternType="lightUp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4" tint="0.59999389629810485"/>
      </patternFill>
    </fill>
    <fill>
      <patternFill patternType="gray0625">
        <bgColor rgb="FFFFC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4.9989318521683403E-2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77">
    <xf numFmtId="0" fontId="0" fillId="0" borderId="0" xfId="0"/>
    <xf numFmtId="0" fontId="5" fillId="5" borderId="0" xfId="0" applyFont="1" applyFill="1"/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0" fillId="0" borderId="1" xfId="0" applyBorder="1"/>
    <xf numFmtId="0" fontId="0" fillId="5" borderId="1" xfId="0" applyFill="1" applyBorder="1"/>
    <xf numFmtId="0" fontId="5" fillId="5" borderId="0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0" fillId="8" borderId="1" xfId="0" applyFill="1" applyBorder="1"/>
    <xf numFmtId="0" fontId="7" fillId="9" borderId="1" xfId="0" applyFont="1" applyFill="1" applyBorder="1"/>
    <xf numFmtId="0" fontId="0" fillId="9" borderId="1" xfId="0" applyFill="1" applyBorder="1"/>
    <xf numFmtId="0" fontId="6" fillId="9" borderId="1" xfId="1" applyFill="1" applyBorder="1"/>
    <xf numFmtId="0" fontId="0" fillId="10" borderId="1" xfId="0" applyFill="1" applyBorder="1"/>
    <xf numFmtId="0" fontId="6" fillId="11" borderId="1" xfId="1" applyFill="1" applyBorder="1"/>
    <xf numFmtId="0" fontId="0" fillId="11" borderId="1" xfId="0" applyFill="1" applyBorder="1"/>
    <xf numFmtId="14" fontId="0" fillId="10" borderId="1" xfId="0" applyNumberFormat="1" applyFill="1" applyBorder="1"/>
    <xf numFmtId="2" fontId="8" fillId="3" borderId="0" xfId="0" applyNumberFormat="1" applyFont="1" applyFill="1" applyBorder="1"/>
    <xf numFmtId="2" fontId="8" fillId="3" borderId="0" xfId="0" applyNumberFormat="1" applyFont="1" applyFill="1"/>
    <xf numFmtId="0" fontId="2" fillId="0" borderId="0" xfId="0" applyFo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12" borderId="1" xfId="0" applyFill="1" applyBorder="1"/>
    <xf numFmtId="0" fontId="0" fillId="13" borderId="1" xfId="0" applyFill="1" applyBorder="1"/>
    <xf numFmtId="164" fontId="0" fillId="6" borderId="0" xfId="0" applyNumberFormat="1" applyFill="1" applyBorder="1"/>
    <xf numFmtId="165" fontId="1" fillId="2" borderId="1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/>
    </xf>
    <xf numFmtId="0" fontId="9" fillId="3" borderId="0" xfId="0" applyFont="1" applyFill="1" applyBorder="1"/>
    <xf numFmtId="2" fontId="9" fillId="3" borderId="0" xfId="0" applyNumberFormat="1" applyFont="1" applyFill="1" applyBorder="1"/>
    <xf numFmtId="0" fontId="0" fillId="13" borderId="1" xfId="0" applyFont="1" applyFill="1" applyBorder="1"/>
    <xf numFmtId="0" fontId="10" fillId="14" borderId="9" xfId="0" applyFont="1" applyFill="1" applyBorder="1" applyAlignment="1">
      <alignment horizontal="center" vertical="center" wrapText="1"/>
    </xf>
    <xf numFmtId="0" fontId="10" fillId="1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top" wrapText="1"/>
    </xf>
    <xf numFmtId="2" fontId="6" fillId="9" borderId="1" xfId="1" applyNumberFormat="1" applyFill="1" applyBorder="1"/>
    <xf numFmtId="0" fontId="11" fillId="15" borderId="1" xfId="0" applyFont="1" applyFill="1" applyBorder="1" applyAlignment="1">
      <alignment vertical="center"/>
    </xf>
    <xf numFmtId="0" fontId="0" fillId="9" borderId="11" xfId="0" applyFill="1" applyBorder="1"/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16" borderId="0" xfId="0" applyFill="1"/>
    <xf numFmtId="0" fontId="2" fillId="17" borderId="1" xfId="0" applyFont="1" applyFill="1" applyBorder="1" applyAlignment="1">
      <alignment vertical="top" wrapText="1"/>
    </xf>
    <xf numFmtId="2" fontId="6" fillId="19" borderId="1" xfId="1" applyNumberFormat="1" applyFill="1" applyBorder="1"/>
    <xf numFmtId="0" fontId="0" fillId="19" borderId="1" xfId="0" applyFill="1" applyBorder="1"/>
    <xf numFmtId="0" fontId="6" fillId="19" borderId="1" xfId="1" applyFill="1" applyBorder="1"/>
    <xf numFmtId="0" fontId="0" fillId="20" borderId="0" xfId="0" applyFill="1"/>
    <xf numFmtId="0" fontId="5" fillId="18" borderId="7" xfId="0" applyFont="1" applyFill="1" applyBorder="1" applyAlignment="1">
      <alignment horizontal="center"/>
    </xf>
    <xf numFmtId="0" fontId="2" fillId="21" borderId="1" xfId="0" applyFont="1" applyFill="1" applyBorder="1" applyAlignment="1">
      <alignment vertical="top"/>
    </xf>
    <xf numFmtId="0" fontId="2" fillId="21" borderId="1" xfId="0" applyFont="1" applyFill="1" applyBorder="1" applyAlignment="1">
      <alignment vertical="top" wrapText="1"/>
    </xf>
    <xf numFmtId="2" fontId="1" fillId="22" borderId="1" xfId="0" applyNumberFormat="1" applyFont="1" applyFill="1" applyBorder="1"/>
    <xf numFmtId="165" fontId="1" fillId="22" borderId="1" xfId="0" applyNumberFormat="1" applyFont="1" applyFill="1" applyBorder="1"/>
    <xf numFmtId="0" fontId="5" fillId="18" borderId="0" xfId="0" applyFont="1" applyFill="1" applyBorder="1" applyAlignment="1">
      <alignment horizontal="center"/>
    </xf>
    <xf numFmtId="0" fontId="2" fillId="21" borderId="4" xfId="0" applyFont="1" applyFill="1" applyBorder="1" applyAlignment="1">
      <alignment vertical="top" wrapText="1"/>
    </xf>
    <xf numFmtId="2" fontId="8" fillId="23" borderId="0" xfId="0" applyNumberFormat="1" applyFont="1" applyFill="1"/>
    <xf numFmtId="0" fontId="2" fillId="20" borderId="0" xfId="0" applyFont="1" applyFill="1"/>
    <xf numFmtId="0" fontId="10" fillId="14" borderId="12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2" fillId="25" borderId="8" xfId="0" applyFont="1" applyFill="1" applyBorder="1" applyAlignment="1">
      <alignment vertical="top" wrapText="1"/>
    </xf>
    <xf numFmtId="0" fontId="0" fillId="26" borderId="1" xfId="0" applyFill="1" applyBorder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6" fillId="9" borderId="1" xfId="1" applyNumberFormat="1" applyFill="1" applyBorder="1"/>
  </cellXfs>
  <cellStyles count="2">
    <cellStyle name="Normal" xfId="0" builtinId="0"/>
    <cellStyle name="Normal 2" xfId="1"/>
  </cellStyles>
  <dxfs count="40">
    <dxf>
      <font>
        <strike val="0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ont>
        <strike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ont>
        <strike val="0"/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2"/>
  <sheetViews>
    <sheetView tabSelected="1" zoomScaleNormal="100" workbookViewId="0">
      <selection activeCell="I4" sqref="I4"/>
    </sheetView>
  </sheetViews>
  <sheetFormatPr baseColWidth="10" defaultRowHeight="14.5" x14ac:dyDescent="0.35"/>
  <cols>
    <col min="1" max="1" width="13.26953125" customWidth="1"/>
    <col min="2" max="2" width="13.1796875" customWidth="1"/>
    <col min="3" max="3" width="11" customWidth="1"/>
    <col min="4" max="4" width="3.1796875" customWidth="1"/>
    <col min="5" max="5" width="2" customWidth="1"/>
    <col min="6" max="6" width="3" customWidth="1"/>
    <col min="7" max="7" width="3.26953125" customWidth="1"/>
    <col min="8" max="8" width="11.453125" customWidth="1"/>
    <col min="9" max="9" width="8.1796875" customWidth="1"/>
    <col min="10" max="13" width="7.81640625" customWidth="1"/>
    <col min="14" max="14" width="7.54296875" customWidth="1"/>
    <col min="15" max="15" width="10.26953125" customWidth="1"/>
    <col min="16" max="16" width="7.453125" customWidth="1"/>
    <col min="17" max="17" width="6.7265625" customWidth="1"/>
    <col min="18" max="18" width="11.26953125" customWidth="1"/>
    <col min="19" max="19" width="4.26953125" customWidth="1"/>
    <col min="20" max="20" width="5.1796875" customWidth="1"/>
    <col min="21" max="21" width="4.81640625" customWidth="1"/>
    <col min="22" max="22" width="5" customWidth="1"/>
    <col min="23" max="23" width="4.453125" customWidth="1"/>
    <col min="24" max="24" width="4.7265625" customWidth="1"/>
    <col min="25" max="25" width="3.54296875" customWidth="1"/>
    <col min="26" max="26" width="5.7265625" customWidth="1"/>
    <col min="27" max="27" width="14.453125" customWidth="1"/>
    <col min="28" max="28" width="5.81640625" customWidth="1"/>
    <col min="29" max="29" width="4.26953125" customWidth="1"/>
    <col min="30" max="31" width="4.81640625" customWidth="1"/>
    <col min="32" max="32" width="6.26953125" customWidth="1"/>
    <col min="33" max="34" width="4.1796875" customWidth="1"/>
    <col min="35" max="36" width="4.26953125" customWidth="1"/>
    <col min="37" max="37" width="4" customWidth="1"/>
    <col min="38" max="38" width="5" customWidth="1"/>
    <col min="39" max="39" width="4" customWidth="1"/>
    <col min="40" max="41" width="4.453125" customWidth="1"/>
    <col min="42" max="44" width="4.26953125" customWidth="1"/>
    <col min="45" max="45" width="6.453125" customWidth="1"/>
  </cols>
  <sheetData>
    <row r="1" spans="1:45" ht="15" customHeight="1" x14ac:dyDescent="0.35">
      <c r="A1" s="1" t="s">
        <v>200</v>
      </c>
      <c r="B1" s="2"/>
      <c r="C1" s="3"/>
      <c r="D1" s="64" t="s">
        <v>50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  <c r="Q1" s="70" t="s">
        <v>191</v>
      </c>
      <c r="R1" s="70"/>
      <c r="S1" s="70"/>
      <c r="T1" s="67" t="s">
        <v>187</v>
      </c>
      <c r="U1" s="68"/>
      <c r="V1" s="68"/>
      <c r="W1" s="69"/>
      <c r="X1" s="71" t="s">
        <v>190</v>
      </c>
      <c r="Y1" s="71"/>
      <c r="Z1" s="30"/>
      <c r="AA1" s="64" t="s">
        <v>222</v>
      </c>
      <c r="AB1" s="65"/>
      <c r="AC1" s="65"/>
      <c r="AD1" s="66"/>
      <c r="AE1" s="43"/>
      <c r="AF1" s="31" t="s">
        <v>221</v>
      </c>
      <c r="AG1" s="64" t="s">
        <v>193</v>
      </c>
      <c r="AH1" s="65"/>
      <c r="AI1" s="65"/>
      <c r="AJ1" s="65"/>
      <c r="AK1" s="65"/>
      <c r="AL1" s="65"/>
      <c r="AM1" s="65"/>
      <c r="AN1" s="65"/>
      <c r="AO1" s="65"/>
      <c r="AP1" s="6"/>
      <c r="AQ1" s="6"/>
      <c r="AR1" s="6"/>
      <c r="AS1">
        <f ca="1">YEAR(TODAY())+MONTH(TODAY())/12</f>
        <v>2020.4166666666667</v>
      </c>
    </row>
    <row r="2" spans="1:45" ht="29.25" customHeight="1" x14ac:dyDescent="0.35">
      <c r="A2" s="7" t="s">
        <v>53</v>
      </c>
      <c r="B2" s="8" t="s">
        <v>51</v>
      </c>
      <c r="C2" s="8" t="s">
        <v>52</v>
      </c>
      <c r="D2" s="8" t="s">
        <v>198</v>
      </c>
      <c r="E2" s="8" t="s">
        <v>181</v>
      </c>
      <c r="F2" s="8" t="s">
        <v>6</v>
      </c>
      <c r="G2" s="8" t="s">
        <v>225</v>
      </c>
      <c r="H2" s="9" t="s">
        <v>260</v>
      </c>
      <c r="I2" s="9" t="s">
        <v>173</v>
      </c>
      <c r="J2" s="9" t="s">
        <v>211</v>
      </c>
      <c r="K2" s="9" t="s">
        <v>48</v>
      </c>
      <c r="L2" s="9" t="s">
        <v>224</v>
      </c>
      <c r="M2" s="9" t="s">
        <v>255</v>
      </c>
      <c r="N2" s="9" t="s">
        <v>230</v>
      </c>
      <c r="O2" s="9" t="s">
        <v>247</v>
      </c>
      <c r="P2" s="9" t="s">
        <v>199</v>
      </c>
      <c r="Q2" s="8" t="s">
        <v>47</v>
      </c>
      <c r="R2" s="8" t="s">
        <v>192</v>
      </c>
      <c r="S2" s="8" t="s">
        <v>175</v>
      </c>
      <c r="T2" s="9" t="s">
        <v>174</v>
      </c>
      <c r="U2" s="9" t="s">
        <v>197</v>
      </c>
      <c r="V2" s="9" t="s">
        <v>220</v>
      </c>
      <c r="W2" s="9" t="s">
        <v>180</v>
      </c>
      <c r="X2" s="9" t="s">
        <v>179</v>
      </c>
      <c r="Y2" s="9" t="s">
        <v>171</v>
      </c>
      <c r="Z2" s="32" t="s">
        <v>210</v>
      </c>
      <c r="AA2" s="10" t="s">
        <v>49</v>
      </c>
      <c r="AB2" s="10" t="s">
        <v>188</v>
      </c>
      <c r="AC2" s="10" t="s">
        <v>23</v>
      </c>
      <c r="AD2" s="10" t="s">
        <v>189</v>
      </c>
      <c r="AE2" s="10" t="s">
        <v>254</v>
      </c>
      <c r="AF2" s="11" t="s">
        <v>253</v>
      </c>
      <c r="AG2" s="11" t="s">
        <v>212</v>
      </c>
      <c r="AH2" s="11" t="s">
        <v>213</v>
      </c>
      <c r="AI2" s="11" t="s">
        <v>214</v>
      </c>
      <c r="AJ2" s="11" t="s">
        <v>219</v>
      </c>
      <c r="AK2" s="11" t="s">
        <v>218</v>
      </c>
      <c r="AL2" s="11" t="s">
        <v>215</v>
      </c>
      <c r="AM2" s="10" t="s">
        <v>216</v>
      </c>
      <c r="AN2" s="11" t="s">
        <v>217</v>
      </c>
      <c r="AO2" s="11" t="s">
        <v>252</v>
      </c>
      <c r="AP2" s="11" t="s">
        <v>201</v>
      </c>
      <c r="AQ2" s="12" t="s">
        <v>194</v>
      </c>
      <c r="AR2" s="11" t="s">
        <v>251</v>
      </c>
      <c r="AS2" s="12"/>
    </row>
    <row r="3" spans="1:45" x14ac:dyDescent="0.35">
      <c r="A3" s="14">
        <v>56756</v>
      </c>
      <c r="B3" s="15" t="s">
        <v>54</v>
      </c>
      <c r="C3" s="15" t="s">
        <v>55</v>
      </c>
      <c r="D3" s="15" t="s">
        <v>169</v>
      </c>
      <c r="E3" s="15">
        <v>2</v>
      </c>
      <c r="F3" s="15">
        <v>5</v>
      </c>
      <c r="G3" s="19"/>
      <c r="H3" s="20">
        <v>36092</v>
      </c>
      <c r="I3" s="16">
        <v>1995</v>
      </c>
      <c r="J3" s="40">
        <v>2014.1666666666667</v>
      </c>
      <c r="K3" s="40">
        <f t="shared" ref="K3:K34" ca="1" si="0">$AS$1-H3</f>
        <v>-34071.583333333336</v>
      </c>
      <c r="L3" s="40">
        <f t="shared" ref="L3:L34" ca="1" si="1">$AS$1-I3</f>
        <v>25.416666666666742</v>
      </c>
      <c r="M3" s="40">
        <f t="shared" ref="M3:M34" ca="1" si="2">$AS$1-J3</f>
        <v>6.25</v>
      </c>
      <c r="N3" s="18"/>
      <c r="O3" s="40" t="s">
        <v>248</v>
      </c>
      <c r="P3" s="15">
        <v>42000</v>
      </c>
      <c r="Q3" s="17" t="s">
        <v>184</v>
      </c>
      <c r="R3" s="20">
        <v>43032</v>
      </c>
      <c r="S3" s="17" t="s">
        <v>169</v>
      </c>
      <c r="T3" s="13">
        <v>2.5</v>
      </c>
      <c r="U3" s="13">
        <v>3</v>
      </c>
      <c r="V3" s="13">
        <v>3</v>
      </c>
      <c r="W3" s="13">
        <v>3</v>
      </c>
      <c r="X3" s="13">
        <v>2</v>
      </c>
      <c r="Y3" s="13">
        <v>1</v>
      </c>
      <c r="Z3" s="13">
        <v>4</v>
      </c>
      <c r="AA3" s="24" t="str">
        <f t="shared" ref="AA3:AA34" ca="1" si="3">IF(OR($T3="",$U3="",$V3=""),"",IF($AB3&gt;=4.35,"EXCEP",IF($AB3&gt;=4.15,"!EXCEP/TRÈS BIEN",IF($AB3&gt;=3.35,"TRÈS BIEN",IF($AB3&gt;=3.15,"!TRÈS BIEN/BIEN",IF($AB3&gt;=2.1,"BIEN",IF($AB3&gt;=1.9,"!BIEN/PROGRÈS REQ","PROGRÈS REQ")))))))</f>
        <v>!TRÈS BIEN/BIEN</v>
      </c>
      <c r="AB3" s="25">
        <f ca="1">IF(OR($T3="",$U3="",$V3=""),"",IF(OR(AND($E3&gt;=3,$AM3&lt;4.5),AND($AN3&lt;3.5,$AM3&lt;3.5)),$U3*0.2+$V3*0.2+$AH3*0.4+$AI3*0.1+$AL3*0.1,$U3*0.3+$V3*0.3+$AH3*0.3+$AI3*0.05+$AL3*0.05))</f>
        <v>3.15</v>
      </c>
      <c r="AC3" s="24" t="str">
        <f t="shared" ref="AC3:AC34" ca="1" si="4">IF($W3="","",IF($AD3&gt;=4,"A",IF($AD3&gt;3.7,"!A/B",IF($AD3&gt;=3.3,"B",IF($AD3&gt;3,"!B/C",IF($AD3&gt;=2,"C",IF($AD3&gt;1.7,"!C/D","D")))))))</f>
        <v>!C/D</v>
      </c>
      <c r="AD3" s="25">
        <f t="shared" ref="AD3:AD34" ca="1" si="5">IF($W3="","",$AI3*0.2+$AJ3*0.15+$AK3*0.15+$W3*(1+(($AJ3+$AK3)-6)/10)*0.5)</f>
        <v>1.8000000000000003</v>
      </c>
      <c r="AE3" s="25" t="str">
        <f t="shared" ref="AE3:AE34" ca="1" si="6">IF($AF3="","",IF($AF3&gt;0.8,"TRÈS ÉLEVÉ",IF($AF3&gt;0.5,"ÉLÉVÉ",IF($AF3&gt;0.25,"MODÉRÉ","BAS"))))</f>
        <v>MODÉRÉ</v>
      </c>
      <c r="AF3" s="29">
        <f t="shared" ref="AF3:AF34" ca="1" si="7">IF(P3="",0,1/(1+EXP(-(-1+0.75*(Y3-1)+0.75*(3-X3)+0.5*(3-AQ3)+0.5*(AK3-3)+0.25*(AL3-3)+0.5*(AR3-3)))))</f>
        <v>0.45481114269910905</v>
      </c>
      <c r="AG3" s="21">
        <f t="shared" ref="AG3:AG34" si="8">IF($T3+($U3-3)*0.25+($V3-3)*0.25&lt;0,0,$T3+($U3-3)*0.25+($V3-3)*0.25)</f>
        <v>2.5</v>
      </c>
      <c r="AH3" s="22">
        <f t="shared" ref="AH3:AH34" si="9">IF(3+($T3-$E3)*1.5&lt;0,0,3+($T3-$E3)*1.5)</f>
        <v>3.75</v>
      </c>
      <c r="AI3" s="22">
        <f t="shared" ref="AI3:AI34" ca="1" si="10">IF(3+($T3-$AN3)*1.25&lt;0,0,3+($T3-$AN3)*1.25)</f>
        <v>0</v>
      </c>
      <c r="AJ3" s="22">
        <f t="shared" ref="AJ3:AJ34" ca="1" si="11">3+$E3-$AN3</f>
        <v>0</v>
      </c>
      <c r="AK3" s="22">
        <f t="shared" ref="AK3:AK34" ca="1" si="12">3+$E3-$AM3</f>
        <v>4</v>
      </c>
      <c r="AL3" s="22">
        <f t="shared" ref="AL3:AL34" ca="1" si="13">3+$T3-$AM3</f>
        <v>4.5</v>
      </c>
      <c r="AM3" s="22">
        <f t="shared" ref="AM3:AM34" ca="1" si="14">IF($K3&lt;=25,1,IF($K3&lt;=30,1+($K3-25)/5,IF($K3&lt;=40,2+($K3-30)/10,IF($K3&lt;=50,3+($K3-40)/5,5))))</f>
        <v>1</v>
      </c>
      <c r="AN3" s="22">
        <f t="shared" ref="AN3:AN34" ca="1" si="15">IF($L3&lt;=2,1,IF($L3&lt;=6,1+($L3-2)/4,IF($L3&lt;=15,2+($L3-6)/9,IF($L3&lt;=25,3+($L3-15)/5,5))))</f>
        <v>5</v>
      </c>
      <c r="AO3" s="22">
        <f t="shared" ref="AO3:AO34" ca="1" si="16">IF($M3&lt;=1,1,IF($M3&lt;=2,1+($M3-1),IF($M3&lt;=4,2+($M3-2)/2,IF($M3&lt;=12,3+($M3-4)/4,5))))</f>
        <v>3.5625</v>
      </c>
      <c r="AP3" s="22">
        <f t="shared" ref="AP3:AP34" si="17">$P3/10000-1</f>
        <v>3.2</v>
      </c>
      <c r="AQ3" s="22">
        <f t="shared" ref="AQ3:AQ34" si="18">IF(3+($AP3-$T3)*1.5&lt;0,0,IF(3+($AP3-$T3)*1.5&gt;5,5,3+($AP3-$T3)*1.5))</f>
        <v>4.0500000000000007</v>
      </c>
      <c r="AR3" s="22">
        <f t="shared" ref="AR3:AR34" ca="1" si="19">IF(AND($O3="NON TECH",$AO3&lt;2,$AN3&lt;=1),4+(2-$AO3),IF(AND($O3="TECH",$AO3&lt;2,$AN3&lt;=1),4+0.75*(2-$AO3),IF(AND($O3&lt;&gt;"INF",$AO3&lt;3,$AN3&lt;=1.5),3+(3-$AO3)/2,IF($AO3&lt;2,4+0.5*(2-$AO3),IF($AO3&lt;3,3+0.5*(3-$AO3)/2,3+(3-$AO3))))))</f>
        <v>2.4375</v>
      </c>
      <c r="AS3" s="28"/>
    </row>
    <row r="4" spans="1:45" x14ac:dyDescent="0.35">
      <c r="A4" s="14">
        <v>83085</v>
      </c>
      <c r="B4" s="15" t="s">
        <v>268</v>
      </c>
      <c r="C4" s="15" t="s">
        <v>56</v>
      </c>
      <c r="D4" s="15" t="s">
        <v>168</v>
      </c>
      <c r="E4" s="15">
        <v>2</v>
      </c>
      <c r="F4" s="15">
        <v>2</v>
      </c>
      <c r="G4" s="19"/>
      <c r="H4" s="76">
        <v>34094</v>
      </c>
      <c r="I4" s="16">
        <v>2013.25</v>
      </c>
      <c r="J4" s="40">
        <v>2017.25</v>
      </c>
      <c r="K4" s="40">
        <f t="shared" ca="1" si="0"/>
        <v>-32073.583333333332</v>
      </c>
      <c r="L4" s="40">
        <f t="shared" ca="1" si="1"/>
        <v>7.1666666666667425</v>
      </c>
      <c r="M4" s="40">
        <f t="shared" ca="1" si="2"/>
        <v>3.1666666666667425</v>
      </c>
      <c r="N4" s="18"/>
      <c r="O4" s="40" t="s">
        <v>249</v>
      </c>
      <c r="P4" s="15">
        <v>30000</v>
      </c>
      <c r="Q4" s="17" t="s">
        <v>182</v>
      </c>
      <c r="R4" s="20">
        <v>42955</v>
      </c>
      <c r="S4" s="17" t="s">
        <v>176</v>
      </c>
      <c r="T4" s="13">
        <v>1.5</v>
      </c>
      <c r="U4" s="13">
        <v>3</v>
      </c>
      <c r="V4" s="13">
        <v>2</v>
      </c>
      <c r="W4" s="13">
        <v>1</v>
      </c>
      <c r="X4" s="13">
        <v>2</v>
      </c>
      <c r="Y4" s="13">
        <v>1</v>
      </c>
      <c r="Z4" s="13">
        <v>1.25</v>
      </c>
      <c r="AA4" s="24" t="str">
        <f t="shared" ca="1" si="3"/>
        <v>BIEN</v>
      </c>
      <c r="AB4" s="25">
        <f ca="1">IF(OR($T4="",$U4="",$V4=""),"",IF(OR(AND($E4&gt;=3,$AM4&lt;4.5),AND($AN4&lt;3.5,$AM4&lt;3.5)),$U4*0.2+$V4*0.2+$AH4*0.4+$AI4*0.1+$AL4*0.1,$U4*0.3+$V4*0.3+$AH4*0.3+$AI4*0.05+$AL4*0.05))</f>
        <v>2.4712962962962952</v>
      </c>
      <c r="AC4" s="24" t="str">
        <f t="shared" ca="1" si="4"/>
        <v>C</v>
      </c>
      <c r="AD4" s="25">
        <f t="shared" ca="1" si="5"/>
        <v>2.0166666666666626</v>
      </c>
      <c r="AE4" s="25" t="str">
        <f t="shared" ca="1" si="6"/>
        <v>ÉLÉVÉ</v>
      </c>
      <c r="AF4" s="29">
        <f t="shared" ca="1" si="7"/>
        <v>0.51301789069232384</v>
      </c>
      <c r="AG4" s="21">
        <f t="shared" si="8"/>
        <v>1.25</v>
      </c>
      <c r="AH4" s="22">
        <f t="shared" si="9"/>
        <v>2.25</v>
      </c>
      <c r="AI4" s="22">
        <f t="shared" ca="1" si="10"/>
        <v>2.2129629629629521</v>
      </c>
      <c r="AJ4" s="22">
        <f t="shared" ca="1" si="11"/>
        <v>2.8703703703703618</v>
      </c>
      <c r="AK4" s="22">
        <f t="shared" ca="1" si="12"/>
        <v>4</v>
      </c>
      <c r="AL4" s="22">
        <f t="shared" ca="1" si="13"/>
        <v>3.5</v>
      </c>
      <c r="AM4" s="22">
        <f t="shared" ca="1" si="14"/>
        <v>1</v>
      </c>
      <c r="AN4" s="22">
        <f t="shared" ca="1" si="15"/>
        <v>2.1296296296296382</v>
      </c>
      <c r="AO4" s="22">
        <f t="shared" ca="1" si="16"/>
        <v>2.5833333333333712</v>
      </c>
      <c r="AP4" s="22">
        <f t="shared" si="17"/>
        <v>2</v>
      </c>
      <c r="AQ4" s="22">
        <f t="shared" si="18"/>
        <v>3.75</v>
      </c>
      <c r="AR4" s="22">
        <f t="shared" ca="1" si="19"/>
        <v>3.1041666666666572</v>
      </c>
      <c r="AS4" s="28"/>
    </row>
    <row r="5" spans="1:45" x14ac:dyDescent="0.35">
      <c r="A5" s="14">
        <v>77665</v>
      </c>
      <c r="B5" s="15" t="s">
        <v>14</v>
      </c>
      <c r="C5" s="15" t="s">
        <v>15</v>
      </c>
      <c r="D5" s="15" t="s">
        <v>46</v>
      </c>
      <c r="E5" s="15">
        <v>3</v>
      </c>
      <c r="F5" s="15">
        <v>5</v>
      </c>
      <c r="G5" s="19"/>
      <c r="H5" s="20">
        <v>36094</v>
      </c>
      <c r="I5" s="16">
        <v>2002.75</v>
      </c>
      <c r="J5" s="40">
        <v>2016.75</v>
      </c>
      <c r="K5" s="40">
        <f t="shared" ca="1" si="0"/>
        <v>-34073.583333333336</v>
      </c>
      <c r="L5" s="40">
        <f t="shared" ca="1" si="1"/>
        <v>17.666666666666742</v>
      </c>
      <c r="M5" s="40">
        <f t="shared" ca="1" si="2"/>
        <v>3.6666666666667425</v>
      </c>
      <c r="N5" s="18"/>
      <c r="O5" s="40" t="s">
        <v>248</v>
      </c>
      <c r="P5" s="15">
        <v>45000</v>
      </c>
      <c r="Q5" s="17" t="s">
        <v>185</v>
      </c>
      <c r="R5" s="20">
        <v>42716</v>
      </c>
      <c r="S5" s="17" t="s">
        <v>46</v>
      </c>
      <c r="T5" s="13">
        <v>3.5</v>
      </c>
      <c r="U5" s="13">
        <v>4</v>
      </c>
      <c r="V5" s="13">
        <v>3</v>
      </c>
      <c r="W5" s="13">
        <v>1</v>
      </c>
      <c r="X5" s="13">
        <v>4</v>
      </c>
      <c r="Y5" s="13">
        <v>1</v>
      </c>
      <c r="Z5" s="13">
        <v>4.5</v>
      </c>
      <c r="AA5" s="24" t="str">
        <f t="shared" ca="1" si="3"/>
        <v>TRÈS BIEN</v>
      </c>
      <c r="AB5" s="25">
        <f ca="1">IF(OR($T5="",$U5="",$V5=""),"",IF(OR(AND($E5&gt;=3,$AM5&lt;4.5),AND($AN5&lt;3.5,$AM5&lt;3.5)),$U5*0.2+$V5*0.2+$AH5*0.4+$AI5*0.1+$AL5*0.1,$U5*0.3+$V5*0.3+$AH5*0.3+$AI5*0.05+$AL5*0.05))</f>
        <v>3.7458333333333318</v>
      </c>
      <c r="AC5" s="24" t="str">
        <f t="shared" ca="1" si="4"/>
        <v>C</v>
      </c>
      <c r="AD5" s="25">
        <f t="shared" ca="1" si="5"/>
        <v>2.284999999999993</v>
      </c>
      <c r="AE5" s="25" t="str">
        <f t="shared" ca="1" si="6"/>
        <v>MODÉRÉ</v>
      </c>
      <c r="AF5" s="29">
        <f t="shared" ca="1" si="7"/>
        <v>0.47398185532465315</v>
      </c>
      <c r="AG5" s="21">
        <f t="shared" si="8"/>
        <v>3.75</v>
      </c>
      <c r="AH5" s="22">
        <f t="shared" si="9"/>
        <v>3.75</v>
      </c>
      <c r="AI5" s="22">
        <f t="shared" ca="1" si="10"/>
        <v>2.9583333333333144</v>
      </c>
      <c r="AJ5" s="22">
        <f t="shared" ca="1" si="11"/>
        <v>2.4666666666666517</v>
      </c>
      <c r="AK5" s="22">
        <f t="shared" ca="1" si="12"/>
        <v>5</v>
      </c>
      <c r="AL5" s="22">
        <f t="shared" ca="1" si="13"/>
        <v>5.5</v>
      </c>
      <c r="AM5" s="22">
        <f t="shared" ca="1" si="14"/>
        <v>1</v>
      </c>
      <c r="AN5" s="22">
        <f t="shared" ca="1" si="15"/>
        <v>3.5333333333333483</v>
      </c>
      <c r="AO5" s="22">
        <f t="shared" ca="1" si="16"/>
        <v>2.8333333333333712</v>
      </c>
      <c r="AP5" s="22">
        <f t="shared" si="17"/>
        <v>3.5</v>
      </c>
      <c r="AQ5" s="22">
        <f t="shared" si="18"/>
        <v>3</v>
      </c>
      <c r="AR5" s="22">
        <f t="shared" ca="1" si="19"/>
        <v>3.0416666666666572</v>
      </c>
      <c r="AS5" s="28"/>
    </row>
    <row r="6" spans="1:45" x14ac:dyDescent="0.35">
      <c r="A6" s="14">
        <v>87492</v>
      </c>
      <c r="B6" s="15" t="s">
        <v>28</v>
      </c>
      <c r="C6" s="15" t="s">
        <v>29</v>
      </c>
      <c r="D6" s="15" t="s">
        <v>46</v>
      </c>
      <c r="E6" s="15">
        <v>1</v>
      </c>
      <c r="F6" s="15">
        <v>3</v>
      </c>
      <c r="G6" s="19"/>
      <c r="H6" s="20">
        <v>36095</v>
      </c>
      <c r="I6" s="16">
        <v>2017.25</v>
      </c>
      <c r="J6" s="40">
        <v>2017.5833333333333</v>
      </c>
      <c r="K6" s="40">
        <f t="shared" ca="1" si="0"/>
        <v>-34074.583333333336</v>
      </c>
      <c r="L6" s="40">
        <f t="shared" ca="1" si="1"/>
        <v>3.1666666666667425</v>
      </c>
      <c r="M6" s="40">
        <f t="shared" ca="1" si="2"/>
        <v>2.8333333333334849</v>
      </c>
      <c r="N6" s="18"/>
      <c r="O6" s="40" t="s">
        <v>250</v>
      </c>
      <c r="P6" s="15">
        <v>22500</v>
      </c>
      <c r="Q6" s="17" t="s">
        <v>183</v>
      </c>
      <c r="R6" s="20">
        <v>42961</v>
      </c>
      <c r="S6" s="17" t="s">
        <v>46</v>
      </c>
      <c r="T6" s="13">
        <v>1.5</v>
      </c>
      <c r="U6" s="13">
        <v>4</v>
      </c>
      <c r="V6" s="13">
        <v>3</v>
      </c>
      <c r="W6" s="13">
        <v>4</v>
      </c>
      <c r="X6" s="13">
        <v>2</v>
      </c>
      <c r="Y6" s="13">
        <v>3</v>
      </c>
      <c r="Z6" s="13">
        <v>3.5</v>
      </c>
      <c r="AA6" s="24" t="str">
        <f t="shared" ca="1" si="3"/>
        <v>TRÈS BIEN</v>
      </c>
      <c r="AB6" s="25">
        <f ca="1">IF(OR($T6="",$U6="",$V6=""),"",IF(OR(AND($E6&gt;=3,$AM6&lt;4.5),AND($AN6&lt;3.5,$AM6&lt;3.5)),$U6*0.2+$V6*0.2+$AH6*0.4+$AI6*0.1+$AL6*0.1,$U6*0.3+$V6*0.3+$AH6*0.3+$AI6*0.05+$AL6*0.05))</f>
        <v>3.5760416666666646</v>
      </c>
      <c r="AC6" s="24" t="str">
        <f t="shared" ca="1" si="4"/>
        <v>B</v>
      </c>
      <c r="AD6" s="25">
        <f t="shared" ca="1" si="5"/>
        <v>3.4499999999999886</v>
      </c>
      <c r="AE6" s="25" t="str">
        <f t="shared" ca="1" si="6"/>
        <v>TRÈS ÉLEVÉ</v>
      </c>
      <c r="AF6" s="29">
        <f t="shared" ca="1" si="7"/>
        <v>0.84661998493100576</v>
      </c>
      <c r="AG6" s="21">
        <f t="shared" si="8"/>
        <v>1.75</v>
      </c>
      <c r="AH6" s="22">
        <f t="shared" si="9"/>
        <v>3.75</v>
      </c>
      <c r="AI6" s="22">
        <f t="shared" ca="1" si="10"/>
        <v>3.260416666666643</v>
      </c>
      <c r="AJ6" s="22">
        <f t="shared" ca="1" si="11"/>
        <v>2.7083333333333144</v>
      </c>
      <c r="AK6" s="22">
        <f t="shared" ca="1" si="12"/>
        <v>3</v>
      </c>
      <c r="AL6" s="22">
        <f t="shared" ca="1" si="13"/>
        <v>3.5</v>
      </c>
      <c r="AM6" s="22">
        <f t="shared" ca="1" si="14"/>
        <v>1</v>
      </c>
      <c r="AN6" s="22">
        <f t="shared" ca="1" si="15"/>
        <v>1.2916666666666856</v>
      </c>
      <c r="AO6" s="22">
        <f t="shared" ca="1" si="16"/>
        <v>2.4166666666667425</v>
      </c>
      <c r="AP6" s="22">
        <f t="shared" si="17"/>
        <v>1.25</v>
      </c>
      <c r="AQ6" s="22">
        <f t="shared" si="18"/>
        <v>2.625</v>
      </c>
      <c r="AR6" s="22">
        <f t="shared" ca="1" si="19"/>
        <v>3.2916666666666288</v>
      </c>
      <c r="AS6" s="28"/>
    </row>
    <row r="7" spans="1:45" x14ac:dyDescent="0.35">
      <c r="A7" s="14">
        <v>31937</v>
      </c>
      <c r="B7" s="15" t="s">
        <v>57</v>
      </c>
      <c r="C7" s="15" t="s">
        <v>58</v>
      </c>
      <c r="D7" s="15" t="s">
        <v>169</v>
      </c>
      <c r="E7" s="15">
        <v>3</v>
      </c>
      <c r="F7" s="15">
        <v>5</v>
      </c>
      <c r="G7" s="19"/>
      <c r="H7" s="20">
        <v>36096</v>
      </c>
      <c r="I7" s="16">
        <v>2007</v>
      </c>
      <c r="J7" s="40">
        <v>2008.8333333333333</v>
      </c>
      <c r="K7" s="40">
        <f t="shared" ca="1" si="0"/>
        <v>-34075.583333333336</v>
      </c>
      <c r="L7" s="40">
        <f t="shared" ca="1" si="1"/>
        <v>13.416666666666742</v>
      </c>
      <c r="M7" s="40">
        <f t="shared" ca="1" si="2"/>
        <v>11.583333333333485</v>
      </c>
      <c r="N7" s="18"/>
      <c r="O7" s="40" t="s">
        <v>248</v>
      </c>
      <c r="P7" s="15"/>
      <c r="Q7" s="17" t="s">
        <v>195</v>
      </c>
      <c r="R7" s="20">
        <v>42779</v>
      </c>
      <c r="S7" s="17" t="s">
        <v>169</v>
      </c>
      <c r="T7" s="13"/>
      <c r="U7" s="13"/>
      <c r="V7" s="13"/>
      <c r="W7" s="13"/>
      <c r="X7" s="13"/>
      <c r="Y7" s="13"/>
      <c r="Z7" s="13">
        <v>4</v>
      </c>
      <c r="AA7" s="24" t="str">
        <f t="shared" si="3"/>
        <v/>
      </c>
      <c r="AB7" s="25" t="str">
        <f t="shared" ref="AB7:AB38" si="20">IF(OR($T7="",$U7="",$V7=""),"",IF(OR(AND($E7&gt;=3,$AM7&lt;4.5),AND($AN7&lt;3.5,$AM7&lt;3.5)),$U7*0.2+$V7*0.2+$AH7*0.4+$AI7*0.2,$U7*0.3+$V7*0.3+$AH7*0.3+$AI7*0.1))</f>
        <v/>
      </c>
      <c r="AC7" s="24" t="str">
        <f t="shared" si="4"/>
        <v/>
      </c>
      <c r="AD7" s="25" t="str">
        <f t="shared" si="5"/>
        <v/>
      </c>
      <c r="AE7" s="25" t="str">
        <f t="shared" si="6"/>
        <v>BAS</v>
      </c>
      <c r="AF7" s="29">
        <f t="shared" si="7"/>
        <v>0</v>
      </c>
      <c r="AG7" s="21">
        <f t="shared" si="8"/>
        <v>0</v>
      </c>
      <c r="AH7" s="22">
        <f t="shared" si="9"/>
        <v>0</v>
      </c>
      <c r="AI7" s="22">
        <f t="shared" ca="1" si="10"/>
        <v>0</v>
      </c>
      <c r="AJ7" s="22">
        <f t="shared" ca="1" si="11"/>
        <v>3.1759259259259176</v>
      </c>
      <c r="AK7" s="22">
        <f t="shared" ca="1" si="12"/>
        <v>5</v>
      </c>
      <c r="AL7" s="22">
        <f t="shared" ca="1" si="13"/>
        <v>2</v>
      </c>
      <c r="AM7" s="22">
        <f t="shared" ca="1" si="14"/>
        <v>1</v>
      </c>
      <c r="AN7" s="22">
        <f t="shared" ca="1" si="15"/>
        <v>2.8240740740740824</v>
      </c>
      <c r="AO7" s="22">
        <f t="shared" ca="1" si="16"/>
        <v>4.8958333333333712</v>
      </c>
      <c r="AP7" s="22">
        <f t="shared" si="17"/>
        <v>-1</v>
      </c>
      <c r="AQ7" s="22">
        <f t="shared" si="18"/>
        <v>1.5</v>
      </c>
      <c r="AR7" s="22">
        <f t="shared" ca="1" si="19"/>
        <v>1.1041666666666288</v>
      </c>
      <c r="AS7" s="28"/>
    </row>
    <row r="8" spans="1:45" x14ac:dyDescent="0.35">
      <c r="A8" s="14">
        <v>89501</v>
      </c>
      <c r="B8" s="15" t="s">
        <v>59</v>
      </c>
      <c r="C8" s="15" t="s">
        <v>60</v>
      </c>
      <c r="D8" s="15" t="s">
        <v>168</v>
      </c>
      <c r="E8" s="15">
        <v>2</v>
      </c>
      <c r="F8" s="15">
        <v>1</v>
      </c>
      <c r="G8" s="19"/>
      <c r="H8" s="20">
        <v>36097</v>
      </c>
      <c r="I8" s="16">
        <v>2011.25</v>
      </c>
      <c r="J8" s="40">
        <v>2017.75</v>
      </c>
      <c r="K8" s="40">
        <f t="shared" ca="1" si="0"/>
        <v>-34076.583333333336</v>
      </c>
      <c r="L8" s="40">
        <f t="shared" ca="1" si="1"/>
        <v>9.1666666666667425</v>
      </c>
      <c r="M8" s="40">
        <f t="shared" ca="1" si="2"/>
        <v>2.6666666666667425</v>
      </c>
      <c r="N8" s="18"/>
      <c r="O8" s="40" t="s">
        <v>248</v>
      </c>
      <c r="P8" s="15">
        <v>30000</v>
      </c>
      <c r="Q8" s="17" t="s">
        <v>186</v>
      </c>
      <c r="R8" s="20">
        <v>43045</v>
      </c>
      <c r="S8" s="17" t="s">
        <v>178</v>
      </c>
      <c r="T8" s="13">
        <v>2</v>
      </c>
      <c r="U8" s="13">
        <v>3</v>
      </c>
      <c r="V8" s="13">
        <v>3</v>
      </c>
      <c r="W8" s="13">
        <v>3</v>
      </c>
      <c r="X8" s="13">
        <v>3</v>
      </c>
      <c r="Y8" s="13">
        <v>1</v>
      </c>
      <c r="Z8" s="13">
        <v>3.5</v>
      </c>
      <c r="AA8" s="24" t="str">
        <f t="shared" ca="1" si="3"/>
        <v>BIEN</v>
      </c>
      <c r="AB8" s="25">
        <f t="shared" ca="1" si="20"/>
        <v>2.9120370370370354</v>
      </c>
      <c r="AC8" s="24" t="str">
        <f t="shared" ca="1" si="4"/>
        <v>!B/C</v>
      </c>
      <c r="AD8" s="25">
        <f t="shared" ca="1" si="5"/>
        <v>3.106481481481477</v>
      </c>
      <c r="AE8" s="25" t="str">
        <f t="shared" ca="1" si="6"/>
        <v>MODÉRÉ</v>
      </c>
      <c r="AF8" s="29">
        <f t="shared" ca="1" si="7"/>
        <v>0.45842951678319893</v>
      </c>
      <c r="AG8" s="21">
        <f t="shared" si="8"/>
        <v>2</v>
      </c>
      <c r="AH8" s="22">
        <f t="shared" si="9"/>
        <v>3</v>
      </c>
      <c r="AI8" s="22">
        <f t="shared" ca="1" si="10"/>
        <v>2.5601851851851749</v>
      </c>
      <c r="AJ8" s="22">
        <f t="shared" ca="1" si="11"/>
        <v>2.6481481481481399</v>
      </c>
      <c r="AK8" s="22">
        <f t="shared" ca="1" si="12"/>
        <v>4</v>
      </c>
      <c r="AL8" s="22">
        <f t="shared" ca="1" si="13"/>
        <v>4</v>
      </c>
      <c r="AM8" s="22">
        <f t="shared" ca="1" si="14"/>
        <v>1</v>
      </c>
      <c r="AN8" s="22">
        <f t="shared" ca="1" si="15"/>
        <v>2.3518518518518601</v>
      </c>
      <c r="AO8" s="22">
        <f t="shared" ca="1" si="16"/>
        <v>2.3333333333333712</v>
      </c>
      <c r="AP8" s="22">
        <f t="shared" si="17"/>
        <v>2</v>
      </c>
      <c r="AQ8" s="22">
        <f t="shared" si="18"/>
        <v>3</v>
      </c>
      <c r="AR8" s="22">
        <f t="shared" ca="1" si="19"/>
        <v>3.1666666666666572</v>
      </c>
      <c r="AS8" s="28"/>
    </row>
    <row r="9" spans="1:45" x14ac:dyDescent="0.35">
      <c r="A9" s="14">
        <v>54121</v>
      </c>
      <c r="B9" s="15" t="s">
        <v>37</v>
      </c>
      <c r="C9" s="15" t="s">
        <v>38</v>
      </c>
      <c r="D9" s="15" t="s">
        <v>46</v>
      </c>
      <c r="E9" s="15">
        <v>2</v>
      </c>
      <c r="F9" s="15">
        <v>3</v>
      </c>
      <c r="G9" s="19"/>
      <c r="H9" s="20">
        <v>36098</v>
      </c>
      <c r="I9" s="16">
        <v>1999.75</v>
      </c>
      <c r="J9" s="40">
        <v>2013.6666666666667</v>
      </c>
      <c r="K9" s="40">
        <f t="shared" ca="1" si="0"/>
        <v>-34077.583333333336</v>
      </c>
      <c r="L9" s="40">
        <f t="shared" ca="1" si="1"/>
        <v>20.666666666666742</v>
      </c>
      <c r="M9" s="40">
        <f t="shared" ca="1" si="2"/>
        <v>6.75</v>
      </c>
      <c r="N9" s="18"/>
      <c r="O9" s="40" t="s">
        <v>250</v>
      </c>
      <c r="P9" s="15">
        <v>38000</v>
      </c>
      <c r="Q9" s="17" t="s">
        <v>182</v>
      </c>
      <c r="R9" s="20">
        <v>42716</v>
      </c>
      <c r="S9" s="17" t="s">
        <v>46</v>
      </c>
      <c r="T9" s="13">
        <v>2</v>
      </c>
      <c r="U9" s="13">
        <v>3</v>
      </c>
      <c r="V9" s="13">
        <v>3</v>
      </c>
      <c r="W9" s="13">
        <v>3</v>
      </c>
      <c r="X9" s="13">
        <v>2</v>
      </c>
      <c r="Y9" s="13">
        <v>1</v>
      </c>
      <c r="Z9" s="13">
        <v>3.5</v>
      </c>
      <c r="AA9" s="24" t="str">
        <f t="shared" ca="1" si="3"/>
        <v>BIEN</v>
      </c>
      <c r="AB9" s="25">
        <f t="shared" ca="1" si="20"/>
        <v>2.7333333333333312</v>
      </c>
      <c r="AC9" s="24" t="str">
        <f t="shared" ca="1" si="4"/>
        <v>C</v>
      </c>
      <c r="AD9" s="25">
        <f t="shared" ca="1" si="5"/>
        <v>2.126666666666658</v>
      </c>
      <c r="AE9" s="25" t="str">
        <f t="shared" ca="1" si="6"/>
        <v>MODÉRÉ</v>
      </c>
      <c r="AF9" s="29">
        <f t="shared" ca="1" si="7"/>
        <v>0.39084778297475931</v>
      </c>
      <c r="AG9" s="21">
        <f t="shared" si="8"/>
        <v>2</v>
      </c>
      <c r="AH9" s="22">
        <f t="shared" si="9"/>
        <v>3</v>
      </c>
      <c r="AI9" s="22">
        <f t="shared" ca="1" si="10"/>
        <v>0.33333333333331394</v>
      </c>
      <c r="AJ9" s="22">
        <f t="shared" ca="1" si="11"/>
        <v>0.86666666666665115</v>
      </c>
      <c r="AK9" s="22">
        <f t="shared" ca="1" si="12"/>
        <v>4</v>
      </c>
      <c r="AL9" s="22">
        <f t="shared" ca="1" si="13"/>
        <v>4</v>
      </c>
      <c r="AM9" s="22">
        <f t="shared" ca="1" si="14"/>
        <v>1</v>
      </c>
      <c r="AN9" s="22">
        <f t="shared" ca="1" si="15"/>
        <v>4.1333333333333488</v>
      </c>
      <c r="AO9" s="22">
        <f t="shared" ca="1" si="16"/>
        <v>3.6875</v>
      </c>
      <c r="AP9" s="22">
        <f t="shared" si="17"/>
        <v>2.8</v>
      </c>
      <c r="AQ9" s="22">
        <f t="shared" si="18"/>
        <v>4.1999999999999993</v>
      </c>
      <c r="AR9" s="22">
        <f t="shared" ca="1" si="19"/>
        <v>2.3125</v>
      </c>
      <c r="AS9" s="28"/>
    </row>
    <row r="10" spans="1:45" x14ac:dyDescent="0.35">
      <c r="A10" s="14">
        <v>29418</v>
      </c>
      <c r="B10" s="15" t="s">
        <v>4</v>
      </c>
      <c r="C10" s="15" t="s">
        <v>5</v>
      </c>
      <c r="D10" s="15" t="s">
        <v>46</v>
      </c>
      <c r="E10" s="15">
        <v>3</v>
      </c>
      <c r="F10" s="15">
        <v>4</v>
      </c>
      <c r="G10" s="19"/>
      <c r="H10" s="20">
        <v>36099</v>
      </c>
      <c r="I10" s="16">
        <v>2006.75</v>
      </c>
      <c r="J10" s="40">
        <v>2008.3333333333333</v>
      </c>
      <c r="K10" s="40">
        <f t="shared" ca="1" si="0"/>
        <v>-34078.583333333336</v>
      </c>
      <c r="L10" s="40">
        <f t="shared" ca="1" si="1"/>
        <v>13.666666666666742</v>
      </c>
      <c r="M10" s="40">
        <f t="shared" ca="1" si="2"/>
        <v>12.083333333333485</v>
      </c>
      <c r="N10" s="18"/>
      <c r="O10" s="40" t="s">
        <v>248</v>
      </c>
      <c r="P10" s="15">
        <v>35000</v>
      </c>
      <c r="Q10" s="17" t="s">
        <v>185</v>
      </c>
      <c r="R10" s="20">
        <v>43003</v>
      </c>
      <c r="S10" s="17" t="s">
        <v>46</v>
      </c>
      <c r="T10" s="13">
        <v>2.5</v>
      </c>
      <c r="U10" s="13">
        <v>4</v>
      </c>
      <c r="V10" s="13">
        <v>3</v>
      </c>
      <c r="W10" s="13">
        <v>1</v>
      </c>
      <c r="X10" s="13">
        <v>3</v>
      </c>
      <c r="Y10" s="13">
        <v>1</v>
      </c>
      <c r="Z10" s="13">
        <v>3.5</v>
      </c>
      <c r="AA10" s="24" t="str">
        <f t="shared" ca="1" si="3"/>
        <v>BIEN</v>
      </c>
      <c r="AB10" s="25">
        <f t="shared" ca="1" si="20"/>
        <v>2.8120370370370353</v>
      </c>
      <c r="AC10" s="24" t="str">
        <f t="shared" ca="1" si="4"/>
        <v>C</v>
      </c>
      <c r="AD10" s="25">
        <f t="shared" ca="1" si="5"/>
        <v>2.3416666666666632</v>
      </c>
      <c r="AE10" s="25" t="str">
        <f t="shared" ca="1" si="6"/>
        <v>MODÉRÉ</v>
      </c>
      <c r="AF10" s="29">
        <f t="shared" ca="1" si="7"/>
        <v>0.34864513533394575</v>
      </c>
      <c r="AG10" s="21">
        <f t="shared" si="8"/>
        <v>2.75</v>
      </c>
      <c r="AH10" s="22">
        <f t="shared" si="9"/>
        <v>2.25</v>
      </c>
      <c r="AI10" s="22">
        <f t="shared" ca="1" si="10"/>
        <v>2.5601851851851749</v>
      </c>
      <c r="AJ10" s="22">
        <f t="shared" ca="1" si="11"/>
        <v>3.1481481481481399</v>
      </c>
      <c r="AK10" s="22">
        <f t="shared" ca="1" si="12"/>
        <v>5</v>
      </c>
      <c r="AL10" s="22">
        <f t="shared" ca="1" si="13"/>
        <v>4.5</v>
      </c>
      <c r="AM10" s="22">
        <f t="shared" ca="1" si="14"/>
        <v>1</v>
      </c>
      <c r="AN10" s="22">
        <f t="shared" ca="1" si="15"/>
        <v>2.8518518518518601</v>
      </c>
      <c r="AO10" s="22">
        <f t="shared" ca="1" si="16"/>
        <v>5</v>
      </c>
      <c r="AP10" s="22">
        <f t="shared" si="17"/>
        <v>2.5</v>
      </c>
      <c r="AQ10" s="22">
        <f t="shared" si="18"/>
        <v>3</v>
      </c>
      <c r="AR10" s="22">
        <f t="shared" ca="1" si="19"/>
        <v>1</v>
      </c>
      <c r="AS10" s="28"/>
    </row>
    <row r="11" spans="1:45" x14ac:dyDescent="0.35">
      <c r="A11" s="14">
        <v>55045</v>
      </c>
      <c r="B11" s="15" t="s">
        <v>61</v>
      </c>
      <c r="C11" s="15" t="s">
        <v>62</v>
      </c>
      <c r="D11" s="15" t="s">
        <v>168</v>
      </c>
      <c r="E11" s="15">
        <v>2</v>
      </c>
      <c r="F11" s="15">
        <v>3</v>
      </c>
      <c r="G11" s="19"/>
      <c r="H11" s="20">
        <v>36100</v>
      </c>
      <c r="I11" s="16">
        <v>2007.75</v>
      </c>
      <c r="J11" s="40">
        <v>2013.8333333333333</v>
      </c>
      <c r="K11" s="40">
        <f t="shared" ca="1" si="0"/>
        <v>-34079.583333333336</v>
      </c>
      <c r="L11" s="40">
        <f t="shared" ca="1" si="1"/>
        <v>12.666666666666742</v>
      </c>
      <c r="M11" s="40">
        <f t="shared" ca="1" si="2"/>
        <v>6.5833333333334849</v>
      </c>
      <c r="N11" s="18"/>
      <c r="O11" s="40" t="s">
        <v>248</v>
      </c>
      <c r="P11" s="15">
        <v>36000</v>
      </c>
      <c r="Q11" s="17" t="s">
        <v>196</v>
      </c>
      <c r="R11" s="20">
        <v>42793</v>
      </c>
      <c r="S11" s="17" t="s">
        <v>170</v>
      </c>
      <c r="T11" s="13">
        <v>2.25</v>
      </c>
      <c r="U11" s="13">
        <v>3</v>
      </c>
      <c r="V11" s="13">
        <v>3</v>
      </c>
      <c r="W11" s="13">
        <v>2</v>
      </c>
      <c r="X11" s="13">
        <v>3</v>
      </c>
      <c r="Y11" s="13">
        <v>2</v>
      </c>
      <c r="Z11" s="13">
        <v>4.25</v>
      </c>
      <c r="AA11" s="24" t="str">
        <f t="shared" ca="1" si="3"/>
        <v>BIEN</v>
      </c>
      <c r="AB11" s="25">
        <f t="shared" ca="1" si="20"/>
        <v>3.027314814814813</v>
      </c>
      <c r="AC11" s="24" t="str">
        <f t="shared" ca="1" si="4"/>
        <v>C</v>
      </c>
      <c r="AD11" s="25">
        <f t="shared" ca="1" si="5"/>
        <v>2.4421296296296253</v>
      </c>
      <c r="AE11" s="25" t="str">
        <f t="shared" ca="1" si="6"/>
        <v>MODÉRÉ</v>
      </c>
      <c r="AF11" s="29">
        <f t="shared" ca="1" si="7"/>
        <v>0.49427108405409037</v>
      </c>
      <c r="AG11" s="21">
        <f t="shared" si="8"/>
        <v>2.25</v>
      </c>
      <c r="AH11" s="22">
        <f t="shared" si="9"/>
        <v>3.375</v>
      </c>
      <c r="AI11" s="22">
        <f t="shared" ca="1" si="10"/>
        <v>2.3865740740740633</v>
      </c>
      <c r="AJ11" s="22">
        <f t="shared" ca="1" si="11"/>
        <v>2.2592592592592506</v>
      </c>
      <c r="AK11" s="22">
        <f t="shared" ca="1" si="12"/>
        <v>4</v>
      </c>
      <c r="AL11" s="22">
        <f t="shared" ca="1" si="13"/>
        <v>4.25</v>
      </c>
      <c r="AM11" s="22">
        <f t="shared" ca="1" si="14"/>
        <v>1</v>
      </c>
      <c r="AN11" s="22">
        <f t="shared" ca="1" si="15"/>
        <v>2.7407407407407494</v>
      </c>
      <c r="AO11" s="22">
        <f t="shared" ca="1" si="16"/>
        <v>3.6458333333333712</v>
      </c>
      <c r="AP11" s="22">
        <f t="shared" si="17"/>
        <v>2.6</v>
      </c>
      <c r="AQ11" s="22">
        <f t="shared" si="18"/>
        <v>3.5250000000000004</v>
      </c>
      <c r="AR11" s="22">
        <f t="shared" ca="1" si="19"/>
        <v>2.3541666666666288</v>
      </c>
      <c r="AS11" s="28"/>
    </row>
    <row r="12" spans="1:45" x14ac:dyDescent="0.35">
      <c r="A12" s="14">
        <v>87493</v>
      </c>
      <c r="B12" s="15" t="s">
        <v>63</v>
      </c>
      <c r="C12" s="15" t="s">
        <v>22</v>
      </c>
      <c r="D12" s="15" t="s">
        <v>168</v>
      </c>
      <c r="E12" s="15">
        <v>1</v>
      </c>
      <c r="F12" s="15">
        <v>5</v>
      </c>
      <c r="G12" s="19"/>
      <c r="H12" s="20">
        <v>36101</v>
      </c>
      <c r="I12" s="16">
        <v>2017.5</v>
      </c>
      <c r="J12" s="40">
        <v>2017.5833333333333</v>
      </c>
      <c r="K12" s="40">
        <f t="shared" ca="1" si="0"/>
        <v>-34080.583333333336</v>
      </c>
      <c r="L12" s="40">
        <f t="shared" ca="1" si="1"/>
        <v>2.9166666666667425</v>
      </c>
      <c r="M12" s="40">
        <f t="shared" ca="1" si="2"/>
        <v>2.8333333333334849</v>
      </c>
      <c r="N12" s="18"/>
      <c r="O12" s="40" t="s">
        <v>250</v>
      </c>
      <c r="P12" s="15">
        <v>23500</v>
      </c>
      <c r="Q12" s="17" t="s">
        <v>184</v>
      </c>
      <c r="R12" s="20">
        <v>42961</v>
      </c>
      <c r="S12" s="17" t="s">
        <v>46</v>
      </c>
      <c r="T12" s="13">
        <v>2.25</v>
      </c>
      <c r="U12" s="13">
        <v>3</v>
      </c>
      <c r="V12" s="13">
        <v>3</v>
      </c>
      <c r="W12" s="13">
        <v>5</v>
      </c>
      <c r="X12" s="13">
        <v>3</v>
      </c>
      <c r="Y12" s="13">
        <v>3</v>
      </c>
      <c r="Z12" s="13">
        <v>4</v>
      </c>
      <c r="AA12" s="24" t="str">
        <f t="shared" ca="1" si="3"/>
        <v>TRÈS BIEN</v>
      </c>
      <c r="AB12" s="25">
        <f t="shared" ca="1" si="20"/>
        <v>4.0052083333333286</v>
      </c>
      <c r="AC12" s="24" t="str">
        <f t="shared" ca="1" si="4"/>
        <v>A</v>
      </c>
      <c r="AD12" s="25">
        <f t="shared" ca="1" si="5"/>
        <v>4.1635416666666547</v>
      </c>
      <c r="AE12" s="25" t="str">
        <f t="shared" ca="1" si="6"/>
        <v>TRÈS ÉLEVÉ</v>
      </c>
      <c r="AF12" s="29">
        <f t="shared" ca="1" si="7"/>
        <v>0.83662576048661796</v>
      </c>
      <c r="AG12" s="21">
        <f t="shared" si="8"/>
        <v>2.25</v>
      </c>
      <c r="AH12" s="22">
        <f t="shared" si="9"/>
        <v>4.875</v>
      </c>
      <c r="AI12" s="22">
        <f t="shared" ca="1" si="10"/>
        <v>4.276041666666643</v>
      </c>
      <c r="AJ12" s="22">
        <f t="shared" ca="1" si="11"/>
        <v>2.7708333333333144</v>
      </c>
      <c r="AK12" s="22">
        <f t="shared" ca="1" si="12"/>
        <v>3</v>
      </c>
      <c r="AL12" s="22">
        <f t="shared" ca="1" si="13"/>
        <v>4.25</v>
      </c>
      <c r="AM12" s="22">
        <f t="shared" ca="1" si="14"/>
        <v>1</v>
      </c>
      <c r="AN12" s="22">
        <f t="shared" ca="1" si="15"/>
        <v>1.2291666666666856</v>
      </c>
      <c r="AO12" s="22">
        <f t="shared" ca="1" si="16"/>
        <v>2.4166666666667425</v>
      </c>
      <c r="AP12" s="22">
        <f t="shared" si="17"/>
        <v>1.35</v>
      </c>
      <c r="AQ12" s="22">
        <f t="shared" si="18"/>
        <v>1.6500000000000001</v>
      </c>
      <c r="AR12" s="22">
        <f t="shared" ca="1" si="19"/>
        <v>3.2916666666666288</v>
      </c>
      <c r="AS12" s="28"/>
    </row>
    <row r="13" spans="1:45" x14ac:dyDescent="0.35">
      <c r="A13" s="14" t="s">
        <v>204</v>
      </c>
      <c r="B13" s="15" t="s">
        <v>205</v>
      </c>
      <c r="C13" s="15" t="s">
        <v>206</v>
      </c>
      <c r="D13" s="15" t="s">
        <v>168</v>
      </c>
      <c r="E13" s="15">
        <v>2</v>
      </c>
      <c r="F13" s="15">
        <v>4</v>
      </c>
      <c r="G13" s="19"/>
      <c r="H13" s="20">
        <v>36102</v>
      </c>
      <c r="I13" s="16">
        <v>2010</v>
      </c>
      <c r="J13" s="40">
        <v>2014.6666666666667</v>
      </c>
      <c r="K13" s="40">
        <f t="shared" ca="1" si="0"/>
        <v>-34081.583333333336</v>
      </c>
      <c r="L13" s="40">
        <f t="shared" ca="1" si="1"/>
        <v>10.416666666666742</v>
      </c>
      <c r="M13" s="40">
        <f t="shared" ca="1" si="2"/>
        <v>5.75</v>
      </c>
      <c r="N13" s="18"/>
      <c r="O13" s="40" t="s">
        <v>250</v>
      </c>
      <c r="P13" s="19"/>
      <c r="Q13" s="17" t="s">
        <v>196</v>
      </c>
      <c r="R13" s="20">
        <v>43318</v>
      </c>
      <c r="S13" s="17" t="s">
        <v>207</v>
      </c>
      <c r="T13" s="13">
        <v>2</v>
      </c>
      <c r="U13" s="13">
        <v>3</v>
      </c>
      <c r="V13" s="13">
        <v>3</v>
      </c>
      <c r="W13" s="13">
        <v>3</v>
      </c>
      <c r="X13" s="13">
        <v>3</v>
      </c>
      <c r="Y13" s="13">
        <v>1</v>
      </c>
      <c r="Z13" s="13">
        <v>3.5</v>
      </c>
      <c r="AA13" s="24" t="str">
        <f t="shared" ca="1" si="3"/>
        <v>BIEN</v>
      </c>
      <c r="AB13" s="25">
        <f t="shared" ca="1" si="20"/>
        <v>2.8773148148148131</v>
      </c>
      <c r="AC13" s="24" t="str">
        <f t="shared" ca="1" si="4"/>
        <v>!B/C</v>
      </c>
      <c r="AD13" s="25">
        <f t="shared" ca="1" si="5"/>
        <v>3.0300925925925881</v>
      </c>
      <c r="AE13" s="25" t="str">
        <f t="shared" si="6"/>
        <v>BAS</v>
      </c>
      <c r="AF13" s="29">
        <f t="shared" si="7"/>
        <v>0</v>
      </c>
      <c r="AG13" s="21">
        <f t="shared" si="8"/>
        <v>2</v>
      </c>
      <c r="AH13" s="22">
        <f t="shared" si="9"/>
        <v>3</v>
      </c>
      <c r="AI13" s="22">
        <f t="shared" ca="1" si="10"/>
        <v>2.3865740740740633</v>
      </c>
      <c r="AJ13" s="22">
        <f t="shared" ca="1" si="11"/>
        <v>2.5092592592592506</v>
      </c>
      <c r="AK13" s="22">
        <f t="shared" ca="1" si="12"/>
        <v>4</v>
      </c>
      <c r="AL13" s="22">
        <f t="shared" ca="1" si="13"/>
        <v>4</v>
      </c>
      <c r="AM13" s="22">
        <f t="shared" ca="1" si="14"/>
        <v>1</v>
      </c>
      <c r="AN13" s="22">
        <f t="shared" ca="1" si="15"/>
        <v>2.4907407407407494</v>
      </c>
      <c r="AO13" s="22">
        <f t="shared" ca="1" si="16"/>
        <v>3.4375</v>
      </c>
      <c r="AP13" s="22">
        <f t="shared" si="17"/>
        <v>-1</v>
      </c>
      <c r="AQ13" s="22">
        <f t="shared" si="18"/>
        <v>0</v>
      </c>
      <c r="AR13" s="22">
        <f t="shared" ca="1" si="19"/>
        <v>2.5625</v>
      </c>
      <c r="AS13" s="28"/>
    </row>
    <row r="14" spans="1:45" x14ac:dyDescent="0.35">
      <c r="A14" s="14">
        <v>17603</v>
      </c>
      <c r="B14" s="15" t="s">
        <v>64</v>
      </c>
      <c r="C14" s="15" t="s">
        <v>44</v>
      </c>
      <c r="D14" s="15" t="s">
        <v>168</v>
      </c>
      <c r="E14" s="15">
        <v>2</v>
      </c>
      <c r="F14" s="15">
        <v>1</v>
      </c>
      <c r="G14" s="19"/>
      <c r="H14" s="20">
        <v>36103</v>
      </c>
      <c r="I14" s="16">
        <v>1996.75</v>
      </c>
      <c r="J14" s="40">
        <v>2006.1666666666667</v>
      </c>
      <c r="K14" s="40">
        <f t="shared" ca="1" si="0"/>
        <v>-34082.583333333336</v>
      </c>
      <c r="L14" s="40">
        <f t="shared" ca="1" si="1"/>
        <v>23.666666666666742</v>
      </c>
      <c r="M14" s="40">
        <f t="shared" ca="1" si="2"/>
        <v>14.25</v>
      </c>
      <c r="N14" s="18"/>
      <c r="O14" s="40" t="s">
        <v>249</v>
      </c>
      <c r="P14" s="15">
        <v>36500</v>
      </c>
      <c r="Q14" s="17" t="s">
        <v>184</v>
      </c>
      <c r="R14" s="20">
        <v>42930</v>
      </c>
      <c r="S14" s="17" t="s">
        <v>178</v>
      </c>
      <c r="T14" s="13">
        <v>2</v>
      </c>
      <c r="U14" s="13">
        <v>3</v>
      </c>
      <c r="V14" s="13">
        <v>3</v>
      </c>
      <c r="W14" s="13">
        <v>1</v>
      </c>
      <c r="X14" s="13">
        <v>3</v>
      </c>
      <c r="Y14" s="13">
        <v>1</v>
      </c>
      <c r="Z14" s="13">
        <v>3</v>
      </c>
      <c r="AA14" s="24" t="str">
        <f t="shared" ca="1" si="3"/>
        <v>BIEN</v>
      </c>
      <c r="AB14" s="25">
        <f t="shared" ca="1" si="20"/>
        <v>2.6999999999999997</v>
      </c>
      <c r="AC14" s="24" t="str">
        <f t="shared" ca="1" si="4"/>
        <v>D</v>
      </c>
      <c r="AD14" s="25">
        <f t="shared" ca="1" si="5"/>
        <v>1.0533333333333301</v>
      </c>
      <c r="AE14" s="25" t="str">
        <f t="shared" ca="1" si="6"/>
        <v>BAS</v>
      </c>
      <c r="AF14" s="29">
        <f t="shared" ca="1" si="7"/>
        <v>0.1496307594633238</v>
      </c>
      <c r="AG14" s="21">
        <f t="shared" si="8"/>
        <v>2</v>
      </c>
      <c r="AH14" s="22">
        <f t="shared" si="9"/>
        <v>3</v>
      </c>
      <c r="AI14" s="22">
        <f t="shared" ca="1" si="10"/>
        <v>0</v>
      </c>
      <c r="AJ14" s="22">
        <f t="shared" ca="1" si="11"/>
        <v>0.26666666666665151</v>
      </c>
      <c r="AK14" s="22">
        <f t="shared" ca="1" si="12"/>
        <v>4</v>
      </c>
      <c r="AL14" s="22">
        <f t="shared" ca="1" si="13"/>
        <v>4</v>
      </c>
      <c r="AM14" s="22">
        <f t="shared" ca="1" si="14"/>
        <v>1</v>
      </c>
      <c r="AN14" s="22">
        <f t="shared" ca="1" si="15"/>
        <v>4.7333333333333485</v>
      </c>
      <c r="AO14" s="22">
        <f t="shared" ca="1" si="16"/>
        <v>5</v>
      </c>
      <c r="AP14" s="22">
        <f t="shared" si="17"/>
        <v>2.65</v>
      </c>
      <c r="AQ14" s="22">
        <f t="shared" si="18"/>
        <v>3.9749999999999996</v>
      </c>
      <c r="AR14" s="22">
        <f t="shared" ca="1" si="19"/>
        <v>1</v>
      </c>
      <c r="AS14" s="28"/>
    </row>
    <row r="15" spans="1:45" x14ac:dyDescent="0.35">
      <c r="A15" s="14">
        <v>21668</v>
      </c>
      <c r="B15" s="15" t="s">
        <v>65</v>
      </c>
      <c r="C15" s="15" t="s">
        <v>66</v>
      </c>
      <c r="D15" s="15" t="s">
        <v>169</v>
      </c>
      <c r="E15" s="15">
        <v>3</v>
      </c>
      <c r="F15" s="15">
        <v>4</v>
      </c>
      <c r="G15" s="19"/>
      <c r="H15" s="20">
        <v>36104</v>
      </c>
      <c r="I15" s="16">
        <v>1997</v>
      </c>
      <c r="J15" s="40">
        <v>2007.0833333333333</v>
      </c>
      <c r="K15" s="40">
        <f t="shared" ca="1" si="0"/>
        <v>-34083.583333333336</v>
      </c>
      <c r="L15" s="40">
        <f t="shared" ca="1" si="1"/>
        <v>23.416666666666742</v>
      </c>
      <c r="M15" s="40">
        <f t="shared" ca="1" si="2"/>
        <v>13.333333333333485</v>
      </c>
      <c r="N15" s="18"/>
      <c r="O15" s="40" t="s">
        <v>250</v>
      </c>
      <c r="P15" s="15"/>
      <c r="Q15" s="17" t="s">
        <v>185</v>
      </c>
      <c r="R15" s="20">
        <v>42856</v>
      </c>
      <c r="S15" s="17" t="s">
        <v>169</v>
      </c>
      <c r="T15" s="13"/>
      <c r="U15" s="13"/>
      <c r="V15" s="13"/>
      <c r="W15" s="13"/>
      <c r="X15" s="13"/>
      <c r="Y15" s="13"/>
      <c r="Z15" s="13">
        <v>4</v>
      </c>
      <c r="AA15" s="24" t="str">
        <f t="shared" si="3"/>
        <v/>
      </c>
      <c r="AB15" s="25" t="str">
        <f t="shared" si="20"/>
        <v/>
      </c>
      <c r="AC15" s="24" t="str">
        <f t="shared" si="4"/>
        <v/>
      </c>
      <c r="AD15" s="25" t="str">
        <f t="shared" si="5"/>
        <v/>
      </c>
      <c r="AE15" s="25" t="str">
        <f t="shared" si="6"/>
        <v>BAS</v>
      </c>
      <c r="AF15" s="29">
        <f t="shared" si="7"/>
        <v>0</v>
      </c>
      <c r="AG15" s="21">
        <f t="shared" si="8"/>
        <v>0</v>
      </c>
      <c r="AH15" s="22">
        <f t="shared" si="9"/>
        <v>0</v>
      </c>
      <c r="AI15" s="22">
        <f t="shared" ca="1" si="10"/>
        <v>0</v>
      </c>
      <c r="AJ15" s="22">
        <f t="shared" ca="1" si="11"/>
        <v>1.3166666666666513</v>
      </c>
      <c r="AK15" s="22">
        <f t="shared" ca="1" si="12"/>
        <v>5</v>
      </c>
      <c r="AL15" s="22">
        <f t="shared" ca="1" si="13"/>
        <v>2</v>
      </c>
      <c r="AM15" s="22">
        <f t="shared" ca="1" si="14"/>
        <v>1</v>
      </c>
      <c r="AN15" s="22">
        <f t="shared" ca="1" si="15"/>
        <v>4.6833333333333487</v>
      </c>
      <c r="AO15" s="22">
        <f t="shared" ca="1" si="16"/>
        <v>5</v>
      </c>
      <c r="AP15" s="22">
        <f t="shared" si="17"/>
        <v>-1</v>
      </c>
      <c r="AQ15" s="22">
        <f t="shared" si="18"/>
        <v>1.5</v>
      </c>
      <c r="AR15" s="22">
        <f t="shared" ca="1" si="19"/>
        <v>1</v>
      </c>
      <c r="AS15" s="28"/>
    </row>
    <row r="16" spans="1:45" x14ac:dyDescent="0.35">
      <c r="A16" s="14">
        <v>40401</v>
      </c>
      <c r="B16" s="15" t="s">
        <v>19</v>
      </c>
      <c r="C16" s="15" t="s">
        <v>20</v>
      </c>
      <c r="D16" s="15" t="s">
        <v>46</v>
      </c>
      <c r="E16" s="15">
        <v>3</v>
      </c>
      <c r="F16" s="15">
        <v>5</v>
      </c>
      <c r="G16" s="19"/>
      <c r="H16" s="20">
        <v>36105</v>
      </c>
      <c r="I16" s="16">
        <v>1998.75</v>
      </c>
      <c r="J16" s="40">
        <v>2011.0833333333333</v>
      </c>
      <c r="K16" s="40">
        <f t="shared" ca="1" si="0"/>
        <v>-34084.583333333336</v>
      </c>
      <c r="L16" s="40">
        <f t="shared" ca="1" si="1"/>
        <v>21.666666666666742</v>
      </c>
      <c r="M16" s="40">
        <f t="shared" ca="1" si="2"/>
        <v>9.3333333333334849</v>
      </c>
      <c r="N16" s="18"/>
      <c r="O16" s="40" t="s">
        <v>248</v>
      </c>
      <c r="P16" s="15">
        <v>39000</v>
      </c>
      <c r="Q16" s="17" t="s">
        <v>185</v>
      </c>
      <c r="R16" s="20">
        <v>42920</v>
      </c>
      <c r="S16" s="17" t="s">
        <v>46</v>
      </c>
      <c r="T16" s="13">
        <v>3</v>
      </c>
      <c r="U16" s="13">
        <v>3</v>
      </c>
      <c r="V16" s="13">
        <v>3</v>
      </c>
      <c r="W16" s="13">
        <v>3</v>
      </c>
      <c r="X16" s="13">
        <v>3</v>
      </c>
      <c r="Y16" s="13">
        <v>1</v>
      </c>
      <c r="Z16" s="13">
        <v>4.5</v>
      </c>
      <c r="AA16" s="24" t="str">
        <f t="shared" ca="1" si="3"/>
        <v>BIEN</v>
      </c>
      <c r="AB16" s="25">
        <f t="shared" ca="1" si="20"/>
        <v>2.6666666666666634</v>
      </c>
      <c r="AC16" s="24" t="str">
        <f t="shared" ca="1" si="4"/>
        <v>C</v>
      </c>
      <c r="AD16" s="25">
        <f t="shared" ca="1" si="5"/>
        <v>2.8666666666666583</v>
      </c>
      <c r="AE16" s="25" t="str">
        <f t="shared" ca="1" si="6"/>
        <v>MODÉRÉ</v>
      </c>
      <c r="AF16" s="29">
        <f t="shared" ca="1" si="7"/>
        <v>0.47709936683232107</v>
      </c>
      <c r="AG16" s="21">
        <f t="shared" si="8"/>
        <v>3</v>
      </c>
      <c r="AH16" s="22">
        <f t="shared" si="9"/>
        <v>3</v>
      </c>
      <c r="AI16" s="22">
        <f t="shared" ca="1" si="10"/>
        <v>1.3333333333333148</v>
      </c>
      <c r="AJ16" s="22">
        <f t="shared" ca="1" si="11"/>
        <v>1.6666666666666519</v>
      </c>
      <c r="AK16" s="22">
        <f t="shared" ca="1" si="12"/>
        <v>5</v>
      </c>
      <c r="AL16" s="22">
        <f t="shared" ca="1" si="13"/>
        <v>5</v>
      </c>
      <c r="AM16" s="22">
        <f t="shared" ca="1" si="14"/>
        <v>1</v>
      </c>
      <c r="AN16" s="22">
        <f t="shared" ca="1" si="15"/>
        <v>4.3333333333333481</v>
      </c>
      <c r="AO16" s="22">
        <f t="shared" ca="1" si="16"/>
        <v>4.3333333333333712</v>
      </c>
      <c r="AP16" s="22">
        <f t="shared" si="17"/>
        <v>2.9</v>
      </c>
      <c r="AQ16" s="22">
        <f t="shared" si="18"/>
        <v>2.8499999999999996</v>
      </c>
      <c r="AR16" s="22">
        <f t="shared" ca="1" si="19"/>
        <v>1.6666666666666288</v>
      </c>
      <c r="AS16" s="28"/>
    </row>
    <row r="17" spans="1:45" x14ac:dyDescent="0.35">
      <c r="A17" s="14">
        <v>59471</v>
      </c>
      <c r="B17" s="15" t="s">
        <v>67</v>
      </c>
      <c r="C17" s="15" t="s">
        <v>68</v>
      </c>
      <c r="D17" s="15" t="s">
        <v>168</v>
      </c>
      <c r="E17" s="15">
        <v>2</v>
      </c>
      <c r="F17" s="15">
        <v>2</v>
      </c>
      <c r="G17" s="19"/>
      <c r="H17" s="20">
        <v>36106</v>
      </c>
      <c r="I17" s="16">
        <v>2007.75</v>
      </c>
      <c r="J17" s="40">
        <v>2014.5833333333333</v>
      </c>
      <c r="K17" s="40">
        <f t="shared" ca="1" si="0"/>
        <v>-34085.583333333336</v>
      </c>
      <c r="L17" s="40">
        <f t="shared" ca="1" si="1"/>
        <v>12.666666666666742</v>
      </c>
      <c r="M17" s="40">
        <f t="shared" ca="1" si="2"/>
        <v>5.8333333333334849</v>
      </c>
      <c r="N17" s="18"/>
      <c r="O17" s="40" t="s">
        <v>248</v>
      </c>
      <c r="P17" s="15">
        <v>26000</v>
      </c>
      <c r="Q17" s="17" t="s">
        <v>184</v>
      </c>
      <c r="R17" s="20">
        <v>42718</v>
      </c>
      <c r="S17" s="17" t="s">
        <v>176</v>
      </c>
      <c r="T17" s="13">
        <v>1.75</v>
      </c>
      <c r="U17" s="13">
        <v>3</v>
      </c>
      <c r="V17" s="13">
        <v>3</v>
      </c>
      <c r="W17" s="13">
        <v>1</v>
      </c>
      <c r="X17" s="13">
        <v>3</v>
      </c>
      <c r="Y17" s="13">
        <v>1</v>
      </c>
      <c r="Z17" s="13">
        <v>3</v>
      </c>
      <c r="AA17" s="24" t="str">
        <f t="shared" ca="1" si="3"/>
        <v>BIEN</v>
      </c>
      <c r="AB17" s="25">
        <f t="shared" ca="1" si="20"/>
        <v>2.6023148148148127</v>
      </c>
      <c r="AC17" s="24" t="str">
        <f t="shared" ca="1" si="4"/>
        <v>!C/D</v>
      </c>
      <c r="AD17" s="25">
        <f t="shared" ca="1" si="5"/>
        <v>1.8041666666666627</v>
      </c>
      <c r="AE17" s="25" t="str">
        <f t="shared" ca="1" si="6"/>
        <v>MODÉRÉ</v>
      </c>
      <c r="AF17" s="29">
        <f t="shared" ca="1" si="7"/>
        <v>0.394325341420248</v>
      </c>
      <c r="AG17" s="21">
        <f t="shared" si="8"/>
        <v>1.75</v>
      </c>
      <c r="AH17" s="22">
        <f t="shared" si="9"/>
        <v>2.625</v>
      </c>
      <c r="AI17" s="22">
        <f t="shared" ca="1" si="10"/>
        <v>1.7615740740740633</v>
      </c>
      <c r="AJ17" s="22">
        <f t="shared" ca="1" si="11"/>
        <v>2.2592592592592506</v>
      </c>
      <c r="AK17" s="22">
        <f t="shared" ca="1" si="12"/>
        <v>4</v>
      </c>
      <c r="AL17" s="22">
        <f t="shared" ca="1" si="13"/>
        <v>3.75</v>
      </c>
      <c r="AM17" s="22">
        <f t="shared" ca="1" si="14"/>
        <v>1</v>
      </c>
      <c r="AN17" s="22">
        <f t="shared" ca="1" si="15"/>
        <v>2.7407407407407494</v>
      </c>
      <c r="AO17" s="22">
        <f t="shared" ca="1" si="16"/>
        <v>3.4583333333333712</v>
      </c>
      <c r="AP17" s="22">
        <f t="shared" si="17"/>
        <v>1.6</v>
      </c>
      <c r="AQ17" s="22">
        <f t="shared" si="18"/>
        <v>2.7750000000000004</v>
      </c>
      <c r="AR17" s="22">
        <f t="shared" ca="1" si="19"/>
        <v>2.5416666666666288</v>
      </c>
      <c r="AS17" s="28"/>
    </row>
    <row r="18" spans="1:45" x14ac:dyDescent="0.35">
      <c r="A18" s="14">
        <v>60481</v>
      </c>
      <c r="B18" s="15" t="s">
        <v>69</v>
      </c>
      <c r="C18" s="15" t="s">
        <v>70</v>
      </c>
      <c r="D18" s="15" t="s">
        <v>168</v>
      </c>
      <c r="E18" s="15">
        <v>3</v>
      </c>
      <c r="F18" s="15">
        <v>3</v>
      </c>
      <c r="G18" s="19"/>
      <c r="H18" s="20">
        <v>36107</v>
      </c>
      <c r="I18" s="16">
        <v>1999.75</v>
      </c>
      <c r="J18" s="40">
        <v>2014.75</v>
      </c>
      <c r="K18" s="40">
        <f t="shared" ca="1" si="0"/>
        <v>-34086.583333333336</v>
      </c>
      <c r="L18" s="40">
        <f t="shared" ca="1" si="1"/>
        <v>20.666666666666742</v>
      </c>
      <c r="M18" s="40">
        <f t="shared" ca="1" si="2"/>
        <v>5.6666666666667425</v>
      </c>
      <c r="N18" s="18"/>
      <c r="O18" s="40" t="s">
        <v>248</v>
      </c>
      <c r="P18" s="15">
        <v>41800</v>
      </c>
      <c r="Q18" s="17" t="s">
        <v>182</v>
      </c>
      <c r="R18" s="20">
        <v>42948</v>
      </c>
      <c r="S18" s="17" t="s">
        <v>176</v>
      </c>
      <c r="T18" s="13">
        <v>3</v>
      </c>
      <c r="U18" s="13">
        <v>3</v>
      </c>
      <c r="V18" s="13">
        <v>2</v>
      </c>
      <c r="W18" s="13">
        <v>1</v>
      </c>
      <c r="X18" s="13">
        <v>3</v>
      </c>
      <c r="Y18" s="13">
        <v>1</v>
      </c>
      <c r="Z18" s="13">
        <v>4</v>
      </c>
      <c r="AA18" s="24" t="str">
        <f t="shared" ca="1" si="3"/>
        <v>BIEN</v>
      </c>
      <c r="AB18" s="25">
        <f t="shared" ca="1" si="20"/>
        <v>2.5166666666666631</v>
      </c>
      <c r="AC18" s="24" t="str">
        <f t="shared" ca="1" si="4"/>
        <v>!C/D</v>
      </c>
      <c r="AD18" s="25">
        <f t="shared" ca="1" si="5"/>
        <v>1.889999999999993</v>
      </c>
      <c r="AE18" s="25" t="str">
        <f t="shared" ca="1" si="6"/>
        <v>ÉLÉVÉ</v>
      </c>
      <c r="AF18" s="29">
        <f t="shared" ca="1" si="7"/>
        <v>0.53908675246639337</v>
      </c>
      <c r="AG18" s="21">
        <f t="shared" si="8"/>
        <v>2.75</v>
      </c>
      <c r="AH18" s="22">
        <f t="shared" si="9"/>
        <v>3</v>
      </c>
      <c r="AI18" s="22">
        <f t="shared" ca="1" si="10"/>
        <v>1.5833333333333139</v>
      </c>
      <c r="AJ18" s="22">
        <f t="shared" ca="1" si="11"/>
        <v>1.8666666666666512</v>
      </c>
      <c r="AK18" s="22">
        <f t="shared" ca="1" si="12"/>
        <v>5</v>
      </c>
      <c r="AL18" s="22">
        <f t="shared" ca="1" si="13"/>
        <v>5</v>
      </c>
      <c r="AM18" s="22">
        <f t="shared" ca="1" si="14"/>
        <v>1</v>
      </c>
      <c r="AN18" s="22">
        <f t="shared" ca="1" si="15"/>
        <v>4.1333333333333488</v>
      </c>
      <c r="AO18" s="22">
        <f t="shared" ca="1" si="16"/>
        <v>3.4166666666666856</v>
      </c>
      <c r="AP18" s="22">
        <f t="shared" si="17"/>
        <v>3.1799999999999997</v>
      </c>
      <c r="AQ18" s="22">
        <f t="shared" si="18"/>
        <v>3.2699999999999996</v>
      </c>
      <c r="AR18" s="22">
        <f t="shared" ca="1" si="19"/>
        <v>2.5833333333333144</v>
      </c>
      <c r="AS18" s="28"/>
    </row>
    <row r="19" spans="1:45" x14ac:dyDescent="0.35">
      <c r="A19" s="14">
        <v>90158</v>
      </c>
      <c r="B19" s="15" t="s">
        <v>35</v>
      </c>
      <c r="C19" s="15" t="s">
        <v>36</v>
      </c>
      <c r="D19" s="15" t="s">
        <v>46</v>
      </c>
      <c r="E19" s="15">
        <v>1</v>
      </c>
      <c r="F19" s="15">
        <v>2</v>
      </c>
      <c r="G19" s="19"/>
      <c r="H19" s="20">
        <v>36108</v>
      </c>
      <c r="I19" s="16">
        <v>2013.25</v>
      </c>
      <c r="J19" s="40">
        <v>2017.8333333333333</v>
      </c>
      <c r="K19" s="40">
        <f t="shared" ca="1" si="0"/>
        <v>-34087.583333333336</v>
      </c>
      <c r="L19" s="40">
        <f t="shared" ca="1" si="1"/>
        <v>7.1666666666667425</v>
      </c>
      <c r="M19" s="40">
        <f t="shared" ca="1" si="2"/>
        <v>2.5833333333334849</v>
      </c>
      <c r="N19" s="18"/>
      <c r="O19" s="40" t="s">
        <v>250</v>
      </c>
      <c r="P19" s="15">
        <v>30000</v>
      </c>
      <c r="Q19" s="17" t="s">
        <v>184</v>
      </c>
      <c r="R19" s="20">
        <v>43024</v>
      </c>
      <c r="S19" s="17" t="s">
        <v>177</v>
      </c>
      <c r="T19" s="13">
        <v>1</v>
      </c>
      <c r="U19" s="13">
        <v>3</v>
      </c>
      <c r="V19" s="13">
        <v>3</v>
      </c>
      <c r="W19" s="13">
        <v>3</v>
      </c>
      <c r="X19" s="13">
        <v>2</v>
      </c>
      <c r="Y19" s="13">
        <v>1</v>
      </c>
      <c r="Z19" s="13">
        <v>1.25</v>
      </c>
      <c r="AA19" s="24" t="str">
        <f t="shared" ca="1" si="3"/>
        <v>BIEN</v>
      </c>
      <c r="AB19" s="25">
        <f t="shared" ca="1" si="20"/>
        <v>2.7175925925925908</v>
      </c>
      <c r="AC19" s="24" t="str">
        <f t="shared" ca="1" si="4"/>
        <v>C</v>
      </c>
      <c r="AD19" s="25">
        <f t="shared" ca="1" si="5"/>
        <v>2.3787037037036991</v>
      </c>
      <c r="AE19" s="25" t="str">
        <f t="shared" ca="1" si="6"/>
        <v>MODÉRÉ</v>
      </c>
      <c r="AF19" s="29">
        <f t="shared" ca="1" si="7"/>
        <v>0.2867015098613801</v>
      </c>
      <c r="AG19" s="21">
        <f t="shared" si="8"/>
        <v>1</v>
      </c>
      <c r="AH19" s="22">
        <f t="shared" si="9"/>
        <v>3</v>
      </c>
      <c r="AI19" s="22">
        <f t="shared" ca="1" si="10"/>
        <v>1.5879629629629521</v>
      </c>
      <c r="AJ19" s="22">
        <f t="shared" ca="1" si="11"/>
        <v>1.8703703703703618</v>
      </c>
      <c r="AK19" s="22">
        <f t="shared" ca="1" si="12"/>
        <v>3</v>
      </c>
      <c r="AL19" s="22">
        <f t="shared" ca="1" si="13"/>
        <v>3</v>
      </c>
      <c r="AM19" s="22">
        <f t="shared" ca="1" si="14"/>
        <v>1</v>
      </c>
      <c r="AN19" s="22">
        <f t="shared" ca="1" si="15"/>
        <v>2.1296296296296382</v>
      </c>
      <c r="AO19" s="22">
        <f t="shared" ca="1" si="16"/>
        <v>2.2916666666667425</v>
      </c>
      <c r="AP19" s="22">
        <f t="shared" si="17"/>
        <v>2</v>
      </c>
      <c r="AQ19" s="22">
        <f t="shared" si="18"/>
        <v>4.5</v>
      </c>
      <c r="AR19" s="22">
        <f t="shared" ca="1" si="19"/>
        <v>3.1770833333333144</v>
      </c>
      <c r="AS19" s="28"/>
    </row>
    <row r="20" spans="1:45" x14ac:dyDescent="0.35">
      <c r="A20" s="14">
        <v>86034</v>
      </c>
      <c r="B20" s="15" t="s">
        <v>71</v>
      </c>
      <c r="C20" s="15" t="s">
        <v>72</v>
      </c>
      <c r="D20" s="15" t="s">
        <v>168</v>
      </c>
      <c r="E20" s="15">
        <v>2</v>
      </c>
      <c r="F20" s="15">
        <v>1</v>
      </c>
      <c r="G20" s="19"/>
      <c r="H20" s="20">
        <v>36109</v>
      </c>
      <c r="I20" s="16">
        <v>2000.75</v>
      </c>
      <c r="J20" s="40">
        <v>2017.5</v>
      </c>
      <c r="K20" s="40">
        <f t="shared" ca="1" si="0"/>
        <v>-34088.583333333336</v>
      </c>
      <c r="L20" s="40">
        <f t="shared" ca="1" si="1"/>
        <v>19.666666666666742</v>
      </c>
      <c r="M20" s="40">
        <f t="shared" ca="1" si="2"/>
        <v>2.9166666666667425</v>
      </c>
      <c r="N20" s="18"/>
      <c r="O20" s="40" t="s">
        <v>249</v>
      </c>
      <c r="P20" s="15">
        <v>31000</v>
      </c>
      <c r="Q20" s="17" t="s">
        <v>184</v>
      </c>
      <c r="R20" s="20">
        <v>42905</v>
      </c>
      <c r="S20" s="17" t="s">
        <v>178</v>
      </c>
      <c r="T20" s="13">
        <v>2</v>
      </c>
      <c r="U20" s="13">
        <v>3</v>
      </c>
      <c r="V20" s="13">
        <v>3</v>
      </c>
      <c r="W20" s="13">
        <v>2</v>
      </c>
      <c r="X20" s="13">
        <v>3</v>
      </c>
      <c r="Y20" s="13">
        <v>1</v>
      </c>
      <c r="Z20" s="13">
        <v>2.9</v>
      </c>
      <c r="AA20" s="24" t="str">
        <f t="shared" ca="1" si="3"/>
        <v>BIEN</v>
      </c>
      <c r="AB20" s="25">
        <f t="shared" ca="1" si="20"/>
        <v>2.7583333333333311</v>
      </c>
      <c r="AC20" s="24" t="str">
        <f t="shared" ca="1" si="4"/>
        <v>!C/D</v>
      </c>
      <c r="AD20" s="25">
        <f t="shared" ca="1" si="5"/>
        <v>1.7833333333333257</v>
      </c>
      <c r="AE20" s="25" t="str">
        <f t="shared" ca="1" si="6"/>
        <v>MODÉRÉ</v>
      </c>
      <c r="AF20" s="29">
        <f t="shared" ca="1" si="7"/>
        <v>0.43602959267975933</v>
      </c>
      <c r="AG20" s="21">
        <f t="shared" si="8"/>
        <v>2</v>
      </c>
      <c r="AH20" s="22">
        <f t="shared" si="9"/>
        <v>3</v>
      </c>
      <c r="AI20" s="22">
        <f t="shared" ca="1" si="10"/>
        <v>0.58333333333331439</v>
      </c>
      <c r="AJ20" s="22">
        <f t="shared" ca="1" si="11"/>
        <v>1.0666666666666513</v>
      </c>
      <c r="AK20" s="22">
        <f t="shared" ca="1" si="12"/>
        <v>4</v>
      </c>
      <c r="AL20" s="22">
        <f t="shared" ca="1" si="13"/>
        <v>4</v>
      </c>
      <c r="AM20" s="22">
        <f t="shared" ca="1" si="14"/>
        <v>1</v>
      </c>
      <c r="AN20" s="22">
        <f t="shared" ca="1" si="15"/>
        <v>3.9333333333333487</v>
      </c>
      <c r="AO20" s="22">
        <f t="shared" ca="1" si="16"/>
        <v>2.4583333333333712</v>
      </c>
      <c r="AP20" s="22">
        <f t="shared" si="17"/>
        <v>2.1</v>
      </c>
      <c r="AQ20" s="22">
        <f t="shared" si="18"/>
        <v>3.1500000000000004</v>
      </c>
      <c r="AR20" s="22">
        <f t="shared" ca="1" si="19"/>
        <v>3.1354166666666572</v>
      </c>
      <c r="AS20" s="28"/>
    </row>
    <row r="21" spans="1:45" x14ac:dyDescent="0.35">
      <c r="A21" s="14">
        <v>97218</v>
      </c>
      <c r="B21" s="15" t="s">
        <v>73</v>
      </c>
      <c r="C21" s="15" t="s">
        <v>74</v>
      </c>
      <c r="D21" s="15" t="s">
        <v>168</v>
      </c>
      <c r="E21" s="15">
        <v>2</v>
      </c>
      <c r="F21" s="15">
        <v>1</v>
      </c>
      <c r="G21" s="19"/>
      <c r="H21" s="20">
        <v>36110</v>
      </c>
      <c r="I21" s="16">
        <v>2012.25</v>
      </c>
      <c r="J21" s="40">
        <v>2018.4166666666667</v>
      </c>
      <c r="K21" s="40">
        <f t="shared" ca="1" si="0"/>
        <v>-34089.583333333336</v>
      </c>
      <c r="L21" s="40">
        <f t="shared" ca="1" si="1"/>
        <v>8.1666666666667425</v>
      </c>
      <c r="M21" s="40">
        <f t="shared" ca="1" si="2"/>
        <v>2</v>
      </c>
      <c r="N21" s="18"/>
      <c r="O21" s="40" t="s">
        <v>250</v>
      </c>
      <c r="P21" s="15">
        <v>36000</v>
      </c>
      <c r="Q21" s="17" t="s">
        <v>184</v>
      </c>
      <c r="R21" s="20">
        <v>43270</v>
      </c>
      <c r="S21" s="17" t="s">
        <v>176</v>
      </c>
      <c r="T21" s="13">
        <v>2</v>
      </c>
      <c r="U21" s="13">
        <v>3</v>
      </c>
      <c r="V21" s="13">
        <v>3</v>
      </c>
      <c r="W21" s="13">
        <v>3</v>
      </c>
      <c r="X21" s="13">
        <v>3</v>
      </c>
      <c r="Y21" s="13">
        <v>1</v>
      </c>
      <c r="Z21" s="13">
        <v>1.25</v>
      </c>
      <c r="AA21" s="24" t="str">
        <f t="shared" ca="1" si="3"/>
        <v>BIEN</v>
      </c>
      <c r="AB21" s="25">
        <f t="shared" ca="1" si="20"/>
        <v>2.9398148148148131</v>
      </c>
      <c r="AC21" s="24" t="str">
        <f t="shared" ca="1" si="4"/>
        <v>!B/C</v>
      </c>
      <c r="AD21" s="25">
        <f t="shared" ca="1" si="5"/>
        <v>3.1675925925925879</v>
      </c>
      <c r="AE21" s="25" t="str">
        <f t="shared" ca="1" si="6"/>
        <v>MODÉRÉ</v>
      </c>
      <c r="AF21" s="29">
        <f t="shared" ca="1" si="7"/>
        <v>0.3600839032622658</v>
      </c>
      <c r="AG21" s="21">
        <f t="shared" si="8"/>
        <v>2</v>
      </c>
      <c r="AH21" s="22">
        <f t="shared" si="9"/>
        <v>3</v>
      </c>
      <c r="AI21" s="22">
        <f t="shared" ca="1" si="10"/>
        <v>2.6990740740740633</v>
      </c>
      <c r="AJ21" s="22">
        <f t="shared" ca="1" si="11"/>
        <v>2.7592592592592506</v>
      </c>
      <c r="AK21" s="22">
        <f t="shared" ca="1" si="12"/>
        <v>4</v>
      </c>
      <c r="AL21" s="22">
        <f t="shared" ca="1" si="13"/>
        <v>4</v>
      </c>
      <c r="AM21" s="22">
        <f t="shared" ca="1" si="14"/>
        <v>1</v>
      </c>
      <c r="AN21" s="22">
        <f t="shared" ca="1" si="15"/>
        <v>2.2407407407407494</v>
      </c>
      <c r="AO21" s="22">
        <f t="shared" ca="1" si="16"/>
        <v>2</v>
      </c>
      <c r="AP21" s="22">
        <f t="shared" si="17"/>
        <v>2.6</v>
      </c>
      <c r="AQ21" s="22">
        <f t="shared" si="18"/>
        <v>3.9000000000000004</v>
      </c>
      <c r="AR21" s="22">
        <f t="shared" ca="1" si="19"/>
        <v>3.25</v>
      </c>
      <c r="AS21" s="28"/>
    </row>
    <row r="22" spans="1:45" x14ac:dyDescent="0.35">
      <c r="A22" s="14">
        <v>88395</v>
      </c>
      <c r="B22" s="15" t="s">
        <v>75</v>
      </c>
      <c r="C22" s="15" t="s">
        <v>76</v>
      </c>
      <c r="D22" s="15" t="s">
        <v>168</v>
      </c>
      <c r="E22" s="15">
        <v>2</v>
      </c>
      <c r="F22" s="15">
        <v>1</v>
      </c>
      <c r="G22" s="19"/>
      <c r="H22" s="20">
        <v>36111</v>
      </c>
      <c r="I22" s="16">
        <v>2007.25</v>
      </c>
      <c r="J22" s="40">
        <v>2017.75</v>
      </c>
      <c r="K22" s="40">
        <f t="shared" ca="1" si="0"/>
        <v>-34090.583333333336</v>
      </c>
      <c r="L22" s="40">
        <f t="shared" ca="1" si="1"/>
        <v>13.166666666666742</v>
      </c>
      <c r="M22" s="40">
        <f t="shared" ca="1" si="2"/>
        <v>2.6666666666667425</v>
      </c>
      <c r="N22" s="18"/>
      <c r="O22" s="40" t="s">
        <v>249</v>
      </c>
      <c r="P22" s="15">
        <v>30000</v>
      </c>
      <c r="Q22" s="17" t="s">
        <v>186</v>
      </c>
      <c r="R22" s="20">
        <v>43045</v>
      </c>
      <c r="S22" s="17" t="s">
        <v>178</v>
      </c>
      <c r="T22" s="13">
        <v>2</v>
      </c>
      <c r="U22" s="13">
        <v>3</v>
      </c>
      <c r="V22" s="13">
        <v>3</v>
      </c>
      <c r="W22" s="13">
        <v>2</v>
      </c>
      <c r="X22" s="13">
        <v>3</v>
      </c>
      <c r="Y22" s="13">
        <v>1</v>
      </c>
      <c r="Z22" s="13">
        <v>3.25</v>
      </c>
      <c r="AA22" s="24" t="str">
        <f t="shared" ca="1" si="3"/>
        <v>BIEN</v>
      </c>
      <c r="AB22" s="25">
        <f t="shared" ca="1" si="20"/>
        <v>2.8009259259259243</v>
      </c>
      <c r="AC22" s="24" t="str">
        <f t="shared" ca="1" si="4"/>
        <v>C</v>
      </c>
      <c r="AD22" s="25">
        <f t="shared" ca="1" si="5"/>
        <v>2.3518518518518476</v>
      </c>
      <c r="AE22" s="25" t="str">
        <f t="shared" ca="1" si="6"/>
        <v>MODÉRÉ</v>
      </c>
      <c r="AF22" s="29">
        <f t="shared" ca="1" si="7"/>
        <v>0.45842951678319893</v>
      </c>
      <c r="AG22" s="21">
        <f t="shared" si="8"/>
        <v>2</v>
      </c>
      <c r="AH22" s="22">
        <f t="shared" si="9"/>
        <v>3</v>
      </c>
      <c r="AI22" s="22">
        <f t="shared" ca="1" si="10"/>
        <v>2.0046296296296191</v>
      </c>
      <c r="AJ22" s="22">
        <f t="shared" ca="1" si="11"/>
        <v>2.2037037037036953</v>
      </c>
      <c r="AK22" s="22">
        <f t="shared" ca="1" si="12"/>
        <v>4</v>
      </c>
      <c r="AL22" s="22">
        <f t="shared" ca="1" si="13"/>
        <v>4</v>
      </c>
      <c r="AM22" s="22">
        <f t="shared" ca="1" si="14"/>
        <v>1</v>
      </c>
      <c r="AN22" s="22">
        <f t="shared" ca="1" si="15"/>
        <v>2.7962962962963047</v>
      </c>
      <c r="AO22" s="22">
        <f t="shared" ca="1" si="16"/>
        <v>2.3333333333333712</v>
      </c>
      <c r="AP22" s="22">
        <f t="shared" si="17"/>
        <v>2</v>
      </c>
      <c r="AQ22" s="22">
        <f t="shared" si="18"/>
        <v>3</v>
      </c>
      <c r="AR22" s="22">
        <f t="shared" ca="1" si="19"/>
        <v>3.1666666666666572</v>
      </c>
      <c r="AS22" s="28"/>
    </row>
    <row r="23" spans="1:45" x14ac:dyDescent="0.35">
      <c r="A23" s="14">
        <v>19720</v>
      </c>
      <c r="B23" s="15" t="s">
        <v>77</v>
      </c>
      <c r="C23" s="15" t="s">
        <v>78</v>
      </c>
      <c r="D23" s="15" t="s">
        <v>168</v>
      </c>
      <c r="E23" s="15">
        <v>2</v>
      </c>
      <c r="F23" s="15">
        <v>1</v>
      </c>
      <c r="G23" s="19"/>
      <c r="H23" s="20">
        <v>36112</v>
      </c>
      <c r="I23" s="16">
        <v>2005.75</v>
      </c>
      <c r="J23" s="40">
        <v>2006.5833333333333</v>
      </c>
      <c r="K23" s="40">
        <f t="shared" ca="1" si="0"/>
        <v>-34091.583333333336</v>
      </c>
      <c r="L23" s="40">
        <f t="shared" ca="1" si="1"/>
        <v>14.666666666666742</v>
      </c>
      <c r="M23" s="40">
        <f t="shared" ca="1" si="2"/>
        <v>13.833333333333485</v>
      </c>
      <c r="N23" s="18"/>
      <c r="O23" s="40" t="s">
        <v>249</v>
      </c>
      <c r="P23" s="15">
        <v>27500</v>
      </c>
      <c r="Q23" s="17" t="s">
        <v>184</v>
      </c>
      <c r="R23" s="20">
        <v>42851</v>
      </c>
      <c r="S23" s="17" t="s">
        <v>178</v>
      </c>
      <c r="T23" s="13">
        <v>2</v>
      </c>
      <c r="U23" s="13">
        <v>3</v>
      </c>
      <c r="V23" s="13">
        <v>3</v>
      </c>
      <c r="W23" s="13">
        <v>2</v>
      </c>
      <c r="X23" s="13">
        <v>3</v>
      </c>
      <c r="Y23" s="13">
        <v>1</v>
      </c>
      <c r="Z23" s="13">
        <v>3</v>
      </c>
      <c r="AA23" s="24" t="str">
        <f t="shared" ca="1" si="3"/>
        <v>BIEN</v>
      </c>
      <c r="AB23" s="25">
        <f t="shared" ca="1" si="20"/>
        <v>2.7592592592592577</v>
      </c>
      <c r="AC23" s="24" t="str">
        <f t="shared" ca="1" si="4"/>
        <v>C</v>
      </c>
      <c r="AD23" s="25">
        <f t="shared" ca="1" si="5"/>
        <v>2.2685185185185146</v>
      </c>
      <c r="AE23" s="25" t="str">
        <f t="shared" ca="1" si="6"/>
        <v>MODÉRÉ</v>
      </c>
      <c r="AF23" s="29">
        <f t="shared" ca="1" si="7"/>
        <v>0.25683199138751883</v>
      </c>
      <c r="AG23" s="21">
        <f t="shared" si="8"/>
        <v>2</v>
      </c>
      <c r="AH23" s="22">
        <f t="shared" si="9"/>
        <v>3</v>
      </c>
      <c r="AI23" s="22">
        <f t="shared" ca="1" si="10"/>
        <v>1.7962962962962861</v>
      </c>
      <c r="AJ23" s="22">
        <f t="shared" ca="1" si="11"/>
        <v>2.0370370370370288</v>
      </c>
      <c r="AK23" s="22">
        <f t="shared" ca="1" si="12"/>
        <v>4</v>
      </c>
      <c r="AL23" s="22">
        <f t="shared" ca="1" si="13"/>
        <v>4</v>
      </c>
      <c r="AM23" s="22">
        <f t="shared" ca="1" si="14"/>
        <v>1</v>
      </c>
      <c r="AN23" s="22">
        <f t="shared" ca="1" si="15"/>
        <v>2.9629629629629712</v>
      </c>
      <c r="AO23" s="22">
        <f t="shared" ca="1" si="16"/>
        <v>5</v>
      </c>
      <c r="AP23" s="22">
        <f t="shared" si="17"/>
        <v>1.75</v>
      </c>
      <c r="AQ23" s="22">
        <f t="shared" si="18"/>
        <v>2.625</v>
      </c>
      <c r="AR23" s="22">
        <f t="shared" ca="1" si="19"/>
        <v>1</v>
      </c>
      <c r="AS23" s="28"/>
    </row>
    <row r="24" spans="1:45" x14ac:dyDescent="0.35">
      <c r="A24" s="14">
        <v>43584</v>
      </c>
      <c r="B24" s="15" t="s">
        <v>79</v>
      </c>
      <c r="C24" s="15" t="s">
        <v>80</v>
      </c>
      <c r="D24" s="15" t="s">
        <v>168</v>
      </c>
      <c r="E24" s="15">
        <v>2</v>
      </c>
      <c r="F24" s="15">
        <v>5</v>
      </c>
      <c r="G24" s="19"/>
      <c r="H24" s="20">
        <v>36113</v>
      </c>
      <c r="I24" s="16">
        <v>1999.75</v>
      </c>
      <c r="J24" s="40">
        <v>2011.75</v>
      </c>
      <c r="K24" s="40">
        <f t="shared" ca="1" si="0"/>
        <v>-34092.583333333336</v>
      </c>
      <c r="L24" s="40">
        <f t="shared" ca="1" si="1"/>
        <v>20.666666666666742</v>
      </c>
      <c r="M24" s="40">
        <f t="shared" ca="1" si="2"/>
        <v>8.6666666666667425</v>
      </c>
      <c r="N24" s="18"/>
      <c r="O24" s="40" t="s">
        <v>249</v>
      </c>
      <c r="P24" s="15">
        <v>41000</v>
      </c>
      <c r="Q24" s="17" t="s">
        <v>182</v>
      </c>
      <c r="R24" s="20">
        <v>42534</v>
      </c>
      <c r="S24" s="17" t="s">
        <v>176</v>
      </c>
      <c r="T24" s="13">
        <v>2.25</v>
      </c>
      <c r="U24" s="13">
        <v>3</v>
      </c>
      <c r="V24" s="13">
        <v>3</v>
      </c>
      <c r="W24" s="13">
        <v>2</v>
      </c>
      <c r="X24" s="13">
        <v>3</v>
      </c>
      <c r="Y24" s="13">
        <v>1</v>
      </c>
      <c r="Z24" s="13">
        <v>3.75</v>
      </c>
      <c r="AA24" s="24" t="str">
        <f t="shared" ca="1" si="3"/>
        <v>BIEN</v>
      </c>
      <c r="AB24" s="25">
        <f t="shared" ca="1" si="20"/>
        <v>2.8770833333333314</v>
      </c>
      <c r="AC24" s="24" t="str">
        <f t="shared" ca="1" si="4"/>
        <v>!C/D</v>
      </c>
      <c r="AD24" s="25">
        <f t="shared" ca="1" si="5"/>
        <v>1.7458333333333256</v>
      </c>
      <c r="AE24" s="25" t="str">
        <f t="shared" ca="1" si="6"/>
        <v>BAS</v>
      </c>
      <c r="AF24" s="29">
        <f t="shared" ca="1" si="7"/>
        <v>0.19649706654660201</v>
      </c>
      <c r="AG24" s="21">
        <f t="shared" si="8"/>
        <v>2.25</v>
      </c>
      <c r="AH24" s="22">
        <f t="shared" si="9"/>
        <v>3.375</v>
      </c>
      <c r="AI24" s="22">
        <f t="shared" ca="1" si="10"/>
        <v>0.64583333333331394</v>
      </c>
      <c r="AJ24" s="22">
        <f t="shared" ca="1" si="11"/>
        <v>0.86666666666665115</v>
      </c>
      <c r="AK24" s="22">
        <f t="shared" ca="1" si="12"/>
        <v>4</v>
      </c>
      <c r="AL24" s="22">
        <f t="shared" ca="1" si="13"/>
        <v>4.25</v>
      </c>
      <c r="AM24" s="22">
        <f t="shared" ca="1" si="14"/>
        <v>1</v>
      </c>
      <c r="AN24" s="22">
        <f t="shared" ca="1" si="15"/>
        <v>4.1333333333333488</v>
      </c>
      <c r="AO24" s="22">
        <f t="shared" ca="1" si="16"/>
        <v>4.1666666666666856</v>
      </c>
      <c r="AP24" s="22">
        <f t="shared" si="17"/>
        <v>3.0999999999999996</v>
      </c>
      <c r="AQ24" s="22">
        <f t="shared" si="18"/>
        <v>4.2749999999999995</v>
      </c>
      <c r="AR24" s="22">
        <f t="shared" ca="1" si="19"/>
        <v>1.8333333333333144</v>
      </c>
      <c r="AS24" s="28"/>
    </row>
    <row r="25" spans="1:45" x14ac:dyDescent="0.35">
      <c r="A25" s="14">
        <v>630102</v>
      </c>
      <c r="B25" s="15" t="s">
        <v>81</v>
      </c>
      <c r="C25" s="15" t="s">
        <v>82</v>
      </c>
      <c r="D25" s="15" t="s">
        <v>168</v>
      </c>
      <c r="E25" s="15">
        <v>3</v>
      </c>
      <c r="F25" s="15">
        <v>4</v>
      </c>
      <c r="G25" s="19"/>
      <c r="H25" s="20">
        <v>36114</v>
      </c>
      <c r="I25" s="16">
        <v>1998.25</v>
      </c>
      <c r="J25" s="40">
        <v>1999.1666666666667</v>
      </c>
      <c r="K25" s="40">
        <f t="shared" ca="1" si="0"/>
        <v>-34093.583333333336</v>
      </c>
      <c r="L25" s="40">
        <f t="shared" ca="1" si="1"/>
        <v>22.166666666666742</v>
      </c>
      <c r="M25" s="40">
        <f t="shared" ca="1" si="2"/>
        <v>21.25</v>
      </c>
      <c r="N25" s="18"/>
      <c r="O25" s="40" t="s">
        <v>249</v>
      </c>
      <c r="P25" s="15">
        <v>40000</v>
      </c>
      <c r="Q25" s="17" t="s">
        <v>183</v>
      </c>
      <c r="R25" s="20">
        <v>43038</v>
      </c>
      <c r="S25" s="17" t="s">
        <v>178</v>
      </c>
      <c r="T25" s="13">
        <v>3</v>
      </c>
      <c r="U25" s="13">
        <v>3</v>
      </c>
      <c r="V25" s="13">
        <v>3</v>
      </c>
      <c r="W25" s="13">
        <v>1</v>
      </c>
      <c r="X25" s="13">
        <v>3</v>
      </c>
      <c r="Y25" s="13">
        <v>1</v>
      </c>
      <c r="Z25" s="13">
        <v>4</v>
      </c>
      <c r="AA25" s="24" t="str">
        <f t="shared" ca="1" si="3"/>
        <v>BIEN</v>
      </c>
      <c r="AB25" s="25">
        <f t="shared" ca="1" si="20"/>
        <v>2.6416666666666631</v>
      </c>
      <c r="AC25" s="24" t="str">
        <f t="shared" ca="1" si="4"/>
        <v>!C/D</v>
      </c>
      <c r="AD25" s="25">
        <f t="shared" ca="1" si="5"/>
        <v>1.7549999999999932</v>
      </c>
      <c r="AE25" s="25" t="str">
        <f t="shared" ca="1" si="6"/>
        <v>MODÉRÉ</v>
      </c>
      <c r="AF25" s="29">
        <f t="shared" ca="1" si="7"/>
        <v>0.37754066879814541</v>
      </c>
      <c r="AG25" s="21">
        <f t="shared" si="8"/>
        <v>3</v>
      </c>
      <c r="AH25" s="22">
        <f t="shared" si="9"/>
        <v>3</v>
      </c>
      <c r="AI25" s="22">
        <f t="shared" ca="1" si="10"/>
        <v>1.2083333333333142</v>
      </c>
      <c r="AJ25" s="22">
        <f t="shared" ca="1" si="11"/>
        <v>1.5666666666666513</v>
      </c>
      <c r="AK25" s="22">
        <f t="shared" ca="1" si="12"/>
        <v>5</v>
      </c>
      <c r="AL25" s="22">
        <f t="shared" ca="1" si="13"/>
        <v>5</v>
      </c>
      <c r="AM25" s="22">
        <f t="shared" ca="1" si="14"/>
        <v>1</v>
      </c>
      <c r="AN25" s="22">
        <f t="shared" ca="1" si="15"/>
        <v>4.4333333333333487</v>
      </c>
      <c r="AO25" s="22">
        <f t="shared" ca="1" si="16"/>
        <v>5</v>
      </c>
      <c r="AP25" s="22">
        <f t="shared" si="17"/>
        <v>3</v>
      </c>
      <c r="AQ25" s="22">
        <f t="shared" si="18"/>
        <v>3</v>
      </c>
      <c r="AR25" s="22">
        <f t="shared" ca="1" si="19"/>
        <v>1</v>
      </c>
      <c r="AS25" s="28"/>
    </row>
    <row r="26" spans="1:45" x14ac:dyDescent="0.35">
      <c r="A26" s="14">
        <v>630109</v>
      </c>
      <c r="B26" s="15" t="s">
        <v>83</v>
      </c>
      <c r="C26" s="15" t="s">
        <v>84</v>
      </c>
      <c r="D26" s="15" t="s">
        <v>168</v>
      </c>
      <c r="E26" s="15">
        <v>2</v>
      </c>
      <c r="F26" s="15">
        <v>1</v>
      </c>
      <c r="G26" s="19"/>
      <c r="H26" s="20">
        <v>36115</v>
      </c>
      <c r="I26" s="16">
        <v>2005.75</v>
      </c>
      <c r="J26" s="40">
        <v>2005.9166666666667</v>
      </c>
      <c r="K26" s="40">
        <f t="shared" ca="1" si="0"/>
        <v>-34094.583333333336</v>
      </c>
      <c r="L26" s="40">
        <f t="shared" ca="1" si="1"/>
        <v>14.666666666666742</v>
      </c>
      <c r="M26" s="40">
        <f t="shared" ca="1" si="2"/>
        <v>14.5</v>
      </c>
      <c r="N26" s="18"/>
      <c r="O26" s="40" t="s">
        <v>248</v>
      </c>
      <c r="P26" s="15">
        <v>34800</v>
      </c>
      <c r="Q26" s="17" t="s">
        <v>183</v>
      </c>
      <c r="R26" s="20">
        <v>42675</v>
      </c>
      <c r="S26" s="17" t="s">
        <v>178</v>
      </c>
      <c r="T26" s="13">
        <v>2</v>
      </c>
      <c r="U26" s="13">
        <v>3</v>
      </c>
      <c r="V26" s="13">
        <v>3</v>
      </c>
      <c r="W26" s="13">
        <v>1</v>
      </c>
      <c r="X26" s="13">
        <v>3</v>
      </c>
      <c r="Y26" s="13">
        <v>2</v>
      </c>
      <c r="Z26" s="13">
        <v>3</v>
      </c>
      <c r="AA26" s="24" t="str">
        <f t="shared" ca="1" si="3"/>
        <v>BIEN</v>
      </c>
      <c r="AB26" s="25">
        <f t="shared" ca="1" si="20"/>
        <v>2.7592592592592577</v>
      </c>
      <c r="AC26" s="24" t="str">
        <f t="shared" ca="1" si="4"/>
        <v>!C/D</v>
      </c>
      <c r="AD26" s="25">
        <f t="shared" ca="1" si="5"/>
        <v>1.7666666666666631</v>
      </c>
      <c r="AE26" s="25" t="str">
        <f t="shared" ca="1" si="6"/>
        <v>MODÉRÉ</v>
      </c>
      <c r="AF26" s="29">
        <f t="shared" ca="1" si="7"/>
        <v>0.29733934565526854</v>
      </c>
      <c r="AG26" s="21">
        <f t="shared" si="8"/>
        <v>2</v>
      </c>
      <c r="AH26" s="22">
        <f t="shared" si="9"/>
        <v>3</v>
      </c>
      <c r="AI26" s="22">
        <f t="shared" ca="1" si="10"/>
        <v>1.7962962962962861</v>
      </c>
      <c r="AJ26" s="22">
        <f t="shared" ca="1" si="11"/>
        <v>2.0370370370370288</v>
      </c>
      <c r="AK26" s="22">
        <f t="shared" ca="1" si="12"/>
        <v>4</v>
      </c>
      <c r="AL26" s="22">
        <f t="shared" ca="1" si="13"/>
        <v>4</v>
      </c>
      <c r="AM26" s="22">
        <f t="shared" ca="1" si="14"/>
        <v>1</v>
      </c>
      <c r="AN26" s="22">
        <f t="shared" ca="1" si="15"/>
        <v>2.9629629629629712</v>
      </c>
      <c r="AO26" s="22">
        <f t="shared" ca="1" si="16"/>
        <v>5</v>
      </c>
      <c r="AP26" s="22">
        <f t="shared" si="17"/>
        <v>2.48</v>
      </c>
      <c r="AQ26" s="22">
        <f t="shared" si="18"/>
        <v>3.7199999999999998</v>
      </c>
      <c r="AR26" s="22">
        <f t="shared" ca="1" si="19"/>
        <v>1</v>
      </c>
      <c r="AS26" s="28"/>
    </row>
    <row r="27" spans="1:45" x14ac:dyDescent="0.35">
      <c r="A27" s="14">
        <v>37539</v>
      </c>
      <c r="B27" s="15" t="s">
        <v>85</v>
      </c>
      <c r="C27" s="15" t="s">
        <v>86</v>
      </c>
      <c r="D27" s="15" t="s">
        <v>169</v>
      </c>
      <c r="E27" s="15">
        <v>3</v>
      </c>
      <c r="F27" s="15"/>
      <c r="G27" s="19"/>
      <c r="H27" s="20">
        <v>36116</v>
      </c>
      <c r="I27" s="16">
        <v>2001.75</v>
      </c>
      <c r="J27" s="40">
        <v>2010.4166666666667</v>
      </c>
      <c r="K27" s="40">
        <f t="shared" ca="1" si="0"/>
        <v>-34095.583333333336</v>
      </c>
      <c r="L27" s="40">
        <f t="shared" ca="1" si="1"/>
        <v>18.666666666666742</v>
      </c>
      <c r="M27" s="40">
        <f t="shared" ca="1" si="2"/>
        <v>10</v>
      </c>
      <c r="N27" s="18"/>
      <c r="O27" s="40" t="s">
        <v>248</v>
      </c>
      <c r="P27" s="15"/>
      <c r="Q27" s="17" t="s">
        <v>184</v>
      </c>
      <c r="R27" s="20">
        <v>43011</v>
      </c>
      <c r="S27" s="17" t="s">
        <v>169</v>
      </c>
      <c r="T27" s="13"/>
      <c r="U27" s="13"/>
      <c r="V27" s="13"/>
      <c r="W27" s="13"/>
      <c r="X27" s="13"/>
      <c r="Y27" s="13"/>
      <c r="Z27" s="13">
        <v>4</v>
      </c>
      <c r="AA27" s="24" t="str">
        <f t="shared" si="3"/>
        <v/>
      </c>
      <c r="AB27" s="25" t="str">
        <f t="shared" si="20"/>
        <v/>
      </c>
      <c r="AC27" s="24" t="str">
        <f t="shared" si="4"/>
        <v/>
      </c>
      <c r="AD27" s="25" t="str">
        <f t="shared" si="5"/>
        <v/>
      </c>
      <c r="AE27" s="25" t="str">
        <f t="shared" si="6"/>
        <v>BAS</v>
      </c>
      <c r="AF27" s="29">
        <f t="shared" si="7"/>
        <v>0</v>
      </c>
      <c r="AG27" s="21">
        <f t="shared" si="8"/>
        <v>0</v>
      </c>
      <c r="AH27" s="22">
        <f t="shared" si="9"/>
        <v>0</v>
      </c>
      <c r="AI27" s="22">
        <f t="shared" ca="1" si="10"/>
        <v>0</v>
      </c>
      <c r="AJ27" s="22">
        <f t="shared" ca="1" si="11"/>
        <v>2.2666666666666515</v>
      </c>
      <c r="AK27" s="22">
        <f t="shared" ca="1" si="12"/>
        <v>5</v>
      </c>
      <c r="AL27" s="22">
        <f t="shared" ca="1" si="13"/>
        <v>2</v>
      </c>
      <c r="AM27" s="22">
        <f t="shared" ca="1" si="14"/>
        <v>1</v>
      </c>
      <c r="AN27" s="22">
        <f t="shared" ca="1" si="15"/>
        <v>3.7333333333333485</v>
      </c>
      <c r="AO27" s="22">
        <f t="shared" ca="1" si="16"/>
        <v>4.5</v>
      </c>
      <c r="AP27" s="22">
        <f t="shared" si="17"/>
        <v>-1</v>
      </c>
      <c r="AQ27" s="22">
        <f t="shared" si="18"/>
        <v>1.5</v>
      </c>
      <c r="AR27" s="22">
        <f t="shared" ca="1" si="19"/>
        <v>1.5</v>
      </c>
      <c r="AS27" s="28"/>
    </row>
    <row r="28" spans="1:45" x14ac:dyDescent="0.35">
      <c r="A28" s="14">
        <v>62605</v>
      </c>
      <c r="B28" s="15" t="s">
        <v>87</v>
      </c>
      <c r="C28" s="15" t="s">
        <v>21</v>
      </c>
      <c r="D28" s="15" t="s">
        <v>46</v>
      </c>
      <c r="E28" s="15">
        <v>2</v>
      </c>
      <c r="F28" s="15">
        <v>5</v>
      </c>
      <c r="G28" s="19"/>
      <c r="H28" s="20">
        <v>36117</v>
      </c>
      <c r="I28" s="16">
        <v>1998.75</v>
      </c>
      <c r="J28" s="40">
        <v>2015.0833333333333</v>
      </c>
      <c r="K28" s="40">
        <f t="shared" ca="1" si="0"/>
        <v>-34096.583333333336</v>
      </c>
      <c r="L28" s="40">
        <f t="shared" ca="1" si="1"/>
        <v>21.666666666666742</v>
      </c>
      <c r="M28" s="40">
        <f t="shared" ca="1" si="2"/>
        <v>5.3333333333334849</v>
      </c>
      <c r="N28" s="18"/>
      <c r="O28" s="40" t="s">
        <v>250</v>
      </c>
      <c r="P28" s="15">
        <v>35000</v>
      </c>
      <c r="Q28" s="17" t="s">
        <v>196</v>
      </c>
      <c r="R28" s="20">
        <v>42858</v>
      </c>
      <c r="S28" s="17" t="s">
        <v>177</v>
      </c>
      <c r="T28" s="13">
        <v>2</v>
      </c>
      <c r="U28" s="13">
        <v>3</v>
      </c>
      <c r="V28" s="13">
        <v>3</v>
      </c>
      <c r="W28" s="13">
        <v>1</v>
      </c>
      <c r="X28" s="13">
        <v>3</v>
      </c>
      <c r="Y28" s="13">
        <v>1</v>
      </c>
      <c r="Z28" s="13">
        <v>2</v>
      </c>
      <c r="AA28" s="24" t="str">
        <f t="shared" ca="1" si="3"/>
        <v>BIEN</v>
      </c>
      <c r="AB28" s="25">
        <f t="shared" ca="1" si="20"/>
        <v>2.7083333333333313</v>
      </c>
      <c r="AC28" s="24" t="str">
        <f t="shared" ca="1" si="4"/>
        <v>D</v>
      </c>
      <c r="AD28" s="25">
        <f t="shared" ca="1" si="5"/>
        <v>1.1499999999999932</v>
      </c>
      <c r="AE28" s="25" t="str">
        <f t="shared" ca="1" si="6"/>
        <v>MODÉRÉ</v>
      </c>
      <c r="AF28" s="29">
        <f t="shared" ca="1" si="7"/>
        <v>0.31181091584343268</v>
      </c>
      <c r="AG28" s="21">
        <f t="shared" si="8"/>
        <v>2</v>
      </c>
      <c r="AH28" s="22">
        <f t="shared" si="9"/>
        <v>3</v>
      </c>
      <c r="AI28" s="22">
        <f t="shared" ca="1" si="10"/>
        <v>8.333333333331483E-2</v>
      </c>
      <c r="AJ28" s="22">
        <f t="shared" ca="1" si="11"/>
        <v>0.66666666666665186</v>
      </c>
      <c r="AK28" s="22">
        <f t="shared" ca="1" si="12"/>
        <v>4</v>
      </c>
      <c r="AL28" s="22">
        <f t="shared" ca="1" si="13"/>
        <v>4</v>
      </c>
      <c r="AM28" s="22">
        <f t="shared" ca="1" si="14"/>
        <v>1</v>
      </c>
      <c r="AN28" s="22">
        <f t="shared" ca="1" si="15"/>
        <v>4.3333333333333481</v>
      </c>
      <c r="AO28" s="22">
        <f t="shared" ca="1" si="16"/>
        <v>3.3333333333333712</v>
      </c>
      <c r="AP28" s="22">
        <f t="shared" si="17"/>
        <v>2.5</v>
      </c>
      <c r="AQ28" s="22">
        <f t="shared" si="18"/>
        <v>3.75</v>
      </c>
      <c r="AR28" s="22">
        <f t="shared" ca="1" si="19"/>
        <v>2.6666666666666288</v>
      </c>
      <c r="AS28" s="28"/>
    </row>
    <row r="29" spans="1:45" x14ac:dyDescent="0.35">
      <c r="A29" s="14">
        <v>64929</v>
      </c>
      <c r="B29" s="15" t="s">
        <v>88</v>
      </c>
      <c r="C29" s="15" t="s">
        <v>89</v>
      </c>
      <c r="D29" s="15" t="s">
        <v>46</v>
      </c>
      <c r="E29" s="15">
        <v>2</v>
      </c>
      <c r="F29" s="15">
        <v>1</v>
      </c>
      <c r="G29" s="19"/>
      <c r="H29" s="20">
        <v>36118</v>
      </c>
      <c r="I29" s="16">
        <v>2005.75</v>
      </c>
      <c r="J29" s="40">
        <v>2015.3333333333333</v>
      </c>
      <c r="K29" s="40">
        <f t="shared" ca="1" si="0"/>
        <v>-34097.583333333336</v>
      </c>
      <c r="L29" s="40">
        <f t="shared" ca="1" si="1"/>
        <v>14.666666666666742</v>
      </c>
      <c r="M29" s="40">
        <f t="shared" ca="1" si="2"/>
        <v>5.0833333333334849</v>
      </c>
      <c r="N29" s="18"/>
      <c r="O29" s="40" t="s">
        <v>248</v>
      </c>
      <c r="P29" s="15">
        <v>34000</v>
      </c>
      <c r="Q29" s="17" t="s">
        <v>183</v>
      </c>
      <c r="R29" s="20">
        <v>43283</v>
      </c>
      <c r="S29" s="17" t="s">
        <v>46</v>
      </c>
      <c r="T29" s="13">
        <v>2</v>
      </c>
      <c r="U29" s="13">
        <v>3</v>
      </c>
      <c r="V29" s="13">
        <v>3</v>
      </c>
      <c r="W29" s="13">
        <v>3</v>
      </c>
      <c r="X29" s="13">
        <v>3</v>
      </c>
      <c r="Y29" s="13">
        <v>1</v>
      </c>
      <c r="Z29" s="13">
        <v>3.25</v>
      </c>
      <c r="AA29" s="24" t="str">
        <f t="shared" ca="1" si="3"/>
        <v>BIEN</v>
      </c>
      <c r="AB29" s="25">
        <f t="shared" ca="1" si="20"/>
        <v>2.7592592592592577</v>
      </c>
      <c r="AC29" s="24" t="str">
        <f t="shared" ca="1" si="4"/>
        <v>C</v>
      </c>
      <c r="AD29" s="25">
        <f t="shared" ca="1" si="5"/>
        <v>2.7703703703703657</v>
      </c>
      <c r="AE29" s="25" t="str">
        <f t="shared" ca="1" si="6"/>
        <v>MODÉRÉ</v>
      </c>
      <c r="AF29" s="29">
        <f t="shared" ca="1" si="7"/>
        <v>0.33505343295240514</v>
      </c>
      <c r="AG29" s="21">
        <f t="shared" si="8"/>
        <v>2</v>
      </c>
      <c r="AH29" s="22">
        <f t="shared" si="9"/>
        <v>3</v>
      </c>
      <c r="AI29" s="22">
        <f t="shared" ca="1" si="10"/>
        <v>1.7962962962962861</v>
      </c>
      <c r="AJ29" s="22">
        <f t="shared" ca="1" si="11"/>
        <v>2.0370370370370288</v>
      </c>
      <c r="AK29" s="22">
        <f t="shared" ca="1" si="12"/>
        <v>4</v>
      </c>
      <c r="AL29" s="22">
        <f t="shared" ca="1" si="13"/>
        <v>4</v>
      </c>
      <c r="AM29" s="22">
        <f t="shared" ca="1" si="14"/>
        <v>1</v>
      </c>
      <c r="AN29" s="22">
        <f t="shared" ca="1" si="15"/>
        <v>2.9629629629629712</v>
      </c>
      <c r="AO29" s="22">
        <f t="shared" ca="1" si="16"/>
        <v>3.2708333333333712</v>
      </c>
      <c r="AP29" s="22">
        <f t="shared" si="17"/>
        <v>2.4</v>
      </c>
      <c r="AQ29" s="22">
        <f t="shared" si="18"/>
        <v>3.5999999999999996</v>
      </c>
      <c r="AR29" s="22">
        <f t="shared" ca="1" si="19"/>
        <v>2.7291666666666288</v>
      </c>
      <c r="AS29" s="28"/>
    </row>
    <row r="30" spans="1:45" x14ac:dyDescent="0.35">
      <c r="A30" s="14">
        <v>99605</v>
      </c>
      <c r="B30" s="15" t="s">
        <v>202</v>
      </c>
      <c r="C30" s="15" t="s">
        <v>203</v>
      </c>
      <c r="D30" s="15" t="s">
        <v>168</v>
      </c>
      <c r="E30" s="15">
        <v>1</v>
      </c>
      <c r="F30" s="19">
        <v>3</v>
      </c>
      <c r="G30" s="19"/>
      <c r="H30" s="20">
        <v>36119</v>
      </c>
      <c r="I30" s="16">
        <v>2018</v>
      </c>
      <c r="J30" s="40">
        <v>2018.5</v>
      </c>
      <c r="K30" s="40">
        <f t="shared" ca="1" si="0"/>
        <v>-34098.583333333336</v>
      </c>
      <c r="L30" s="40">
        <f t="shared" ca="1" si="1"/>
        <v>2.4166666666667425</v>
      </c>
      <c r="M30" s="40">
        <f t="shared" ca="1" si="2"/>
        <v>1.9166666666667425</v>
      </c>
      <c r="N30" s="18"/>
      <c r="O30" s="40" t="s">
        <v>250</v>
      </c>
      <c r="P30" s="19"/>
      <c r="Q30" s="17" t="s">
        <v>185</v>
      </c>
      <c r="R30" s="20">
        <v>43318</v>
      </c>
      <c r="S30" s="17" t="s">
        <v>176</v>
      </c>
      <c r="T30" s="13">
        <v>1</v>
      </c>
      <c r="U30" s="13">
        <v>3</v>
      </c>
      <c r="V30" s="13">
        <v>3</v>
      </c>
      <c r="W30" s="13">
        <v>3</v>
      </c>
      <c r="X30" s="13">
        <v>3</v>
      </c>
      <c r="Y30" s="13">
        <v>1</v>
      </c>
      <c r="Z30" s="13">
        <v>1.25</v>
      </c>
      <c r="AA30" s="24" t="str">
        <f t="shared" ca="1" si="3"/>
        <v>BIEN</v>
      </c>
      <c r="AB30" s="25">
        <f t="shared" ca="1" si="20"/>
        <v>2.973958333333329</v>
      </c>
      <c r="AC30" s="24" t="str">
        <f t="shared" ca="1" si="4"/>
        <v>C</v>
      </c>
      <c r="AD30" s="25">
        <f t="shared" ca="1" si="5"/>
        <v>2.9427083333333233</v>
      </c>
      <c r="AE30" s="25" t="str">
        <f t="shared" si="6"/>
        <v>BAS</v>
      </c>
      <c r="AF30" s="29">
        <f t="shared" si="7"/>
        <v>0</v>
      </c>
      <c r="AG30" s="21">
        <f t="shared" si="8"/>
        <v>1</v>
      </c>
      <c r="AH30" s="22">
        <f t="shared" si="9"/>
        <v>3</v>
      </c>
      <c r="AI30" s="22">
        <f t="shared" ca="1" si="10"/>
        <v>2.869791666666643</v>
      </c>
      <c r="AJ30" s="22">
        <f t="shared" ca="1" si="11"/>
        <v>2.8958333333333144</v>
      </c>
      <c r="AK30" s="22">
        <f t="shared" ca="1" si="12"/>
        <v>3</v>
      </c>
      <c r="AL30" s="22">
        <f t="shared" ca="1" si="13"/>
        <v>3</v>
      </c>
      <c r="AM30" s="22">
        <f t="shared" ca="1" si="14"/>
        <v>1</v>
      </c>
      <c r="AN30" s="22">
        <f t="shared" ca="1" si="15"/>
        <v>1.1041666666666856</v>
      </c>
      <c r="AO30" s="22">
        <f t="shared" ca="1" si="16"/>
        <v>1.9166666666667425</v>
      </c>
      <c r="AP30" s="22">
        <f t="shared" si="17"/>
        <v>-1</v>
      </c>
      <c r="AQ30" s="22">
        <f t="shared" si="18"/>
        <v>0</v>
      </c>
      <c r="AR30" s="22">
        <f t="shared" ca="1" si="19"/>
        <v>3.5416666666666288</v>
      </c>
      <c r="AS30" s="28"/>
    </row>
    <row r="31" spans="1:45" x14ac:dyDescent="0.35">
      <c r="A31" s="14">
        <v>74228</v>
      </c>
      <c r="B31" s="15" t="s">
        <v>90</v>
      </c>
      <c r="C31" s="15" t="s">
        <v>91</v>
      </c>
      <c r="D31" s="15" t="s">
        <v>46</v>
      </c>
      <c r="E31" s="15">
        <v>1</v>
      </c>
      <c r="F31" s="15">
        <v>4</v>
      </c>
      <c r="G31" s="19"/>
      <c r="H31" s="20">
        <v>36120</v>
      </c>
      <c r="I31" s="16">
        <v>2016.25</v>
      </c>
      <c r="J31" s="40">
        <v>2016.25</v>
      </c>
      <c r="K31" s="40">
        <f t="shared" ca="1" si="0"/>
        <v>-34099.583333333336</v>
      </c>
      <c r="L31" s="40">
        <f t="shared" ca="1" si="1"/>
        <v>4.1666666666667425</v>
      </c>
      <c r="M31" s="40">
        <f t="shared" ca="1" si="2"/>
        <v>4.1666666666667425</v>
      </c>
      <c r="N31" s="18"/>
      <c r="O31" s="40" t="s">
        <v>249</v>
      </c>
      <c r="P31" s="15">
        <v>24800</v>
      </c>
      <c r="Q31" s="17" t="s">
        <v>184</v>
      </c>
      <c r="R31" s="20">
        <v>43111</v>
      </c>
      <c r="S31" s="17" t="s">
        <v>46</v>
      </c>
      <c r="T31" s="13">
        <v>1.75</v>
      </c>
      <c r="U31" s="13">
        <v>3</v>
      </c>
      <c r="V31" s="13">
        <v>4</v>
      </c>
      <c r="W31" s="13">
        <v>4</v>
      </c>
      <c r="X31" s="13">
        <v>3</v>
      </c>
      <c r="Y31" s="13">
        <v>1</v>
      </c>
      <c r="Z31" s="13">
        <v>3.25</v>
      </c>
      <c r="AA31" s="24" t="str">
        <f t="shared" ca="1" si="3"/>
        <v>TRÈS BIEN</v>
      </c>
      <c r="AB31" s="25">
        <f t="shared" ca="1" si="20"/>
        <v>3.702083333333329</v>
      </c>
      <c r="AC31" s="24" t="str">
        <f t="shared" ca="1" si="4"/>
        <v>B</v>
      </c>
      <c r="AD31" s="25">
        <f t="shared" ca="1" si="5"/>
        <v>3.3624999999999887</v>
      </c>
      <c r="AE31" s="25" t="str">
        <f t="shared" ca="1" si="6"/>
        <v>MODÉRÉ</v>
      </c>
      <c r="AF31" s="29">
        <f t="shared" ca="1" si="7"/>
        <v>0.34732160602334194</v>
      </c>
      <c r="AG31" s="21">
        <f t="shared" si="8"/>
        <v>2</v>
      </c>
      <c r="AH31" s="22">
        <f t="shared" si="9"/>
        <v>4.125</v>
      </c>
      <c r="AI31" s="22">
        <f t="shared" ca="1" si="10"/>
        <v>3.260416666666643</v>
      </c>
      <c r="AJ31" s="22">
        <f t="shared" ca="1" si="11"/>
        <v>2.4583333333333144</v>
      </c>
      <c r="AK31" s="22">
        <f t="shared" ca="1" si="12"/>
        <v>3</v>
      </c>
      <c r="AL31" s="22">
        <f t="shared" ca="1" si="13"/>
        <v>3.75</v>
      </c>
      <c r="AM31" s="22">
        <f t="shared" ca="1" si="14"/>
        <v>1</v>
      </c>
      <c r="AN31" s="22">
        <f t="shared" ca="1" si="15"/>
        <v>1.5416666666666856</v>
      </c>
      <c r="AO31" s="22">
        <f t="shared" ca="1" si="16"/>
        <v>3.0416666666666856</v>
      </c>
      <c r="AP31" s="22">
        <f t="shared" si="17"/>
        <v>1.48</v>
      </c>
      <c r="AQ31" s="22">
        <f t="shared" si="18"/>
        <v>2.5949999999999998</v>
      </c>
      <c r="AR31" s="22">
        <f t="shared" ca="1" si="19"/>
        <v>2.9583333333333144</v>
      </c>
      <c r="AS31" s="28"/>
    </row>
    <row r="32" spans="1:45" x14ac:dyDescent="0.35">
      <c r="A32" s="14">
        <v>87508</v>
      </c>
      <c r="B32" s="15" t="s">
        <v>24</v>
      </c>
      <c r="C32" s="15" t="s">
        <v>25</v>
      </c>
      <c r="D32" s="15" t="s">
        <v>46</v>
      </c>
      <c r="E32" s="15">
        <v>1</v>
      </c>
      <c r="F32" s="15">
        <v>4</v>
      </c>
      <c r="G32" s="19"/>
      <c r="H32" s="20">
        <v>36121</v>
      </c>
      <c r="I32" s="16">
        <v>2017.5</v>
      </c>
      <c r="J32" s="40">
        <v>2017.5833333333333</v>
      </c>
      <c r="K32" s="40">
        <f t="shared" ca="1" si="0"/>
        <v>-34100.583333333336</v>
      </c>
      <c r="L32" s="40">
        <f t="shared" ca="1" si="1"/>
        <v>2.9166666666667425</v>
      </c>
      <c r="M32" s="40">
        <f t="shared" ca="1" si="2"/>
        <v>2.8333333333334849</v>
      </c>
      <c r="N32" s="18"/>
      <c r="O32" s="40" t="s">
        <v>249</v>
      </c>
      <c r="P32" s="15">
        <v>21500</v>
      </c>
      <c r="Q32" s="17" t="s">
        <v>184</v>
      </c>
      <c r="R32" s="20">
        <v>42961</v>
      </c>
      <c r="S32" s="17" t="s">
        <v>177</v>
      </c>
      <c r="T32" s="13">
        <v>1</v>
      </c>
      <c r="U32" s="13">
        <v>3</v>
      </c>
      <c r="V32" s="13">
        <v>3</v>
      </c>
      <c r="W32" s="13">
        <v>4</v>
      </c>
      <c r="X32" s="13">
        <v>3</v>
      </c>
      <c r="Y32" s="13">
        <v>1</v>
      </c>
      <c r="Z32" s="13">
        <v>2</v>
      </c>
      <c r="AA32" s="24" t="str">
        <f t="shared" ca="1" si="3"/>
        <v>BIEN</v>
      </c>
      <c r="AB32" s="25">
        <f t="shared" ca="1" si="20"/>
        <v>2.942708333333329</v>
      </c>
      <c r="AC32" s="24" t="str">
        <f t="shared" ca="1" si="4"/>
        <v>B</v>
      </c>
      <c r="AD32" s="25">
        <f t="shared" ca="1" si="5"/>
        <v>3.3624999999999883</v>
      </c>
      <c r="AE32" s="25" t="str">
        <f t="shared" ca="1" si="6"/>
        <v>MODÉRÉ</v>
      </c>
      <c r="AF32" s="29">
        <f t="shared" ca="1" si="7"/>
        <v>0.27554540457519411</v>
      </c>
      <c r="AG32" s="21">
        <f t="shared" si="8"/>
        <v>1</v>
      </c>
      <c r="AH32" s="22">
        <f t="shared" si="9"/>
        <v>3</v>
      </c>
      <c r="AI32" s="22">
        <f t="shared" ca="1" si="10"/>
        <v>2.713541666666643</v>
      </c>
      <c r="AJ32" s="22">
        <f t="shared" ca="1" si="11"/>
        <v>2.7708333333333144</v>
      </c>
      <c r="AK32" s="22">
        <f t="shared" ca="1" si="12"/>
        <v>3</v>
      </c>
      <c r="AL32" s="22">
        <f t="shared" ca="1" si="13"/>
        <v>3</v>
      </c>
      <c r="AM32" s="22">
        <f t="shared" ca="1" si="14"/>
        <v>1</v>
      </c>
      <c r="AN32" s="22">
        <f t="shared" ca="1" si="15"/>
        <v>1.2291666666666856</v>
      </c>
      <c r="AO32" s="22">
        <f t="shared" ca="1" si="16"/>
        <v>2.4166666666667425</v>
      </c>
      <c r="AP32" s="22">
        <f t="shared" si="17"/>
        <v>1.1499999999999999</v>
      </c>
      <c r="AQ32" s="22">
        <f t="shared" si="18"/>
        <v>3.2249999999999996</v>
      </c>
      <c r="AR32" s="22">
        <f t="shared" ca="1" si="19"/>
        <v>3.2916666666666288</v>
      </c>
      <c r="AS32" s="28"/>
    </row>
    <row r="33" spans="1:45" x14ac:dyDescent="0.35">
      <c r="A33" s="14">
        <v>101581</v>
      </c>
      <c r="B33" s="15" t="s">
        <v>208</v>
      </c>
      <c r="C33" s="15" t="s">
        <v>209</v>
      </c>
      <c r="D33" s="15" t="s">
        <v>168</v>
      </c>
      <c r="E33" s="15">
        <v>1</v>
      </c>
      <c r="F33" s="15">
        <v>5</v>
      </c>
      <c r="G33" s="19"/>
      <c r="H33" s="20">
        <v>36122</v>
      </c>
      <c r="I33" s="16">
        <v>2018.1</v>
      </c>
      <c r="J33" s="40">
        <v>2018.6666666666667</v>
      </c>
      <c r="K33" s="40">
        <f t="shared" ca="1" si="0"/>
        <v>-34101.583333333336</v>
      </c>
      <c r="L33" s="40">
        <f t="shared" ca="1" si="1"/>
        <v>2.3166666666668334</v>
      </c>
      <c r="M33" s="40">
        <f t="shared" ca="1" si="2"/>
        <v>1.75</v>
      </c>
      <c r="N33" s="18"/>
      <c r="O33" s="40" t="s">
        <v>248</v>
      </c>
      <c r="P33" s="19">
        <v>22000</v>
      </c>
      <c r="Q33" s="17" t="s">
        <v>182</v>
      </c>
      <c r="R33" s="20">
        <v>43346</v>
      </c>
      <c r="S33" s="17" t="s">
        <v>176</v>
      </c>
      <c r="T33" s="13">
        <v>1.5</v>
      </c>
      <c r="U33" s="13">
        <v>3</v>
      </c>
      <c r="V33" s="13">
        <v>3</v>
      </c>
      <c r="W33" s="13">
        <v>4</v>
      </c>
      <c r="X33" s="13">
        <v>3</v>
      </c>
      <c r="Y33" s="13">
        <v>1</v>
      </c>
      <c r="Z33" s="13">
        <v>1.5</v>
      </c>
      <c r="AA33" s="24" t="str">
        <f t="shared" ca="1" si="3"/>
        <v>TRÈS BIEN</v>
      </c>
      <c r="AB33" s="25">
        <f t="shared" ca="1" si="20"/>
        <v>3.4052083333333232</v>
      </c>
      <c r="AC33" s="24" t="str">
        <f t="shared" ca="1" si="4"/>
        <v>B</v>
      </c>
      <c r="AD33" s="25">
        <f t="shared" ca="1" si="5"/>
        <v>3.5774999999999748</v>
      </c>
      <c r="AE33" s="25" t="str">
        <f t="shared" ca="1" si="6"/>
        <v>MODÉRÉ</v>
      </c>
      <c r="AF33" s="29">
        <f t="shared" ca="1" si="7"/>
        <v>0.47813894602839846</v>
      </c>
      <c r="AG33" s="21">
        <f t="shared" si="8"/>
        <v>1.5</v>
      </c>
      <c r="AH33" s="22">
        <f t="shared" si="9"/>
        <v>3.75</v>
      </c>
      <c r="AI33" s="22">
        <f t="shared" ca="1" si="10"/>
        <v>3.5260416666666146</v>
      </c>
      <c r="AJ33" s="22">
        <f t="shared" ca="1" si="11"/>
        <v>2.9208333333332916</v>
      </c>
      <c r="AK33" s="22">
        <f t="shared" ca="1" si="12"/>
        <v>3</v>
      </c>
      <c r="AL33" s="22">
        <f t="shared" ca="1" si="13"/>
        <v>3.5</v>
      </c>
      <c r="AM33" s="22">
        <f t="shared" ca="1" si="14"/>
        <v>1</v>
      </c>
      <c r="AN33" s="22">
        <f t="shared" ca="1" si="15"/>
        <v>1.0791666666667084</v>
      </c>
      <c r="AO33" s="22">
        <f t="shared" ca="1" si="16"/>
        <v>1.75</v>
      </c>
      <c r="AP33" s="22">
        <f t="shared" si="17"/>
        <v>1.2000000000000002</v>
      </c>
      <c r="AQ33" s="22">
        <f t="shared" si="18"/>
        <v>2.5500000000000003</v>
      </c>
      <c r="AR33" s="22">
        <f t="shared" ca="1" si="19"/>
        <v>4.125</v>
      </c>
      <c r="AS33" s="28"/>
    </row>
    <row r="34" spans="1:45" x14ac:dyDescent="0.35">
      <c r="A34" s="14">
        <v>81228</v>
      </c>
      <c r="B34" s="15" t="s">
        <v>92</v>
      </c>
      <c r="C34" s="15" t="s">
        <v>72</v>
      </c>
      <c r="D34" s="15" t="s">
        <v>168</v>
      </c>
      <c r="E34" s="15">
        <v>1</v>
      </c>
      <c r="F34" s="15">
        <v>2</v>
      </c>
      <c r="G34" s="19"/>
      <c r="H34" s="20">
        <v>36123</v>
      </c>
      <c r="I34" s="16">
        <v>2017</v>
      </c>
      <c r="J34" s="40">
        <v>2017.0833333333333</v>
      </c>
      <c r="K34" s="40">
        <f t="shared" ca="1" si="0"/>
        <v>-34102.583333333336</v>
      </c>
      <c r="L34" s="40">
        <f t="shared" ca="1" si="1"/>
        <v>3.4166666666667425</v>
      </c>
      <c r="M34" s="40">
        <f t="shared" ca="1" si="2"/>
        <v>3.3333333333334849</v>
      </c>
      <c r="N34" s="18"/>
      <c r="O34" s="40" t="s">
        <v>250</v>
      </c>
      <c r="P34" s="15">
        <v>22000</v>
      </c>
      <c r="Q34" s="17" t="s">
        <v>182</v>
      </c>
      <c r="R34" s="20">
        <v>42821</v>
      </c>
      <c r="S34" s="17" t="s">
        <v>176</v>
      </c>
      <c r="T34" s="13">
        <v>1.5</v>
      </c>
      <c r="U34" s="13">
        <v>3</v>
      </c>
      <c r="V34" s="13">
        <v>3</v>
      </c>
      <c r="W34" s="13">
        <v>4.25</v>
      </c>
      <c r="X34" s="13">
        <v>3</v>
      </c>
      <c r="Y34" s="13">
        <v>1</v>
      </c>
      <c r="Z34" s="13">
        <v>3.25</v>
      </c>
      <c r="AA34" s="24" t="str">
        <f t="shared" ca="1" si="3"/>
        <v>!TRÈS BIEN/BIEN</v>
      </c>
      <c r="AB34" s="25">
        <f t="shared" ca="1" si="20"/>
        <v>3.3364583333333289</v>
      </c>
      <c r="AC34" s="24" t="str">
        <f t="shared" ca="1" si="4"/>
        <v>B</v>
      </c>
      <c r="AD34" s="25">
        <f t="shared" ca="1" si="5"/>
        <v>3.5330729166666552</v>
      </c>
      <c r="AE34" s="25" t="str">
        <f t="shared" ca="1" si="6"/>
        <v>MODÉRÉ</v>
      </c>
      <c r="AF34" s="29">
        <f t="shared" ca="1" si="7"/>
        <v>0.36200632933901178</v>
      </c>
      <c r="AG34" s="21">
        <f t="shared" si="8"/>
        <v>1.5</v>
      </c>
      <c r="AH34" s="22">
        <f t="shared" si="9"/>
        <v>3.75</v>
      </c>
      <c r="AI34" s="22">
        <f t="shared" ca="1" si="10"/>
        <v>3.182291666666643</v>
      </c>
      <c r="AJ34" s="22">
        <f t="shared" ca="1" si="11"/>
        <v>2.6458333333333144</v>
      </c>
      <c r="AK34" s="22">
        <f t="shared" ca="1" si="12"/>
        <v>3</v>
      </c>
      <c r="AL34" s="22">
        <f t="shared" ca="1" si="13"/>
        <v>3.5</v>
      </c>
      <c r="AM34" s="22">
        <f t="shared" ca="1" si="14"/>
        <v>1</v>
      </c>
      <c r="AN34" s="22">
        <f t="shared" ca="1" si="15"/>
        <v>1.3541666666666856</v>
      </c>
      <c r="AO34" s="22">
        <f t="shared" ca="1" si="16"/>
        <v>2.6666666666667425</v>
      </c>
      <c r="AP34" s="22">
        <f t="shared" si="17"/>
        <v>1.2000000000000002</v>
      </c>
      <c r="AQ34" s="22">
        <f t="shared" si="18"/>
        <v>2.5500000000000003</v>
      </c>
      <c r="AR34" s="22">
        <f t="shared" ca="1" si="19"/>
        <v>3.1666666666666288</v>
      </c>
      <c r="AS34" s="28"/>
    </row>
    <row r="35" spans="1:45" x14ac:dyDescent="0.35">
      <c r="A35" s="14">
        <v>44104</v>
      </c>
      <c r="B35" s="15" t="s">
        <v>93</v>
      </c>
      <c r="C35" s="15" t="s">
        <v>94</v>
      </c>
      <c r="D35" s="15" t="s">
        <v>168</v>
      </c>
      <c r="E35" s="15">
        <v>3</v>
      </c>
      <c r="F35" s="15">
        <v>3</v>
      </c>
      <c r="G35" s="19"/>
      <c r="H35" s="20">
        <v>36124</v>
      </c>
      <c r="I35" s="16">
        <v>1997.75</v>
      </c>
      <c r="J35" s="40">
        <v>2011.8333333333333</v>
      </c>
      <c r="K35" s="40">
        <f t="shared" ref="K35:K66" ca="1" si="21">$AS$1-H35</f>
        <v>-34103.583333333336</v>
      </c>
      <c r="L35" s="40">
        <f t="shared" ref="L35:L66" ca="1" si="22">$AS$1-I35</f>
        <v>22.666666666666742</v>
      </c>
      <c r="M35" s="40">
        <f t="shared" ref="M35:M66" ca="1" si="23">$AS$1-J35</f>
        <v>8.5833333333334849</v>
      </c>
      <c r="N35" s="18"/>
      <c r="O35" s="40" t="s">
        <v>249</v>
      </c>
      <c r="P35" s="15">
        <v>37192</v>
      </c>
      <c r="Q35" s="17" t="s">
        <v>184</v>
      </c>
      <c r="R35" s="20">
        <v>42401</v>
      </c>
      <c r="S35" s="17" t="s">
        <v>178</v>
      </c>
      <c r="T35" s="13">
        <v>3</v>
      </c>
      <c r="U35" s="13">
        <v>3</v>
      </c>
      <c r="V35" s="13">
        <v>3</v>
      </c>
      <c r="W35" s="13">
        <v>1</v>
      </c>
      <c r="X35" s="13">
        <v>3</v>
      </c>
      <c r="Y35" s="13">
        <v>1</v>
      </c>
      <c r="Z35" s="13">
        <v>3.5</v>
      </c>
      <c r="AA35" s="24" t="str">
        <f t="shared" ref="AA35:AA66" ca="1" si="24">IF(OR($T35="",$U35="",$V35=""),"",IF($AB35&gt;=4.35,"EXCEP",IF($AB35&gt;=4.15,"!EXCEP/TRÈS BIEN",IF($AB35&gt;=3.35,"TRÈS BIEN",IF($AB35&gt;=3.15,"!TRÈS BIEN/BIEN",IF($AB35&gt;=2.1,"BIEN",IF($AB35&gt;=1.9,"!BIEN/PROGRÈS REQ","PROGRÈS REQ")))))))</f>
        <v>BIEN</v>
      </c>
      <c r="AB35" s="25">
        <f t="shared" ca="1" si="20"/>
        <v>2.6166666666666631</v>
      </c>
      <c r="AC35" s="24" t="str">
        <f t="shared" ref="AC35:AC66" ca="1" si="25">IF($W35="","",IF($AD35&gt;=4,"A",IF($AD35&gt;3.7,"!A/B",IF($AD35&gt;=3.3,"B",IF($AD35&gt;3,"!B/C",IF($AD35&gt;=2,"C",IF($AD35&gt;1.7,"!C/D","D")))))))</f>
        <v>!C/D</v>
      </c>
      <c r="AD35" s="25">
        <f t="shared" ref="AD35:AD66" ca="1" si="26">IF($W35="","",$AI35*0.2+$AJ35*0.15+$AK35*0.15+$W35*(1+(($AJ35+$AK35)-6)/10)*0.5)</f>
        <v>1.7099999999999933</v>
      </c>
      <c r="AE35" s="25" t="str">
        <f t="shared" ref="AE35:AE66" ca="1" si="27">IF($AF35="","",IF($AF35&gt;0.8,"TRÈS ÉLEVÉ",IF($AF35&gt;0.5,"ÉLÉVÉ",IF($AF35&gt;0.25,"MODÉRÉ","BAS"))))</f>
        <v>ÉLÉVÉ</v>
      </c>
      <c r="AF35" s="29">
        <f t="shared" ref="AF35:AF66" ca="1" si="28">IF(P35="",0,1/(1+EXP(-(-1+0.75*(Y35-1)+0.75*(3-X35)+0.5*(3-AQ35)+0.5*(AK35-3)+0.25*(AL35-3)+0.5*(AR35-3)))))</f>
        <v>0.53436656076215949</v>
      </c>
      <c r="AG35" s="21">
        <f t="shared" ref="AG35:AG66" si="29">IF($T35+($U35-3)*0.25+($V35-3)*0.25&lt;0,0,$T35+($U35-3)*0.25+($V35-3)*0.25)</f>
        <v>3</v>
      </c>
      <c r="AH35" s="22">
        <f t="shared" ref="AH35:AH66" si="30">IF(3+($T35-$E35)*1.5&lt;0,0,3+($T35-$E35)*1.5)</f>
        <v>3</v>
      </c>
      <c r="AI35" s="22">
        <f t="shared" ref="AI35:AI66" ca="1" si="31">IF(3+($T35-$AN35)*1.25&lt;0,0,3+($T35-$AN35)*1.25)</f>
        <v>1.0833333333333146</v>
      </c>
      <c r="AJ35" s="22">
        <f t="shared" ref="AJ35:AJ66" ca="1" si="32">3+$E35-$AN35</f>
        <v>1.4666666666666517</v>
      </c>
      <c r="AK35" s="22">
        <f t="shared" ref="AK35:AK66" ca="1" si="33">3+$E35-$AM35</f>
        <v>5</v>
      </c>
      <c r="AL35" s="22">
        <f t="shared" ref="AL35:AL66" ca="1" si="34">3+$T35-$AM35</f>
        <v>5</v>
      </c>
      <c r="AM35" s="22">
        <f t="shared" ref="AM35:AM66" ca="1" si="35">IF($K35&lt;=25,1,IF($K35&lt;=30,1+($K35-25)/5,IF($K35&lt;=40,2+($K35-30)/10,IF($K35&lt;=50,3+($K35-40)/5,5))))</f>
        <v>1</v>
      </c>
      <c r="AN35" s="22">
        <f t="shared" ref="AN35:AN66" ca="1" si="36">IF($L35&lt;=2,1,IF($L35&lt;=6,1+($L35-2)/4,IF($L35&lt;=15,2+($L35-6)/9,IF($L35&lt;=25,3+($L35-15)/5,5))))</f>
        <v>4.5333333333333483</v>
      </c>
      <c r="AO35" s="22">
        <f t="shared" ref="AO35:AO66" ca="1" si="37">IF($M35&lt;=1,1,IF($M35&lt;=2,1+($M35-1),IF($M35&lt;=4,2+($M35-2)/2,IF($M35&lt;=12,3+($M35-4)/4,5))))</f>
        <v>4.1458333333333712</v>
      </c>
      <c r="AP35" s="22">
        <f t="shared" ref="AP35:AP66" si="38">$P35/10000-1</f>
        <v>2.7191999999999998</v>
      </c>
      <c r="AQ35" s="22">
        <f t="shared" ref="AQ35:AQ66" si="39">IF(3+($AP35-$T35)*1.5&lt;0,0,IF(3+($AP35-$T35)*1.5&gt;5,5,3+($AP35-$T35)*1.5))</f>
        <v>2.5787999999999998</v>
      </c>
      <c r="AR35" s="22">
        <f t="shared" ref="AR35:AR66" ca="1" si="40">IF(AND($O35="NON TECH",$AO35&lt;2,$AN35&lt;=1),4+(2-$AO35),IF(AND($O35="TECH",$AO35&lt;2,$AN35&lt;=1),4+0.75*(2-$AO35),IF(AND($O35&lt;&gt;"INF",$AO35&lt;3,$AN35&lt;=1.5),3+(3-$AO35)/2,IF($AO35&lt;2,4+0.5*(2-$AO35),IF($AO35&lt;3,3+0.5*(3-$AO35)/2,3+(3-$AO35))))))</f>
        <v>1.8541666666666288</v>
      </c>
      <c r="AS35" s="28"/>
    </row>
    <row r="36" spans="1:45" x14ac:dyDescent="0.35">
      <c r="A36" s="14">
        <v>85356</v>
      </c>
      <c r="B36" s="15" t="s">
        <v>95</v>
      </c>
      <c r="C36" s="15" t="s">
        <v>96</v>
      </c>
      <c r="D36" s="15" t="s">
        <v>168</v>
      </c>
      <c r="E36" s="15">
        <v>2</v>
      </c>
      <c r="F36" s="15">
        <v>1</v>
      </c>
      <c r="G36" s="19"/>
      <c r="H36" s="20">
        <v>36125</v>
      </c>
      <c r="I36" s="16">
        <v>2006.75</v>
      </c>
      <c r="J36" s="40">
        <v>2017.4166666666667</v>
      </c>
      <c r="K36" s="40">
        <f t="shared" ca="1" si="21"/>
        <v>-34104.583333333336</v>
      </c>
      <c r="L36" s="40">
        <f t="shared" ca="1" si="22"/>
        <v>13.666666666666742</v>
      </c>
      <c r="M36" s="40">
        <f t="shared" ca="1" si="23"/>
        <v>3</v>
      </c>
      <c r="N36" s="18"/>
      <c r="O36" s="40" t="s">
        <v>249</v>
      </c>
      <c r="P36" s="15">
        <v>35000</v>
      </c>
      <c r="Q36" s="17" t="s">
        <v>183</v>
      </c>
      <c r="R36" s="20">
        <v>42873</v>
      </c>
      <c r="S36" s="17" t="s">
        <v>178</v>
      </c>
      <c r="T36" s="13">
        <v>2</v>
      </c>
      <c r="U36" s="13">
        <v>3</v>
      </c>
      <c r="V36" s="13">
        <v>3</v>
      </c>
      <c r="W36" s="13">
        <v>2</v>
      </c>
      <c r="X36" s="13">
        <v>3</v>
      </c>
      <c r="Y36" s="13">
        <v>1</v>
      </c>
      <c r="Z36" s="13">
        <v>2.9</v>
      </c>
      <c r="AA36" s="24" t="str">
        <f t="shared" ca="1" si="24"/>
        <v>BIEN</v>
      </c>
      <c r="AB36" s="25">
        <f t="shared" ca="1" si="20"/>
        <v>2.7870370370370354</v>
      </c>
      <c r="AC36" s="24" t="str">
        <f t="shared" ca="1" si="25"/>
        <v>C</v>
      </c>
      <c r="AD36" s="25">
        <f t="shared" ca="1" si="26"/>
        <v>2.32407407407407</v>
      </c>
      <c r="AE36" s="25" t="str">
        <f t="shared" ca="1" si="27"/>
        <v>MODÉRÉ</v>
      </c>
      <c r="AF36" s="29">
        <f t="shared" ca="1" si="28"/>
        <v>0.36296920551961681</v>
      </c>
      <c r="AG36" s="21">
        <f t="shared" si="29"/>
        <v>2</v>
      </c>
      <c r="AH36" s="22">
        <f t="shared" si="30"/>
        <v>3</v>
      </c>
      <c r="AI36" s="22">
        <f t="shared" ca="1" si="31"/>
        <v>1.9351851851851749</v>
      </c>
      <c r="AJ36" s="22">
        <f t="shared" ca="1" si="32"/>
        <v>2.1481481481481399</v>
      </c>
      <c r="AK36" s="22">
        <f t="shared" ca="1" si="33"/>
        <v>4</v>
      </c>
      <c r="AL36" s="22">
        <f t="shared" ca="1" si="34"/>
        <v>4</v>
      </c>
      <c r="AM36" s="22">
        <f t="shared" ca="1" si="35"/>
        <v>1</v>
      </c>
      <c r="AN36" s="22">
        <f t="shared" ca="1" si="36"/>
        <v>2.8518518518518601</v>
      </c>
      <c r="AO36" s="22">
        <f t="shared" ca="1" si="37"/>
        <v>2.5</v>
      </c>
      <c r="AP36" s="22">
        <f t="shared" si="38"/>
        <v>2.5</v>
      </c>
      <c r="AQ36" s="22">
        <f t="shared" si="39"/>
        <v>3.75</v>
      </c>
      <c r="AR36" s="22">
        <f t="shared" ca="1" si="40"/>
        <v>3.125</v>
      </c>
      <c r="AS36" s="28"/>
    </row>
    <row r="37" spans="1:45" x14ac:dyDescent="0.35">
      <c r="A37" s="14">
        <v>630153</v>
      </c>
      <c r="B37" s="15" t="s">
        <v>97</v>
      </c>
      <c r="C37" s="15" t="s">
        <v>98</v>
      </c>
      <c r="D37" s="15" t="s">
        <v>168</v>
      </c>
      <c r="E37" s="15">
        <v>3</v>
      </c>
      <c r="F37" s="15">
        <v>4</v>
      </c>
      <c r="G37" s="19"/>
      <c r="H37" s="20">
        <v>36126</v>
      </c>
      <c r="I37" s="16">
        <v>1999.75</v>
      </c>
      <c r="J37" s="40">
        <v>1999.8333333333333</v>
      </c>
      <c r="K37" s="40">
        <f t="shared" ca="1" si="21"/>
        <v>-34105.583333333336</v>
      </c>
      <c r="L37" s="40">
        <f t="shared" ca="1" si="22"/>
        <v>20.666666666666742</v>
      </c>
      <c r="M37" s="40">
        <f t="shared" ca="1" si="23"/>
        <v>20.583333333333485</v>
      </c>
      <c r="N37" s="18"/>
      <c r="O37" s="40" t="s">
        <v>248</v>
      </c>
      <c r="P37" s="15">
        <v>34695</v>
      </c>
      <c r="Q37" s="17" t="s">
        <v>183</v>
      </c>
      <c r="R37" s="20">
        <v>42478</v>
      </c>
      <c r="S37" s="17" t="s">
        <v>178</v>
      </c>
      <c r="T37" s="13">
        <v>3</v>
      </c>
      <c r="U37" s="13">
        <v>4</v>
      </c>
      <c r="V37" s="13">
        <v>4</v>
      </c>
      <c r="W37" s="13">
        <v>2</v>
      </c>
      <c r="X37" s="13">
        <v>3</v>
      </c>
      <c r="Y37" s="13">
        <v>1</v>
      </c>
      <c r="Z37" s="13">
        <v>4.5</v>
      </c>
      <c r="AA37" s="24" t="str">
        <f t="shared" ca="1" si="24"/>
        <v>BIEN</v>
      </c>
      <c r="AB37" s="25">
        <f t="shared" ca="1" si="20"/>
        <v>3.1166666666666631</v>
      </c>
      <c r="AC37" s="24" t="str">
        <f t="shared" ca="1" si="25"/>
        <v>C</v>
      </c>
      <c r="AD37" s="25">
        <f t="shared" ca="1" si="26"/>
        <v>2.4333333333333256</v>
      </c>
      <c r="AE37" s="25" t="str">
        <f t="shared" ca="1" si="27"/>
        <v>MODÉRÉ</v>
      </c>
      <c r="AF37" s="29">
        <f t="shared" ca="1" si="28"/>
        <v>0.47449091676232763</v>
      </c>
      <c r="AG37" s="21">
        <f t="shared" si="29"/>
        <v>3.5</v>
      </c>
      <c r="AH37" s="22">
        <f t="shared" si="30"/>
        <v>3</v>
      </c>
      <c r="AI37" s="22">
        <f t="shared" ca="1" si="31"/>
        <v>1.5833333333333139</v>
      </c>
      <c r="AJ37" s="22">
        <f t="shared" ca="1" si="32"/>
        <v>1.8666666666666512</v>
      </c>
      <c r="AK37" s="22">
        <f t="shared" ca="1" si="33"/>
        <v>5</v>
      </c>
      <c r="AL37" s="22">
        <f t="shared" ca="1" si="34"/>
        <v>5</v>
      </c>
      <c r="AM37" s="22">
        <f t="shared" ca="1" si="35"/>
        <v>1</v>
      </c>
      <c r="AN37" s="22">
        <f t="shared" ca="1" si="36"/>
        <v>4.1333333333333488</v>
      </c>
      <c r="AO37" s="22">
        <f t="shared" ca="1" si="37"/>
        <v>5</v>
      </c>
      <c r="AP37" s="22">
        <f t="shared" si="38"/>
        <v>2.4695</v>
      </c>
      <c r="AQ37" s="22">
        <f t="shared" si="39"/>
        <v>2.20425</v>
      </c>
      <c r="AR37" s="22">
        <f t="shared" ca="1" si="40"/>
        <v>1</v>
      </c>
      <c r="AS37" s="28"/>
    </row>
    <row r="38" spans="1:45" x14ac:dyDescent="0.35">
      <c r="A38" s="14">
        <v>733355</v>
      </c>
      <c r="B38" s="15" t="s">
        <v>99</v>
      </c>
      <c r="C38" s="15" t="s">
        <v>100</v>
      </c>
      <c r="D38" s="15" t="s">
        <v>169</v>
      </c>
      <c r="E38" s="15">
        <v>2</v>
      </c>
      <c r="F38" s="15">
        <v>4</v>
      </c>
      <c r="G38" s="19"/>
      <c r="H38" s="20">
        <v>36127</v>
      </c>
      <c r="I38" s="16">
        <v>1997.75</v>
      </c>
      <c r="J38" s="40">
        <v>1998.8333333333333</v>
      </c>
      <c r="K38" s="40">
        <f t="shared" ca="1" si="21"/>
        <v>-34106.583333333336</v>
      </c>
      <c r="L38" s="40">
        <f t="shared" ca="1" si="22"/>
        <v>22.666666666666742</v>
      </c>
      <c r="M38" s="40">
        <f t="shared" ca="1" si="23"/>
        <v>21.583333333333485</v>
      </c>
      <c r="N38" s="18"/>
      <c r="O38" s="40" t="s">
        <v>248</v>
      </c>
      <c r="P38" s="15">
        <v>43000</v>
      </c>
      <c r="Q38" s="17" t="s">
        <v>185</v>
      </c>
      <c r="R38" s="20">
        <v>42569</v>
      </c>
      <c r="S38" s="17" t="s">
        <v>46</v>
      </c>
      <c r="T38" s="13">
        <v>2</v>
      </c>
      <c r="U38" s="13">
        <v>3</v>
      </c>
      <c r="V38" s="13">
        <v>3</v>
      </c>
      <c r="W38" s="13">
        <v>2</v>
      </c>
      <c r="X38" s="13">
        <v>3</v>
      </c>
      <c r="Y38" s="13">
        <v>1</v>
      </c>
      <c r="Z38" s="13">
        <v>3</v>
      </c>
      <c r="AA38" s="24" t="str">
        <f t="shared" ca="1" si="24"/>
        <v>BIEN</v>
      </c>
      <c r="AB38" s="25">
        <f t="shared" ca="1" si="20"/>
        <v>2.6999999999999997</v>
      </c>
      <c r="AC38" s="24" t="str">
        <f t="shared" ca="1" si="25"/>
        <v>D</v>
      </c>
      <c r="AD38" s="25">
        <f t="shared" ca="1" si="26"/>
        <v>1.5166666666666628</v>
      </c>
      <c r="AE38" s="25" t="str">
        <f t="shared" ca="1" si="27"/>
        <v>BAS</v>
      </c>
      <c r="AF38" s="29">
        <f t="shared" ca="1" si="28"/>
        <v>9.752783704079257E-2</v>
      </c>
      <c r="AG38" s="21">
        <f t="shared" si="29"/>
        <v>2</v>
      </c>
      <c r="AH38" s="22">
        <f t="shared" si="30"/>
        <v>3</v>
      </c>
      <c r="AI38" s="22">
        <f t="shared" ca="1" si="31"/>
        <v>0</v>
      </c>
      <c r="AJ38" s="22">
        <f t="shared" ca="1" si="32"/>
        <v>0.46666666666665169</v>
      </c>
      <c r="AK38" s="22">
        <f t="shared" ca="1" si="33"/>
        <v>4</v>
      </c>
      <c r="AL38" s="22">
        <f t="shared" ca="1" si="34"/>
        <v>4</v>
      </c>
      <c r="AM38" s="22">
        <f t="shared" ca="1" si="35"/>
        <v>1</v>
      </c>
      <c r="AN38" s="22">
        <f t="shared" ca="1" si="36"/>
        <v>4.5333333333333483</v>
      </c>
      <c r="AO38" s="22">
        <f t="shared" ca="1" si="37"/>
        <v>5</v>
      </c>
      <c r="AP38" s="22">
        <f t="shared" si="38"/>
        <v>3.3</v>
      </c>
      <c r="AQ38" s="22">
        <f t="shared" si="39"/>
        <v>4.9499999999999993</v>
      </c>
      <c r="AR38" s="22">
        <f t="shared" ca="1" si="40"/>
        <v>1</v>
      </c>
      <c r="AS38" s="28"/>
    </row>
    <row r="39" spans="1:45" x14ac:dyDescent="0.35">
      <c r="A39" s="14">
        <v>17284</v>
      </c>
      <c r="B39" s="15" t="s">
        <v>12</v>
      </c>
      <c r="C39" s="15" t="s">
        <v>13</v>
      </c>
      <c r="D39" s="15" t="s">
        <v>46</v>
      </c>
      <c r="E39" s="15">
        <v>1</v>
      </c>
      <c r="F39" s="15">
        <v>3</v>
      </c>
      <c r="G39" s="19"/>
      <c r="H39" s="20">
        <v>36128</v>
      </c>
      <c r="I39" s="16">
        <v>2004.75</v>
      </c>
      <c r="J39" s="40">
        <v>2006.0833333333333</v>
      </c>
      <c r="K39" s="40">
        <f t="shared" ca="1" si="21"/>
        <v>-34107.583333333336</v>
      </c>
      <c r="L39" s="40">
        <f t="shared" ca="1" si="22"/>
        <v>15.666666666666742</v>
      </c>
      <c r="M39" s="40">
        <f t="shared" ca="1" si="23"/>
        <v>14.333333333333485</v>
      </c>
      <c r="N39" s="18"/>
      <c r="O39" s="40" t="s">
        <v>248</v>
      </c>
      <c r="P39" s="15">
        <v>28840</v>
      </c>
      <c r="Q39" s="17" t="s">
        <v>182</v>
      </c>
      <c r="R39" s="20">
        <v>42737</v>
      </c>
      <c r="S39" s="17" t="s">
        <v>177</v>
      </c>
      <c r="T39" s="13">
        <v>2</v>
      </c>
      <c r="U39" s="13">
        <v>3.25</v>
      </c>
      <c r="V39" s="13">
        <v>3</v>
      </c>
      <c r="W39" s="13">
        <v>5</v>
      </c>
      <c r="X39" s="13">
        <v>3</v>
      </c>
      <c r="Y39" s="13">
        <v>1</v>
      </c>
      <c r="Z39" s="13">
        <v>3</v>
      </c>
      <c r="AA39" s="24" t="str">
        <f t="shared" ca="1" si="24"/>
        <v>TRÈS BIEN</v>
      </c>
      <c r="AB39" s="25">
        <f t="shared" ref="AB39:AB70" ca="1" si="41">IF(OR($T39="",$U39="",$V39=""),"",IF(OR(AND($E39&gt;=3,$AM39&lt;4.5),AND($AN39&lt;3.5,$AM39&lt;3.5)),$U39*0.2+$V39*0.2+$AH39*0.4+$AI39*0.2,$U39*0.3+$V39*0.3+$AH39*0.3+$AI39*0.1))</f>
        <v>3.3666666666666627</v>
      </c>
      <c r="AC39" s="24" t="str">
        <f t="shared" ca="1" si="25"/>
        <v>C</v>
      </c>
      <c r="AD39" s="25">
        <f t="shared" ca="1" si="26"/>
        <v>2.8633333333333235</v>
      </c>
      <c r="AE39" s="25" t="str">
        <f t="shared" ca="1" si="27"/>
        <v>BAS</v>
      </c>
      <c r="AF39" s="29">
        <f t="shared" ca="1" si="28"/>
        <v>0.15935969357824886</v>
      </c>
      <c r="AG39" s="21">
        <f t="shared" si="29"/>
        <v>2.0625</v>
      </c>
      <c r="AH39" s="22">
        <f t="shared" si="30"/>
        <v>4.5</v>
      </c>
      <c r="AI39" s="22">
        <f t="shared" ca="1" si="31"/>
        <v>1.5833333333333144</v>
      </c>
      <c r="AJ39" s="22">
        <f t="shared" ca="1" si="32"/>
        <v>0.8666666666666516</v>
      </c>
      <c r="AK39" s="22">
        <f t="shared" ca="1" si="33"/>
        <v>3</v>
      </c>
      <c r="AL39" s="22">
        <f t="shared" ca="1" si="34"/>
        <v>4</v>
      </c>
      <c r="AM39" s="22">
        <f t="shared" ca="1" si="35"/>
        <v>1</v>
      </c>
      <c r="AN39" s="22">
        <f t="shared" ca="1" si="36"/>
        <v>3.1333333333333484</v>
      </c>
      <c r="AO39" s="22">
        <f t="shared" ca="1" si="37"/>
        <v>5</v>
      </c>
      <c r="AP39" s="22">
        <f t="shared" si="38"/>
        <v>1.8839999999999999</v>
      </c>
      <c r="AQ39" s="22">
        <f t="shared" si="39"/>
        <v>2.8259999999999996</v>
      </c>
      <c r="AR39" s="22">
        <f t="shared" ca="1" si="40"/>
        <v>1</v>
      </c>
      <c r="AS39" s="28"/>
    </row>
    <row r="40" spans="1:45" x14ac:dyDescent="0.35">
      <c r="A40" s="14">
        <v>67519</v>
      </c>
      <c r="B40" s="27" t="s">
        <v>101</v>
      </c>
      <c r="C40" s="27" t="s">
        <v>102</v>
      </c>
      <c r="D40" s="15" t="s">
        <v>168</v>
      </c>
      <c r="E40" s="15">
        <v>2</v>
      </c>
      <c r="F40" s="15">
        <v>2</v>
      </c>
      <c r="G40" s="19"/>
      <c r="H40" s="20">
        <v>36129</v>
      </c>
      <c r="I40" s="16">
        <v>2012.75</v>
      </c>
      <c r="J40" s="40">
        <v>2015.6666666666667</v>
      </c>
      <c r="K40" s="40">
        <f t="shared" ca="1" si="21"/>
        <v>-34108.583333333336</v>
      </c>
      <c r="L40" s="40">
        <f t="shared" ca="1" si="22"/>
        <v>7.6666666666667425</v>
      </c>
      <c r="M40" s="40">
        <f t="shared" ca="1" si="23"/>
        <v>4.75</v>
      </c>
      <c r="N40" s="18"/>
      <c r="O40" s="40" t="s">
        <v>248</v>
      </c>
      <c r="P40" s="15">
        <v>30000</v>
      </c>
      <c r="Q40" s="17" t="s">
        <v>182</v>
      </c>
      <c r="R40" s="20">
        <v>42444</v>
      </c>
      <c r="S40" s="17" t="s">
        <v>176</v>
      </c>
      <c r="T40" s="13">
        <v>2</v>
      </c>
      <c r="U40" s="13">
        <v>3</v>
      </c>
      <c r="V40" s="13">
        <v>3</v>
      </c>
      <c r="W40" s="13">
        <v>2</v>
      </c>
      <c r="X40" s="13">
        <v>3</v>
      </c>
      <c r="Y40" s="13">
        <v>1</v>
      </c>
      <c r="Z40" s="13">
        <v>1</v>
      </c>
      <c r="AA40" s="24" t="str">
        <f t="shared" ca="1" si="24"/>
        <v>BIEN</v>
      </c>
      <c r="AB40" s="25">
        <f t="shared" ca="1" si="41"/>
        <v>2.9537037037037019</v>
      </c>
      <c r="AC40" s="24" t="str">
        <f t="shared" ca="1" si="25"/>
        <v>C</v>
      </c>
      <c r="AD40" s="25">
        <f t="shared" ca="1" si="26"/>
        <v>2.657407407407403</v>
      </c>
      <c r="AE40" s="25" t="str">
        <f t="shared" ca="1" si="27"/>
        <v>MODÉRÉ</v>
      </c>
      <c r="AF40" s="29">
        <f t="shared" ca="1" si="28"/>
        <v>0.41489884579676878</v>
      </c>
      <c r="AG40" s="21">
        <f t="shared" si="29"/>
        <v>2</v>
      </c>
      <c r="AH40" s="22">
        <f t="shared" si="30"/>
        <v>3</v>
      </c>
      <c r="AI40" s="22">
        <f t="shared" ca="1" si="31"/>
        <v>2.7685185185185079</v>
      </c>
      <c r="AJ40" s="22">
        <f t="shared" ca="1" si="32"/>
        <v>2.8148148148148064</v>
      </c>
      <c r="AK40" s="22">
        <f t="shared" ca="1" si="33"/>
        <v>4</v>
      </c>
      <c r="AL40" s="22">
        <f t="shared" ca="1" si="34"/>
        <v>4</v>
      </c>
      <c r="AM40" s="22">
        <f t="shared" ca="1" si="35"/>
        <v>1</v>
      </c>
      <c r="AN40" s="22">
        <f t="shared" ca="1" si="36"/>
        <v>2.1851851851851936</v>
      </c>
      <c r="AO40" s="22">
        <f t="shared" ca="1" si="37"/>
        <v>3.1875</v>
      </c>
      <c r="AP40" s="22">
        <f t="shared" si="38"/>
        <v>2</v>
      </c>
      <c r="AQ40" s="22">
        <f t="shared" si="39"/>
        <v>3</v>
      </c>
      <c r="AR40" s="22">
        <f t="shared" ca="1" si="40"/>
        <v>2.8125</v>
      </c>
      <c r="AS40" s="28"/>
    </row>
    <row r="41" spans="1:45" x14ac:dyDescent="0.35">
      <c r="A41" s="14">
        <v>22895</v>
      </c>
      <c r="B41" s="15" t="s">
        <v>103</v>
      </c>
      <c r="C41" s="15" t="s">
        <v>104</v>
      </c>
      <c r="D41" s="15" t="s">
        <v>168</v>
      </c>
      <c r="E41" s="15">
        <v>3</v>
      </c>
      <c r="F41" s="15">
        <v>3</v>
      </c>
      <c r="G41" s="19"/>
      <c r="H41" s="20">
        <v>36130</v>
      </c>
      <c r="I41" s="16">
        <v>2001.75</v>
      </c>
      <c r="J41" s="40">
        <v>2007.25</v>
      </c>
      <c r="K41" s="40">
        <f t="shared" ca="1" si="21"/>
        <v>-34109.583333333336</v>
      </c>
      <c r="L41" s="40">
        <f t="shared" ca="1" si="22"/>
        <v>18.666666666666742</v>
      </c>
      <c r="M41" s="40">
        <f t="shared" ca="1" si="23"/>
        <v>13.166666666666742</v>
      </c>
      <c r="N41" s="18"/>
      <c r="O41" s="40" t="s">
        <v>249</v>
      </c>
      <c r="P41" s="15">
        <v>37500</v>
      </c>
      <c r="Q41" s="17" t="s">
        <v>186</v>
      </c>
      <c r="R41" s="20">
        <v>42401</v>
      </c>
      <c r="S41" s="17" t="s">
        <v>178</v>
      </c>
      <c r="T41" s="13">
        <v>2.25</v>
      </c>
      <c r="U41" s="13">
        <v>3</v>
      </c>
      <c r="V41" s="13">
        <v>3</v>
      </c>
      <c r="W41" s="13">
        <v>1</v>
      </c>
      <c r="X41" s="13">
        <v>3</v>
      </c>
      <c r="Y41" s="13">
        <v>1</v>
      </c>
      <c r="Z41" s="13">
        <v>3</v>
      </c>
      <c r="AA41" s="24" t="str">
        <f t="shared" ca="1" si="24"/>
        <v>BIEN</v>
      </c>
      <c r="AB41" s="25">
        <f t="shared" ca="1" si="41"/>
        <v>2.1791666666666631</v>
      </c>
      <c r="AC41" s="24" t="str">
        <f t="shared" ca="1" si="25"/>
        <v>!C/D</v>
      </c>
      <c r="AD41" s="25">
        <f t="shared" ca="1" si="26"/>
        <v>1.8824999999999932</v>
      </c>
      <c r="AE41" s="25" t="str">
        <f t="shared" ca="1" si="27"/>
        <v>MODÉRÉ</v>
      </c>
      <c r="AF41" s="29">
        <f t="shared" ca="1" si="28"/>
        <v>0.25683199138751883</v>
      </c>
      <c r="AG41" s="21">
        <f t="shared" si="29"/>
        <v>2.25</v>
      </c>
      <c r="AH41" s="22">
        <f t="shared" si="30"/>
        <v>1.875</v>
      </c>
      <c r="AI41" s="22">
        <f t="shared" ca="1" si="31"/>
        <v>1.1458333333333144</v>
      </c>
      <c r="AJ41" s="22">
        <f t="shared" ca="1" si="32"/>
        <v>2.2666666666666515</v>
      </c>
      <c r="AK41" s="22">
        <f t="shared" ca="1" si="33"/>
        <v>5</v>
      </c>
      <c r="AL41" s="22">
        <f t="shared" ca="1" si="34"/>
        <v>4.25</v>
      </c>
      <c r="AM41" s="22">
        <f t="shared" ca="1" si="35"/>
        <v>1</v>
      </c>
      <c r="AN41" s="22">
        <f t="shared" ca="1" si="36"/>
        <v>3.7333333333333485</v>
      </c>
      <c r="AO41" s="22">
        <f t="shared" ca="1" si="37"/>
        <v>5</v>
      </c>
      <c r="AP41" s="22">
        <f t="shared" si="38"/>
        <v>2.75</v>
      </c>
      <c r="AQ41" s="22">
        <f t="shared" si="39"/>
        <v>3.75</v>
      </c>
      <c r="AR41" s="22">
        <f t="shared" ca="1" si="40"/>
        <v>1</v>
      </c>
      <c r="AS41" s="28"/>
    </row>
    <row r="42" spans="1:45" x14ac:dyDescent="0.35">
      <c r="A42" s="14">
        <v>28319</v>
      </c>
      <c r="B42" s="15" t="s">
        <v>10</v>
      </c>
      <c r="C42" s="15" t="s">
        <v>105</v>
      </c>
      <c r="D42" s="15" t="s">
        <v>46</v>
      </c>
      <c r="E42" s="15">
        <v>1</v>
      </c>
      <c r="F42" s="15">
        <v>4</v>
      </c>
      <c r="G42" s="19"/>
      <c r="H42" s="20">
        <v>36131</v>
      </c>
      <c r="I42" s="16">
        <v>2004.75</v>
      </c>
      <c r="J42" s="40">
        <v>2008.1666666666667</v>
      </c>
      <c r="K42" s="40">
        <f t="shared" ca="1" si="21"/>
        <v>-34110.583333333336</v>
      </c>
      <c r="L42" s="40">
        <f t="shared" ca="1" si="22"/>
        <v>15.666666666666742</v>
      </c>
      <c r="M42" s="40">
        <f t="shared" ca="1" si="23"/>
        <v>12.25</v>
      </c>
      <c r="N42" s="18"/>
      <c r="O42" s="40" t="s">
        <v>248</v>
      </c>
      <c r="P42" s="15">
        <v>28500</v>
      </c>
      <c r="Q42" s="17" t="s">
        <v>196</v>
      </c>
      <c r="R42" s="20">
        <v>42979</v>
      </c>
      <c r="S42" s="17" t="s">
        <v>46</v>
      </c>
      <c r="T42" s="13">
        <v>1</v>
      </c>
      <c r="U42" s="13">
        <v>3</v>
      </c>
      <c r="V42" s="13">
        <v>3</v>
      </c>
      <c r="W42" s="13">
        <v>3</v>
      </c>
      <c r="X42" s="13">
        <v>3</v>
      </c>
      <c r="Y42" s="13">
        <v>1</v>
      </c>
      <c r="Z42" s="13">
        <v>1</v>
      </c>
      <c r="AA42" s="24" t="str">
        <f t="shared" ca="1" si="24"/>
        <v>BIEN</v>
      </c>
      <c r="AB42" s="25">
        <f t="shared" ca="1" si="41"/>
        <v>2.4666666666666632</v>
      </c>
      <c r="AC42" s="24" t="str">
        <f t="shared" ca="1" si="25"/>
        <v>!C/D</v>
      </c>
      <c r="AD42" s="25">
        <f t="shared" ca="1" si="26"/>
        <v>1.8266666666666582</v>
      </c>
      <c r="AE42" s="25" t="str">
        <f t="shared" ca="1" si="27"/>
        <v>BAS</v>
      </c>
      <c r="AF42" s="29">
        <f t="shared" ca="1" si="28"/>
        <v>6.676363259322371E-2</v>
      </c>
      <c r="AG42" s="21">
        <f t="shared" si="29"/>
        <v>1</v>
      </c>
      <c r="AH42" s="22">
        <f t="shared" si="30"/>
        <v>3</v>
      </c>
      <c r="AI42" s="22">
        <f t="shared" ca="1" si="31"/>
        <v>0.33333333333331439</v>
      </c>
      <c r="AJ42" s="22">
        <f t="shared" ca="1" si="32"/>
        <v>0.8666666666666516</v>
      </c>
      <c r="AK42" s="22">
        <f t="shared" ca="1" si="33"/>
        <v>3</v>
      </c>
      <c r="AL42" s="22">
        <f t="shared" ca="1" si="34"/>
        <v>3</v>
      </c>
      <c r="AM42" s="22">
        <f t="shared" ca="1" si="35"/>
        <v>1</v>
      </c>
      <c r="AN42" s="22">
        <f t="shared" ca="1" si="36"/>
        <v>3.1333333333333484</v>
      </c>
      <c r="AO42" s="22">
        <f t="shared" ca="1" si="37"/>
        <v>5</v>
      </c>
      <c r="AP42" s="22">
        <f t="shared" si="38"/>
        <v>1.85</v>
      </c>
      <c r="AQ42" s="22">
        <f t="shared" si="39"/>
        <v>4.2750000000000004</v>
      </c>
      <c r="AR42" s="22">
        <f t="shared" ca="1" si="40"/>
        <v>1</v>
      </c>
      <c r="AS42" s="28"/>
    </row>
    <row r="43" spans="1:45" x14ac:dyDescent="0.35">
      <c r="A43" s="14">
        <v>84032</v>
      </c>
      <c r="B43" s="15" t="s">
        <v>106</v>
      </c>
      <c r="C43" s="15" t="s">
        <v>107</v>
      </c>
      <c r="D43" s="15" t="s">
        <v>46</v>
      </c>
      <c r="E43" s="15">
        <v>1</v>
      </c>
      <c r="F43" s="15">
        <v>3</v>
      </c>
      <c r="G43" s="19"/>
      <c r="H43" s="20">
        <v>36132</v>
      </c>
      <c r="I43" s="16">
        <v>2017.75</v>
      </c>
      <c r="J43" s="40">
        <v>2017.25</v>
      </c>
      <c r="K43" s="40">
        <f t="shared" ca="1" si="21"/>
        <v>-34111.583333333336</v>
      </c>
      <c r="L43" s="40">
        <f t="shared" ca="1" si="22"/>
        <v>2.6666666666667425</v>
      </c>
      <c r="M43" s="40">
        <f t="shared" ca="1" si="23"/>
        <v>3.1666666666667425</v>
      </c>
      <c r="N43" s="18"/>
      <c r="O43" s="40" t="s">
        <v>250</v>
      </c>
      <c r="P43" s="19">
        <v>22000</v>
      </c>
      <c r="Q43" s="17" t="s">
        <v>182</v>
      </c>
      <c r="R43" s="20">
        <v>43223</v>
      </c>
      <c r="S43" s="17" t="s">
        <v>46</v>
      </c>
      <c r="T43" s="13">
        <v>1.25</v>
      </c>
      <c r="U43" s="13">
        <v>4</v>
      </c>
      <c r="V43" s="13">
        <v>3</v>
      </c>
      <c r="W43" s="13">
        <v>4</v>
      </c>
      <c r="X43" s="13">
        <v>3</v>
      </c>
      <c r="Y43" s="13">
        <v>1</v>
      </c>
      <c r="Z43" s="13">
        <v>2.5</v>
      </c>
      <c r="AA43" s="24" t="str">
        <f t="shared" ca="1" si="24"/>
        <v>TRÈS BIEN</v>
      </c>
      <c r="AB43" s="25">
        <f t="shared" ca="1" si="41"/>
        <v>3.3708333333333287</v>
      </c>
      <c r="AC43" s="24" t="str">
        <f t="shared" ca="1" si="25"/>
        <v>B</v>
      </c>
      <c r="AD43" s="25">
        <f t="shared" ca="1" si="26"/>
        <v>3.4624999999999888</v>
      </c>
      <c r="AE43" s="25" t="str">
        <f t="shared" ca="1" si="27"/>
        <v>MODÉRÉ</v>
      </c>
      <c r="AF43" s="29">
        <f t="shared" ca="1" si="28"/>
        <v>0.31091751405205742</v>
      </c>
      <c r="AG43" s="21">
        <f t="shared" si="29"/>
        <v>1.5</v>
      </c>
      <c r="AH43" s="22">
        <f t="shared" si="30"/>
        <v>3.375</v>
      </c>
      <c r="AI43" s="22">
        <f t="shared" ca="1" si="31"/>
        <v>3.104166666666643</v>
      </c>
      <c r="AJ43" s="22">
        <f t="shared" ca="1" si="32"/>
        <v>2.8333333333333144</v>
      </c>
      <c r="AK43" s="22">
        <f t="shared" ca="1" si="33"/>
        <v>3</v>
      </c>
      <c r="AL43" s="22">
        <f t="shared" ca="1" si="34"/>
        <v>3.25</v>
      </c>
      <c r="AM43" s="22">
        <f t="shared" ca="1" si="35"/>
        <v>1</v>
      </c>
      <c r="AN43" s="22">
        <f t="shared" ca="1" si="36"/>
        <v>1.1666666666666856</v>
      </c>
      <c r="AO43" s="22">
        <f t="shared" ca="1" si="37"/>
        <v>2.5833333333333712</v>
      </c>
      <c r="AP43" s="22">
        <f t="shared" si="38"/>
        <v>1.2000000000000002</v>
      </c>
      <c r="AQ43" s="22">
        <f t="shared" si="39"/>
        <v>2.9250000000000003</v>
      </c>
      <c r="AR43" s="22">
        <f t="shared" ca="1" si="40"/>
        <v>3.2083333333333144</v>
      </c>
      <c r="AS43" s="28"/>
    </row>
    <row r="44" spans="1:45" x14ac:dyDescent="0.35">
      <c r="A44" s="14">
        <v>90706</v>
      </c>
      <c r="B44" s="15" t="s">
        <v>108</v>
      </c>
      <c r="C44" s="15" t="s">
        <v>109</v>
      </c>
      <c r="D44" s="15" t="s">
        <v>168</v>
      </c>
      <c r="E44" s="15">
        <v>2</v>
      </c>
      <c r="F44" s="15">
        <v>1</v>
      </c>
      <c r="G44" s="19"/>
      <c r="H44" s="20">
        <v>36133</v>
      </c>
      <c r="I44" s="16">
        <v>2005.25</v>
      </c>
      <c r="J44" s="40">
        <v>2017.9166666666667</v>
      </c>
      <c r="K44" s="40">
        <f t="shared" ca="1" si="21"/>
        <v>-34112.583333333336</v>
      </c>
      <c r="L44" s="40">
        <f t="shared" ca="1" si="22"/>
        <v>15.166666666666742</v>
      </c>
      <c r="M44" s="40">
        <f t="shared" ca="1" si="23"/>
        <v>2.5</v>
      </c>
      <c r="N44" s="18"/>
      <c r="O44" s="40" t="s">
        <v>249</v>
      </c>
      <c r="P44" s="15">
        <v>30000</v>
      </c>
      <c r="Q44" s="17" t="s">
        <v>186</v>
      </c>
      <c r="R44" s="20">
        <v>43045</v>
      </c>
      <c r="S44" s="17" t="s">
        <v>178</v>
      </c>
      <c r="T44" s="13">
        <v>2</v>
      </c>
      <c r="U44" s="13">
        <v>3</v>
      </c>
      <c r="V44" s="13">
        <v>3</v>
      </c>
      <c r="W44" s="13">
        <v>2</v>
      </c>
      <c r="X44" s="13">
        <v>3</v>
      </c>
      <c r="Y44" s="13">
        <v>1</v>
      </c>
      <c r="Z44" s="13">
        <v>2.8</v>
      </c>
      <c r="AA44" s="24" t="str">
        <f t="shared" ca="1" si="24"/>
        <v>BIEN</v>
      </c>
      <c r="AB44" s="25">
        <f t="shared" ca="1" si="41"/>
        <v>2.7416666666666631</v>
      </c>
      <c r="AC44" s="24" t="str">
        <f t="shared" ca="1" si="25"/>
        <v>C</v>
      </c>
      <c r="AD44" s="25">
        <f t="shared" ca="1" si="26"/>
        <v>2.2333333333333258</v>
      </c>
      <c r="AE44" s="25" t="str">
        <f t="shared" ca="1" si="27"/>
        <v>MODÉRÉ</v>
      </c>
      <c r="AF44" s="29">
        <f t="shared" ca="1" si="28"/>
        <v>0.46101677931231599</v>
      </c>
      <c r="AG44" s="21">
        <f t="shared" si="29"/>
        <v>2</v>
      </c>
      <c r="AH44" s="22">
        <f t="shared" si="30"/>
        <v>3</v>
      </c>
      <c r="AI44" s="22">
        <f t="shared" ca="1" si="31"/>
        <v>1.7083333333333146</v>
      </c>
      <c r="AJ44" s="22">
        <f t="shared" ca="1" si="32"/>
        <v>1.9666666666666517</v>
      </c>
      <c r="AK44" s="22">
        <f t="shared" ca="1" si="33"/>
        <v>4</v>
      </c>
      <c r="AL44" s="22">
        <f t="shared" ca="1" si="34"/>
        <v>4</v>
      </c>
      <c r="AM44" s="22">
        <f t="shared" ca="1" si="35"/>
        <v>1</v>
      </c>
      <c r="AN44" s="22">
        <f t="shared" ca="1" si="36"/>
        <v>3.0333333333333483</v>
      </c>
      <c r="AO44" s="22">
        <f t="shared" ca="1" si="37"/>
        <v>2.25</v>
      </c>
      <c r="AP44" s="22">
        <f t="shared" si="38"/>
        <v>2</v>
      </c>
      <c r="AQ44" s="22">
        <f t="shared" si="39"/>
        <v>3</v>
      </c>
      <c r="AR44" s="22">
        <f t="shared" ca="1" si="40"/>
        <v>3.1875</v>
      </c>
      <c r="AS44" s="28"/>
    </row>
    <row r="45" spans="1:45" x14ac:dyDescent="0.35">
      <c r="A45" s="14">
        <v>88920</v>
      </c>
      <c r="B45" s="15" t="s">
        <v>110</v>
      </c>
      <c r="C45" s="15" t="s">
        <v>43</v>
      </c>
      <c r="D45" s="15" t="s">
        <v>46</v>
      </c>
      <c r="E45" s="15">
        <v>1</v>
      </c>
      <c r="F45" s="15">
        <v>5</v>
      </c>
      <c r="G45" s="19"/>
      <c r="H45" s="20">
        <v>36134</v>
      </c>
      <c r="I45" s="16">
        <v>2016.25</v>
      </c>
      <c r="J45" s="40">
        <v>2017.75</v>
      </c>
      <c r="K45" s="40">
        <f t="shared" ca="1" si="21"/>
        <v>-34113.583333333336</v>
      </c>
      <c r="L45" s="40">
        <f t="shared" ca="1" si="22"/>
        <v>4.1666666666667425</v>
      </c>
      <c r="M45" s="40">
        <f t="shared" ca="1" si="23"/>
        <v>2.6666666666667425</v>
      </c>
      <c r="N45" s="18"/>
      <c r="O45" s="40" t="s">
        <v>249</v>
      </c>
      <c r="P45" s="15">
        <v>27000</v>
      </c>
      <c r="Q45" s="17" t="s">
        <v>182</v>
      </c>
      <c r="R45" s="20">
        <v>43112</v>
      </c>
      <c r="S45" s="17" t="s">
        <v>46</v>
      </c>
      <c r="T45" s="13">
        <v>1.25</v>
      </c>
      <c r="U45" s="13">
        <v>3</v>
      </c>
      <c r="V45" s="13">
        <v>3</v>
      </c>
      <c r="W45" s="13">
        <v>4</v>
      </c>
      <c r="X45" s="13">
        <v>3</v>
      </c>
      <c r="Y45" s="13">
        <v>1</v>
      </c>
      <c r="Z45" s="13">
        <v>2.2999999999999998</v>
      </c>
      <c r="AA45" s="24" t="str">
        <f t="shared" ca="1" si="24"/>
        <v>BIEN</v>
      </c>
      <c r="AB45" s="25">
        <f t="shared" ca="1" si="41"/>
        <v>3.077083333333329</v>
      </c>
      <c r="AC45" s="24" t="str">
        <f t="shared" ca="1" si="25"/>
        <v>!B/C</v>
      </c>
      <c r="AD45" s="25">
        <f t="shared" ca="1" si="26"/>
        <v>3.2374999999999883</v>
      </c>
      <c r="AE45" s="25" t="str">
        <f t="shared" ca="1" si="27"/>
        <v>BAS</v>
      </c>
      <c r="AF45" s="29">
        <f t="shared" ca="1" si="28"/>
        <v>0.23296098629160467</v>
      </c>
      <c r="AG45" s="21">
        <f t="shared" si="29"/>
        <v>1.25</v>
      </c>
      <c r="AH45" s="22">
        <f t="shared" si="30"/>
        <v>3.375</v>
      </c>
      <c r="AI45" s="22">
        <f t="shared" ca="1" si="31"/>
        <v>2.635416666666643</v>
      </c>
      <c r="AJ45" s="22">
        <f t="shared" ca="1" si="32"/>
        <v>2.4583333333333144</v>
      </c>
      <c r="AK45" s="22">
        <f t="shared" ca="1" si="33"/>
        <v>3</v>
      </c>
      <c r="AL45" s="22">
        <f t="shared" ca="1" si="34"/>
        <v>3.25</v>
      </c>
      <c r="AM45" s="22">
        <f t="shared" ca="1" si="35"/>
        <v>1</v>
      </c>
      <c r="AN45" s="22">
        <f t="shared" ca="1" si="36"/>
        <v>1.5416666666666856</v>
      </c>
      <c r="AO45" s="22">
        <f t="shared" ca="1" si="37"/>
        <v>2.3333333333333712</v>
      </c>
      <c r="AP45" s="22">
        <f t="shared" si="38"/>
        <v>1.7000000000000002</v>
      </c>
      <c r="AQ45" s="22">
        <f t="shared" si="39"/>
        <v>3.6750000000000003</v>
      </c>
      <c r="AR45" s="22">
        <f t="shared" ca="1" si="40"/>
        <v>3.1666666666666572</v>
      </c>
      <c r="AS45" s="28"/>
    </row>
    <row r="46" spans="1:45" ht="15" thickBot="1" x14ac:dyDescent="0.4">
      <c r="A46" s="14">
        <v>29564</v>
      </c>
      <c r="B46" s="42" t="s">
        <v>111</v>
      </c>
      <c r="C46" s="42" t="s">
        <v>112</v>
      </c>
      <c r="D46" s="15" t="s">
        <v>46</v>
      </c>
      <c r="E46" s="15">
        <v>2</v>
      </c>
      <c r="F46" s="15">
        <v>4</v>
      </c>
      <c r="G46" s="19"/>
      <c r="H46" s="20">
        <v>36135</v>
      </c>
      <c r="I46" s="16">
        <v>1996.25</v>
      </c>
      <c r="J46" s="40">
        <v>2008.3333333333333</v>
      </c>
      <c r="K46" s="40">
        <f t="shared" ca="1" si="21"/>
        <v>-34114.583333333336</v>
      </c>
      <c r="L46" s="40">
        <f t="shared" ca="1" si="22"/>
        <v>24.166666666666742</v>
      </c>
      <c r="M46" s="40">
        <f t="shared" ca="1" si="23"/>
        <v>12.083333333333485</v>
      </c>
      <c r="N46" s="18"/>
      <c r="O46" s="40" t="s">
        <v>248</v>
      </c>
      <c r="P46" s="15">
        <v>38000</v>
      </c>
      <c r="Q46" s="17" t="s">
        <v>183</v>
      </c>
      <c r="R46" s="20">
        <v>43123</v>
      </c>
      <c r="S46" s="17" t="s">
        <v>46</v>
      </c>
      <c r="T46" s="13">
        <v>2.5</v>
      </c>
      <c r="U46" s="13">
        <v>3</v>
      </c>
      <c r="V46" s="13">
        <v>3</v>
      </c>
      <c r="W46" s="13">
        <v>3</v>
      </c>
      <c r="X46" s="13">
        <v>3</v>
      </c>
      <c r="Y46" s="13">
        <v>1</v>
      </c>
      <c r="Z46" s="13">
        <v>3.75</v>
      </c>
      <c r="AA46" s="24" t="str">
        <f t="shared" ca="1" si="24"/>
        <v>BIEN</v>
      </c>
      <c r="AB46" s="25">
        <f t="shared" ca="1" si="41"/>
        <v>2.9333333333333313</v>
      </c>
      <c r="AC46" s="24" t="str">
        <f t="shared" ca="1" si="25"/>
        <v>!C/D</v>
      </c>
      <c r="AD46" s="25">
        <f t="shared" ca="1" si="26"/>
        <v>1.8666666666666587</v>
      </c>
      <c r="AE46" s="25" t="str">
        <f t="shared" ca="1" si="27"/>
        <v>BAS</v>
      </c>
      <c r="AF46" s="29">
        <f t="shared" ca="1" si="28"/>
        <v>0.20587037180094736</v>
      </c>
      <c r="AG46" s="21">
        <f t="shared" si="29"/>
        <v>2.5</v>
      </c>
      <c r="AH46" s="22">
        <f t="shared" si="30"/>
        <v>3.75</v>
      </c>
      <c r="AI46" s="22">
        <f t="shared" ca="1" si="31"/>
        <v>8.333333333331483E-2</v>
      </c>
      <c r="AJ46" s="22">
        <f t="shared" ca="1" si="32"/>
        <v>0.16666666666665186</v>
      </c>
      <c r="AK46" s="22">
        <f t="shared" ca="1" si="33"/>
        <v>4</v>
      </c>
      <c r="AL46" s="22">
        <f t="shared" ca="1" si="34"/>
        <v>4.5</v>
      </c>
      <c r="AM46" s="22">
        <f t="shared" ca="1" si="35"/>
        <v>1</v>
      </c>
      <c r="AN46" s="22">
        <f t="shared" ca="1" si="36"/>
        <v>4.8333333333333481</v>
      </c>
      <c r="AO46" s="22">
        <f t="shared" ca="1" si="37"/>
        <v>5</v>
      </c>
      <c r="AP46" s="22">
        <f t="shared" si="38"/>
        <v>2.8</v>
      </c>
      <c r="AQ46" s="22">
        <f t="shared" si="39"/>
        <v>3.4499999999999997</v>
      </c>
      <c r="AR46" s="22">
        <f t="shared" ca="1" si="40"/>
        <v>1</v>
      </c>
      <c r="AS46" s="28"/>
    </row>
    <row r="47" spans="1:45" x14ac:dyDescent="0.35">
      <c r="A47" s="14">
        <v>19270</v>
      </c>
      <c r="B47" s="15" t="s">
        <v>113</v>
      </c>
      <c r="C47" s="15" t="s">
        <v>9</v>
      </c>
      <c r="D47" s="15" t="s">
        <v>168</v>
      </c>
      <c r="E47" s="15">
        <v>3</v>
      </c>
      <c r="F47" s="15"/>
      <c r="G47" s="19"/>
      <c r="H47" s="20">
        <v>36136</v>
      </c>
      <c r="I47" s="16">
        <v>1993.25</v>
      </c>
      <c r="J47" s="40">
        <v>2006.5</v>
      </c>
      <c r="K47" s="40">
        <f t="shared" ca="1" si="21"/>
        <v>-34115.583333333336</v>
      </c>
      <c r="L47" s="40">
        <f t="shared" ca="1" si="22"/>
        <v>27.166666666666742</v>
      </c>
      <c r="M47" s="40">
        <f t="shared" ca="1" si="23"/>
        <v>13.916666666666742</v>
      </c>
      <c r="N47" s="18"/>
      <c r="O47" s="40" t="s">
        <v>248</v>
      </c>
      <c r="P47" s="15">
        <v>39500</v>
      </c>
      <c r="Q47" s="17" t="s">
        <v>182</v>
      </c>
      <c r="R47" s="20">
        <v>43073</v>
      </c>
      <c r="S47" s="17" t="s">
        <v>176</v>
      </c>
      <c r="T47" s="13">
        <v>3</v>
      </c>
      <c r="U47" s="13">
        <v>3</v>
      </c>
      <c r="V47" s="13">
        <v>3</v>
      </c>
      <c r="W47" s="13">
        <v>1</v>
      </c>
      <c r="X47" s="13">
        <v>3</v>
      </c>
      <c r="Y47" s="13">
        <v>1</v>
      </c>
      <c r="Z47" s="13">
        <v>3.5</v>
      </c>
      <c r="AA47" s="24" t="str">
        <f t="shared" ca="1" si="24"/>
        <v>BIEN</v>
      </c>
      <c r="AB47" s="25">
        <f t="shared" ca="1" si="41"/>
        <v>2.5000000000000004</v>
      </c>
      <c r="AC47" s="24" t="str">
        <f t="shared" ca="1" si="25"/>
        <v>D</v>
      </c>
      <c r="AD47" s="25">
        <f t="shared" ca="1" si="26"/>
        <v>1.5</v>
      </c>
      <c r="AE47" s="25" t="str">
        <f t="shared" ca="1" si="27"/>
        <v>MODÉRÉ</v>
      </c>
      <c r="AF47" s="29">
        <f t="shared" ca="1" si="28"/>
        <v>0.3863929221952217</v>
      </c>
      <c r="AG47" s="21">
        <f t="shared" si="29"/>
        <v>3</v>
      </c>
      <c r="AH47" s="22">
        <f t="shared" si="30"/>
        <v>3</v>
      </c>
      <c r="AI47" s="22">
        <f t="shared" ca="1" si="31"/>
        <v>0.5</v>
      </c>
      <c r="AJ47" s="22">
        <f t="shared" ca="1" si="32"/>
        <v>1</v>
      </c>
      <c r="AK47" s="22">
        <f t="shared" ca="1" si="33"/>
        <v>5</v>
      </c>
      <c r="AL47" s="22">
        <f t="shared" ca="1" si="34"/>
        <v>5</v>
      </c>
      <c r="AM47" s="22">
        <f t="shared" ca="1" si="35"/>
        <v>1</v>
      </c>
      <c r="AN47" s="22">
        <f t="shared" ca="1" si="36"/>
        <v>5</v>
      </c>
      <c r="AO47" s="22">
        <f t="shared" ca="1" si="37"/>
        <v>5</v>
      </c>
      <c r="AP47" s="22">
        <f t="shared" si="38"/>
        <v>2.95</v>
      </c>
      <c r="AQ47" s="22">
        <f t="shared" si="39"/>
        <v>2.9250000000000003</v>
      </c>
      <c r="AR47" s="22">
        <f t="shared" ca="1" si="40"/>
        <v>1</v>
      </c>
      <c r="AS47" s="28"/>
    </row>
    <row r="48" spans="1:45" x14ac:dyDescent="0.35">
      <c r="A48" s="14">
        <v>101507</v>
      </c>
      <c r="B48" s="41" t="s">
        <v>245</v>
      </c>
      <c r="C48" s="41" t="s">
        <v>246</v>
      </c>
      <c r="D48" s="15" t="s">
        <v>46</v>
      </c>
      <c r="E48" s="15">
        <v>1</v>
      </c>
      <c r="F48" s="15">
        <v>5</v>
      </c>
      <c r="G48" s="19"/>
      <c r="H48" s="20">
        <v>36137</v>
      </c>
      <c r="I48" s="16">
        <v>2017</v>
      </c>
      <c r="J48" s="40">
        <v>2018.6666666666667</v>
      </c>
      <c r="K48" s="40">
        <f t="shared" ca="1" si="21"/>
        <v>-34116.583333333336</v>
      </c>
      <c r="L48" s="40">
        <f t="shared" ca="1" si="22"/>
        <v>3.4166666666667425</v>
      </c>
      <c r="M48" s="40">
        <f t="shared" ca="1" si="23"/>
        <v>1.75</v>
      </c>
      <c r="N48" s="18"/>
      <c r="O48" s="40" t="s">
        <v>249</v>
      </c>
      <c r="P48" s="15">
        <v>19000</v>
      </c>
      <c r="Q48" s="17" t="s">
        <v>182</v>
      </c>
      <c r="R48" s="20">
        <v>43353</v>
      </c>
      <c r="S48" s="17" t="s">
        <v>46</v>
      </c>
      <c r="T48" s="13">
        <v>1</v>
      </c>
      <c r="U48" s="13">
        <v>3</v>
      </c>
      <c r="V48" s="13">
        <v>3</v>
      </c>
      <c r="W48" s="13">
        <v>3.5</v>
      </c>
      <c r="X48" s="13">
        <v>3</v>
      </c>
      <c r="Y48" s="13">
        <v>1</v>
      </c>
      <c r="Z48" s="13">
        <v>1</v>
      </c>
      <c r="AA48" s="24" t="str">
        <f t="shared" ca="1" si="24"/>
        <v>BIEN</v>
      </c>
      <c r="AB48" s="25">
        <f t="shared" ca="1" si="41"/>
        <v>2.911458333333329</v>
      </c>
      <c r="AC48" s="24" t="str">
        <f t="shared" ca="1" si="25"/>
        <v>!B/C</v>
      </c>
      <c r="AD48" s="25">
        <f t="shared" ca="1" si="26"/>
        <v>3.0463541666666556</v>
      </c>
      <c r="AE48" s="25" t="str">
        <f t="shared" ca="1" si="27"/>
        <v>MODÉRÉ</v>
      </c>
      <c r="AF48" s="29">
        <f t="shared" ca="1" si="28"/>
        <v>0.35148912526107901</v>
      </c>
      <c r="AG48" s="21">
        <f t="shared" si="29"/>
        <v>1</v>
      </c>
      <c r="AH48" s="22">
        <f t="shared" si="30"/>
        <v>3</v>
      </c>
      <c r="AI48" s="22">
        <f t="shared" ca="1" si="31"/>
        <v>2.557291666666643</v>
      </c>
      <c r="AJ48" s="22">
        <f t="shared" ca="1" si="32"/>
        <v>2.6458333333333144</v>
      </c>
      <c r="AK48" s="22">
        <f t="shared" ca="1" si="33"/>
        <v>3</v>
      </c>
      <c r="AL48" s="22">
        <f t="shared" ca="1" si="34"/>
        <v>3</v>
      </c>
      <c r="AM48" s="22">
        <f t="shared" ca="1" si="35"/>
        <v>1</v>
      </c>
      <c r="AN48" s="22">
        <f t="shared" ca="1" si="36"/>
        <v>1.3541666666666856</v>
      </c>
      <c r="AO48" s="22">
        <f t="shared" ca="1" si="37"/>
        <v>1.75</v>
      </c>
      <c r="AP48" s="22">
        <f t="shared" si="38"/>
        <v>0.89999999999999991</v>
      </c>
      <c r="AQ48" s="22">
        <f t="shared" si="39"/>
        <v>2.8499999999999996</v>
      </c>
      <c r="AR48" s="22">
        <f t="shared" ca="1" si="40"/>
        <v>3.625</v>
      </c>
      <c r="AS48" s="28"/>
    </row>
    <row r="49" spans="1:45" x14ac:dyDescent="0.35">
      <c r="A49" s="14">
        <v>90916</v>
      </c>
      <c r="B49" s="26" t="s">
        <v>114</v>
      </c>
      <c r="C49" s="26" t="s">
        <v>115</v>
      </c>
      <c r="D49" s="15" t="s">
        <v>46</v>
      </c>
      <c r="E49" s="15">
        <v>1</v>
      </c>
      <c r="F49" s="15">
        <v>5</v>
      </c>
      <c r="G49" s="19"/>
      <c r="H49" s="20">
        <v>36138</v>
      </c>
      <c r="I49" s="16">
        <v>2016.25</v>
      </c>
      <c r="J49" s="40">
        <v>2017.9166666666667</v>
      </c>
      <c r="K49" s="40">
        <f t="shared" ca="1" si="21"/>
        <v>-34117.583333333336</v>
      </c>
      <c r="L49" s="40">
        <f t="shared" ca="1" si="22"/>
        <v>4.1666666666667425</v>
      </c>
      <c r="M49" s="40">
        <f t="shared" ca="1" si="23"/>
        <v>2.5</v>
      </c>
      <c r="N49" s="18"/>
      <c r="O49" s="40" t="s">
        <v>250</v>
      </c>
      <c r="P49" s="15">
        <v>28000</v>
      </c>
      <c r="Q49" s="17" t="s">
        <v>184</v>
      </c>
      <c r="R49" s="20">
        <v>43081</v>
      </c>
      <c r="S49" s="17" t="s">
        <v>46</v>
      </c>
      <c r="T49" s="13">
        <v>1.5</v>
      </c>
      <c r="U49" s="13">
        <v>3</v>
      </c>
      <c r="V49" s="13">
        <v>2</v>
      </c>
      <c r="W49" s="13">
        <v>4</v>
      </c>
      <c r="X49" s="13">
        <v>2</v>
      </c>
      <c r="Y49" s="13">
        <v>1</v>
      </c>
      <c r="Z49" s="13">
        <v>1</v>
      </c>
      <c r="AA49" s="24" t="str">
        <f t="shared" ca="1" si="24"/>
        <v>BIEN</v>
      </c>
      <c r="AB49" s="25">
        <f t="shared" ca="1" si="41"/>
        <v>3.0895833333333287</v>
      </c>
      <c r="AC49" s="24" t="str">
        <f t="shared" ca="1" si="25"/>
        <v>!B/C</v>
      </c>
      <c r="AD49" s="25">
        <f t="shared" ca="1" si="26"/>
        <v>3.2999999999999883</v>
      </c>
      <c r="AE49" s="25" t="str">
        <f t="shared" ca="1" si="27"/>
        <v>MODÉRÉ</v>
      </c>
      <c r="AF49" s="29">
        <f t="shared" ca="1" si="28"/>
        <v>0.43628576367154487</v>
      </c>
      <c r="AG49" s="21">
        <f t="shared" si="29"/>
        <v>1.25</v>
      </c>
      <c r="AH49" s="22">
        <f t="shared" si="30"/>
        <v>3.75</v>
      </c>
      <c r="AI49" s="22">
        <f t="shared" ca="1" si="31"/>
        <v>2.947916666666643</v>
      </c>
      <c r="AJ49" s="22">
        <f t="shared" ca="1" si="32"/>
        <v>2.4583333333333144</v>
      </c>
      <c r="AK49" s="22">
        <f t="shared" ca="1" si="33"/>
        <v>3</v>
      </c>
      <c r="AL49" s="22">
        <f t="shared" ca="1" si="34"/>
        <v>3.5</v>
      </c>
      <c r="AM49" s="22">
        <f t="shared" ca="1" si="35"/>
        <v>1</v>
      </c>
      <c r="AN49" s="22">
        <f t="shared" ca="1" si="36"/>
        <v>1.5416666666666856</v>
      </c>
      <c r="AO49" s="22">
        <f t="shared" ca="1" si="37"/>
        <v>2.25</v>
      </c>
      <c r="AP49" s="22">
        <f t="shared" si="38"/>
        <v>1.7999999999999998</v>
      </c>
      <c r="AQ49" s="22">
        <f t="shared" si="39"/>
        <v>3.4499999999999997</v>
      </c>
      <c r="AR49" s="22">
        <f t="shared" ca="1" si="40"/>
        <v>3.1875</v>
      </c>
      <c r="AS49" s="28"/>
    </row>
    <row r="50" spans="1:45" x14ac:dyDescent="0.35">
      <c r="A50" s="14">
        <v>36740</v>
      </c>
      <c r="B50" s="15" t="s">
        <v>116</v>
      </c>
      <c r="C50" s="15" t="s">
        <v>40</v>
      </c>
      <c r="D50" s="15" t="s">
        <v>169</v>
      </c>
      <c r="E50" s="15">
        <v>2</v>
      </c>
      <c r="F50" s="15">
        <v>5</v>
      </c>
      <c r="G50" s="19"/>
      <c r="H50" s="20">
        <v>36139</v>
      </c>
      <c r="I50" s="16">
        <v>2004.75</v>
      </c>
      <c r="J50" s="40">
        <v>2010.25</v>
      </c>
      <c r="K50" s="40">
        <f t="shared" ca="1" si="21"/>
        <v>-34118.583333333336</v>
      </c>
      <c r="L50" s="40">
        <f t="shared" ca="1" si="22"/>
        <v>15.666666666666742</v>
      </c>
      <c r="M50" s="40">
        <f t="shared" ca="1" si="23"/>
        <v>10.166666666666742</v>
      </c>
      <c r="N50" s="18"/>
      <c r="O50" s="40" t="s">
        <v>248</v>
      </c>
      <c r="P50" s="15">
        <v>37000</v>
      </c>
      <c r="Q50" s="17" t="s">
        <v>183</v>
      </c>
      <c r="R50" s="20">
        <v>43070</v>
      </c>
      <c r="S50" s="17" t="s">
        <v>169</v>
      </c>
      <c r="T50" s="13">
        <v>2</v>
      </c>
      <c r="U50" s="13">
        <v>3.5</v>
      </c>
      <c r="V50" s="13">
        <v>3</v>
      </c>
      <c r="W50" s="13">
        <v>3</v>
      </c>
      <c r="X50" s="13"/>
      <c r="Y50" s="13"/>
      <c r="Z50" s="13">
        <v>4</v>
      </c>
      <c r="AA50" s="24" t="str">
        <f t="shared" ca="1" si="24"/>
        <v>BIEN</v>
      </c>
      <c r="AB50" s="25">
        <f t="shared" ca="1" si="41"/>
        <v>2.8166666666666633</v>
      </c>
      <c r="AC50" s="24" t="str">
        <f t="shared" ca="1" si="25"/>
        <v>C</v>
      </c>
      <c r="AD50" s="25">
        <f t="shared" ca="1" si="26"/>
        <v>2.6766666666666583</v>
      </c>
      <c r="AE50" s="25" t="str">
        <f t="shared" ca="1" si="27"/>
        <v>MODÉRÉ</v>
      </c>
      <c r="AF50" s="29">
        <f t="shared" ca="1" si="28"/>
        <v>0.48854367211681277</v>
      </c>
      <c r="AG50" s="21">
        <f t="shared" si="29"/>
        <v>2.125</v>
      </c>
      <c r="AH50" s="22">
        <f t="shared" si="30"/>
        <v>3</v>
      </c>
      <c r="AI50" s="22">
        <f t="shared" ca="1" si="31"/>
        <v>1.5833333333333144</v>
      </c>
      <c r="AJ50" s="22">
        <f t="shared" ca="1" si="32"/>
        <v>1.8666666666666516</v>
      </c>
      <c r="AK50" s="22">
        <f t="shared" ca="1" si="33"/>
        <v>4</v>
      </c>
      <c r="AL50" s="22">
        <f t="shared" ca="1" si="34"/>
        <v>4</v>
      </c>
      <c r="AM50" s="22">
        <f t="shared" ca="1" si="35"/>
        <v>1</v>
      </c>
      <c r="AN50" s="22">
        <f t="shared" ca="1" si="36"/>
        <v>3.1333333333333484</v>
      </c>
      <c r="AO50" s="22">
        <f t="shared" ca="1" si="37"/>
        <v>4.5416666666666856</v>
      </c>
      <c r="AP50" s="22">
        <f t="shared" si="38"/>
        <v>2.7</v>
      </c>
      <c r="AQ50" s="22">
        <f t="shared" si="39"/>
        <v>4.0500000000000007</v>
      </c>
      <c r="AR50" s="22">
        <f t="shared" ca="1" si="40"/>
        <v>1.4583333333333144</v>
      </c>
      <c r="AS50" s="28"/>
    </row>
    <row r="51" spans="1:45" x14ac:dyDescent="0.35">
      <c r="A51" s="14">
        <v>94697</v>
      </c>
      <c r="B51" s="15" t="s">
        <v>117</v>
      </c>
      <c r="C51" s="15" t="s">
        <v>68</v>
      </c>
      <c r="D51" s="15" t="s">
        <v>168</v>
      </c>
      <c r="E51" s="15">
        <v>2</v>
      </c>
      <c r="F51" s="15">
        <v>1</v>
      </c>
      <c r="G51" s="19"/>
      <c r="H51" s="20">
        <v>36140</v>
      </c>
      <c r="I51" s="16">
        <v>1998.25</v>
      </c>
      <c r="J51" s="40">
        <v>2018.1666666666667</v>
      </c>
      <c r="K51" s="40">
        <f t="shared" ca="1" si="21"/>
        <v>-34119.583333333336</v>
      </c>
      <c r="L51" s="40">
        <f t="shared" ca="1" si="22"/>
        <v>22.166666666666742</v>
      </c>
      <c r="M51" s="40">
        <f t="shared" ca="1" si="23"/>
        <v>2.25</v>
      </c>
      <c r="N51" s="18"/>
      <c r="O51" s="40" t="s">
        <v>250</v>
      </c>
      <c r="P51" s="15">
        <v>38000</v>
      </c>
      <c r="Q51" s="17" t="s">
        <v>184</v>
      </c>
      <c r="R51" s="20">
        <v>43160</v>
      </c>
      <c r="S51" s="17" t="s">
        <v>176</v>
      </c>
      <c r="T51" s="13">
        <v>2</v>
      </c>
      <c r="U51" s="13">
        <v>3</v>
      </c>
      <c r="V51" s="13">
        <v>3</v>
      </c>
      <c r="W51" s="13">
        <v>3</v>
      </c>
      <c r="X51" s="13">
        <v>3</v>
      </c>
      <c r="Y51" s="13">
        <v>1</v>
      </c>
      <c r="Z51" s="13">
        <v>3.25</v>
      </c>
      <c r="AA51" s="24" t="str">
        <f t="shared" ca="1" si="24"/>
        <v>BIEN</v>
      </c>
      <c r="AB51" s="25">
        <f t="shared" ca="1" si="41"/>
        <v>2.6999999999999997</v>
      </c>
      <c r="AC51" s="24" t="str">
        <f t="shared" ca="1" si="25"/>
        <v>!C/D</v>
      </c>
      <c r="AD51" s="25">
        <f t="shared" ca="1" si="26"/>
        <v>1.9699999999999953</v>
      </c>
      <c r="AE51" s="25" t="str">
        <f t="shared" ca="1" si="27"/>
        <v>MODÉRÉ</v>
      </c>
      <c r="AF51" s="29">
        <f t="shared" ca="1" si="28"/>
        <v>0.3228674885912533</v>
      </c>
      <c r="AG51" s="21">
        <f t="shared" si="29"/>
        <v>2</v>
      </c>
      <c r="AH51" s="22">
        <f t="shared" si="30"/>
        <v>3</v>
      </c>
      <c r="AI51" s="22">
        <f t="shared" ca="1" si="31"/>
        <v>0</v>
      </c>
      <c r="AJ51" s="22">
        <f t="shared" ca="1" si="32"/>
        <v>0.56666666666665133</v>
      </c>
      <c r="AK51" s="22">
        <f t="shared" ca="1" si="33"/>
        <v>4</v>
      </c>
      <c r="AL51" s="22">
        <f t="shared" ca="1" si="34"/>
        <v>4</v>
      </c>
      <c r="AM51" s="22">
        <f t="shared" ca="1" si="35"/>
        <v>1</v>
      </c>
      <c r="AN51" s="22">
        <f t="shared" ca="1" si="36"/>
        <v>4.4333333333333487</v>
      </c>
      <c r="AO51" s="22">
        <f t="shared" ca="1" si="37"/>
        <v>2.125</v>
      </c>
      <c r="AP51" s="22">
        <f t="shared" si="38"/>
        <v>2.8</v>
      </c>
      <c r="AQ51" s="22">
        <f t="shared" si="39"/>
        <v>4.1999999999999993</v>
      </c>
      <c r="AR51" s="22">
        <f t="shared" ca="1" si="40"/>
        <v>3.21875</v>
      </c>
      <c r="AS51" s="28"/>
    </row>
    <row r="52" spans="1:45" x14ac:dyDescent="0.35">
      <c r="A52" s="14">
        <v>76576</v>
      </c>
      <c r="B52" s="15" t="s">
        <v>118</v>
      </c>
      <c r="C52" s="15" t="s">
        <v>119</v>
      </c>
      <c r="D52" s="15" t="s">
        <v>46</v>
      </c>
      <c r="E52" s="15">
        <v>2</v>
      </c>
      <c r="F52" s="15">
        <v>5</v>
      </c>
      <c r="G52" s="19"/>
      <c r="H52" s="20">
        <v>36141</v>
      </c>
      <c r="I52" s="16">
        <v>2016</v>
      </c>
      <c r="J52" s="40">
        <v>2016.6666666666667</v>
      </c>
      <c r="K52" s="40">
        <f t="shared" ca="1" si="21"/>
        <v>-34120.583333333336</v>
      </c>
      <c r="L52" s="40">
        <f t="shared" ca="1" si="22"/>
        <v>4.4166666666667425</v>
      </c>
      <c r="M52" s="40">
        <f t="shared" ca="1" si="23"/>
        <v>3.75</v>
      </c>
      <c r="N52" s="18"/>
      <c r="O52" s="40" t="s">
        <v>249</v>
      </c>
      <c r="P52" s="15">
        <v>39800</v>
      </c>
      <c r="Q52" s="17" t="s">
        <v>182</v>
      </c>
      <c r="R52" s="20">
        <v>42583</v>
      </c>
      <c r="S52" s="17" t="s">
        <v>46</v>
      </c>
      <c r="T52" s="13">
        <v>2.25</v>
      </c>
      <c r="U52" s="13">
        <v>3</v>
      </c>
      <c r="V52" s="13">
        <v>3</v>
      </c>
      <c r="W52" s="13">
        <v>3</v>
      </c>
      <c r="X52" s="13">
        <v>2.5</v>
      </c>
      <c r="Y52" s="13">
        <v>2</v>
      </c>
      <c r="Z52" s="13">
        <v>4.25</v>
      </c>
      <c r="AA52" s="24" t="str">
        <f t="shared" ca="1" si="24"/>
        <v>!TRÈS BIEN/BIEN</v>
      </c>
      <c r="AB52" s="25">
        <f t="shared" ca="1" si="41"/>
        <v>3.311458333333329</v>
      </c>
      <c r="AC52" s="24" t="str">
        <f t="shared" ca="1" si="25"/>
        <v>B</v>
      </c>
      <c r="AD52" s="25">
        <f t="shared" ca="1" si="26"/>
        <v>3.580208333333323</v>
      </c>
      <c r="AE52" s="25" t="str">
        <f t="shared" ca="1" si="27"/>
        <v>ÉLÉVÉ</v>
      </c>
      <c r="AF52" s="29">
        <f t="shared" ca="1" si="28"/>
        <v>0.60003837344039856</v>
      </c>
      <c r="AG52" s="21">
        <f t="shared" si="29"/>
        <v>2.25</v>
      </c>
      <c r="AH52" s="22">
        <f t="shared" si="30"/>
        <v>3.375</v>
      </c>
      <c r="AI52" s="22">
        <f t="shared" ca="1" si="31"/>
        <v>3.807291666666643</v>
      </c>
      <c r="AJ52" s="22">
        <f t="shared" ca="1" si="32"/>
        <v>3.3958333333333144</v>
      </c>
      <c r="AK52" s="22">
        <f t="shared" ca="1" si="33"/>
        <v>4</v>
      </c>
      <c r="AL52" s="22">
        <f t="shared" ca="1" si="34"/>
        <v>4.25</v>
      </c>
      <c r="AM52" s="22">
        <f t="shared" ca="1" si="35"/>
        <v>1</v>
      </c>
      <c r="AN52" s="22">
        <f t="shared" ca="1" si="36"/>
        <v>1.6041666666666856</v>
      </c>
      <c r="AO52" s="22">
        <f t="shared" ca="1" si="37"/>
        <v>2.875</v>
      </c>
      <c r="AP52" s="22">
        <f t="shared" si="38"/>
        <v>2.98</v>
      </c>
      <c r="AQ52" s="22">
        <f t="shared" si="39"/>
        <v>4.0949999999999998</v>
      </c>
      <c r="AR52" s="22">
        <f t="shared" ca="1" si="40"/>
        <v>3.03125</v>
      </c>
      <c r="AS52" s="28"/>
    </row>
    <row r="53" spans="1:45" x14ac:dyDescent="0.35">
      <c r="A53" s="14">
        <v>68895</v>
      </c>
      <c r="B53" s="15" t="s">
        <v>2</v>
      </c>
      <c r="C53" s="15" t="s">
        <v>3</v>
      </c>
      <c r="D53" s="15" t="s">
        <v>46</v>
      </c>
      <c r="E53" s="15">
        <v>1</v>
      </c>
      <c r="F53" s="15">
        <v>3</v>
      </c>
      <c r="G53" s="19"/>
      <c r="H53" s="20">
        <v>36142</v>
      </c>
      <c r="I53" s="16">
        <v>2007.25</v>
      </c>
      <c r="J53" s="40">
        <v>2015.8333333333333</v>
      </c>
      <c r="K53" s="40">
        <f t="shared" ca="1" si="21"/>
        <v>-34121.583333333336</v>
      </c>
      <c r="L53" s="40">
        <f t="shared" ca="1" si="22"/>
        <v>13.166666666666742</v>
      </c>
      <c r="M53" s="40">
        <f t="shared" ca="1" si="23"/>
        <v>4.5833333333334849</v>
      </c>
      <c r="N53" s="18"/>
      <c r="O53" s="40" t="s">
        <v>249</v>
      </c>
      <c r="P53" s="15">
        <v>33000</v>
      </c>
      <c r="Q53" s="17" t="s">
        <v>182</v>
      </c>
      <c r="R53" s="20">
        <v>42807</v>
      </c>
      <c r="S53" s="17" t="s">
        <v>46</v>
      </c>
      <c r="T53" s="13">
        <v>1.5</v>
      </c>
      <c r="U53" s="13">
        <v>3</v>
      </c>
      <c r="V53" s="13">
        <v>3</v>
      </c>
      <c r="W53" s="13">
        <v>4</v>
      </c>
      <c r="X53" s="13">
        <v>3</v>
      </c>
      <c r="Y53" s="13">
        <v>1</v>
      </c>
      <c r="Z53" s="13">
        <v>3</v>
      </c>
      <c r="AA53" s="24" t="str">
        <f t="shared" ca="1" si="24"/>
        <v>BIEN</v>
      </c>
      <c r="AB53" s="25">
        <f t="shared" ca="1" si="41"/>
        <v>2.9759259259259241</v>
      </c>
      <c r="AC53" s="24" t="str">
        <f t="shared" ca="1" si="25"/>
        <v>C</v>
      </c>
      <c r="AD53" s="25">
        <f t="shared" ca="1" si="26"/>
        <v>2.5472222222222172</v>
      </c>
      <c r="AE53" s="25" t="str">
        <f t="shared" ca="1" si="27"/>
        <v>BAS</v>
      </c>
      <c r="AF53" s="29">
        <f t="shared" ca="1" si="28"/>
        <v>0.17538736992796966</v>
      </c>
      <c r="AG53" s="21">
        <f t="shared" si="29"/>
        <v>1.5</v>
      </c>
      <c r="AH53" s="22">
        <f t="shared" si="30"/>
        <v>3.75</v>
      </c>
      <c r="AI53" s="22">
        <f t="shared" ca="1" si="31"/>
        <v>1.3796296296296191</v>
      </c>
      <c r="AJ53" s="22">
        <f t="shared" ca="1" si="32"/>
        <v>1.2037037037036953</v>
      </c>
      <c r="AK53" s="22">
        <f t="shared" ca="1" si="33"/>
        <v>3</v>
      </c>
      <c r="AL53" s="22">
        <f t="shared" ca="1" si="34"/>
        <v>3.5</v>
      </c>
      <c r="AM53" s="22">
        <f t="shared" ca="1" si="35"/>
        <v>1</v>
      </c>
      <c r="AN53" s="22">
        <f t="shared" ca="1" si="36"/>
        <v>2.7962962962963047</v>
      </c>
      <c r="AO53" s="22">
        <f t="shared" ca="1" si="37"/>
        <v>3.1458333333333712</v>
      </c>
      <c r="AP53" s="22">
        <f t="shared" si="38"/>
        <v>2.2999999999999998</v>
      </c>
      <c r="AQ53" s="22">
        <f t="shared" si="39"/>
        <v>4.1999999999999993</v>
      </c>
      <c r="AR53" s="22">
        <f t="shared" ca="1" si="40"/>
        <v>2.8541666666666288</v>
      </c>
      <c r="AS53" s="28"/>
    </row>
    <row r="54" spans="1:45" x14ac:dyDescent="0.35">
      <c r="A54" s="14">
        <v>51408</v>
      </c>
      <c r="B54" s="15" t="s">
        <v>120</v>
      </c>
      <c r="C54" s="15" t="s">
        <v>121</v>
      </c>
      <c r="D54" s="15" t="s">
        <v>46</v>
      </c>
      <c r="E54" s="15">
        <v>2</v>
      </c>
      <c r="F54" s="15">
        <v>4</v>
      </c>
      <c r="G54" s="19"/>
      <c r="H54" s="20">
        <v>36143</v>
      </c>
      <c r="I54" s="16">
        <v>2009</v>
      </c>
      <c r="J54" s="40">
        <v>2013.1666666666667</v>
      </c>
      <c r="K54" s="40">
        <f t="shared" ca="1" si="21"/>
        <v>-34122.583333333336</v>
      </c>
      <c r="L54" s="40">
        <f t="shared" ca="1" si="22"/>
        <v>11.416666666666742</v>
      </c>
      <c r="M54" s="40">
        <f t="shared" ca="1" si="23"/>
        <v>7.25</v>
      </c>
      <c r="N54" s="18"/>
      <c r="O54" s="40" t="s">
        <v>248</v>
      </c>
      <c r="P54" s="15">
        <v>34000</v>
      </c>
      <c r="Q54" s="17" t="s">
        <v>184</v>
      </c>
      <c r="R54" s="20">
        <v>43160</v>
      </c>
      <c r="S54" s="17" t="s">
        <v>46</v>
      </c>
      <c r="T54" s="13">
        <v>2</v>
      </c>
      <c r="U54" s="13">
        <v>3</v>
      </c>
      <c r="V54" s="13">
        <v>3</v>
      </c>
      <c r="W54" s="13">
        <v>2</v>
      </c>
      <c r="X54" s="13">
        <v>3</v>
      </c>
      <c r="Y54" s="13">
        <v>1</v>
      </c>
      <c r="Z54" s="13">
        <v>3</v>
      </c>
      <c r="AA54" s="24" t="str">
        <f t="shared" ca="1" si="24"/>
        <v>BIEN</v>
      </c>
      <c r="AB54" s="25">
        <f t="shared" ca="1" si="41"/>
        <v>2.8495370370370354</v>
      </c>
      <c r="AC54" s="24" t="str">
        <f t="shared" ca="1" si="25"/>
        <v>C</v>
      </c>
      <c r="AD54" s="25">
        <f t="shared" ca="1" si="26"/>
        <v>2.44907407407407</v>
      </c>
      <c r="AE54" s="25" t="str">
        <f t="shared" ca="1" si="27"/>
        <v>MODÉRÉ</v>
      </c>
      <c r="AF54" s="29">
        <f t="shared" ca="1" si="28"/>
        <v>0.27762963520551959</v>
      </c>
      <c r="AG54" s="21">
        <f t="shared" si="29"/>
        <v>2</v>
      </c>
      <c r="AH54" s="22">
        <f t="shared" si="30"/>
        <v>3</v>
      </c>
      <c r="AI54" s="22">
        <f t="shared" ca="1" si="31"/>
        <v>2.2476851851851749</v>
      </c>
      <c r="AJ54" s="22">
        <f t="shared" ca="1" si="32"/>
        <v>2.3981481481481399</v>
      </c>
      <c r="AK54" s="22">
        <f t="shared" ca="1" si="33"/>
        <v>4</v>
      </c>
      <c r="AL54" s="22">
        <f t="shared" ca="1" si="34"/>
        <v>4</v>
      </c>
      <c r="AM54" s="22">
        <f t="shared" ca="1" si="35"/>
        <v>1</v>
      </c>
      <c r="AN54" s="22">
        <f t="shared" ca="1" si="36"/>
        <v>2.6018518518518601</v>
      </c>
      <c r="AO54" s="22">
        <f t="shared" ca="1" si="37"/>
        <v>3.8125</v>
      </c>
      <c r="AP54" s="22">
        <f t="shared" si="38"/>
        <v>2.4</v>
      </c>
      <c r="AQ54" s="22">
        <f t="shared" si="39"/>
        <v>3.5999999999999996</v>
      </c>
      <c r="AR54" s="22">
        <f t="shared" ca="1" si="40"/>
        <v>2.1875</v>
      </c>
      <c r="AS54" s="28"/>
    </row>
    <row r="55" spans="1:45" x14ac:dyDescent="0.35">
      <c r="A55" s="14">
        <v>86001</v>
      </c>
      <c r="B55" s="15" t="s">
        <v>122</v>
      </c>
      <c r="C55" s="15" t="s">
        <v>11</v>
      </c>
      <c r="D55" s="15" t="s">
        <v>168</v>
      </c>
      <c r="E55" s="15">
        <v>1</v>
      </c>
      <c r="F55" s="15">
        <v>4</v>
      </c>
      <c r="G55" s="19"/>
      <c r="H55" s="20">
        <v>36144</v>
      </c>
      <c r="I55" s="16">
        <v>2017.25</v>
      </c>
      <c r="J55" s="40">
        <v>2017.5</v>
      </c>
      <c r="K55" s="40">
        <f t="shared" ca="1" si="21"/>
        <v>-34123.583333333336</v>
      </c>
      <c r="L55" s="40">
        <f t="shared" ca="1" si="22"/>
        <v>3.1666666666667425</v>
      </c>
      <c r="M55" s="40">
        <f t="shared" ca="1" si="23"/>
        <v>2.9166666666667425</v>
      </c>
      <c r="N55" s="18"/>
      <c r="O55" s="40" t="s">
        <v>249</v>
      </c>
      <c r="P55" s="15">
        <v>20500</v>
      </c>
      <c r="Q55" s="17" t="s">
        <v>182</v>
      </c>
      <c r="R55" s="20">
        <v>42941</v>
      </c>
      <c r="S55" s="17" t="s">
        <v>177</v>
      </c>
      <c r="T55" s="13">
        <v>1</v>
      </c>
      <c r="U55" s="13">
        <v>3</v>
      </c>
      <c r="V55" s="13">
        <v>3</v>
      </c>
      <c r="W55" s="13">
        <v>3</v>
      </c>
      <c r="X55" s="13">
        <v>2</v>
      </c>
      <c r="Y55" s="13">
        <v>1</v>
      </c>
      <c r="Z55" s="13">
        <v>1.25</v>
      </c>
      <c r="AA55" s="24" t="str">
        <f t="shared" ca="1" si="24"/>
        <v>BIEN</v>
      </c>
      <c r="AB55" s="25">
        <f t="shared" ca="1" si="41"/>
        <v>2.927083333333329</v>
      </c>
      <c r="AC55" s="24" t="str">
        <f t="shared" ca="1" si="25"/>
        <v>C</v>
      </c>
      <c r="AD55" s="25">
        <f t="shared" ca="1" si="26"/>
        <v>2.8395833333333229</v>
      </c>
      <c r="AE55" s="25" t="str">
        <f t="shared" ca="1" si="27"/>
        <v>MODÉRÉ</v>
      </c>
      <c r="AF55" s="29">
        <f t="shared" ca="1" si="28"/>
        <v>0.46205228062953124</v>
      </c>
      <c r="AG55" s="21">
        <f t="shared" si="29"/>
        <v>1</v>
      </c>
      <c r="AH55" s="22">
        <f t="shared" si="30"/>
        <v>3</v>
      </c>
      <c r="AI55" s="22">
        <f t="shared" ca="1" si="31"/>
        <v>2.635416666666643</v>
      </c>
      <c r="AJ55" s="22">
        <f t="shared" ca="1" si="32"/>
        <v>2.7083333333333144</v>
      </c>
      <c r="AK55" s="22">
        <f t="shared" ca="1" si="33"/>
        <v>3</v>
      </c>
      <c r="AL55" s="22">
        <f t="shared" ca="1" si="34"/>
        <v>3</v>
      </c>
      <c r="AM55" s="22">
        <f t="shared" ca="1" si="35"/>
        <v>1</v>
      </c>
      <c r="AN55" s="22">
        <f t="shared" ca="1" si="36"/>
        <v>1.2916666666666856</v>
      </c>
      <c r="AO55" s="22">
        <f t="shared" ca="1" si="37"/>
        <v>2.4583333333333712</v>
      </c>
      <c r="AP55" s="22">
        <f t="shared" si="38"/>
        <v>1.0499999999999998</v>
      </c>
      <c r="AQ55" s="22">
        <f t="shared" si="39"/>
        <v>3.0749999999999997</v>
      </c>
      <c r="AR55" s="22">
        <f t="shared" ca="1" si="40"/>
        <v>3.2708333333333144</v>
      </c>
      <c r="AS55" s="28"/>
    </row>
    <row r="56" spans="1:45" x14ac:dyDescent="0.35">
      <c r="A56" s="14">
        <v>25573</v>
      </c>
      <c r="B56" s="15" t="s">
        <v>123</v>
      </c>
      <c r="C56" s="15" t="s">
        <v>124</v>
      </c>
      <c r="D56" s="15" t="s">
        <v>169</v>
      </c>
      <c r="E56" s="15">
        <v>3</v>
      </c>
      <c r="F56" s="15"/>
      <c r="G56" s="19"/>
      <c r="H56" s="20">
        <v>36145</v>
      </c>
      <c r="I56" s="16">
        <v>2006.75</v>
      </c>
      <c r="J56" s="40">
        <v>2007.75</v>
      </c>
      <c r="K56" s="40">
        <f t="shared" ca="1" si="21"/>
        <v>-34124.583333333336</v>
      </c>
      <c r="L56" s="40">
        <f t="shared" ca="1" si="22"/>
        <v>13.666666666666742</v>
      </c>
      <c r="M56" s="40">
        <f t="shared" ca="1" si="23"/>
        <v>12.666666666666742</v>
      </c>
      <c r="N56" s="18"/>
      <c r="O56" s="40" t="s">
        <v>248</v>
      </c>
      <c r="P56" s="15"/>
      <c r="Q56" s="17" t="s">
        <v>182</v>
      </c>
      <c r="R56" s="20">
        <v>43031</v>
      </c>
      <c r="S56" s="17" t="s">
        <v>169</v>
      </c>
      <c r="T56" s="13"/>
      <c r="U56" s="13"/>
      <c r="V56" s="13"/>
      <c r="W56" s="13"/>
      <c r="X56" s="13"/>
      <c r="Y56" s="13"/>
      <c r="Z56" s="13">
        <v>4</v>
      </c>
      <c r="AA56" s="24" t="str">
        <f t="shared" si="24"/>
        <v/>
      </c>
      <c r="AB56" s="25" t="str">
        <f t="shared" si="41"/>
        <v/>
      </c>
      <c r="AC56" s="24" t="str">
        <f t="shared" si="25"/>
        <v/>
      </c>
      <c r="AD56" s="25" t="str">
        <f t="shared" si="26"/>
        <v/>
      </c>
      <c r="AE56" s="25" t="str">
        <f t="shared" si="27"/>
        <v>BAS</v>
      </c>
      <c r="AF56" s="29">
        <f t="shared" si="28"/>
        <v>0</v>
      </c>
      <c r="AG56" s="21">
        <f t="shared" si="29"/>
        <v>0</v>
      </c>
      <c r="AH56" s="22">
        <f t="shared" si="30"/>
        <v>0</v>
      </c>
      <c r="AI56" s="22">
        <f t="shared" ca="1" si="31"/>
        <v>0</v>
      </c>
      <c r="AJ56" s="22">
        <f t="shared" ca="1" si="32"/>
        <v>3.1481481481481399</v>
      </c>
      <c r="AK56" s="22">
        <f t="shared" ca="1" si="33"/>
        <v>5</v>
      </c>
      <c r="AL56" s="22">
        <f t="shared" ca="1" si="34"/>
        <v>2</v>
      </c>
      <c r="AM56" s="22">
        <f t="shared" ca="1" si="35"/>
        <v>1</v>
      </c>
      <c r="AN56" s="22">
        <f t="shared" ca="1" si="36"/>
        <v>2.8518518518518601</v>
      </c>
      <c r="AO56" s="22">
        <f t="shared" ca="1" si="37"/>
        <v>5</v>
      </c>
      <c r="AP56" s="22">
        <f t="shared" si="38"/>
        <v>-1</v>
      </c>
      <c r="AQ56" s="22">
        <f t="shared" si="39"/>
        <v>1.5</v>
      </c>
      <c r="AR56" s="22">
        <f t="shared" ca="1" si="40"/>
        <v>1</v>
      </c>
      <c r="AS56" s="28"/>
    </row>
    <row r="57" spans="1:45" x14ac:dyDescent="0.35">
      <c r="A57" s="14">
        <v>76049</v>
      </c>
      <c r="B57" s="15" t="s">
        <v>125</v>
      </c>
      <c r="C57" s="15" t="s">
        <v>126</v>
      </c>
      <c r="D57" s="15" t="s">
        <v>168</v>
      </c>
      <c r="E57" s="15">
        <v>1</v>
      </c>
      <c r="F57" s="15">
        <v>2</v>
      </c>
      <c r="G57" s="19"/>
      <c r="H57" s="20">
        <v>36146</v>
      </c>
      <c r="I57" s="16">
        <v>2014.25</v>
      </c>
      <c r="J57" s="40">
        <v>2016.5</v>
      </c>
      <c r="K57" s="40">
        <f t="shared" ca="1" si="21"/>
        <v>-34125.583333333336</v>
      </c>
      <c r="L57" s="40">
        <f t="shared" ca="1" si="22"/>
        <v>6.1666666666667425</v>
      </c>
      <c r="M57" s="40">
        <f t="shared" ca="1" si="23"/>
        <v>3.9166666666667425</v>
      </c>
      <c r="N57" s="18"/>
      <c r="O57" s="40" t="s">
        <v>248</v>
      </c>
      <c r="P57" s="15">
        <v>26800</v>
      </c>
      <c r="Q57" s="17" t="s">
        <v>184</v>
      </c>
      <c r="R57" s="20">
        <v>42858</v>
      </c>
      <c r="S57" s="17" t="s">
        <v>176</v>
      </c>
      <c r="T57" s="13">
        <v>2</v>
      </c>
      <c r="U57" s="13">
        <v>3</v>
      </c>
      <c r="V57" s="13">
        <v>3</v>
      </c>
      <c r="W57" s="13">
        <v>4.5</v>
      </c>
      <c r="X57" s="13">
        <v>3</v>
      </c>
      <c r="Y57" s="13">
        <v>1</v>
      </c>
      <c r="Z57" s="13">
        <v>3</v>
      </c>
      <c r="AA57" s="24" t="str">
        <f t="shared" ca="1" si="24"/>
        <v>TRÈS BIEN</v>
      </c>
      <c r="AB57" s="25">
        <f t="shared" ca="1" si="41"/>
        <v>3.5953703703703681</v>
      </c>
      <c r="AC57" s="24" t="str">
        <f t="shared" ca="1" si="25"/>
        <v>B</v>
      </c>
      <c r="AD57" s="25">
        <f t="shared" ca="1" si="26"/>
        <v>3.3634259259259203</v>
      </c>
      <c r="AE57" s="25" t="str">
        <f t="shared" ca="1" si="27"/>
        <v>MODÉRÉ</v>
      </c>
      <c r="AF57" s="29">
        <f t="shared" ca="1" si="28"/>
        <v>0.37641527186235801</v>
      </c>
      <c r="AG57" s="21">
        <f t="shared" si="29"/>
        <v>2</v>
      </c>
      <c r="AH57" s="22">
        <f t="shared" si="30"/>
        <v>4.5</v>
      </c>
      <c r="AI57" s="22">
        <f t="shared" ca="1" si="31"/>
        <v>2.9768518518518414</v>
      </c>
      <c r="AJ57" s="22">
        <f t="shared" ca="1" si="32"/>
        <v>1.981481481481473</v>
      </c>
      <c r="AK57" s="22">
        <f t="shared" ca="1" si="33"/>
        <v>3</v>
      </c>
      <c r="AL57" s="22">
        <f t="shared" ca="1" si="34"/>
        <v>4</v>
      </c>
      <c r="AM57" s="22">
        <f t="shared" ca="1" si="35"/>
        <v>1</v>
      </c>
      <c r="AN57" s="22">
        <f t="shared" ca="1" si="36"/>
        <v>2.018518518518527</v>
      </c>
      <c r="AO57" s="22">
        <f t="shared" ca="1" si="37"/>
        <v>2.9583333333333712</v>
      </c>
      <c r="AP57" s="22">
        <f t="shared" si="38"/>
        <v>1.6800000000000002</v>
      </c>
      <c r="AQ57" s="22">
        <f t="shared" si="39"/>
        <v>2.5200000000000005</v>
      </c>
      <c r="AR57" s="22">
        <f t="shared" ca="1" si="40"/>
        <v>3.0104166666666572</v>
      </c>
      <c r="AS57" s="28"/>
    </row>
    <row r="58" spans="1:45" x14ac:dyDescent="0.35">
      <c r="A58" s="14">
        <v>630316</v>
      </c>
      <c r="B58" s="15" t="s">
        <v>127</v>
      </c>
      <c r="C58" s="15" t="s">
        <v>128</v>
      </c>
      <c r="D58" s="15" t="s">
        <v>168</v>
      </c>
      <c r="E58" s="15">
        <v>2</v>
      </c>
      <c r="F58" s="15">
        <v>2</v>
      </c>
      <c r="G58" s="19"/>
      <c r="H58" s="20">
        <v>36147</v>
      </c>
      <c r="I58" s="16">
        <v>1987.25</v>
      </c>
      <c r="J58" s="40">
        <v>1990</v>
      </c>
      <c r="K58" s="40">
        <f t="shared" ca="1" si="21"/>
        <v>-34126.583333333336</v>
      </c>
      <c r="L58" s="40">
        <f t="shared" ca="1" si="22"/>
        <v>33.166666666666742</v>
      </c>
      <c r="M58" s="40">
        <f t="shared" ca="1" si="23"/>
        <v>30.416666666666742</v>
      </c>
      <c r="N58" s="18"/>
      <c r="O58" s="40" t="s">
        <v>250</v>
      </c>
      <c r="P58" s="15">
        <v>42487</v>
      </c>
      <c r="Q58" s="17" t="s">
        <v>183</v>
      </c>
      <c r="R58" s="20">
        <v>42675</v>
      </c>
      <c r="S58" s="17" t="s">
        <v>178</v>
      </c>
      <c r="T58" s="13">
        <v>2.25</v>
      </c>
      <c r="U58" s="13">
        <v>3</v>
      </c>
      <c r="V58" s="13">
        <v>3</v>
      </c>
      <c r="W58" s="13">
        <v>1</v>
      </c>
      <c r="X58" s="13">
        <v>3</v>
      </c>
      <c r="Y58" s="13">
        <v>1</v>
      </c>
      <c r="Z58" s="13">
        <v>3</v>
      </c>
      <c r="AA58" s="24" t="str">
        <f t="shared" ca="1" si="24"/>
        <v>BIEN</v>
      </c>
      <c r="AB58" s="25">
        <f t="shared" ca="1" si="41"/>
        <v>2.8125</v>
      </c>
      <c r="AC58" s="24" t="str">
        <f t="shared" ca="1" si="25"/>
        <v>D</v>
      </c>
      <c r="AD58" s="25">
        <f t="shared" ca="1" si="26"/>
        <v>1</v>
      </c>
      <c r="AE58" s="25" t="str">
        <f t="shared" ca="1" si="27"/>
        <v>BAS</v>
      </c>
      <c r="AF58" s="29">
        <f t="shared" ca="1" si="28"/>
        <v>0.12603011854782148</v>
      </c>
      <c r="AG58" s="21">
        <f t="shared" si="29"/>
        <v>2.25</v>
      </c>
      <c r="AH58" s="22">
        <f t="shared" si="30"/>
        <v>3.375</v>
      </c>
      <c r="AI58" s="22">
        <f t="shared" ca="1" si="31"/>
        <v>0</v>
      </c>
      <c r="AJ58" s="22">
        <f t="shared" ca="1" si="32"/>
        <v>0</v>
      </c>
      <c r="AK58" s="22">
        <f t="shared" ca="1" si="33"/>
        <v>4</v>
      </c>
      <c r="AL58" s="22">
        <f t="shared" ca="1" si="34"/>
        <v>4.25</v>
      </c>
      <c r="AM58" s="22">
        <f t="shared" ca="1" si="35"/>
        <v>1</v>
      </c>
      <c r="AN58" s="22">
        <f t="shared" ca="1" si="36"/>
        <v>5</v>
      </c>
      <c r="AO58" s="22">
        <f t="shared" ca="1" si="37"/>
        <v>5</v>
      </c>
      <c r="AP58" s="22">
        <f t="shared" si="38"/>
        <v>3.2487000000000004</v>
      </c>
      <c r="AQ58" s="22">
        <f t="shared" si="39"/>
        <v>4.498050000000001</v>
      </c>
      <c r="AR58" s="22">
        <f t="shared" ca="1" si="40"/>
        <v>1</v>
      </c>
      <c r="AS58" s="28"/>
    </row>
    <row r="59" spans="1:45" x14ac:dyDescent="0.35">
      <c r="A59" s="14">
        <v>68681</v>
      </c>
      <c r="B59" s="15" t="s">
        <v>129</v>
      </c>
      <c r="C59" s="15" t="s">
        <v>130</v>
      </c>
      <c r="D59" s="15" t="s">
        <v>168</v>
      </c>
      <c r="E59" s="15">
        <v>2</v>
      </c>
      <c r="F59" s="15">
        <v>4</v>
      </c>
      <c r="G59" s="19"/>
      <c r="H59" s="20">
        <v>36148</v>
      </c>
      <c r="I59" s="16">
        <v>2011.25</v>
      </c>
      <c r="J59" s="40">
        <v>2015.8333333333333</v>
      </c>
      <c r="K59" s="40">
        <f t="shared" ca="1" si="21"/>
        <v>-34127.583333333336</v>
      </c>
      <c r="L59" s="40">
        <f t="shared" ca="1" si="22"/>
        <v>9.1666666666667425</v>
      </c>
      <c r="M59" s="40">
        <f t="shared" ca="1" si="23"/>
        <v>4.5833333333334849</v>
      </c>
      <c r="N59" s="18"/>
      <c r="O59" s="40" t="s">
        <v>248</v>
      </c>
      <c r="P59" s="15">
        <v>33800</v>
      </c>
      <c r="Q59" s="17" t="s">
        <v>182</v>
      </c>
      <c r="R59" s="20">
        <v>43010</v>
      </c>
      <c r="S59" s="17" t="s">
        <v>176</v>
      </c>
      <c r="T59" s="13">
        <v>2.5</v>
      </c>
      <c r="U59" s="13">
        <v>3</v>
      </c>
      <c r="V59" s="13">
        <v>3</v>
      </c>
      <c r="W59" s="13">
        <v>3</v>
      </c>
      <c r="X59" s="13">
        <v>3</v>
      </c>
      <c r="Y59" s="13">
        <v>1</v>
      </c>
      <c r="Z59" s="13">
        <v>4</v>
      </c>
      <c r="AA59" s="24" t="str">
        <f t="shared" ca="1" si="24"/>
        <v>!TRÈS BIEN/BIEN</v>
      </c>
      <c r="AB59" s="25">
        <f t="shared" ca="1" si="41"/>
        <v>3.3370370370370352</v>
      </c>
      <c r="AC59" s="24" t="str">
        <f t="shared" ca="1" si="25"/>
        <v>!B/C</v>
      </c>
      <c r="AD59" s="25">
        <f t="shared" ca="1" si="26"/>
        <v>3.231481481481477</v>
      </c>
      <c r="AE59" s="25" t="str">
        <f t="shared" ca="1" si="27"/>
        <v>MODÉRÉ</v>
      </c>
      <c r="AF59" s="29">
        <f t="shared" ca="1" si="28"/>
        <v>0.47304698617299856</v>
      </c>
      <c r="AG59" s="21">
        <f t="shared" si="29"/>
        <v>2.5</v>
      </c>
      <c r="AH59" s="22">
        <f t="shared" si="30"/>
        <v>3.75</v>
      </c>
      <c r="AI59" s="22">
        <f t="shared" ca="1" si="31"/>
        <v>3.1851851851851749</v>
      </c>
      <c r="AJ59" s="22">
        <f t="shared" ca="1" si="32"/>
        <v>2.6481481481481399</v>
      </c>
      <c r="AK59" s="22">
        <f t="shared" ca="1" si="33"/>
        <v>4</v>
      </c>
      <c r="AL59" s="22">
        <f t="shared" ca="1" si="34"/>
        <v>4.5</v>
      </c>
      <c r="AM59" s="22">
        <f t="shared" ca="1" si="35"/>
        <v>1</v>
      </c>
      <c r="AN59" s="22">
        <f t="shared" ca="1" si="36"/>
        <v>2.3518518518518601</v>
      </c>
      <c r="AO59" s="22">
        <f t="shared" ca="1" si="37"/>
        <v>3.1458333333333712</v>
      </c>
      <c r="AP59" s="22">
        <f t="shared" si="38"/>
        <v>2.38</v>
      </c>
      <c r="AQ59" s="22">
        <f t="shared" si="39"/>
        <v>2.82</v>
      </c>
      <c r="AR59" s="22">
        <f t="shared" ca="1" si="40"/>
        <v>2.8541666666666288</v>
      </c>
      <c r="AS59" s="28"/>
    </row>
    <row r="60" spans="1:45" x14ac:dyDescent="0.35">
      <c r="A60" s="14">
        <v>66834</v>
      </c>
      <c r="B60" s="15" t="s">
        <v>131</v>
      </c>
      <c r="C60" s="15" t="s">
        <v>132</v>
      </c>
      <c r="D60" s="15" t="s">
        <v>168</v>
      </c>
      <c r="E60" s="15">
        <v>1</v>
      </c>
      <c r="F60" s="15">
        <v>2</v>
      </c>
      <c r="G60" s="19"/>
      <c r="H60" s="20">
        <v>36149</v>
      </c>
      <c r="I60" s="16">
        <v>2015.25</v>
      </c>
      <c r="J60" s="40">
        <v>2015.5833333333333</v>
      </c>
      <c r="K60" s="40">
        <f t="shared" ca="1" si="21"/>
        <v>-34128.583333333336</v>
      </c>
      <c r="L60" s="40">
        <f t="shared" ca="1" si="22"/>
        <v>5.1666666666667425</v>
      </c>
      <c r="M60" s="40">
        <f t="shared" ca="1" si="23"/>
        <v>4.8333333333334849</v>
      </c>
      <c r="N60" s="18"/>
      <c r="O60" s="40" t="s">
        <v>248</v>
      </c>
      <c r="P60" s="15">
        <v>24000</v>
      </c>
      <c r="Q60" s="17" t="s">
        <v>182</v>
      </c>
      <c r="R60" s="20">
        <v>42464</v>
      </c>
      <c r="S60" s="17" t="s">
        <v>176</v>
      </c>
      <c r="T60" s="13">
        <v>1</v>
      </c>
      <c r="U60" s="13">
        <v>3</v>
      </c>
      <c r="V60" s="13">
        <v>3</v>
      </c>
      <c r="W60" s="13">
        <v>3</v>
      </c>
      <c r="X60" s="13">
        <v>3</v>
      </c>
      <c r="Y60" s="13">
        <v>1</v>
      </c>
      <c r="Z60" s="13">
        <v>2</v>
      </c>
      <c r="AA60" s="24" t="str">
        <f t="shared" ca="1" si="24"/>
        <v>BIEN</v>
      </c>
      <c r="AB60" s="25">
        <f t="shared" ca="1" si="41"/>
        <v>2.802083333333329</v>
      </c>
      <c r="AC60" s="24" t="str">
        <f t="shared" ca="1" si="25"/>
        <v>C</v>
      </c>
      <c r="AD60" s="25">
        <f t="shared" ca="1" si="26"/>
        <v>2.5645833333333226</v>
      </c>
      <c r="AE60" s="25" t="str">
        <f t="shared" ca="1" si="27"/>
        <v>BAS</v>
      </c>
      <c r="AF60" s="29">
        <f t="shared" ca="1" si="28"/>
        <v>0.19715575677614325</v>
      </c>
      <c r="AG60" s="21">
        <f t="shared" si="29"/>
        <v>1</v>
      </c>
      <c r="AH60" s="22">
        <f t="shared" si="30"/>
        <v>3</v>
      </c>
      <c r="AI60" s="22">
        <f t="shared" ca="1" si="31"/>
        <v>2.010416666666643</v>
      </c>
      <c r="AJ60" s="22">
        <f t="shared" ca="1" si="32"/>
        <v>2.2083333333333144</v>
      </c>
      <c r="AK60" s="22">
        <f t="shared" ca="1" si="33"/>
        <v>3</v>
      </c>
      <c r="AL60" s="22">
        <f t="shared" ca="1" si="34"/>
        <v>3</v>
      </c>
      <c r="AM60" s="22">
        <f t="shared" ca="1" si="35"/>
        <v>1</v>
      </c>
      <c r="AN60" s="22">
        <f t="shared" ca="1" si="36"/>
        <v>1.7916666666666856</v>
      </c>
      <c r="AO60" s="22">
        <f t="shared" ca="1" si="37"/>
        <v>3.2083333333333712</v>
      </c>
      <c r="AP60" s="22">
        <f t="shared" si="38"/>
        <v>1.4</v>
      </c>
      <c r="AQ60" s="22">
        <f t="shared" si="39"/>
        <v>3.5999999999999996</v>
      </c>
      <c r="AR60" s="22">
        <f t="shared" ca="1" si="40"/>
        <v>2.7916666666666288</v>
      </c>
      <c r="AS60" s="28"/>
    </row>
    <row r="61" spans="1:45" x14ac:dyDescent="0.35">
      <c r="A61" s="14">
        <v>66721</v>
      </c>
      <c r="B61" s="15" t="s">
        <v>133</v>
      </c>
      <c r="C61" s="15" t="s">
        <v>134</v>
      </c>
      <c r="D61" s="15" t="s">
        <v>168</v>
      </c>
      <c r="E61" s="15">
        <v>1</v>
      </c>
      <c r="F61" s="15">
        <v>3</v>
      </c>
      <c r="G61" s="19"/>
      <c r="H61" s="20">
        <v>36150</v>
      </c>
      <c r="I61" s="16">
        <v>2015.25</v>
      </c>
      <c r="J61" s="40">
        <v>2015.5833333333333</v>
      </c>
      <c r="K61" s="40">
        <f t="shared" ca="1" si="21"/>
        <v>-34129.583333333336</v>
      </c>
      <c r="L61" s="40">
        <f t="shared" ca="1" si="22"/>
        <v>5.1666666666667425</v>
      </c>
      <c r="M61" s="40">
        <f t="shared" ca="1" si="23"/>
        <v>4.8333333333334849</v>
      </c>
      <c r="N61" s="18"/>
      <c r="O61" s="40" t="s">
        <v>248</v>
      </c>
      <c r="P61" s="15">
        <v>30000</v>
      </c>
      <c r="Q61" s="17" t="s">
        <v>184</v>
      </c>
      <c r="R61" s="20">
        <v>42464</v>
      </c>
      <c r="S61" s="17" t="s">
        <v>176</v>
      </c>
      <c r="T61" s="13">
        <v>2.25</v>
      </c>
      <c r="U61" s="13">
        <v>3</v>
      </c>
      <c r="V61" s="13">
        <v>3.25</v>
      </c>
      <c r="W61" s="13">
        <v>5</v>
      </c>
      <c r="X61" s="13">
        <v>3</v>
      </c>
      <c r="Y61" s="13">
        <v>1</v>
      </c>
      <c r="Z61" s="13">
        <v>3.25</v>
      </c>
      <c r="AA61" s="24" t="str">
        <f t="shared" ca="1" si="24"/>
        <v>TRÈS BIEN</v>
      </c>
      <c r="AB61" s="25">
        <f t="shared" ca="1" si="41"/>
        <v>3.9145833333333289</v>
      </c>
      <c r="AC61" s="24" t="str">
        <f t="shared" ca="1" si="25"/>
        <v>!A/B</v>
      </c>
      <c r="AD61" s="25">
        <f t="shared" ca="1" si="26"/>
        <v>3.7979166666666542</v>
      </c>
      <c r="AE61" s="25" t="str">
        <f t="shared" ca="1" si="27"/>
        <v>MODÉRÉ</v>
      </c>
      <c r="AF61" s="29">
        <f t="shared" ca="1" si="28"/>
        <v>0.35339100567156578</v>
      </c>
      <c r="AG61" s="21">
        <f t="shared" si="29"/>
        <v>2.3125</v>
      </c>
      <c r="AH61" s="22">
        <f t="shared" si="30"/>
        <v>4.875</v>
      </c>
      <c r="AI61" s="22">
        <f t="shared" ca="1" si="31"/>
        <v>3.572916666666643</v>
      </c>
      <c r="AJ61" s="22">
        <f t="shared" ca="1" si="32"/>
        <v>2.2083333333333144</v>
      </c>
      <c r="AK61" s="22">
        <f t="shared" ca="1" si="33"/>
        <v>3</v>
      </c>
      <c r="AL61" s="22">
        <f t="shared" ca="1" si="34"/>
        <v>4.25</v>
      </c>
      <c r="AM61" s="22">
        <f t="shared" ca="1" si="35"/>
        <v>1</v>
      </c>
      <c r="AN61" s="22">
        <f t="shared" ca="1" si="36"/>
        <v>1.7916666666666856</v>
      </c>
      <c r="AO61" s="22">
        <f t="shared" ca="1" si="37"/>
        <v>3.2083333333333712</v>
      </c>
      <c r="AP61" s="22">
        <f t="shared" si="38"/>
        <v>2</v>
      </c>
      <c r="AQ61" s="22">
        <f t="shared" si="39"/>
        <v>2.625</v>
      </c>
      <c r="AR61" s="22">
        <f t="shared" ca="1" si="40"/>
        <v>2.7916666666666288</v>
      </c>
      <c r="AS61" s="28"/>
    </row>
    <row r="62" spans="1:45" x14ac:dyDescent="0.35">
      <c r="A62" s="14">
        <v>630355</v>
      </c>
      <c r="B62" s="15" t="s">
        <v>135</v>
      </c>
      <c r="C62" s="15" t="s">
        <v>136</v>
      </c>
      <c r="D62" s="15" t="s">
        <v>168</v>
      </c>
      <c r="E62" s="15">
        <v>2</v>
      </c>
      <c r="F62" s="15">
        <v>3</v>
      </c>
      <c r="G62" s="19"/>
      <c r="H62" s="20">
        <v>36151</v>
      </c>
      <c r="I62" s="16">
        <v>1997.25</v>
      </c>
      <c r="J62" s="40">
        <v>1998</v>
      </c>
      <c r="K62" s="40">
        <f t="shared" ca="1" si="21"/>
        <v>-34130.583333333336</v>
      </c>
      <c r="L62" s="40">
        <f t="shared" ca="1" si="22"/>
        <v>23.166666666666742</v>
      </c>
      <c r="M62" s="40">
        <f t="shared" ca="1" si="23"/>
        <v>22.416666666666742</v>
      </c>
      <c r="N62" s="18"/>
      <c r="O62" s="40" t="s">
        <v>249</v>
      </c>
      <c r="P62" s="15">
        <v>33390</v>
      </c>
      <c r="Q62" s="17" t="s">
        <v>183</v>
      </c>
      <c r="R62" s="20">
        <v>42769</v>
      </c>
      <c r="S62" s="17" t="s">
        <v>178</v>
      </c>
      <c r="T62" s="13">
        <v>2</v>
      </c>
      <c r="U62" s="13">
        <v>3</v>
      </c>
      <c r="V62" s="13">
        <v>3</v>
      </c>
      <c r="W62" s="13">
        <v>1</v>
      </c>
      <c r="X62" s="13">
        <v>3</v>
      </c>
      <c r="Y62" s="13">
        <v>1</v>
      </c>
      <c r="Z62" s="13">
        <v>3</v>
      </c>
      <c r="AA62" s="24" t="str">
        <f t="shared" ca="1" si="24"/>
        <v>BIEN</v>
      </c>
      <c r="AB62" s="25">
        <f t="shared" ca="1" si="41"/>
        <v>2.6999999999999997</v>
      </c>
      <c r="AC62" s="24" t="str">
        <f t="shared" ca="1" si="25"/>
        <v>D</v>
      </c>
      <c r="AD62" s="25">
        <f t="shared" ca="1" si="26"/>
        <v>1.0733333333333301</v>
      </c>
      <c r="AE62" s="25" t="str">
        <f t="shared" ca="1" si="27"/>
        <v>BAS</v>
      </c>
      <c r="AF62" s="29">
        <f t="shared" ca="1" si="28"/>
        <v>0.18179250671568148</v>
      </c>
      <c r="AG62" s="21">
        <f t="shared" si="29"/>
        <v>2</v>
      </c>
      <c r="AH62" s="22">
        <f t="shared" si="30"/>
        <v>3</v>
      </c>
      <c r="AI62" s="22">
        <f t="shared" ca="1" si="31"/>
        <v>0</v>
      </c>
      <c r="AJ62" s="22">
        <f t="shared" ca="1" si="32"/>
        <v>0.36666666666665115</v>
      </c>
      <c r="AK62" s="22">
        <f t="shared" ca="1" si="33"/>
        <v>4</v>
      </c>
      <c r="AL62" s="22">
        <f t="shared" ca="1" si="34"/>
        <v>4</v>
      </c>
      <c r="AM62" s="22">
        <f t="shared" ca="1" si="35"/>
        <v>1</v>
      </c>
      <c r="AN62" s="22">
        <f t="shared" ca="1" si="36"/>
        <v>4.6333333333333488</v>
      </c>
      <c r="AO62" s="22">
        <f t="shared" ca="1" si="37"/>
        <v>5</v>
      </c>
      <c r="AP62" s="22">
        <f t="shared" si="38"/>
        <v>2.339</v>
      </c>
      <c r="AQ62" s="22">
        <f t="shared" si="39"/>
        <v>3.5084999999999997</v>
      </c>
      <c r="AR62" s="22">
        <f t="shared" ca="1" si="40"/>
        <v>1</v>
      </c>
      <c r="AS62" s="28"/>
    </row>
    <row r="63" spans="1:45" x14ac:dyDescent="0.35">
      <c r="A63" s="14">
        <v>21084</v>
      </c>
      <c r="B63" s="15" t="s">
        <v>16</v>
      </c>
      <c r="C63" s="15" t="s">
        <v>17</v>
      </c>
      <c r="D63" s="15" t="s">
        <v>46</v>
      </c>
      <c r="E63" s="15">
        <v>2</v>
      </c>
      <c r="F63" s="15">
        <v>4</v>
      </c>
      <c r="G63" s="19"/>
      <c r="H63" s="20">
        <v>36152</v>
      </c>
      <c r="I63" s="16">
        <v>1998.25</v>
      </c>
      <c r="J63" s="40">
        <v>2006.9166666666667</v>
      </c>
      <c r="K63" s="40">
        <f t="shared" ca="1" si="21"/>
        <v>-34131.583333333336</v>
      </c>
      <c r="L63" s="40">
        <f t="shared" ca="1" si="22"/>
        <v>22.166666666666742</v>
      </c>
      <c r="M63" s="40">
        <f t="shared" ca="1" si="23"/>
        <v>13.5</v>
      </c>
      <c r="N63" s="18"/>
      <c r="O63" s="40" t="s">
        <v>248</v>
      </c>
      <c r="P63" s="15">
        <v>40800</v>
      </c>
      <c r="Q63" s="17" t="s">
        <v>184</v>
      </c>
      <c r="R63" s="20">
        <v>42461</v>
      </c>
      <c r="S63" s="17" t="s">
        <v>46</v>
      </c>
      <c r="T63" s="13">
        <v>2.25</v>
      </c>
      <c r="U63" s="13">
        <v>3</v>
      </c>
      <c r="V63" s="13">
        <v>2.5</v>
      </c>
      <c r="W63" s="13">
        <v>2</v>
      </c>
      <c r="X63" s="13">
        <v>3</v>
      </c>
      <c r="Y63" s="13">
        <v>1</v>
      </c>
      <c r="Z63" s="13">
        <v>2.5</v>
      </c>
      <c r="AA63" s="24" t="str">
        <f t="shared" ca="1" si="24"/>
        <v>BIEN</v>
      </c>
      <c r="AB63" s="25">
        <f t="shared" ca="1" si="41"/>
        <v>2.689583333333331</v>
      </c>
      <c r="AC63" s="24" t="str">
        <f t="shared" ca="1" si="25"/>
        <v>D</v>
      </c>
      <c r="AD63" s="25">
        <f t="shared" ca="1" si="26"/>
        <v>1.5958333333333257</v>
      </c>
      <c r="AE63" s="25" t="str">
        <f t="shared" ca="1" si="27"/>
        <v>BAS</v>
      </c>
      <c r="AF63" s="29">
        <f t="shared" ca="1" si="28"/>
        <v>0.14063812573413417</v>
      </c>
      <c r="AG63" s="21">
        <f t="shared" si="29"/>
        <v>2.125</v>
      </c>
      <c r="AH63" s="22">
        <f t="shared" si="30"/>
        <v>3.375</v>
      </c>
      <c r="AI63" s="22">
        <f t="shared" ca="1" si="31"/>
        <v>0.27083333333331439</v>
      </c>
      <c r="AJ63" s="22">
        <f t="shared" ca="1" si="32"/>
        <v>0.56666666666665133</v>
      </c>
      <c r="AK63" s="22">
        <f t="shared" ca="1" si="33"/>
        <v>4</v>
      </c>
      <c r="AL63" s="22">
        <f t="shared" ca="1" si="34"/>
        <v>4.25</v>
      </c>
      <c r="AM63" s="22">
        <f t="shared" ca="1" si="35"/>
        <v>1</v>
      </c>
      <c r="AN63" s="22">
        <f t="shared" ca="1" si="36"/>
        <v>4.4333333333333487</v>
      </c>
      <c r="AO63" s="22">
        <f t="shared" ca="1" si="37"/>
        <v>5</v>
      </c>
      <c r="AP63" s="22">
        <f t="shared" si="38"/>
        <v>3.08</v>
      </c>
      <c r="AQ63" s="22">
        <f t="shared" si="39"/>
        <v>4.2450000000000001</v>
      </c>
      <c r="AR63" s="22">
        <f t="shared" ca="1" si="40"/>
        <v>1</v>
      </c>
      <c r="AS63" s="28"/>
    </row>
    <row r="64" spans="1:45" x14ac:dyDescent="0.35">
      <c r="A64" s="14">
        <v>61338</v>
      </c>
      <c r="B64" s="15" t="s">
        <v>137</v>
      </c>
      <c r="C64" s="15" t="s">
        <v>138</v>
      </c>
      <c r="D64" s="15" t="s">
        <v>168</v>
      </c>
      <c r="E64" s="15">
        <v>2</v>
      </c>
      <c r="F64" s="15">
        <v>2</v>
      </c>
      <c r="G64" s="19"/>
      <c r="H64" s="20">
        <v>36153</v>
      </c>
      <c r="I64" s="16">
        <v>2008.25</v>
      </c>
      <c r="J64" s="40">
        <v>2014.8333333333333</v>
      </c>
      <c r="K64" s="40">
        <f t="shared" ca="1" si="21"/>
        <v>-34132.583333333336</v>
      </c>
      <c r="L64" s="40">
        <f t="shared" ca="1" si="22"/>
        <v>12.166666666666742</v>
      </c>
      <c r="M64" s="40">
        <f t="shared" ca="1" si="23"/>
        <v>5.5833333333334849</v>
      </c>
      <c r="N64" s="18"/>
      <c r="O64" s="40" t="s">
        <v>248</v>
      </c>
      <c r="P64" s="15">
        <v>35300</v>
      </c>
      <c r="Q64" s="17" t="s">
        <v>182</v>
      </c>
      <c r="R64" s="20">
        <v>42901</v>
      </c>
      <c r="S64" s="17" t="s">
        <v>176</v>
      </c>
      <c r="T64" s="13">
        <v>2.5</v>
      </c>
      <c r="U64" s="13">
        <v>3</v>
      </c>
      <c r="V64" s="13">
        <v>3</v>
      </c>
      <c r="W64" s="13">
        <v>4</v>
      </c>
      <c r="X64" s="13">
        <v>3</v>
      </c>
      <c r="Y64" s="13">
        <v>1</v>
      </c>
      <c r="Z64" s="13">
        <v>4</v>
      </c>
      <c r="AA64" s="24" t="str">
        <f t="shared" ca="1" si="24"/>
        <v>!TRÈS BIEN/BIEN</v>
      </c>
      <c r="AB64" s="25">
        <f t="shared" ca="1" si="41"/>
        <v>3.2537037037037018</v>
      </c>
      <c r="AC64" s="24" t="str">
        <f t="shared" ca="1" si="25"/>
        <v>B</v>
      </c>
      <c r="AD64" s="25">
        <f t="shared" ca="1" si="26"/>
        <v>3.5638888888888838</v>
      </c>
      <c r="AE64" s="25" t="str">
        <f t="shared" ca="1" si="27"/>
        <v>MODÉRÉ</v>
      </c>
      <c r="AF64" s="29">
        <f t="shared" ca="1" si="28"/>
        <v>0.41449430694569062</v>
      </c>
      <c r="AG64" s="21">
        <f t="shared" si="29"/>
        <v>2.5</v>
      </c>
      <c r="AH64" s="22">
        <f t="shared" si="30"/>
        <v>3.75</v>
      </c>
      <c r="AI64" s="22">
        <f t="shared" ca="1" si="31"/>
        <v>2.7685185185185079</v>
      </c>
      <c r="AJ64" s="22">
        <f t="shared" ca="1" si="32"/>
        <v>2.3148148148148064</v>
      </c>
      <c r="AK64" s="22">
        <f t="shared" ca="1" si="33"/>
        <v>4</v>
      </c>
      <c r="AL64" s="22">
        <f t="shared" ca="1" si="34"/>
        <v>4.5</v>
      </c>
      <c r="AM64" s="22">
        <f t="shared" ca="1" si="35"/>
        <v>1</v>
      </c>
      <c r="AN64" s="22">
        <f t="shared" ca="1" si="36"/>
        <v>2.6851851851851936</v>
      </c>
      <c r="AO64" s="22">
        <f t="shared" ca="1" si="37"/>
        <v>3.3958333333333712</v>
      </c>
      <c r="AP64" s="22">
        <f t="shared" si="38"/>
        <v>2.5299999999999998</v>
      </c>
      <c r="AQ64" s="22">
        <f t="shared" si="39"/>
        <v>3.0449999999999999</v>
      </c>
      <c r="AR64" s="22">
        <f t="shared" ca="1" si="40"/>
        <v>2.6041666666666288</v>
      </c>
      <c r="AS64" s="28"/>
    </row>
    <row r="65" spans="1:45" x14ac:dyDescent="0.35">
      <c r="A65" s="14">
        <v>17594</v>
      </c>
      <c r="B65" s="15" t="s">
        <v>139</v>
      </c>
      <c r="C65" s="15" t="s">
        <v>140</v>
      </c>
      <c r="D65" s="15" t="s">
        <v>168</v>
      </c>
      <c r="E65" s="15">
        <v>2</v>
      </c>
      <c r="F65" s="15">
        <v>1</v>
      </c>
      <c r="G65" s="19"/>
      <c r="H65" s="20">
        <v>36154</v>
      </c>
      <c r="I65" s="16">
        <v>2002.25</v>
      </c>
      <c r="J65" s="40">
        <v>2006.1666666666667</v>
      </c>
      <c r="K65" s="40">
        <f t="shared" ca="1" si="21"/>
        <v>-34133.583333333336</v>
      </c>
      <c r="L65" s="40">
        <f t="shared" ca="1" si="22"/>
        <v>18.166666666666742</v>
      </c>
      <c r="M65" s="40">
        <f t="shared" ca="1" si="23"/>
        <v>14.25</v>
      </c>
      <c r="N65" s="18"/>
      <c r="O65" s="40" t="s">
        <v>248</v>
      </c>
      <c r="P65" s="15">
        <v>28100</v>
      </c>
      <c r="Q65" s="17" t="s">
        <v>183</v>
      </c>
      <c r="R65" s="20">
        <v>42940</v>
      </c>
      <c r="S65" s="17" t="s">
        <v>178</v>
      </c>
      <c r="T65" s="13">
        <v>2</v>
      </c>
      <c r="U65" s="13">
        <v>3</v>
      </c>
      <c r="V65" s="13">
        <v>3</v>
      </c>
      <c r="W65" s="13">
        <v>1</v>
      </c>
      <c r="X65" s="13">
        <v>3</v>
      </c>
      <c r="Y65" s="13">
        <v>1</v>
      </c>
      <c r="Z65" s="13">
        <v>3</v>
      </c>
      <c r="AA65" s="24" t="str">
        <f t="shared" ca="1" si="24"/>
        <v>BIEN</v>
      </c>
      <c r="AB65" s="25">
        <f t="shared" ca="1" si="41"/>
        <v>2.7958333333333312</v>
      </c>
      <c r="AC65" s="24" t="str">
        <f t="shared" ca="1" si="25"/>
        <v>D</v>
      </c>
      <c r="AD65" s="25">
        <f t="shared" ca="1" si="26"/>
        <v>1.4649999999999932</v>
      </c>
      <c r="AE65" s="25" t="str">
        <f t="shared" ca="1" si="27"/>
        <v>BAS</v>
      </c>
      <c r="AF65" s="29">
        <f t="shared" ca="1" si="28"/>
        <v>0.24833725955970418</v>
      </c>
      <c r="AG65" s="21">
        <f t="shared" si="29"/>
        <v>2</v>
      </c>
      <c r="AH65" s="22">
        <f t="shared" si="30"/>
        <v>3</v>
      </c>
      <c r="AI65" s="22">
        <f t="shared" ca="1" si="31"/>
        <v>0.95833333333331439</v>
      </c>
      <c r="AJ65" s="22">
        <f t="shared" ca="1" si="32"/>
        <v>1.3666666666666516</v>
      </c>
      <c r="AK65" s="22">
        <f t="shared" ca="1" si="33"/>
        <v>4</v>
      </c>
      <c r="AL65" s="22">
        <f t="shared" ca="1" si="34"/>
        <v>4</v>
      </c>
      <c r="AM65" s="22">
        <f t="shared" ca="1" si="35"/>
        <v>1</v>
      </c>
      <c r="AN65" s="22">
        <f t="shared" ca="1" si="36"/>
        <v>3.6333333333333484</v>
      </c>
      <c r="AO65" s="22">
        <f t="shared" ca="1" si="37"/>
        <v>5</v>
      </c>
      <c r="AP65" s="22">
        <f t="shared" si="38"/>
        <v>1.81</v>
      </c>
      <c r="AQ65" s="22">
        <f t="shared" si="39"/>
        <v>2.7149999999999999</v>
      </c>
      <c r="AR65" s="22">
        <f t="shared" ca="1" si="40"/>
        <v>1</v>
      </c>
      <c r="AS65" s="28"/>
    </row>
    <row r="66" spans="1:45" x14ac:dyDescent="0.35">
      <c r="A66" s="14">
        <v>61670</v>
      </c>
      <c r="B66" s="15" t="s">
        <v>141</v>
      </c>
      <c r="C66" s="15" t="s">
        <v>1</v>
      </c>
      <c r="D66" s="15" t="s">
        <v>168</v>
      </c>
      <c r="E66" s="15">
        <v>2</v>
      </c>
      <c r="F66" s="15">
        <v>3</v>
      </c>
      <c r="G66" s="19"/>
      <c r="H66" s="20">
        <v>36155</v>
      </c>
      <c r="I66" s="16">
        <v>2015.25</v>
      </c>
      <c r="J66" s="40">
        <v>2014.9166666666667</v>
      </c>
      <c r="K66" s="40">
        <f t="shared" ca="1" si="21"/>
        <v>-34134.583333333336</v>
      </c>
      <c r="L66" s="40">
        <f t="shared" ca="1" si="22"/>
        <v>5.1666666666667425</v>
      </c>
      <c r="M66" s="40">
        <f t="shared" ca="1" si="23"/>
        <v>5.5</v>
      </c>
      <c r="N66" s="18"/>
      <c r="O66" s="40" t="s">
        <v>248</v>
      </c>
      <c r="P66" s="15">
        <v>34500</v>
      </c>
      <c r="Q66" s="17" t="s">
        <v>182</v>
      </c>
      <c r="R66" s="20">
        <v>43076</v>
      </c>
      <c r="S66" s="17" t="s">
        <v>176</v>
      </c>
      <c r="T66" s="13">
        <v>2.5</v>
      </c>
      <c r="U66" s="13">
        <v>3</v>
      </c>
      <c r="V66" s="13">
        <v>3</v>
      </c>
      <c r="W66" s="13">
        <v>3</v>
      </c>
      <c r="X66" s="13">
        <v>3</v>
      </c>
      <c r="Y66" s="13">
        <v>1</v>
      </c>
      <c r="Z66" s="13">
        <v>4</v>
      </c>
      <c r="AA66" s="24" t="str">
        <f t="shared" ca="1" si="24"/>
        <v>TRÈS BIEN</v>
      </c>
      <c r="AB66" s="25">
        <f t="shared" ca="1" si="41"/>
        <v>3.4770833333333289</v>
      </c>
      <c r="AC66" s="24" t="str">
        <f t="shared" ca="1" si="25"/>
        <v>B</v>
      </c>
      <c r="AD66" s="25">
        <f t="shared" ca="1" si="26"/>
        <v>3.5395833333333231</v>
      </c>
      <c r="AE66" s="25" t="str">
        <f t="shared" ca="1" si="27"/>
        <v>MODÉRÉ</v>
      </c>
      <c r="AF66" s="29">
        <f t="shared" ca="1" si="28"/>
        <v>0.43168001652175192</v>
      </c>
      <c r="AG66" s="21">
        <f t="shared" si="29"/>
        <v>2.5</v>
      </c>
      <c r="AH66" s="22">
        <f t="shared" si="30"/>
        <v>3.75</v>
      </c>
      <c r="AI66" s="22">
        <f t="shared" ca="1" si="31"/>
        <v>3.885416666666643</v>
      </c>
      <c r="AJ66" s="22">
        <f t="shared" ca="1" si="32"/>
        <v>3.2083333333333144</v>
      </c>
      <c r="AK66" s="22">
        <f t="shared" ca="1" si="33"/>
        <v>4</v>
      </c>
      <c r="AL66" s="22">
        <f t="shared" ca="1" si="34"/>
        <v>4.5</v>
      </c>
      <c r="AM66" s="22">
        <f t="shared" ca="1" si="35"/>
        <v>1</v>
      </c>
      <c r="AN66" s="22">
        <f t="shared" ca="1" si="36"/>
        <v>1.7916666666666856</v>
      </c>
      <c r="AO66" s="22">
        <f t="shared" ca="1" si="37"/>
        <v>3.375</v>
      </c>
      <c r="AP66" s="22">
        <f t="shared" si="38"/>
        <v>2.4500000000000002</v>
      </c>
      <c r="AQ66" s="22">
        <f t="shared" si="39"/>
        <v>2.9250000000000003</v>
      </c>
      <c r="AR66" s="22">
        <f t="shared" ca="1" si="40"/>
        <v>2.625</v>
      </c>
      <c r="AS66" s="28"/>
    </row>
    <row r="67" spans="1:45" x14ac:dyDescent="0.35">
      <c r="A67" s="14">
        <v>96037</v>
      </c>
      <c r="B67" s="15" t="s">
        <v>142</v>
      </c>
      <c r="C67" s="15" t="s">
        <v>68</v>
      </c>
      <c r="D67" s="15" t="s">
        <v>46</v>
      </c>
      <c r="E67" s="15">
        <v>1</v>
      </c>
      <c r="F67" s="15">
        <v>4</v>
      </c>
      <c r="G67" s="19"/>
      <c r="H67" s="20">
        <v>36156</v>
      </c>
      <c r="I67" s="16">
        <v>2017.75</v>
      </c>
      <c r="J67" s="40">
        <v>2018.25</v>
      </c>
      <c r="K67" s="40">
        <f t="shared" ref="K67:K91" ca="1" si="42">$AS$1-H67</f>
        <v>-34135.583333333336</v>
      </c>
      <c r="L67" s="40">
        <f t="shared" ref="L67:L91" ca="1" si="43">$AS$1-I67</f>
        <v>2.6666666666667425</v>
      </c>
      <c r="M67" s="40">
        <f t="shared" ref="M67:M91" ca="1" si="44">$AS$1-J67</f>
        <v>2.1666666666667425</v>
      </c>
      <c r="N67" s="18"/>
      <c r="O67" s="40" t="s">
        <v>249</v>
      </c>
      <c r="P67" s="15">
        <v>24000</v>
      </c>
      <c r="Q67" s="17" t="s">
        <v>183</v>
      </c>
      <c r="R67" s="20">
        <v>43207</v>
      </c>
      <c r="S67" s="17" t="s">
        <v>46</v>
      </c>
      <c r="T67" s="13">
        <v>1.25</v>
      </c>
      <c r="U67" s="13">
        <v>3</v>
      </c>
      <c r="V67" s="13">
        <v>3</v>
      </c>
      <c r="W67" s="13">
        <v>4</v>
      </c>
      <c r="X67" s="13">
        <v>3</v>
      </c>
      <c r="Y67" s="13">
        <v>1</v>
      </c>
      <c r="Z67" s="13">
        <v>3.25</v>
      </c>
      <c r="AA67" s="24" t="str">
        <f t="shared" ref="AA67:AA91" ca="1" si="45">IF(OR($T67="",$U67="",$V67=""),"",IF($AB67&gt;=4.35,"EXCEP",IF($AB67&gt;=4.15,"!EXCEP/TRÈS BIEN",IF($AB67&gt;=3.35,"TRÈS BIEN",IF($AB67&gt;=3.15,"!TRÈS BIEN/BIEN",IF($AB67&gt;=2.1,"BIEN",IF($AB67&gt;=1.9,"!BIEN/PROGRÈS REQ","PROGRÈS REQ")))))))</f>
        <v>!TRÈS BIEN/BIEN</v>
      </c>
      <c r="AB67" s="25">
        <f t="shared" ca="1" si="41"/>
        <v>3.170833333333329</v>
      </c>
      <c r="AC67" s="24" t="str">
        <f t="shared" ref="AC67:AC91" ca="1" si="46">IF($W67="","",IF($AD67&gt;=4,"A",IF($AD67&gt;3.7,"!A/B",IF($AD67&gt;=3.3,"B",IF($AD67&gt;3,"!B/C",IF($AD67&gt;=2,"C",IF($AD67&gt;1.7,"!C/D","D")))))))</f>
        <v>B</v>
      </c>
      <c r="AD67" s="25">
        <f t="shared" ref="AD67:AD91" ca="1" si="47">IF($W67="","",$AI67*0.2+$AJ67*0.15+$AK67*0.15+$W67*(1+(($AJ67+$AK67)-6)/10)*0.5)</f>
        <v>3.4624999999999888</v>
      </c>
      <c r="AE67" s="25" t="str">
        <f t="shared" ref="AE67:AE91" ca="1" si="48">IF($AF67="","",IF($AF67&gt;0.8,"TRÈS ÉLEVÉ",IF($AF67&gt;0.5,"ÉLÉVÉ",IF($AF67&gt;0.25,"MODÉRÉ","BAS"))))</f>
        <v>MODÉRÉ</v>
      </c>
      <c r="AF67" s="29">
        <f t="shared" ref="AF67:AF91" ca="1" si="49">IF(P67="",0,1/(1+EXP(-(-1+0.75*(Y67-1)+0.75*(3-X67)+0.5*(3-AQ67)+0.5*(AK67-3)+0.25*(AL67-3)+0.5*(AR67-3)))))</f>
        <v>0.30558679499337704</v>
      </c>
      <c r="AG67" s="21">
        <f t="shared" ref="AG67:AG91" si="50">IF($T67+($U67-3)*0.25+($V67-3)*0.25&lt;0,0,$T67+($U67-3)*0.25+($V67-3)*0.25)</f>
        <v>1.25</v>
      </c>
      <c r="AH67" s="22">
        <f t="shared" ref="AH67:AH91" si="51">IF(3+($T67-$E67)*1.5&lt;0,0,3+($T67-$E67)*1.5)</f>
        <v>3.375</v>
      </c>
      <c r="AI67" s="22">
        <f t="shared" ref="AI67:AI91" ca="1" si="52">IF(3+($T67-$AN67)*1.25&lt;0,0,3+($T67-$AN67)*1.25)</f>
        <v>3.104166666666643</v>
      </c>
      <c r="AJ67" s="22">
        <f t="shared" ref="AJ67:AJ91" ca="1" si="53">3+$E67-$AN67</f>
        <v>2.8333333333333144</v>
      </c>
      <c r="AK67" s="22">
        <f t="shared" ref="AK67:AK91" ca="1" si="54">3+$E67-$AM67</f>
        <v>3</v>
      </c>
      <c r="AL67" s="22">
        <f t="shared" ref="AL67:AL91" ca="1" si="55">3+$T67-$AM67</f>
        <v>3.25</v>
      </c>
      <c r="AM67" s="22">
        <f t="shared" ref="AM67:AM91" ca="1" si="56">IF($K67&lt;=25,1,IF($K67&lt;=30,1+($K67-25)/5,IF($K67&lt;=40,2+($K67-30)/10,IF($K67&lt;=50,3+($K67-40)/5,5))))</f>
        <v>1</v>
      </c>
      <c r="AN67" s="22">
        <f t="shared" ref="AN67:AN91" ca="1" si="57">IF($L67&lt;=2,1,IF($L67&lt;=6,1+($L67-2)/4,IF($L67&lt;=15,2+($L67-6)/9,IF($L67&lt;=25,3+($L67-15)/5,5))))</f>
        <v>1.1666666666666856</v>
      </c>
      <c r="AO67" s="22">
        <f t="shared" ref="AO67:AO91" ca="1" si="58">IF($M67&lt;=1,1,IF($M67&lt;=2,1+($M67-1),IF($M67&lt;=4,2+($M67-2)/2,IF($M67&lt;=12,3+($M67-4)/4,5))))</f>
        <v>2.0833333333333712</v>
      </c>
      <c r="AP67" s="22">
        <f t="shared" ref="AP67:AP91" si="59">$P67/10000-1</f>
        <v>1.4</v>
      </c>
      <c r="AQ67" s="22">
        <f t="shared" ref="AQ67:AQ91" si="60">IF(3+($AP67-$T67)*1.5&lt;0,0,IF(3+($AP67-$T67)*1.5&gt;5,5,3+($AP67-$T67)*1.5))</f>
        <v>3.2249999999999996</v>
      </c>
      <c r="AR67" s="22">
        <f t="shared" ref="AR67:AR91" ca="1" si="61">IF(AND($O67="NON TECH",$AO67&lt;2,$AN67&lt;=1),4+(2-$AO67),IF(AND($O67="TECH",$AO67&lt;2,$AN67&lt;=1),4+0.75*(2-$AO67),IF(AND($O67&lt;&gt;"INF",$AO67&lt;3,$AN67&lt;=1.5),3+(3-$AO67)/2,IF($AO67&lt;2,4+0.5*(2-$AO67),IF($AO67&lt;3,3+0.5*(3-$AO67)/2,3+(3-$AO67))))))</f>
        <v>3.4583333333333144</v>
      </c>
      <c r="AS67" s="28"/>
    </row>
    <row r="68" spans="1:45" x14ac:dyDescent="0.35">
      <c r="A68" s="14">
        <v>60601</v>
      </c>
      <c r="B68" s="15" t="s">
        <v>26</v>
      </c>
      <c r="C68" s="15" t="s">
        <v>27</v>
      </c>
      <c r="D68" s="15" t="s">
        <v>168</v>
      </c>
      <c r="E68" s="15">
        <v>2</v>
      </c>
      <c r="F68" s="15">
        <v>3</v>
      </c>
      <c r="G68" s="19"/>
      <c r="H68" s="20">
        <v>36157</v>
      </c>
      <c r="I68" s="16">
        <v>1995.25</v>
      </c>
      <c r="J68" s="40">
        <v>2014.75</v>
      </c>
      <c r="K68" s="40">
        <f t="shared" ca="1" si="42"/>
        <v>-34136.583333333336</v>
      </c>
      <c r="L68" s="40">
        <f t="shared" ca="1" si="43"/>
        <v>25.166666666666742</v>
      </c>
      <c r="M68" s="40">
        <f t="shared" ca="1" si="44"/>
        <v>5.6666666666667425</v>
      </c>
      <c r="N68" s="18"/>
      <c r="O68" s="40" t="s">
        <v>248</v>
      </c>
      <c r="P68" s="15">
        <v>37800</v>
      </c>
      <c r="Q68" s="17" t="s">
        <v>183</v>
      </c>
      <c r="R68" s="20">
        <v>42461</v>
      </c>
      <c r="S68" s="17" t="s">
        <v>178</v>
      </c>
      <c r="T68" s="13">
        <v>2</v>
      </c>
      <c r="U68" s="13">
        <v>3</v>
      </c>
      <c r="V68" s="13">
        <v>3</v>
      </c>
      <c r="W68" s="13">
        <v>1</v>
      </c>
      <c r="X68" s="13">
        <v>3</v>
      </c>
      <c r="Y68" s="13">
        <v>1</v>
      </c>
      <c r="Z68" s="13">
        <v>3.75</v>
      </c>
      <c r="AA68" s="24" t="str">
        <f t="shared" ca="1" si="45"/>
        <v>BIEN</v>
      </c>
      <c r="AB68" s="25">
        <f t="shared" ca="1" si="41"/>
        <v>2.6999999999999997</v>
      </c>
      <c r="AC68" s="24" t="str">
        <f t="shared" ca="1" si="46"/>
        <v>D</v>
      </c>
      <c r="AD68" s="25">
        <f t="shared" ca="1" si="47"/>
        <v>1</v>
      </c>
      <c r="AE68" s="25" t="str">
        <f t="shared" ca="1" si="48"/>
        <v>MODÉRÉ</v>
      </c>
      <c r="AF68" s="29">
        <f t="shared" ca="1" si="49"/>
        <v>0.26050733725731229</v>
      </c>
      <c r="AG68" s="21">
        <f t="shared" si="50"/>
        <v>2</v>
      </c>
      <c r="AH68" s="22">
        <f t="shared" si="51"/>
        <v>3</v>
      </c>
      <c r="AI68" s="22">
        <f t="shared" ca="1" si="52"/>
        <v>0</v>
      </c>
      <c r="AJ68" s="22">
        <f t="shared" ca="1" si="53"/>
        <v>0</v>
      </c>
      <c r="AK68" s="22">
        <f t="shared" ca="1" si="54"/>
        <v>4</v>
      </c>
      <c r="AL68" s="22">
        <f t="shared" ca="1" si="55"/>
        <v>4</v>
      </c>
      <c r="AM68" s="22">
        <f t="shared" ca="1" si="56"/>
        <v>1</v>
      </c>
      <c r="AN68" s="22">
        <f t="shared" ca="1" si="57"/>
        <v>5</v>
      </c>
      <c r="AO68" s="22">
        <f t="shared" ca="1" si="58"/>
        <v>3.4166666666666856</v>
      </c>
      <c r="AP68" s="22">
        <f t="shared" si="59"/>
        <v>2.78</v>
      </c>
      <c r="AQ68" s="22">
        <f t="shared" si="60"/>
        <v>4.17</v>
      </c>
      <c r="AR68" s="22">
        <f t="shared" ca="1" si="61"/>
        <v>2.5833333333333144</v>
      </c>
      <c r="AS68" s="28"/>
    </row>
    <row r="69" spans="1:45" x14ac:dyDescent="0.35">
      <c r="A69" s="14">
        <v>85613</v>
      </c>
      <c r="B69" s="15" t="s">
        <v>143</v>
      </c>
      <c r="C69" s="15" t="s">
        <v>11</v>
      </c>
      <c r="D69" s="15" t="s">
        <v>168</v>
      </c>
      <c r="E69" s="15">
        <v>1</v>
      </c>
      <c r="F69" s="15">
        <v>1</v>
      </c>
      <c r="G69" s="19"/>
      <c r="H69" s="20">
        <v>36158</v>
      </c>
      <c r="I69" s="16">
        <v>2013.25</v>
      </c>
      <c r="J69" s="40">
        <v>2017.4166666666667</v>
      </c>
      <c r="K69" s="40">
        <f t="shared" ca="1" si="42"/>
        <v>-34137.583333333336</v>
      </c>
      <c r="L69" s="40">
        <f t="shared" ca="1" si="43"/>
        <v>7.1666666666667425</v>
      </c>
      <c r="M69" s="40">
        <f t="shared" ca="1" si="44"/>
        <v>3</v>
      </c>
      <c r="N69" s="18"/>
      <c r="O69" s="40" t="s">
        <v>249</v>
      </c>
      <c r="P69" s="15">
        <v>26500</v>
      </c>
      <c r="Q69" s="17" t="s">
        <v>183</v>
      </c>
      <c r="R69" s="20">
        <v>42871</v>
      </c>
      <c r="S69" s="17" t="s">
        <v>178</v>
      </c>
      <c r="T69" s="13">
        <v>2.25</v>
      </c>
      <c r="U69" s="13">
        <v>3</v>
      </c>
      <c r="V69" s="13">
        <v>3</v>
      </c>
      <c r="W69" s="13">
        <v>5</v>
      </c>
      <c r="X69" s="13">
        <v>3</v>
      </c>
      <c r="Y69" s="13">
        <v>3</v>
      </c>
      <c r="Z69" s="13">
        <v>4</v>
      </c>
      <c r="AA69" s="24" t="str">
        <f t="shared" ca="1" si="45"/>
        <v>TRÈS BIEN</v>
      </c>
      <c r="AB69" s="25">
        <f t="shared" ca="1" si="41"/>
        <v>3.7800925925925908</v>
      </c>
      <c r="AC69" s="24" t="str">
        <f t="shared" ca="1" si="46"/>
        <v>B</v>
      </c>
      <c r="AD69" s="25">
        <f t="shared" ca="1" si="47"/>
        <v>3.5782407407407351</v>
      </c>
      <c r="AE69" s="25" t="str">
        <f t="shared" ca="1" si="48"/>
        <v>ÉLÉVÉ</v>
      </c>
      <c r="AF69" s="29">
        <f t="shared" ca="1" si="49"/>
        <v>0.79001237342639752</v>
      </c>
      <c r="AG69" s="21">
        <f t="shared" si="50"/>
        <v>2.25</v>
      </c>
      <c r="AH69" s="22">
        <f t="shared" si="51"/>
        <v>4.875</v>
      </c>
      <c r="AI69" s="22">
        <f t="shared" ca="1" si="52"/>
        <v>3.1504629629629521</v>
      </c>
      <c r="AJ69" s="22">
        <f t="shared" ca="1" si="53"/>
        <v>1.8703703703703618</v>
      </c>
      <c r="AK69" s="22">
        <f t="shared" ca="1" si="54"/>
        <v>3</v>
      </c>
      <c r="AL69" s="22">
        <f t="shared" ca="1" si="55"/>
        <v>4.25</v>
      </c>
      <c r="AM69" s="22">
        <f t="shared" ca="1" si="56"/>
        <v>1</v>
      </c>
      <c r="AN69" s="22">
        <f t="shared" ca="1" si="57"/>
        <v>2.1296296296296382</v>
      </c>
      <c r="AO69" s="22">
        <f t="shared" ca="1" si="58"/>
        <v>2.5</v>
      </c>
      <c r="AP69" s="22">
        <f t="shared" si="59"/>
        <v>1.65</v>
      </c>
      <c r="AQ69" s="22">
        <f t="shared" si="60"/>
        <v>2.0999999999999996</v>
      </c>
      <c r="AR69" s="22">
        <f t="shared" ca="1" si="61"/>
        <v>3.125</v>
      </c>
      <c r="AS69" s="28"/>
    </row>
    <row r="70" spans="1:45" x14ac:dyDescent="0.35">
      <c r="A70" s="14">
        <v>28322</v>
      </c>
      <c r="B70" s="15" t="s">
        <v>41</v>
      </c>
      <c r="C70" s="15" t="s">
        <v>42</v>
      </c>
      <c r="D70" s="15" t="s">
        <v>168</v>
      </c>
      <c r="E70" s="15">
        <v>2</v>
      </c>
      <c r="F70" s="15">
        <v>3</v>
      </c>
      <c r="G70" s="19"/>
      <c r="H70" s="20">
        <v>36159</v>
      </c>
      <c r="I70" s="16">
        <v>2002.25</v>
      </c>
      <c r="J70" s="40">
        <v>2008.25</v>
      </c>
      <c r="K70" s="40">
        <f t="shared" ca="1" si="42"/>
        <v>-34138.583333333336</v>
      </c>
      <c r="L70" s="40">
        <f t="shared" ca="1" si="43"/>
        <v>18.166666666666742</v>
      </c>
      <c r="M70" s="40">
        <f t="shared" ca="1" si="44"/>
        <v>12.166666666666742</v>
      </c>
      <c r="N70" s="18"/>
      <c r="O70" s="40" t="s">
        <v>250</v>
      </c>
      <c r="P70" s="15">
        <v>35300</v>
      </c>
      <c r="Q70" s="17" t="s">
        <v>196</v>
      </c>
      <c r="R70" s="20">
        <v>42717</v>
      </c>
      <c r="S70" s="17" t="s">
        <v>178</v>
      </c>
      <c r="T70" s="13">
        <v>2</v>
      </c>
      <c r="U70" s="13">
        <v>3</v>
      </c>
      <c r="V70" s="13">
        <v>3</v>
      </c>
      <c r="W70" s="13">
        <v>1</v>
      </c>
      <c r="X70" s="13">
        <v>2</v>
      </c>
      <c r="Y70" s="13">
        <v>1</v>
      </c>
      <c r="Z70" s="13">
        <v>2</v>
      </c>
      <c r="AA70" s="24" t="str">
        <f t="shared" ca="1" si="45"/>
        <v>BIEN</v>
      </c>
      <c r="AB70" s="25">
        <f t="shared" ca="1" si="41"/>
        <v>2.7958333333333312</v>
      </c>
      <c r="AC70" s="24" t="str">
        <f t="shared" ca="1" si="46"/>
        <v>D</v>
      </c>
      <c r="AD70" s="25">
        <f t="shared" ca="1" si="47"/>
        <v>1.4649999999999932</v>
      </c>
      <c r="AE70" s="25" t="str">
        <f t="shared" ca="1" si="48"/>
        <v>MODÉRÉ</v>
      </c>
      <c r="AF70" s="29">
        <f t="shared" ca="1" si="49"/>
        <v>0.28956451895712487</v>
      </c>
      <c r="AG70" s="21">
        <f t="shared" si="50"/>
        <v>2</v>
      </c>
      <c r="AH70" s="22">
        <f t="shared" si="51"/>
        <v>3</v>
      </c>
      <c r="AI70" s="22">
        <f t="shared" ca="1" si="52"/>
        <v>0.95833333333331439</v>
      </c>
      <c r="AJ70" s="22">
        <f t="shared" ca="1" si="53"/>
        <v>1.3666666666666516</v>
      </c>
      <c r="AK70" s="22">
        <f t="shared" ca="1" si="54"/>
        <v>4</v>
      </c>
      <c r="AL70" s="22">
        <f t="shared" ca="1" si="55"/>
        <v>4</v>
      </c>
      <c r="AM70" s="22">
        <f t="shared" ca="1" si="56"/>
        <v>1</v>
      </c>
      <c r="AN70" s="22">
        <f t="shared" ca="1" si="57"/>
        <v>3.6333333333333484</v>
      </c>
      <c r="AO70" s="22">
        <f t="shared" ca="1" si="58"/>
        <v>5</v>
      </c>
      <c r="AP70" s="22">
        <f t="shared" si="59"/>
        <v>2.5299999999999998</v>
      </c>
      <c r="AQ70" s="22">
        <f t="shared" si="60"/>
        <v>3.7949999999999999</v>
      </c>
      <c r="AR70" s="22">
        <f t="shared" ca="1" si="61"/>
        <v>1</v>
      </c>
      <c r="AS70" s="28"/>
    </row>
    <row r="71" spans="1:45" x14ac:dyDescent="0.35">
      <c r="A71" s="14">
        <v>630443</v>
      </c>
      <c r="B71" s="15" t="s">
        <v>0</v>
      </c>
      <c r="C71" s="15" t="s">
        <v>144</v>
      </c>
      <c r="D71" s="15" t="s">
        <v>46</v>
      </c>
      <c r="E71" s="15">
        <v>3</v>
      </c>
      <c r="F71" s="15">
        <v>2</v>
      </c>
      <c r="G71" s="19"/>
      <c r="H71" s="20">
        <v>36160</v>
      </c>
      <c r="I71" s="16">
        <v>1982.25</v>
      </c>
      <c r="J71" s="40">
        <v>2000.75</v>
      </c>
      <c r="K71" s="40">
        <f t="shared" ca="1" si="42"/>
        <v>-34139.583333333336</v>
      </c>
      <c r="L71" s="40">
        <f t="shared" ca="1" si="43"/>
        <v>38.166666666666742</v>
      </c>
      <c r="M71" s="40">
        <f t="shared" ca="1" si="44"/>
        <v>19.666666666666742</v>
      </c>
      <c r="N71" s="18"/>
      <c r="O71" s="40" t="s">
        <v>249</v>
      </c>
      <c r="P71" s="15">
        <v>47600</v>
      </c>
      <c r="Q71" s="17" t="s">
        <v>182</v>
      </c>
      <c r="R71" s="20">
        <v>42807</v>
      </c>
      <c r="S71" s="17" t="s">
        <v>46</v>
      </c>
      <c r="T71" s="13">
        <v>2.5</v>
      </c>
      <c r="U71" s="13">
        <v>3</v>
      </c>
      <c r="V71" s="13">
        <v>3</v>
      </c>
      <c r="W71" s="13">
        <v>1</v>
      </c>
      <c r="X71" s="13">
        <v>3</v>
      </c>
      <c r="Y71" s="13">
        <v>1</v>
      </c>
      <c r="Z71" s="13">
        <v>1</v>
      </c>
      <c r="AA71" s="24" t="str">
        <f t="shared" ca="1" si="45"/>
        <v>BIEN</v>
      </c>
      <c r="AB71" s="25">
        <f t="shared" ref="AB71:AB91" ca="1" si="62">IF(OR($T71="",$U71="",$V71=""),"",IF(OR(AND($E71&gt;=3,$AM71&lt;4.5),AND($AN71&lt;3.5,$AM71&lt;3.5)),$U71*0.2+$V71*0.2+$AH71*0.4+$AI71*0.2,$U71*0.3+$V71*0.3+$AH71*0.3+$AI71*0.1))</f>
        <v>2.1</v>
      </c>
      <c r="AC71" s="24" t="str">
        <f t="shared" ca="1" si="46"/>
        <v>D</v>
      </c>
      <c r="AD71" s="25">
        <f t="shared" ca="1" si="47"/>
        <v>1.4</v>
      </c>
      <c r="AE71" s="25" t="str">
        <f t="shared" ca="1" si="48"/>
        <v>BAS</v>
      </c>
      <c r="AF71" s="29">
        <f t="shared" ca="1" si="49"/>
        <v>0.17221639173387782</v>
      </c>
      <c r="AG71" s="21">
        <f t="shared" si="50"/>
        <v>2.5</v>
      </c>
      <c r="AH71" s="22">
        <f t="shared" si="51"/>
        <v>2.25</v>
      </c>
      <c r="AI71" s="22">
        <f t="shared" ca="1" si="52"/>
        <v>0</v>
      </c>
      <c r="AJ71" s="22">
        <f t="shared" ca="1" si="53"/>
        <v>1</v>
      </c>
      <c r="AK71" s="22">
        <f t="shared" ca="1" si="54"/>
        <v>5</v>
      </c>
      <c r="AL71" s="22">
        <f t="shared" ca="1" si="55"/>
        <v>4.5</v>
      </c>
      <c r="AM71" s="22">
        <f t="shared" ca="1" si="56"/>
        <v>1</v>
      </c>
      <c r="AN71" s="22">
        <f t="shared" ca="1" si="57"/>
        <v>5</v>
      </c>
      <c r="AO71" s="22">
        <f t="shared" ca="1" si="58"/>
        <v>5</v>
      </c>
      <c r="AP71" s="22">
        <f t="shared" si="59"/>
        <v>3.76</v>
      </c>
      <c r="AQ71" s="22">
        <f t="shared" si="60"/>
        <v>4.8899999999999997</v>
      </c>
      <c r="AR71" s="22">
        <f t="shared" ca="1" si="61"/>
        <v>1</v>
      </c>
      <c r="AS71" s="28"/>
    </row>
    <row r="72" spans="1:45" x14ac:dyDescent="0.35">
      <c r="A72" s="14">
        <v>86656</v>
      </c>
      <c r="B72" s="15" t="s">
        <v>145</v>
      </c>
      <c r="C72" s="15" t="s">
        <v>30</v>
      </c>
      <c r="D72" s="15" t="s">
        <v>168</v>
      </c>
      <c r="E72" s="15">
        <v>2</v>
      </c>
      <c r="F72" s="15">
        <v>4</v>
      </c>
      <c r="G72" s="19"/>
      <c r="H72" s="20">
        <v>36161</v>
      </c>
      <c r="I72" s="16">
        <v>2017.25</v>
      </c>
      <c r="J72" s="40">
        <v>2017.5</v>
      </c>
      <c r="K72" s="40">
        <f t="shared" ca="1" si="42"/>
        <v>-34140.583333333336</v>
      </c>
      <c r="L72" s="40">
        <f t="shared" ca="1" si="43"/>
        <v>3.1666666666667425</v>
      </c>
      <c r="M72" s="40">
        <f t="shared" ca="1" si="44"/>
        <v>2.9166666666667425</v>
      </c>
      <c r="N72" s="18"/>
      <c r="O72" s="40" t="s">
        <v>250</v>
      </c>
      <c r="P72" s="15">
        <v>23500</v>
      </c>
      <c r="Q72" s="17" t="s">
        <v>182</v>
      </c>
      <c r="R72" s="20">
        <v>42941</v>
      </c>
      <c r="S72" s="17" t="s">
        <v>176</v>
      </c>
      <c r="T72" s="13">
        <v>2</v>
      </c>
      <c r="U72" s="13">
        <v>3</v>
      </c>
      <c r="V72" s="13">
        <v>3</v>
      </c>
      <c r="W72" s="13">
        <v>3</v>
      </c>
      <c r="X72" s="13">
        <v>3</v>
      </c>
      <c r="Y72" s="13">
        <v>3</v>
      </c>
      <c r="Z72" s="13">
        <v>3.5</v>
      </c>
      <c r="AA72" s="24" t="str">
        <f t="shared" ca="1" si="45"/>
        <v>!TRÈS BIEN/BIEN</v>
      </c>
      <c r="AB72" s="25">
        <f t="shared" ca="1" si="62"/>
        <v>3.177083333333329</v>
      </c>
      <c r="AC72" s="24" t="str">
        <f t="shared" ca="1" si="46"/>
        <v>B</v>
      </c>
      <c r="AD72" s="25">
        <f t="shared" ca="1" si="47"/>
        <v>3.689583333333323</v>
      </c>
      <c r="AE72" s="25" t="str">
        <f t="shared" ca="1" si="48"/>
        <v>TRÈS ÉLEVÉ</v>
      </c>
      <c r="AF72" s="29">
        <f t="shared" ca="1" si="49"/>
        <v>0.86679539953110296</v>
      </c>
      <c r="AG72" s="21">
        <f t="shared" si="50"/>
        <v>2</v>
      </c>
      <c r="AH72" s="22">
        <f t="shared" si="51"/>
        <v>3</v>
      </c>
      <c r="AI72" s="22">
        <f t="shared" ca="1" si="52"/>
        <v>3.885416666666643</v>
      </c>
      <c r="AJ72" s="22">
        <f t="shared" ca="1" si="53"/>
        <v>3.7083333333333144</v>
      </c>
      <c r="AK72" s="22">
        <f t="shared" ca="1" si="54"/>
        <v>4</v>
      </c>
      <c r="AL72" s="22">
        <f t="shared" ca="1" si="55"/>
        <v>4</v>
      </c>
      <c r="AM72" s="22">
        <f t="shared" ca="1" si="56"/>
        <v>1</v>
      </c>
      <c r="AN72" s="22">
        <f t="shared" ca="1" si="57"/>
        <v>1.2916666666666856</v>
      </c>
      <c r="AO72" s="22">
        <f t="shared" ca="1" si="58"/>
        <v>2.4583333333333712</v>
      </c>
      <c r="AP72" s="22">
        <f t="shared" si="59"/>
        <v>1.35</v>
      </c>
      <c r="AQ72" s="22">
        <f t="shared" si="60"/>
        <v>2.0250000000000004</v>
      </c>
      <c r="AR72" s="22">
        <f t="shared" ca="1" si="61"/>
        <v>3.2708333333333144</v>
      </c>
      <c r="AS72" s="28"/>
    </row>
    <row r="73" spans="1:45" x14ac:dyDescent="0.35">
      <c r="A73" s="14">
        <v>733470</v>
      </c>
      <c r="B73" s="15" t="s">
        <v>146</v>
      </c>
      <c r="C73" s="15" t="s">
        <v>45</v>
      </c>
      <c r="D73" s="15" t="s">
        <v>169</v>
      </c>
      <c r="E73" s="15">
        <v>3</v>
      </c>
      <c r="F73" s="15"/>
      <c r="G73" s="19"/>
      <c r="H73" s="20">
        <v>36162</v>
      </c>
      <c r="I73" s="16">
        <v>1996</v>
      </c>
      <c r="J73" s="40">
        <v>1999.9166666666667</v>
      </c>
      <c r="K73" s="40">
        <f t="shared" ca="1" si="42"/>
        <v>-34141.583333333336</v>
      </c>
      <c r="L73" s="40">
        <f t="shared" ca="1" si="43"/>
        <v>24.416666666666742</v>
      </c>
      <c r="M73" s="40">
        <f t="shared" ca="1" si="44"/>
        <v>20.5</v>
      </c>
      <c r="N73" s="18"/>
      <c r="O73" s="40" t="s">
        <v>248</v>
      </c>
      <c r="P73" s="15"/>
      <c r="Q73" s="17" t="s">
        <v>195</v>
      </c>
      <c r="R73" s="20">
        <v>43157</v>
      </c>
      <c r="S73" s="17" t="s">
        <v>169</v>
      </c>
      <c r="T73" s="13"/>
      <c r="U73" s="13"/>
      <c r="V73" s="13"/>
      <c r="W73" s="13"/>
      <c r="X73" s="13"/>
      <c r="Y73" s="13"/>
      <c r="Z73" s="13">
        <v>4</v>
      </c>
      <c r="AA73" s="24" t="str">
        <f t="shared" si="45"/>
        <v/>
      </c>
      <c r="AB73" s="25" t="str">
        <f t="shared" si="62"/>
        <v/>
      </c>
      <c r="AC73" s="24" t="str">
        <f t="shared" si="46"/>
        <v/>
      </c>
      <c r="AD73" s="25" t="str">
        <f t="shared" si="47"/>
        <v/>
      </c>
      <c r="AE73" s="25" t="str">
        <f t="shared" si="48"/>
        <v>BAS</v>
      </c>
      <c r="AF73" s="29">
        <f t="shared" si="49"/>
        <v>0</v>
      </c>
      <c r="AG73" s="21">
        <f t="shared" si="50"/>
        <v>0</v>
      </c>
      <c r="AH73" s="22">
        <f t="shared" si="51"/>
        <v>0</v>
      </c>
      <c r="AI73" s="22">
        <f t="shared" ca="1" si="52"/>
        <v>0</v>
      </c>
      <c r="AJ73" s="22">
        <f t="shared" ca="1" si="53"/>
        <v>1.1166666666666512</v>
      </c>
      <c r="AK73" s="22">
        <f t="shared" ca="1" si="54"/>
        <v>5</v>
      </c>
      <c r="AL73" s="22">
        <f t="shared" ca="1" si="55"/>
        <v>2</v>
      </c>
      <c r="AM73" s="22">
        <f t="shared" ca="1" si="56"/>
        <v>1</v>
      </c>
      <c r="AN73" s="22">
        <f t="shared" ca="1" si="57"/>
        <v>4.8833333333333488</v>
      </c>
      <c r="AO73" s="22">
        <f t="shared" ca="1" si="58"/>
        <v>5</v>
      </c>
      <c r="AP73" s="22">
        <f t="shared" si="59"/>
        <v>-1</v>
      </c>
      <c r="AQ73" s="22">
        <f t="shared" si="60"/>
        <v>1.5</v>
      </c>
      <c r="AR73" s="22">
        <f t="shared" ca="1" si="61"/>
        <v>1</v>
      </c>
      <c r="AS73" s="28"/>
    </row>
    <row r="74" spans="1:45" x14ac:dyDescent="0.35">
      <c r="A74" s="14">
        <v>101661</v>
      </c>
      <c r="B74" s="15" t="s">
        <v>244</v>
      </c>
      <c r="C74" s="15" t="s">
        <v>134</v>
      </c>
      <c r="D74" s="15" t="s">
        <v>46</v>
      </c>
      <c r="E74" s="15">
        <v>1</v>
      </c>
      <c r="F74" s="15">
        <v>4</v>
      </c>
      <c r="G74" s="19"/>
      <c r="H74" s="20">
        <v>36163</v>
      </c>
      <c r="I74" s="16">
        <v>2017</v>
      </c>
      <c r="J74" s="40">
        <v>2018.6666666666667</v>
      </c>
      <c r="K74" s="40">
        <f t="shared" ca="1" si="42"/>
        <v>-34142.583333333336</v>
      </c>
      <c r="L74" s="40">
        <f t="shared" ca="1" si="43"/>
        <v>3.4166666666667425</v>
      </c>
      <c r="M74" s="40">
        <f t="shared" ca="1" si="44"/>
        <v>1.75</v>
      </c>
      <c r="N74" s="18"/>
      <c r="O74" s="40" t="s">
        <v>250</v>
      </c>
      <c r="P74" s="15">
        <v>19000</v>
      </c>
      <c r="Q74" s="17" t="s">
        <v>196</v>
      </c>
      <c r="R74" s="20">
        <v>43353</v>
      </c>
      <c r="S74" s="17" t="s">
        <v>177</v>
      </c>
      <c r="T74" s="13">
        <v>1</v>
      </c>
      <c r="U74" s="13">
        <v>3</v>
      </c>
      <c r="V74" s="13">
        <v>3</v>
      </c>
      <c r="W74" s="13">
        <v>3.5</v>
      </c>
      <c r="X74" s="13">
        <v>3</v>
      </c>
      <c r="Y74" s="13">
        <v>1</v>
      </c>
      <c r="Z74" s="13">
        <v>1</v>
      </c>
      <c r="AA74" s="24" t="str">
        <f t="shared" ca="1" si="45"/>
        <v>BIEN</v>
      </c>
      <c r="AB74" s="25">
        <f t="shared" ca="1" si="62"/>
        <v>2.911458333333329</v>
      </c>
      <c r="AC74" s="24" t="str">
        <f t="shared" ca="1" si="46"/>
        <v>!B/C</v>
      </c>
      <c r="AD74" s="25">
        <f t="shared" ca="1" si="47"/>
        <v>3.0463541666666556</v>
      </c>
      <c r="AE74" s="25" t="str">
        <f t="shared" ca="1" si="48"/>
        <v>MODÉRÉ</v>
      </c>
      <c r="AF74" s="29">
        <f t="shared" ca="1" si="49"/>
        <v>0.35148912526107901</v>
      </c>
      <c r="AG74" s="21">
        <f t="shared" si="50"/>
        <v>1</v>
      </c>
      <c r="AH74" s="22">
        <f t="shared" si="51"/>
        <v>3</v>
      </c>
      <c r="AI74" s="22">
        <f t="shared" ca="1" si="52"/>
        <v>2.557291666666643</v>
      </c>
      <c r="AJ74" s="22">
        <f t="shared" ca="1" si="53"/>
        <v>2.6458333333333144</v>
      </c>
      <c r="AK74" s="22">
        <f t="shared" ca="1" si="54"/>
        <v>3</v>
      </c>
      <c r="AL74" s="22">
        <f t="shared" ca="1" si="55"/>
        <v>3</v>
      </c>
      <c r="AM74" s="22">
        <f t="shared" ca="1" si="56"/>
        <v>1</v>
      </c>
      <c r="AN74" s="22">
        <f t="shared" ca="1" si="57"/>
        <v>1.3541666666666856</v>
      </c>
      <c r="AO74" s="22">
        <f t="shared" ca="1" si="58"/>
        <v>1.75</v>
      </c>
      <c r="AP74" s="22">
        <f t="shared" si="59"/>
        <v>0.89999999999999991</v>
      </c>
      <c r="AQ74" s="22">
        <f t="shared" si="60"/>
        <v>2.8499999999999996</v>
      </c>
      <c r="AR74" s="22">
        <f t="shared" ca="1" si="61"/>
        <v>3.625</v>
      </c>
      <c r="AS74" s="28"/>
    </row>
    <row r="75" spans="1:45" x14ac:dyDescent="0.35">
      <c r="A75" s="14">
        <v>73171</v>
      </c>
      <c r="B75" s="15" t="s">
        <v>147</v>
      </c>
      <c r="C75" s="15" t="s">
        <v>140</v>
      </c>
      <c r="D75" s="15" t="s">
        <v>168</v>
      </c>
      <c r="E75" s="15">
        <v>2</v>
      </c>
      <c r="F75" s="15">
        <v>2</v>
      </c>
      <c r="G75" s="19"/>
      <c r="H75" s="20">
        <v>36164</v>
      </c>
      <c r="I75" s="16">
        <v>2006.25</v>
      </c>
      <c r="J75" s="40">
        <v>2016.1666666666667</v>
      </c>
      <c r="K75" s="40">
        <f t="shared" ca="1" si="42"/>
        <v>-34143.583333333336</v>
      </c>
      <c r="L75" s="40">
        <f t="shared" ca="1" si="43"/>
        <v>14.166666666666742</v>
      </c>
      <c r="M75" s="40">
        <f t="shared" ca="1" si="44"/>
        <v>4.25</v>
      </c>
      <c r="N75" s="18"/>
      <c r="O75" s="40" t="s">
        <v>248</v>
      </c>
      <c r="P75" s="15">
        <v>36000</v>
      </c>
      <c r="Q75" s="17" t="s">
        <v>196</v>
      </c>
      <c r="R75" s="20">
        <v>42767</v>
      </c>
      <c r="S75" s="17" t="s">
        <v>178</v>
      </c>
      <c r="T75" s="13">
        <v>2.5</v>
      </c>
      <c r="U75" s="13">
        <v>3</v>
      </c>
      <c r="V75" s="13">
        <v>3</v>
      </c>
      <c r="W75" s="13">
        <v>3</v>
      </c>
      <c r="X75" s="13">
        <v>3</v>
      </c>
      <c r="Y75" s="13">
        <v>2.5</v>
      </c>
      <c r="Z75" s="13">
        <v>4.25</v>
      </c>
      <c r="AA75" s="24" t="str">
        <f t="shared" ca="1" si="45"/>
        <v>!TRÈS BIEN/BIEN</v>
      </c>
      <c r="AB75" s="25">
        <f t="shared" ca="1" si="62"/>
        <v>3.1981481481481464</v>
      </c>
      <c r="AC75" s="24" t="str">
        <f t="shared" ca="1" si="46"/>
        <v>C</v>
      </c>
      <c r="AD75" s="25">
        <f t="shared" ca="1" si="47"/>
        <v>2.9259259259259212</v>
      </c>
      <c r="AE75" s="25" t="str">
        <f t="shared" ca="1" si="48"/>
        <v>ÉLÉVÉ</v>
      </c>
      <c r="AF75" s="29">
        <f t="shared" ca="1" si="49"/>
        <v>0.70966343429381495</v>
      </c>
      <c r="AG75" s="21">
        <f t="shared" si="50"/>
        <v>2.5</v>
      </c>
      <c r="AH75" s="22">
        <f t="shared" si="51"/>
        <v>3.75</v>
      </c>
      <c r="AI75" s="22">
        <f t="shared" ca="1" si="52"/>
        <v>2.4907407407407303</v>
      </c>
      <c r="AJ75" s="22">
        <f t="shared" ca="1" si="53"/>
        <v>2.0925925925925841</v>
      </c>
      <c r="AK75" s="22">
        <f t="shared" ca="1" si="54"/>
        <v>4</v>
      </c>
      <c r="AL75" s="22">
        <f t="shared" ca="1" si="55"/>
        <v>4.5</v>
      </c>
      <c r="AM75" s="22">
        <f t="shared" ca="1" si="56"/>
        <v>1</v>
      </c>
      <c r="AN75" s="22">
        <f t="shared" ca="1" si="57"/>
        <v>2.9074074074074159</v>
      </c>
      <c r="AO75" s="22">
        <f t="shared" ca="1" si="58"/>
        <v>3.0625</v>
      </c>
      <c r="AP75" s="22">
        <f t="shared" si="59"/>
        <v>2.6</v>
      </c>
      <c r="AQ75" s="22">
        <f t="shared" si="60"/>
        <v>3.1500000000000004</v>
      </c>
      <c r="AR75" s="22">
        <f t="shared" ca="1" si="61"/>
        <v>2.9375</v>
      </c>
      <c r="AS75" s="28"/>
    </row>
    <row r="76" spans="1:45" x14ac:dyDescent="0.35">
      <c r="A76" s="14">
        <v>45226</v>
      </c>
      <c r="B76" s="15" t="s">
        <v>148</v>
      </c>
      <c r="C76" s="15" t="s">
        <v>149</v>
      </c>
      <c r="D76" s="15" t="s">
        <v>46</v>
      </c>
      <c r="E76" s="15">
        <v>2</v>
      </c>
      <c r="F76" s="15">
        <v>2</v>
      </c>
      <c r="G76" s="19"/>
      <c r="H76" s="20">
        <v>36165</v>
      </c>
      <c r="I76" s="16">
        <v>2005.75</v>
      </c>
      <c r="J76" s="40">
        <v>2012.0833333333333</v>
      </c>
      <c r="K76" s="40">
        <f t="shared" ca="1" si="42"/>
        <v>-34144.583333333336</v>
      </c>
      <c r="L76" s="40">
        <f t="shared" ca="1" si="43"/>
        <v>14.666666666666742</v>
      </c>
      <c r="M76" s="40">
        <f t="shared" ca="1" si="44"/>
        <v>8.3333333333334849</v>
      </c>
      <c r="N76" s="18"/>
      <c r="O76" s="40" t="s">
        <v>248</v>
      </c>
      <c r="P76" s="15">
        <v>34800</v>
      </c>
      <c r="Q76" s="17" t="s">
        <v>184</v>
      </c>
      <c r="R76" s="20">
        <v>42471</v>
      </c>
      <c r="S76" s="17" t="s">
        <v>176</v>
      </c>
      <c r="T76" s="13">
        <v>2.5</v>
      </c>
      <c r="U76" s="13">
        <v>3</v>
      </c>
      <c r="V76" s="13">
        <v>3</v>
      </c>
      <c r="W76" s="13">
        <v>3</v>
      </c>
      <c r="X76" s="13">
        <v>3</v>
      </c>
      <c r="Y76" s="13">
        <v>1</v>
      </c>
      <c r="Z76" s="13">
        <v>4</v>
      </c>
      <c r="AA76" s="24" t="str">
        <f t="shared" ca="1" si="45"/>
        <v>!TRÈS BIEN/BIEN</v>
      </c>
      <c r="AB76" s="25">
        <f t="shared" ca="1" si="62"/>
        <v>3.1842592592592576</v>
      </c>
      <c r="AC76" s="24" t="str">
        <f t="shared" ca="1" si="46"/>
        <v>C</v>
      </c>
      <c r="AD76" s="25">
        <f t="shared" ca="1" si="47"/>
        <v>2.8953703703703657</v>
      </c>
      <c r="AE76" s="25" t="str">
        <f t="shared" ca="1" si="48"/>
        <v>MODÉRÉ</v>
      </c>
      <c r="AF76" s="29">
        <f t="shared" ca="1" si="49"/>
        <v>0.34261405614651846</v>
      </c>
      <c r="AG76" s="21">
        <f t="shared" si="50"/>
        <v>2.5</v>
      </c>
      <c r="AH76" s="22">
        <f t="shared" si="51"/>
        <v>3.75</v>
      </c>
      <c r="AI76" s="22">
        <f t="shared" ca="1" si="52"/>
        <v>2.4212962962962861</v>
      </c>
      <c r="AJ76" s="22">
        <f t="shared" ca="1" si="53"/>
        <v>2.0370370370370288</v>
      </c>
      <c r="AK76" s="22">
        <f t="shared" ca="1" si="54"/>
        <v>4</v>
      </c>
      <c r="AL76" s="22">
        <f t="shared" ca="1" si="55"/>
        <v>4.5</v>
      </c>
      <c r="AM76" s="22">
        <f t="shared" ca="1" si="56"/>
        <v>1</v>
      </c>
      <c r="AN76" s="22">
        <f t="shared" ca="1" si="57"/>
        <v>2.9629629629629712</v>
      </c>
      <c r="AO76" s="22">
        <f t="shared" ca="1" si="58"/>
        <v>4.0833333333333712</v>
      </c>
      <c r="AP76" s="22">
        <f t="shared" si="59"/>
        <v>2.48</v>
      </c>
      <c r="AQ76" s="22">
        <f t="shared" si="60"/>
        <v>2.9699999999999998</v>
      </c>
      <c r="AR76" s="22">
        <f t="shared" ca="1" si="61"/>
        <v>1.9166666666666288</v>
      </c>
      <c r="AS76" s="28"/>
    </row>
    <row r="77" spans="1:45" x14ac:dyDescent="0.35">
      <c r="A77" s="14">
        <v>55722</v>
      </c>
      <c r="B77" s="15" t="s">
        <v>150</v>
      </c>
      <c r="C77" s="15" t="s">
        <v>18</v>
      </c>
      <c r="D77" s="15" t="s">
        <v>46</v>
      </c>
      <c r="E77" s="15">
        <v>2</v>
      </c>
      <c r="F77" s="15">
        <v>4</v>
      </c>
      <c r="G77" s="19"/>
      <c r="H77" s="20">
        <v>36166</v>
      </c>
      <c r="I77" s="16">
        <v>2007.25</v>
      </c>
      <c r="J77" s="40">
        <v>2013.9166666666667</v>
      </c>
      <c r="K77" s="40">
        <f t="shared" ca="1" si="42"/>
        <v>-34145.583333333336</v>
      </c>
      <c r="L77" s="40">
        <f t="shared" ca="1" si="43"/>
        <v>13.166666666666742</v>
      </c>
      <c r="M77" s="40">
        <f t="shared" ca="1" si="44"/>
        <v>6.5</v>
      </c>
      <c r="N77" s="18"/>
      <c r="O77" s="40" t="s">
        <v>249</v>
      </c>
      <c r="P77" s="15">
        <v>42800</v>
      </c>
      <c r="Q77" s="17" t="s">
        <v>184</v>
      </c>
      <c r="R77" s="20">
        <v>42424</v>
      </c>
      <c r="S77" s="17" t="s">
        <v>46</v>
      </c>
      <c r="T77" s="13">
        <v>2.5</v>
      </c>
      <c r="U77" s="13">
        <v>3.25</v>
      </c>
      <c r="V77" s="13">
        <v>2.5</v>
      </c>
      <c r="W77" s="13">
        <v>4</v>
      </c>
      <c r="X77" s="13">
        <v>3</v>
      </c>
      <c r="Y77" s="13">
        <v>1</v>
      </c>
      <c r="Z77" s="13">
        <v>3.5</v>
      </c>
      <c r="AA77" s="24" t="str">
        <f t="shared" ca="1" si="45"/>
        <v>!TRÈS BIEN/BIEN</v>
      </c>
      <c r="AB77" s="25">
        <f t="shared" ca="1" si="62"/>
        <v>3.1759259259259238</v>
      </c>
      <c r="AC77" s="24" t="str">
        <f t="shared" ca="1" si="46"/>
        <v>B</v>
      </c>
      <c r="AD77" s="25">
        <f t="shared" ca="1" si="47"/>
        <v>3.4972222222222169</v>
      </c>
      <c r="AE77" s="25" t="str">
        <f t="shared" ca="1" si="48"/>
        <v>MODÉRÉ</v>
      </c>
      <c r="AF77" s="29">
        <f t="shared" ca="1" si="49"/>
        <v>0.26454071698645776</v>
      </c>
      <c r="AG77" s="21">
        <f t="shared" si="50"/>
        <v>2.4375</v>
      </c>
      <c r="AH77" s="22">
        <f t="shared" si="51"/>
        <v>3.75</v>
      </c>
      <c r="AI77" s="22">
        <f t="shared" ca="1" si="52"/>
        <v>2.6296296296296191</v>
      </c>
      <c r="AJ77" s="22">
        <f t="shared" ca="1" si="53"/>
        <v>2.2037037037036953</v>
      </c>
      <c r="AK77" s="22">
        <f t="shared" ca="1" si="54"/>
        <v>4</v>
      </c>
      <c r="AL77" s="22">
        <f t="shared" ca="1" si="55"/>
        <v>4.5</v>
      </c>
      <c r="AM77" s="22">
        <f t="shared" ca="1" si="56"/>
        <v>1</v>
      </c>
      <c r="AN77" s="22">
        <f t="shared" ca="1" si="57"/>
        <v>2.7962962962963047</v>
      </c>
      <c r="AO77" s="22">
        <f t="shared" ca="1" si="58"/>
        <v>3.625</v>
      </c>
      <c r="AP77" s="22">
        <f t="shared" si="59"/>
        <v>3.2800000000000002</v>
      </c>
      <c r="AQ77" s="22">
        <f t="shared" si="60"/>
        <v>4.17</v>
      </c>
      <c r="AR77" s="22">
        <f t="shared" ca="1" si="61"/>
        <v>2.375</v>
      </c>
      <c r="AS77" s="28"/>
    </row>
    <row r="78" spans="1:45" x14ac:dyDescent="0.35">
      <c r="A78" s="14">
        <v>51725</v>
      </c>
      <c r="B78" s="15" t="s">
        <v>151</v>
      </c>
      <c r="C78" s="15" t="s">
        <v>86</v>
      </c>
      <c r="D78" s="15" t="s">
        <v>46</v>
      </c>
      <c r="E78" s="15">
        <v>3</v>
      </c>
      <c r="F78" s="15">
        <v>3</v>
      </c>
      <c r="G78" s="19"/>
      <c r="H78" s="20">
        <v>36167</v>
      </c>
      <c r="I78" s="16">
        <v>1991.75</v>
      </c>
      <c r="J78" s="40">
        <v>2013.1666666666667</v>
      </c>
      <c r="K78" s="40">
        <f t="shared" ca="1" si="42"/>
        <v>-34146.583333333336</v>
      </c>
      <c r="L78" s="40">
        <f t="shared" ca="1" si="43"/>
        <v>28.666666666666742</v>
      </c>
      <c r="M78" s="40">
        <f t="shared" ca="1" si="44"/>
        <v>7.25</v>
      </c>
      <c r="N78" s="18"/>
      <c r="O78" s="40" t="s">
        <v>250</v>
      </c>
      <c r="P78" s="15">
        <v>48800</v>
      </c>
      <c r="Q78" s="17" t="s">
        <v>196</v>
      </c>
      <c r="R78" s="20">
        <v>42487</v>
      </c>
      <c r="S78" s="17" t="s">
        <v>169</v>
      </c>
      <c r="T78" s="13">
        <v>2</v>
      </c>
      <c r="U78" s="13">
        <v>3</v>
      </c>
      <c r="V78" s="13">
        <v>3</v>
      </c>
      <c r="W78" s="13">
        <v>1</v>
      </c>
      <c r="X78" s="13">
        <v>3</v>
      </c>
      <c r="Y78" s="13">
        <v>1</v>
      </c>
      <c r="Z78" s="13">
        <v>4.5</v>
      </c>
      <c r="AA78" s="24" t="str">
        <f t="shared" ca="1" si="45"/>
        <v>PROGRÈS REQ</v>
      </c>
      <c r="AB78" s="25">
        <f t="shared" ca="1" si="62"/>
        <v>1.8000000000000003</v>
      </c>
      <c r="AC78" s="24" t="str">
        <f t="shared" ca="1" si="46"/>
        <v>D</v>
      </c>
      <c r="AD78" s="25">
        <f t="shared" ca="1" si="47"/>
        <v>1.4</v>
      </c>
      <c r="AE78" s="25" t="str">
        <f t="shared" ca="1" si="48"/>
        <v>BAS</v>
      </c>
      <c r="AF78" s="29">
        <f t="shared" ca="1" si="49"/>
        <v>0.23934934732271163</v>
      </c>
      <c r="AG78" s="21">
        <f t="shared" si="50"/>
        <v>2</v>
      </c>
      <c r="AH78" s="22">
        <f t="shared" si="51"/>
        <v>1.5</v>
      </c>
      <c r="AI78" s="22">
        <f t="shared" ca="1" si="52"/>
        <v>0</v>
      </c>
      <c r="AJ78" s="22">
        <f t="shared" ca="1" si="53"/>
        <v>1</v>
      </c>
      <c r="AK78" s="22">
        <f t="shared" ca="1" si="54"/>
        <v>5</v>
      </c>
      <c r="AL78" s="22">
        <f t="shared" ca="1" si="55"/>
        <v>4</v>
      </c>
      <c r="AM78" s="22">
        <f t="shared" ca="1" si="56"/>
        <v>1</v>
      </c>
      <c r="AN78" s="22">
        <f t="shared" ca="1" si="57"/>
        <v>5</v>
      </c>
      <c r="AO78" s="22">
        <f t="shared" ca="1" si="58"/>
        <v>3.8125</v>
      </c>
      <c r="AP78" s="22">
        <f t="shared" si="59"/>
        <v>3.88</v>
      </c>
      <c r="AQ78" s="22">
        <f t="shared" si="60"/>
        <v>5</v>
      </c>
      <c r="AR78" s="22">
        <f t="shared" ca="1" si="61"/>
        <v>2.1875</v>
      </c>
      <c r="AS78" s="28"/>
    </row>
    <row r="79" spans="1:45" x14ac:dyDescent="0.35">
      <c r="A79" s="14">
        <v>44695</v>
      </c>
      <c r="B79" s="26" t="s">
        <v>152</v>
      </c>
      <c r="C79" s="26" t="s">
        <v>153</v>
      </c>
      <c r="D79" s="15" t="s">
        <v>168</v>
      </c>
      <c r="E79" s="15">
        <v>2</v>
      </c>
      <c r="F79" s="15">
        <v>1</v>
      </c>
      <c r="G79" s="19"/>
      <c r="H79" s="20">
        <v>36168</v>
      </c>
      <c r="I79" s="16">
        <v>2006.25</v>
      </c>
      <c r="J79" s="40">
        <v>2012</v>
      </c>
      <c r="K79" s="40">
        <f t="shared" ca="1" si="42"/>
        <v>-34147.583333333336</v>
      </c>
      <c r="L79" s="40">
        <f t="shared" ca="1" si="43"/>
        <v>14.166666666666742</v>
      </c>
      <c r="M79" s="40">
        <f t="shared" ca="1" si="44"/>
        <v>8.4166666666667425</v>
      </c>
      <c r="N79" s="18"/>
      <c r="O79" s="40" t="s">
        <v>248</v>
      </c>
      <c r="P79" s="15">
        <v>26149</v>
      </c>
      <c r="Q79" s="17" t="s">
        <v>184</v>
      </c>
      <c r="R79" s="20">
        <v>42493</v>
      </c>
      <c r="S79" s="17" t="s">
        <v>176</v>
      </c>
      <c r="T79" s="13">
        <v>2</v>
      </c>
      <c r="U79" s="13">
        <v>2.75</v>
      </c>
      <c r="V79" s="13">
        <v>3</v>
      </c>
      <c r="W79" s="13">
        <v>1</v>
      </c>
      <c r="X79" s="13">
        <v>3</v>
      </c>
      <c r="Y79" s="13">
        <v>1</v>
      </c>
      <c r="Z79" s="13">
        <v>2.7</v>
      </c>
      <c r="AA79" s="24" t="str">
        <f t="shared" ca="1" si="45"/>
        <v>BIEN</v>
      </c>
      <c r="AB79" s="25">
        <f t="shared" ca="1" si="62"/>
        <v>2.7231481481481468</v>
      </c>
      <c r="AC79" s="24" t="str">
        <f t="shared" ca="1" si="46"/>
        <v>!C/D</v>
      </c>
      <c r="AD79" s="25">
        <f t="shared" ca="1" si="47"/>
        <v>1.791666666666663</v>
      </c>
      <c r="AE79" s="25" t="str">
        <f t="shared" ca="1" si="48"/>
        <v>MODÉRÉ</v>
      </c>
      <c r="AF79" s="29">
        <f t="shared" ca="1" si="49"/>
        <v>0.37443000730459225</v>
      </c>
      <c r="AG79" s="21">
        <f t="shared" si="50"/>
        <v>1.9375</v>
      </c>
      <c r="AH79" s="22">
        <f t="shared" si="51"/>
        <v>3</v>
      </c>
      <c r="AI79" s="22">
        <f t="shared" ca="1" si="52"/>
        <v>1.8657407407407303</v>
      </c>
      <c r="AJ79" s="22">
        <f t="shared" ca="1" si="53"/>
        <v>2.0925925925925841</v>
      </c>
      <c r="AK79" s="22">
        <f t="shared" ca="1" si="54"/>
        <v>4</v>
      </c>
      <c r="AL79" s="22">
        <f t="shared" ca="1" si="55"/>
        <v>4</v>
      </c>
      <c r="AM79" s="22">
        <f t="shared" ca="1" si="56"/>
        <v>1</v>
      </c>
      <c r="AN79" s="22">
        <f t="shared" ca="1" si="57"/>
        <v>2.9074074074074159</v>
      </c>
      <c r="AO79" s="22">
        <f t="shared" ca="1" si="58"/>
        <v>4.1041666666666856</v>
      </c>
      <c r="AP79" s="22">
        <f t="shared" si="59"/>
        <v>1.6149</v>
      </c>
      <c r="AQ79" s="22">
        <f t="shared" si="60"/>
        <v>2.4223499999999998</v>
      </c>
      <c r="AR79" s="22">
        <f t="shared" ca="1" si="61"/>
        <v>1.8958333333333144</v>
      </c>
      <c r="AS79" s="28"/>
    </row>
    <row r="80" spans="1:45" x14ac:dyDescent="0.35">
      <c r="A80" s="14">
        <v>90999</v>
      </c>
      <c r="B80" s="15" t="s">
        <v>154</v>
      </c>
      <c r="C80" s="15" t="s">
        <v>155</v>
      </c>
      <c r="D80" s="15" t="s">
        <v>168</v>
      </c>
      <c r="E80" s="15">
        <v>1</v>
      </c>
      <c r="F80" s="15">
        <v>5</v>
      </c>
      <c r="G80" s="19"/>
      <c r="H80" s="20">
        <v>36169</v>
      </c>
      <c r="I80" s="16">
        <v>2017.25</v>
      </c>
      <c r="J80" s="40">
        <v>2017.8333333333333</v>
      </c>
      <c r="K80" s="40">
        <f t="shared" ca="1" si="42"/>
        <v>-34148.583333333336</v>
      </c>
      <c r="L80" s="40">
        <f t="shared" ca="1" si="43"/>
        <v>3.1666666666667425</v>
      </c>
      <c r="M80" s="40">
        <f t="shared" ca="1" si="44"/>
        <v>2.5833333333334849</v>
      </c>
      <c r="N80" s="18"/>
      <c r="O80" s="40" t="s">
        <v>248</v>
      </c>
      <c r="P80" s="15">
        <v>25500</v>
      </c>
      <c r="Q80" s="17" t="s">
        <v>182</v>
      </c>
      <c r="R80" s="20">
        <v>43038</v>
      </c>
      <c r="S80" s="17" t="s">
        <v>176</v>
      </c>
      <c r="T80" s="13">
        <v>1.75</v>
      </c>
      <c r="U80" s="13">
        <v>3</v>
      </c>
      <c r="V80" s="13">
        <v>2.75</v>
      </c>
      <c r="W80" s="13">
        <v>4</v>
      </c>
      <c r="X80" s="13">
        <v>3</v>
      </c>
      <c r="Y80" s="13">
        <v>1</v>
      </c>
      <c r="Z80" s="13">
        <v>3.5</v>
      </c>
      <c r="AA80" s="24" t="str">
        <f t="shared" ca="1" si="45"/>
        <v>TRÈS BIEN</v>
      </c>
      <c r="AB80" s="25">
        <f t="shared" ca="1" si="62"/>
        <v>3.514583333333329</v>
      </c>
      <c r="AC80" s="24" t="str">
        <f t="shared" ca="1" si="46"/>
        <v>B</v>
      </c>
      <c r="AD80" s="25">
        <f t="shared" ca="1" si="47"/>
        <v>3.5124999999999886</v>
      </c>
      <c r="AE80" s="25" t="str">
        <f t="shared" ca="1" si="48"/>
        <v>MODÉRÉ</v>
      </c>
      <c r="AF80" s="29">
        <f t="shared" ca="1" si="49"/>
        <v>0.36032396269269457</v>
      </c>
      <c r="AG80" s="21">
        <f t="shared" si="50"/>
        <v>1.6875</v>
      </c>
      <c r="AH80" s="22">
        <f t="shared" si="51"/>
        <v>4.125</v>
      </c>
      <c r="AI80" s="22">
        <f t="shared" ca="1" si="52"/>
        <v>3.572916666666643</v>
      </c>
      <c r="AJ80" s="22">
        <f t="shared" ca="1" si="53"/>
        <v>2.7083333333333144</v>
      </c>
      <c r="AK80" s="22">
        <f t="shared" ca="1" si="54"/>
        <v>3</v>
      </c>
      <c r="AL80" s="22">
        <f t="shared" ca="1" si="55"/>
        <v>3.75</v>
      </c>
      <c r="AM80" s="22">
        <f t="shared" ca="1" si="56"/>
        <v>1</v>
      </c>
      <c r="AN80" s="22">
        <f t="shared" ca="1" si="57"/>
        <v>1.2916666666666856</v>
      </c>
      <c r="AO80" s="22">
        <f t="shared" ca="1" si="58"/>
        <v>2.2916666666667425</v>
      </c>
      <c r="AP80" s="22">
        <f t="shared" si="59"/>
        <v>1.5499999999999998</v>
      </c>
      <c r="AQ80" s="22">
        <f t="shared" si="60"/>
        <v>2.6999999999999997</v>
      </c>
      <c r="AR80" s="22">
        <f t="shared" ca="1" si="61"/>
        <v>3.1770833333333144</v>
      </c>
      <c r="AS80" s="28"/>
    </row>
    <row r="81" spans="1:45" x14ac:dyDescent="0.35">
      <c r="A81" s="14">
        <v>86418</v>
      </c>
      <c r="B81" s="15" t="s">
        <v>156</v>
      </c>
      <c r="C81" s="15" t="s">
        <v>157</v>
      </c>
      <c r="D81" s="15" t="s">
        <v>168</v>
      </c>
      <c r="E81" s="15">
        <v>1</v>
      </c>
      <c r="F81" s="19">
        <v>2</v>
      </c>
      <c r="G81" s="19"/>
      <c r="H81" s="20">
        <v>36170</v>
      </c>
      <c r="I81" s="16">
        <v>2017.75</v>
      </c>
      <c r="J81" s="40">
        <v>2017.5</v>
      </c>
      <c r="K81" s="40">
        <f t="shared" ca="1" si="42"/>
        <v>-34149.583333333336</v>
      </c>
      <c r="L81" s="40">
        <f t="shared" ca="1" si="43"/>
        <v>2.6666666666667425</v>
      </c>
      <c r="M81" s="40">
        <f t="shared" ca="1" si="44"/>
        <v>2.9166666666667425</v>
      </c>
      <c r="N81" s="18"/>
      <c r="O81" s="40" t="s">
        <v>250</v>
      </c>
      <c r="P81" s="19">
        <v>23000</v>
      </c>
      <c r="Q81" s="17" t="s">
        <v>196</v>
      </c>
      <c r="R81" s="20">
        <v>43215</v>
      </c>
      <c r="S81" s="17" t="s">
        <v>170</v>
      </c>
      <c r="T81" s="13">
        <v>1</v>
      </c>
      <c r="U81" s="13">
        <v>3</v>
      </c>
      <c r="V81" s="13">
        <v>3</v>
      </c>
      <c r="W81" s="13">
        <v>3</v>
      </c>
      <c r="X81" s="13">
        <v>3</v>
      </c>
      <c r="Y81" s="13">
        <v>1</v>
      </c>
      <c r="Z81" s="13">
        <v>1.25</v>
      </c>
      <c r="AA81" s="24" t="str">
        <f t="shared" ca="1" si="45"/>
        <v>BIEN</v>
      </c>
      <c r="AB81" s="25">
        <f t="shared" ca="1" si="62"/>
        <v>2.958333333333329</v>
      </c>
      <c r="AC81" s="24" t="str">
        <f t="shared" ca="1" si="46"/>
        <v>C</v>
      </c>
      <c r="AD81" s="25">
        <f t="shared" ca="1" si="47"/>
        <v>2.9083333333333226</v>
      </c>
      <c r="AE81" s="25" t="str">
        <f t="shared" ca="1" si="48"/>
        <v>MODÉRÉ</v>
      </c>
      <c r="AF81" s="29">
        <f t="shared" ca="1" si="49"/>
        <v>0.25169674756291505</v>
      </c>
      <c r="AG81" s="21">
        <f t="shared" si="50"/>
        <v>1</v>
      </c>
      <c r="AH81" s="22">
        <f t="shared" si="51"/>
        <v>3</v>
      </c>
      <c r="AI81" s="22">
        <f t="shared" ca="1" si="52"/>
        <v>2.791666666666643</v>
      </c>
      <c r="AJ81" s="22">
        <f t="shared" ca="1" si="53"/>
        <v>2.8333333333333144</v>
      </c>
      <c r="AK81" s="22">
        <f t="shared" ca="1" si="54"/>
        <v>3</v>
      </c>
      <c r="AL81" s="22">
        <f t="shared" ca="1" si="55"/>
        <v>3</v>
      </c>
      <c r="AM81" s="22">
        <f t="shared" ca="1" si="56"/>
        <v>1</v>
      </c>
      <c r="AN81" s="22">
        <f t="shared" ca="1" si="57"/>
        <v>1.1666666666666856</v>
      </c>
      <c r="AO81" s="22">
        <f t="shared" ca="1" si="58"/>
        <v>2.4583333333333712</v>
      </c>
      <c r="AP81" s="22">
        <f t="shared" si="59"/>
        <v>1.2999999999999998</v>
      </c>
      <c r="AQ81" s="22">
        <f t="shared" si="60"/>
        <v>3.4499999999999997</v>
      </c>
      <c r="AR81" s="22">
        <f t="shared" ca="1" si="61"/>
        <v>3.2708333333333144</v>
      </c>
      <c r="AS81" s="28"/>
    </row>
    <row r="82" spans="1:45" x14ac:dyDescent="0.35">
      <c r="A82" s="14">
        <v>52680</v>
      </c>
      <c r="B82" s="15" t="s">
        <v>33</v>
      </c>
      <c r="C82" s="15" t="s">
        <v>34</v>
      </c>
      <c r="D82" s="15" t="s">
        <v>46</v>
      </c>
      <c r="E82" s="15">
        <v>1</v>
      </c>
      <c r="F82" s="15">
        <v>4</v>
      </c>
      <c r="G82" s="19"/>
      <c r="H82" s="20">
        <v>36171</v>
      </c>
      <c r="I82" s="16">
        <v>2009.25</v>
      </c>
      <c r="J82" s="40">
        <v>2013.3333333333333</v>
      </c>
      <c r="K82" s="40">
        <f t="shared" ca="1" si="42"/>
        <v>-34150.583333333336</v>
      </c>
      <c r="L82" s="40">
        <f t="shared" ca="1" si="43"/>
        <v>11.166666666666742</v>
      </c>
      <c r="M82" s="40">
        <f t="shared" ca="1" si="44"/>
        <v>7.0833333333334849</v>
      </c>
      <c r="N82" s="18"/>
      <c r="O82" s="40" t="s">
        <v>248</v>
      </c>
      <c r="P82" s="15">
        <v>29000</v>
      </c>
      <c r="Q82" s="17" t="s">
        <v>184</v>
      </c>
      <c r="R82" s="20">
        <v>43024</v>
      </c>
      <c r="S82" s="17" t="s">
        <v>46</v>
      </c>
      <c r="T82" s="13">
        <v>1.5</v>
      </c>
      <c r="U82" s="13">
        <v>3</v>
      </c>
      <c r="V82" s="13">
        <v>3</v>
      </c>
      <c r="W82" s="13">
        <v>4</v>
      </c>
      <c r="X82" s="13">
        <v>3</v>
      </c>
      <c r="Y82" s="13">
        <v>1</v>
      </c>
      <c r="Z82" s="13">
        <v>3.5</v>
      </c>
      <c r="AA82" s="24" t="str">
        <f t="shared" ca="1" si="45"/>
        <v>BIEN</v>
      </c>
      <c r="AB82" s="25">
        <f t="shared" ca="1" si="62"/>
        <v>3.0314814814814794</v>
      </c>
      <c r="AC82" s="24" t="str">
        <f t="shared" ca="1" si="46"/>
        <v>C</v>
      </c>
      <c r="AD82" s="25">
        <f t="shared" ca="1" si="47"/>
        <v>2.6805555555555505</v>
      </c>
      <c r="AE82" s="25" t="str">
        <f t="shared" ca="1" si="48"/>
        <v>BAS</v>
      </c>
      <c r="AF82" s="29">
        <f t="shared" ca="1" si="49"/>
        <v>0.17358686619514815</v>
      </c>
      <c r="AG82" s="21">
        <f t="shared" si="50"/>
        <v>1.5</v>
      </c>
      <c r="AH82" s="22">
        <f t="shared" si="51"/>
        <v>3.75</v>
      </c>
      <c r="AI82" s="22">
        <f t="shared" ca="1" si="52"/>
        <v>1.657407407407397</v>
      </c>
      <c r="AJ82" s="22">
        <f t="shared" ca="1" si="53"/>
        <v>1.4259259259259176</v>
      </c>
      <c r="AK82" s="22">
        <f t="shared" ca="1" si="54"/>
        <v>3</v>
      </c>
      <c r="AL82" s="22">
        <f t="shared" ca="1" si="55"/>
        <v>3.5</v>
      </c>
      <c r="AM82" s="22">
        <f t="shared" ca="1" si="56"/>
        <v>1</v>
      </c>
      <c r="AN82" s="22">
        <f t="shared" ca="1" si="57"/>
        <v>2.5740740740740824</v>
      </c>
      <c r="AO82" s="22">
        <f t="shared" ca="1" si="58"/>
        <v>3.7708333333333712</v>
      </c>
      <c r="AP82" s="22">
        <f t="shared" si="59"/>
        <v>1.9</v>
      </c>
      <c r="AQ82" s="22">
        <f t="shared" si="60"/>
        <v>3.5999999999999996</v>
      </c>
      <c r="AR82" s="22">
        <f t="shared" ca="1" si="61"/>
        <v>2.2291666666666288</v>
      </c>
      <c r="AS82" s="28"/>
    </row>
    <row r="83" spans="1:45" x14ac:dyDescent="0.35">
      <c r="A83" s="14">
        <v>85507</v>
      </c>
      <c r="B83" s="15" t="s">
        <v>39</v>
      </c>
      <c r="C83" s="15" t="s">
        <v>40</v>
      </c>
      <c r="D83" s="15" t="s">
        <v>46</v>
      </c>
      <c r="E83" s="15">
        <v>2</v>
      </c>
      <c r="F83" s="15">
        <v>5</v>
      </c>
      <c r="G83" s="19"/>
      <c r="H83" s="20">
        <v>36172</v>
      </c>
      <c r="I83" s="16">
        <v>2008.25</v>
      </c>
      <c r="J83" s="40">
        <v>2017.4166666666667</v>
      </c>
      <c r="K83" s="40">
        <f t="shared" ca="1" si="42"/>
        <v>-34151.583333333336</v>
      </c>
      <c r="L83" s="40">
        <f t="shared" ca="1" si="43"/>
        <v>12.166666666666742</v>
      </c>
      <c r="M83" s="40">
        <f t="shared" ca="1" si="44"/>
        <v>3</v>
      </c>
      <c r="N83" s="18"/>
      <c r="O83" s="40" t="s">
        <v>249</v>
      </c>
      <c r="P83" s="15">
        <v>39000</v>
      </c>
      <c r="Q83" s="17" t="s">
        <v>196</v>
      </c>
      <c r="R83" s="20">
        <v>42859</v>
      </c>
      <c r="S83" s="17" t="s">
        <v>46</v>
      </c>
      <c r="T83" s="13">
        <v>2</v>
      </c>
      <c r="U83" s="13">
        <v>3</v>
      </c>
      <c r="V83" s="13">
        <v>3</v>
      </c>
      <c r="W83" s="13">
        <v>3</v>
      </c>
      <c r="X83" s="13">
        <v>3</v>
      </c>
      <c r="Y83" s="13">
        <v>1</v>
      </c>
      <c r="Z83" s="13">
        <v>3.5</v>
      </c>
      <c r="AA83" s="24" t="str">
        <f t="shared" ca="1" si="45"/>
        <v>BIEN</v>
      </c>
      <c r="AB83" s="25">
        <f t="shared" ca="1" si="62"/>
        <v>2.8287037037037019</v>
      </c>
      <c r="AC83" s="24" t="str">
        <f t="shared" ca="1" si="46"/>
        <v>C</v>
      </c>
      <c r="AD83" s="25">
        <f t="shared" ca="1" si="47"/>
        <v>2.9231481481481434</v>
      </c>
      <c r="AE83" s="25" t="str">
        <f t="shared" ca="1" si="48"/>
        <v>MODÉRÉ</v>
      </c>
      <c r="AF83" s="29">
        <f t="shared" ca="1" si="49"/>
        <v>0.29681728878019148</v>
      </c>
      <c r="AG83" s="21">
        <f t="shared" si="50"/>
        <v>2</v>
      </c>
      <c r="AH83" s="22">
        <f t="shared" si="51"/>
        <v>3</v>
      </c>
      <c r="AI83" s="22">
        <f t="shared" ca="1" si="52"/>
        <v>2.1435185185185079</v>
      </c>
      <c r="AJ83" s="22">
        <f t="shared" ca="1" si="53"/>
        <v>2.3148148148148064</v>
      </c>
      <c r="AK83" s="22">
        <f t="shared" ca="1" si="54"/>
        <v>4</v>
      </c>
      <c r="AL83" s="22">
        <f t="shared" ca="1" si="55"/>
        <v>4</v>
      </c>
      <c r="AM83" s="22">
        <f t="shared" ca="1" si="56"/>
        <v>1</v>
      </c>
      <c r="AN83" s="22">
        <f t="shared" ca="1" si="57"/>
        <v>2.6851851851851936</v>
      </c>
      <c r="AO83" s="22">
        <f t="shared" ca="1" si="58"/>
        <v>2.5</v>
      </c>
      <c r="AP83" s="22">
        <f t="shared" si="59"/>
        <v>2.9</v>
      </c>
      <c r="AQ83" s="22">
        <f t="shared" si="60"/>
        <v>4.3499999999999996</v>
      </c>
      <c r="AR83" s="22">
        <f t="shared" ca="1" si="61"/>
        <v>3.125</v>
      </c>
      <c r="AS83" s="28"/>
    </row>
    <row r="84" spans="1:45" x14ac:dyDescent="0.35">
      <c r="A84" s="14">
        <v>61804</v>
      </c>
      <c r="B84" s="15" t="s">
        <v>158</v>
      </c>
      <c r="C84" s="15" t="s">
        <v>159</v>
      </c>
      <c r="D84" s="15" t="s">
        <v>168</v>
      </c>
      <c r="E84" s="15">
        <v>2</v>
      </c>
      <c r="F84" s="15">
        <v>3</v>
      </c>
      <c r="G84" s="19"/>
      <c r="H84" s="20">
        <v>36173</v>
      </c>
      <c r="I84" s="16">
        <v>2009</v>
      </c>
      <c r="J84" s="40">
        <v>2014.9166666666667</v>
      </c>
      <c r="K84" s="40">
        <f t="shared" ca="1" si="42"/>
        <v>-34152.583333333336</v>
      </c>
      <c r="L84" s="40">
        <f t="shared" ca="1" si="43"/>
        <v>11.416666666666742</v>
      </c>
      <c r="M84" s="40">
        <f t="shared" ca="1" si="44"/>
        <v>5.5</v>
      </c>
      <c r="N84" s="18"/>
      <c r="O84" s="40" t="s">
        <v>248</v>
      </c>
      <c r="P84" s="15">
        <v>37800</v>
      </c>
      <c r="Q84" s="17" t="s">
        <v>186</v>
      </c>
      <c r="R84" s="20">
        <v>43081</v>
      </c>
      <c r="S84" s="17" t="s">
        <v>169</v>
      </c>
      <c r="T84" s="13">
        <v>2.25</v>
      </c>
      <c r="U84" s="13">
        <v>3.25</v>
      </c>
      <c r="V84" s="13">
        <v>3.25</v>
      </c>
      <c r="W84" s="13">
        <v>3</v>
      </c>
      <c r="X84" s="13">
        <v>3</v>
      </c>
      <c r="Y84" s="13">
        <v>1</v>
      </c>
      <c r="Z84" s="13">
        <v>4</v>
      </c>
      <c r="AA84" s="24" t="str">
        <f t="shared" ca="1" si="45"/>
        <v>!TRÈS BIEN/BIEN</v>
      </c>
      <c r="AB84" s="25">
        <f t="shared" ca="1" si="62"/>
        <v>3.1620370370370354</v>
      </c>
      <c r="AC84" s="24" t="str">
        <f t="shared" ca="1" si="46"/>
        <v>!B/C</v>
      </c>
      <c r="AD84" s="25">
        <f t="shared" ca="1" si="47"/>
        <v>3.0314814814814772</v>
      </c>
      <c r="AE84" s="25" t="str">
        <f t="shared" ca="1" si="48"/>
        <v>MODÉRÉ</v>
      </c>
      <c r="AF84" s="29">
        <f t="shared" ca="1" si="49"/>
        <v>0.31593855434774309</v>
      </c>
      <c r="AG84" s="21">
        <f t="shared" si="50"/>
        <v>2.375</v>
      </c>
      <c r="AH84" s="22">
        <f t="shared" si="51"/>
        <v>3.375</v>
      </c>
      <c r="AI84" s="22">
        <f t="shared" ca="1" si="52"/>
        <v>2.5601851851851749</v>
      </c>
      <c r="AJ84" s="22">
        <f t="shared" ca="1" si="53"/>
        <v>2.3981481481481399</v>
      </c>
      <c r="AK84" s="22">
        <f t="shared" ca="1" si="54"/>
        <v>4</v>
      </c>
      <c r="AL84" s="22">
        <f t="shared" ca="1" si="55"/>
        <v>4.25</v>
      </c>
      <c r="AM84" s="22">
        <f t="shared" ca="1" si="56"/>
        <v>1</v>
      </c>
      <c r="AN84" s="22">
        <f t="shared" ca="1" si="57"/>
        <v>2.6018518518518601</v>
      </c>
      <c r="AO84" s="22">
        <f t="shared" ca="1" si="58"/>
        <v>3.375</v>
      </c>
      <c r="AP84" s="22">
        <f t="shared" si="59"/>
        <v>2.78</v>
      </c>
      <c r="AQ84" s="22">
        <f t="shared" si="60"/>
        <v>3.7949999999999999</v>
      </c>
      <c r="AR84" s="22">
        <f t="shared" ca="1" si="61"/>
        <v>2.625</v>
      </c>
      <c r="AS84" s="28"/>
    </row>
    <row r="85" spans="1:45" x14ac:dyDescent="0.35">
      <c r="A85" s="14">
        <v>19522</v>
      </c>
      <c r="B85" s="15" t="s">
        <v>160</v>
      </c>
      <c r="C85" s="15" t="s">
        <v>161</v>
      </c>
      <c r="D85" s="15" t="s">
        <v>168</v>
      </c>
      <c r="E85" s="15">
        <v>2</v>
      </c>
      <c r="F85" s="15">
        <v>3</v>
      </c>
      <c r="G85" s="19"/>
      <c r="H85" s="20">
        <v>36174</v>
      </c>
      <c r="I85" s="16">
        <v>2006.25</v>
      </c>
      <c r="J85" s="40">
        <v>2006.5</v>
      </c>
      <c r="K85" s="40">
        <f t="shared" ca="1" si="42"/>
        <v>-34153.583333333336</v>
      </c>
      <c r="L85" s="40">
        <f t="shared" ca="1" si="43"/>
        <v>14.166666666666742</v>
      </c>
      <c r="M85" s="40">
        <f t="shared" ca="1" si="44"/>
        <v>13.916666666666742</v>
      </c>
      <c r="N85" s="18"/>
      <c r="O85" s="40" t="s">
        <v>249</v>
      </c>
      <c r="P85" s="15">
        <v>28500</v>
      </c>
      <c r="Q85" s="17" t="s">
        <v>183</v>
      </c>
      <c r="R85" s="20">
        <v>42474</v>
      </c>
      <c r="S85" s="17" t="s">
        <v>176</v>
      </c>
      <c r="T85" s="13">
        <v>2</v>
      </c>
      <c r="U85" s="13">
        <v>3</v>
      </c>
      <c r="V85" s="13">
        <v>3</v>
      </c>
      <c r="W85" s="13">
        <v>1</v>
      </c>
      <c r="X85" s="13">
        <v>3</v>
      </c>
      <c r="Y85" s="13">
        <v>1</v>
      </c>
      <c r="Z85" s="13">
        <v>1.5</v>
      </c>
      <c r="AA85" s="24" t="str">
        <f t="shared" ca="1" si="45"/>
        <v>BIEN</v>
      </c>
      <c r="AB85" s="25">
        <f t="shared" ca="1" si="62"/>
        <v>2.7731481481481466</v>
      </c>
      <c r="AC85" s="24" t="str">
        <f t="shared" ca="1" si="46"/>
        <v>!C/D</v>
      </c>
      <c r="AD85" s="25">
        <f t="shared" ca="1" si="47"/>
        <v>1.791666666666663</v>
      </c>
      <c r="AE85" s="25" t="str">
        <f t="shared" ca="1" si="48"/>
        <v>BAS</v>
      </c>
      <c r="AF85" s="29">
        <f t="shared" ca="1" si="49"/>
        <v>0.24277965964595999</v>
      </c>
      <c r="AG85" s="21">
        <f t="shared" si="50"/>
        <v>2</v>
      </c>
      <c r="AH85" s="22">
        <f t="shared" si="51"/>
        <v>3</v>
      </c>
      <c r="AI85" s="22">
        <f t="shared" ca="1" si="52"/>
        <v>1.8657407407407303</v>
      </c>
      <c r="AJ85" s="22">
        <f t="shared" ca="1" si="53"/>
        <v>2.0925925925925841</v>
      </c>
      <c r="AK85" s="22">
        <f t="shared" ca="1" si="54"/>
        <v>4</v>
      </c>
      <c r="AL85" s="22">
        <f t="shared" ca="1" si="55"/>
        <v>4</v>
      </c>
      <c r="AM85" s="22">
        <f t="shared" ca="1" si="56"/>
        <v>1</v>
      </c>
      <c r="AN85" s="22">
        <f t="shared" ca="1" si="57"/>
        <v>2.9074074074074159</v>
      </c>
      <c r="AO85" s="22">
        <f t="shared" ca="1" si="58"/>
        <v>5</v>
      </c>
      <c r="AP85" s="22">
        <f t="shared" si="59"/>
        <v>1.85</v>
      </c>
      <c r="AQ85" s="22">
        <f t="shared" si="60"/>
        <v>2.7750000000000004</v>
      </c>
      <c r="AR85" s="22">
        <f t="shared" ca="1" si="61"/>
        <v>1</v>
      </c>
      <c r="AS85" s="28"/>
    </row>
    <row r="86" spans="1:45" x14ac:dyDescent="0.35">
      <c r="A86" s="14">
        <v>31228</v>
      </c>
      <c r="B86" s="15" t="s">
        <v>162</v>
      </c>
      <c r="C86" s="15" t="s">
        <v>128</v>
      </c>
      <c r="D86" s="15" t="s">
        <v>168</v>
      </c>
      <c r="E86" s="15">
        <v>3</v>
      </c>
      <c r="F86" s="15">
        <v>5</v>
      </c>
      <c r="G86" s="19"/>
      <c r="H86" s="20">
        <v>36175</v>
      </c>
      <c r="I86" s="16">
        <v>2000.25</v>
      </c>
      <c r="J86" s="40">
        <v>2008.75</v>
      </c>
      <c r="K86" s="40">
        <f t="shared" ca="1" si="42"/>
        <v>-34154.583333333336</v>
      </c>
      <c r="L86" s="40">
        <f t="shared" ca="1" si="43"/>
        <v>20.166666666666742</v>
      </c>
      <c r="M86" s="40">
        <f t="shared" ca="1" si="44"/>
        <v>11.666666666666742</v>
      </c>
      <c r="N86" s="18"/>
      <c r="O86" s="40" t="s">
        <v>248</v>
      </c>
      <c r="P86" s="15">
        <v>44400</v>
      </c>
      <c r="Q86" s="17" t="s">
        <v>182</v>
      </c>
      <c r="R86" s="20">
        <v>42737</v>
      </c>
      <c r="S86" s="17" t="s">
        <v>176</v>
      </c>
      <c r="T86" s="13">
        <v>3.5</v>
      </c>
      <c r="U86" s="13">
        <v>3</v>
      </c>
      <c r="V86" s="13">
        <v>3</v>
      </c>
      <c r="W86" s="13">
        <v>4</v>
      </c>
      <c r="X86" s="13">
        <v>4</v>
      </c>
      <c r="Y86" s="13">
        <v>2</v>
      </c>
      <c r="Z86" s="13">
        <v>4.5</v>
      </c>
      <c r="AA86" s="24" t="str">
        <f t="shared" ca="1" si="45"/>
        <v>!TRÈS BIEN/BIEN</v>
      </c>
      <c r="AB86" s="25">
        <f t="shared" ca="1" si="62"/>
        <v>3.166666666666663</v>
      </c>
      <c r="AC86" s="24" t="str">
        <f t="shared" ca="1" si="46"/>
        <v>!A/B</v>
      </c>
      <c r="AD86" s="25">
        <f t="shared" ca="1" si="47"/>
        <v>3.7049999999999912</v>
      </c>
      <c r="AE86" s="25" t="str">
        <f t="shared" ca="1" si="48"/>
        <v>MODÉRÉ</v>
      </c>
      <c r="AF86" s="29">
        <f t="shared" ca="1" si="49"/>
        <v>0.42841194353530093</v>
      </c>
      <c r="AG86" s="21">
        <f t="shared" si="50"/>
        <v>3.5</v>
      </c>
      <c r="AH86" s="22">
        <f t="shared" si="51"/>
        <v>3.75</v>
      </c>
      <c r="AI86" s="22">
        <f t="shared" ca="1" si="52"/>
        <v>2.3333333333333144</v>
      </c>
      <c r="AJ86" s="22">
        <f t="shared" ca="1" si="53"/>
        <v>1.9666666666666517</v>
      </c>
      <c r="AK86" s="22">
        <f t="shared" ca="1" si="54"/>
        <v>5</v>
      </c>
      <c r="AL86" s="22">
        <f t="shared" ca="1" si="55"/>
        <v>5.5</v>
      </c>
      <c r="AM86" s="22">
        <f t="shared" ca="1" si="56"/>
        <v>1</v>
      </c>
      <c r="AN86" s="22">
        <f t="shared" ca="1" si="57"/>
        <v>4.0333333333333483</v>
      </c>
      <c r="AO86" s="22">
        <f t="shared" ca="1" si="58"/>
        <v>4.9166666666666856</v>
      </c>
      <c r="AP86" s="22">
        <f t="shared" si="59"/>
        <v>3.4400000000000004</v>
      </c>
      <c r="AQ86" s="22">
        <f t="shared" si="60"/>
        <v>2.9100000000000006</v>
      </c>
      <c r="AR86" s="22">
        <f t="shared" ca="1" si="61"/>
        <v>1.0833333333333144</v>
      </c>
      <c r="AS86" s="28"/>
    </row>
    <row r="87" spans="1:45" x14ac:dyDescent="0.35">
      <c r="A87" s="14">
        <v>79672</v>
      </c>
      <c r="B87" s="15" t="s">
        <v>163</v>
      </c>
      <c r="C87" s="15" t="s">
        <v>164</v>
      </c>
      <c r="D87" s="15" t="s">
        <v>168</v>
      </c>
      <c r="E87" s="15">
        <v>1</v>
      </c>
      <c r="F87" s="15">
        <v>5</v>
      </c>
      <c r="G87" s="19"/>
      <c r="H87" s="20">
        <v>36176</v>
      </c>
      <c r="I87" s="16">
        <v>2016.25</v>
      </c>
      <c r="J87" s="40">
        <v>2016.8333333333333</v>
      </c>
      <c r="K87" s="40">
        <f t="shared" ca="1" si="42"/>
        <v>-34155.583333333336</v>
      </c>
      <c r="L87" s="40">
        <f t="shared" ca="1" si="43"/>
        <v>4.1666666666667425</v>
      </c>
      <c r="M87" s="40">
        <f t="shared" ca="1" si="44"/>
        <v>3.5833333333334849</v>
      </c>
      <c r="N87" s="18"/>
      <c r="O87" s="40" t="s">
        <v>248</v>
      </c>
      <c r="P87" s="15">
        <v>30500</v>
      </c>
      <c r="Q87" s="17" t="s">
        <v>182</v>
      </c>
      <c r="R87" s="20">
        <v>42667</v>
      </c>
      <c r="S87" s="17" t="s">
        <v>176</v>
      </c>
      <c r="T87" s="13">
        <v>2</v>
      </c>
      <c r="U87" s="13">
        <v>3</v>
      </c>
      <c r="V87" s="13">
        <v>3</v>
      </c>
      <c r="W87" s="13">
        <v>5</v>
      </c>
      <c r="X87" s="13">
        <v>3</v>
      </c>
      <c r="Y87" s="13">
        <v>1</v>
      </c>
      <c r="Z87" s="13">
        <v>3.5</v>
      </c>
      <c r="AA87" s="24" t="str">
        <f t="shared" ca="1" si="45"/>
        <v>TRÈS BIEN</v>
      </c>
      <c r="AB87" s="25">
        <f t="shared" ca="1" si="62"/>
        <v>3.7145833333333287</v>
      </c>
      <c r="AC87" s="24" t="str">
        <f t="shared" ca="1" si="46"/>
        <v>!A/B</v>
      </c>
      <c r="AD87" s="25">
        <f t="shared" ca="1" si="47"/>
        <v>3.8979166666666547</v>
      </c>
      <c r="AE87" s="25" t="str">
        <f t="shared" ca="1" si="48"/>
        <v>MODÉRÉ</v>
      </c>
      <c r="AF87" s="29">
        <f t="shared" ca="1" si="49"/>
        <v>0.31832973003216314</v>
      </c>
      <c r="AG87" s="21">
        <f t="shared" si="50"/>
        <v>2</v>
      </c>
      <c r="AH87" s="22">
        <f t="shared" si="51"/>
        <v>4.5</v>
      </c>
      <c r="AI87" s="22">
        <f t="shared" ca="1" si="52"/>
        <v>3.572916666666643</v>
      </c>
      <c r="AJ87" s="22">
        <f t="shared" ca="1" si="53"/>
        <v>2.4583333333333144</v>
      </c>
      <c r="AK87" s="22">
        <f t="shared" ca="1" si="54"/>
        <v>3</v>
      </c>
      <c r="AL87" s="22">
        <f t="shared" ca="1" si="55"/>
        <v>4</v>
      </c>
      <c r="AM87" s="22">
        <f t="shared" ca="1" si="56"/>
        <v>1</v>
      </c>
      <c r="AN87" s="22">
        <f t="shared" ca="1" si="57"/>
        <v>1.5416666666666856</v>
      </c>
      <c r="AO87" s="22">
        <f t="shared" ca="1" si="58"/>
        <v>2.7916666666667425</v>
      </c>
      <c r="AP87" s="22">
        <f t="shared" si="59"/>
        <v>2.0499999999999998</v>
      </c>
      <c r="AQ87" s="22">
        <f t="shared" si="60"/>
        <v>3.0749999999999997</v>
      </c>
      <c r="AR87" s="22">
        <f t="shared" ca="1" si="61"/>
        <v>3.0520833333333144</v>
      </c>
      <c r="AS87" s="28"/>
    </row>
    <row r="88" spans="1:45" x14ac:dyDescent="0.35">
      <c r="A88" s="14">
        <v>43009</v>
      </c>
      <c r="B88" s="15" t="s">
        <v>31</v>
      </c>
      <c r="C88" s="15" t="s">
        <v>32</v>
      </c>
      <c r="D88" s="15" t="s">
        <v>168</v>
      </c>
      <c r="E88" s="15">
        <v>2</v>
      </c>
      <c r="F88" s="15">
        <v>4</v>
      </c>
      <c r="G88" s="19"/>
      <c r="H88" s="20">
        <v>36177</v>
      </c>
      <c r="I88" s="16">
        <v>2006.25</v>
      </c>
      <c r="J88" s="40">
        <v>2011.5833333333333</v>
      </c>
      <c r="K88" s="40">
        <f t="shared" ca="1" si="42"/>
        <v>-34156.583333333336</v>
      </c>
      <c r="L88" s="40">
        <f t="shared" ca="1" si="43"/>
        <v>14.166666666666742</v>
      </c>
      <c r="M88" s="40">
        <f t="shared" ca="1" si="44"/>
        <v>8.8333333333334849</v>
      </c>
      <c r="N88" s="18"/>
      <c r="O88" s="40" t="s">
        <v>248</v>
      </c>
      <c r="P88" s="15">
        <v>36000</v>
      </c>
      <c r="Q88" s="17" t="s">
        <v>186</v>
      </c>
      <c r="R88" s="20">
        <v>42614</v>
      </c>
      <c r="S88" s="17" t="s">
        <v>178</v>
      </c>
      <c r="T88" s="13">
        <v>2.5</v>
      </c>
      <c r="U88" s="13">
        <v>3</v>
      </c>
      <c r="V88" s="13">
        <v>3</v>
      </c>
      <c r="W88" s="13">
        <v>3</v>
      </c>
      <c r="X88" s="13">
        <v>3</v>
      </c>
      <c r="Y88" s="13">
        <v>1</v>
      </c>
      <c r="Z88" s="13">
        <v>4</v>
      </c>
      <c r="AA88" s="24" t="str">
        <f t="shared" ca="1" si="45"/>
        <v>!TRÈS BIEN/BIEN</v>
      </c>
      <c r="AB88" s="25">
        <f t="shared" ca="1" si="62"/>
        <v>3.1981481481481464</v>
      </c>
      <c r="AC88" s="24" t="str">
        <f t="shared" ca="1" si="46"/>
        <v>C</v>
      </c>
      <c r="AD88" s="25">
        <f t="shared" ca="1" si="47"/>
        <v>2.9259259259259212</v>
      </c>
      <c r="AE88" s="25" t="str">
        <f t="shared" ca="1" si="48"/>
        <v>MODÉRÉ</v>
      </c>
      <c r="AF88" s="29">
        <f t="shared" ca="1" si="49"/>
        <v>0.30913493470977688</v>
      </c>
      <c r="AG88" s="21">
        <f t="shared" si="50"/>
        <v>2.5</v>
      </c>
      <c r="AH88" s="22">
        <f t="shared" si="51"/>
        <v>3.75</v>
      </c>
      <c r="AI88" s="22">
        <f t="shared" ca="1" si="52"/>
        <v>2.4907407407407303</v>
      </c>
      <c r="AJ88" s="22">
        <f t="shared" ca="1" si="53"/>
        <v>2.0925925925925841</v>
      </c>
      <c r="AK88" s="22">
        <f t="shared" ca="1" si="54"/>
        <v>4</v>
      </c>
      <c r="AL88" s="22">
        <f t="shared" ca="1" si="55"/>
        <v>4.5</v>
      </c>
      <c r="AM88" s="22">
        <f t="shared" ca="1" si="56"/>
        <v>1</v>
      </c>
      <c r="AN88" s="22">
        <f t="shared" ca="1" si="57"/>
        <v>2.9074074074074159</v>
      </c>
      <c r="AO88" s="22">
        <f t="shared" ca="1" si="58"/>
        <v>4.2083333333333712</v>
      </c>
      <c r="AP88" s="22">
        <f t="shared" si="59"/>
        <v>2.6</v>
      </c>
      <c r="AQ88" s="22">
        <f t="shared" si="60"/>
        <v>3.1500000000000004</v>
      </c>
      <c r="AR88" s="22">
        <f t="shared" ca="1" si="61"/>
        <v>1.7916666666666288</v>
      </c>
      <c r="AS88" s="28"/>
    </row>
    <row r="89" spans="1:45" x14ac:dyDescent="0.35">
      <c r="A89" s="14">
        <v>51793</v>
      </c>
      <c r="B89" s="15" t="s">
        <v>7</v>
      </c>
      <c r="C89" s="15" t="s">
        <v>8</v>
      </c>
      <c r="D89" s="15" t="s">
        <v>168</v>
      </c>
      <c r="E89" s="15">
        <v>2</v>
      </c>
      <c r="F89" s="15">
        <v>5</v>
      </c>
      <c r="G89" s="19"/>
      <c r="H89" s="20">
        <v>36178</v>
      </c>
      <c r="I89" s="16">
        <v>1987.25</v>
      </c>
      <c r="J89" s="40">
        <v>2013.1666666666667</v>
      </c>
      <c r="K89" s="40">
        <f t="shared" ca="1" si="42"/>
        <v>-34157.583333333336</v>
      </c>
      <c r="L89" s="40">
        <f t="shared" ca="1" si="43"/>
        <v>33.166666666666742</v>
      </c>
      <c r="M89" s="40">
        <f t="shared" ca="1" si="44"/>
        <v>7.25</v>
      </c>
      <c r="N89" s="18"/>
      <c r="O89" s="40" t="s">
        <v>248</v>
      </c>
      <c r="P89" s="15">
        <v>40000</v>
      </c>
      <c r="Q89" s="17" t="s">
        <v>182</v>
      </c>
      <c r="R89" s="20">
        <v>42634</v>
      </c>
      <c r="S89" s="17" t="s">
        <v>170</v>
      </c>
      <c r="T89" s="13">
        <v>2</v>
      </c>
      <c r="U89" s="13">
        <v>3</v>
      </c>
      <c r="V89" s="13">
        <v>3</v>
      </c>
      <c r="W89" s="13">
        <v>1</v>
      </c>
      <c r="X89" s="13">
        <v>3</v>
      </c>
      <c r="Y89" s="13">
        <v>1</v>
      </c>
      <c r="Z89" s="13">
        <v>2.5</v>
      </c>
      <c r="AA89" s="24" t="str">
        <f t="shared" ca="1" si="45"/>
        <v>BIEN</v>
      </c>
      <c r="AB89" s="25">
        <f t="shared" ca="1" si="62"/>
        <v>2.6999999999999997</v>
      </c>
      <c r="AC89" s="24" t="str">
        <f t="shared" ca="1" si="46"/>
        <v>D</v>
      </c>
      <c r="AD89" s="25">
        <f t="shared" ca="1" si="47"/>
        <v>1</v>
      </c>
      <c r="AE89" s="25" t="str">
        <f t="shared" ca="1" si="48"/>
        <v>BAS</v>
      </c>
      <c r="AF89" s="29">
        <f t="shared" ca="1" si="49"/>
        <v>0.19682620364309852</v>
      </c>
      <c r="AG89" s="21">
        <f t="shared" si="50"/>
        <v>2</v>
      </c>
      <c r="AH89" s="22">
        <f t="shared" si="51"/>
        <v>3</v>
      </c>
      <c r="AI89" s="22">
        <f t="shared" ca="1" si="52"/>
        <v>0</v>
      </c>
      <c r="AJ89" s="22">
        <f t="shared" ca="1" si="53"/>
        <v>0</v>
      </c>
      <c r="AK89" s="22">
        <f t="shared" ca="1" si="54"/>
        <v>4</v>
      </c>
      <c r="AL89" s="22">
        <f t="shared" ca="1" si="55"/>
        <v>4</v>
      </c>
      <c r="AM89" s="22">
        <f t="shared" ca="1" si="56"/>
        <v>1</v>
      </c>
      <c r="AN89" s="22">
        <f t="shared" ca="1" si="57"/>
        <v>5</v>
      </c>
      <c r="AO89" s="22">
        <f t="shared" ca="1" si="58"/>
        <v>3.8125</v>
      </c>
      <c r="AP89" s="22">
        <f t="shared" si="59"/>
        <v>3</v>
      </c>
      <c r="AQ89" s="22">
        <f t="shared" si="60"/>
        <v>4.5</v>
      </c>
      <c r="AR89" s="22">
        <f t="shared" ca="1" si="61"/>
        <v>2.1875</v>
      </c>
      <c r="AS89" s="28"/>
    </row>
    <row r="90" spans="1:45" x14ac:dyDescent="0.35">
      <c r="A90" s="14">
        <v>17862</v>
      </c>
      <c r="B90" s="15" t="s">
        <v>165</v>
      </c>
      <c r="C90" s="15" t="s">
        <v>159</v>
      </c>
      <c r="D90" s="15" t="s">
        <v>168</v>
      </c>
      <c r="E90" s="15">
        <v>3</v>
      </c>
      <c r="F90" s="15">
        <v>1</v>
      </c>
      <c r="G90" s="19"/>
      <c r="H90" s="20">
        <v>36179</v>
      </c>
      <c r="I90" s="16">
        <v>1987.25</v>
      </c>
      <c r="J90" s="40">
        <v>2006.1666666666667</v>
      </c>
      <c r="K90" s="40">
        <f t="shared" ca="1" si="42"/>
        <v>-34158.583333333336</v>
      </c>
      <c r="L90" s="40">
        <f t="shared" ca="1" si="43"/>
        <v>33.166666666666742</v>
      </c>
      <c r="M90" s="40">
        <f t="shared" ca="1" si="44"/>
        <v>14.25</v>
      </c>
      <c r="N90" s="18"/>
      <c r="O90" s="40" t="s">
        <v>249</v>
      </c>
      <c r="P90" s="15">
        <v>30000</v>
      </c>
      <c r="Q90" s="17" t="s">
        <v>183</v>
      </c>
      <c r="R90" s="20">
        <v>42422</v>
      </c>
      <c r="S90" s="17" t="s">
        <v>178</v>
      </c>
      <c r="T90" s="13">
        <v>2.25</v>
      </c>
      <c r="U90" s="13">
        <v>3</v>
      </c>
      <c r="V90" s="13">
        <v>2.75</v>
      </c>
      <c r="W90" s="13">
        <v>1</v>
      </c>
      <c r="X90" s="13">
        <v>3</v>
      </c>
      <c r="Y90" s="13">
        <v>1</v>
      </c>
      <c r="Z90" s="13">
        <v>3</v>
      </c>
      <c r="AA90" s="24" t="str">
        <f t="shared" ca="1" si="45"/>
        <v>!BIEN/PROGRÈS REQ</v>
      </c>
      <c r="AB90" s="25">
        <f t="shared" ca="1" si="62"/>
        <v>1.9000000000000001</v>
      </c>
      <c r="AC90" s="24" t="str">
        <f t="shared" ca="1" si="46"/>
        <v>D</v>
      </c>
      <c r="AD90" s="25">
        <f t="shared" ca="1" si="47"/>
        <v>1.4</v>
      </c>
      <c r="AE90" s="25" t="str">
        <f t="shared" ca="1" si="48"/>
        <v>MODÉRÉ</v>
      </c>
      <c r="AF90" s="29">
        <f t="shared" ca="1" si="49"/>
        <v>0.37754066879814541</v>
      </c>
      <c r="AG90" s="21">
        <f t="shared" si="50"/>
        <v>2.1875</v>
      </c>
      <c r="AH90" s="22">
        <f t="shared" si="51"/>
        <v>1.875</v>
      </c>
      <c r="AI90" s="22">
        <f t="shared" ca="1" si="52"/>
        <v>0</v>
      </c>
      <c r="AJ90" s="22">
        <f t="shared" ca="1" si="53"/>
        <v>1</v>
      </c>
      <c r="AK90" s="22">
        <f t="shared" ca="1" si="54"/>
        <v>5</v>
      </c>
      <c r="AL90" s="22">
        <f t="shared" ca="1" si="55"/>
        <v>4.25</v>
      </c>
      <c r="AM90" s="22">
        <f t="shared" ca="1" si="56"/>
        <v>1</v>
      </c>
      <c r="AN90" s="22">
        <f t="shared" ca="1" si="57"/>
        <v>5</v>
      </c>
      <c r="AO90" s="22">
        <f t="shared" ca="1" si="58"/>
        <v>5</v>
      </c>
      <c r="AP90" s="22">
        <f t="shared" si="59"/>
        <v>2</v>
      </c>
      <c r="AQ90" s="22">
        <f t="shared" si="60"/>
        <v>2.625</v>
      </c>
      <c r="AR90" s="22">
        <f t="shared" ca="1" si="61"/>
        <v>1</v>
      </c>
      <c r="AS90" s="28"/>
    </row>
    <row r="91" spans="1:45" x14ac:dyDescent="0.35">
      <c r="A91" s="14">
        <v>14749</v>
      </c>
      <c r="B91" s="15" t="s">
        <v>166</v>
      </c>
      <c r="C91" s="15" t="s">
        <v>167</v>
      </c>
      <c r="D91" s="15" t="s">
        <v>168</v>
      </c>
      <c r="E91" s="15">
        <v>3</v>
      </c>
      <c r="F91" s="15">
        <v>5</v>
      </c>
      <c r="G91" s="19"/>
      <c r="H91" s="20">
        <v>36180</v>
      </c>
      <c r="I91" s="16">
        <v>1999.25</v>
      </c>
      <c r="J91" s="40">
        <v>2005.25</v>
      </c>
      <c r="K91" s="40">
        <f t="shared" ca="1" si="42"/>
        <v>-34159.583333333336</v>
      </c>
      <c r="L91" s="40">
        <f t="shared" ca="1" si="43"/>
        <v>21.166666666666742</v>
      </c>
      <c r="M91" s="40">
        <f t="shared" ca="1" si="44"/>
        <v>15.166666666666742</v>
      </c>
      <c r="N91" s="18"/>
      <c r="O91" s="40" t="s">
        <v>248</v>
      </c>
      <c r="P91" s="16">
        <v>36800</v>
      </c>
      <c r="Q91" s="17" t="s">
        <v>182</v>
      </c>
      <c r="R91" s="20">
        <v>42758</v>
      </c>
      <c r="S91" s="17" t="s">
        <v>176</v>
      </c>
      <c r="T91" s="13">
        <v>2.5</v>
      </c>
      <c r="U91" s="13">
        <v>3.25</v>
      </c>
      <c r="V91" s="13">
        <v>3.25</v>
      </c>
      <c r="W91" s="13">
        <v>1</v>
      </c>
      <c r="X91" s="13">
        <v>3</v>
      </c>
      <c r="Y91" s="13">
        <v>1</v>
      </c>
      <c r="Z91" s="13">
        <v>3.75</v>
      </c>
      <c r="AA91" s="24" t="str">
        <f t="shared" ca="1" si="45"/>
        <v>BIEN</v>
      </c>
      <c r="AB91" s="25">
        <f t="shared" ca="1" si="62"/>
        <v>2.3666666666666631</v>
      </c>
      <c r="AC91" s="24" t="str">
        <f t="shared" ca="1" si="46"/>
        <v>!C/D</v>
      </c>
      <c r="AD91" s="25">
        <f t="shared" ca="1" si="47"/>
        <v>1.7199999999999931</v>
      </c>
      <c r="AE91" s="25" t="str">
        <f t="shared" ca="1" si="48"/>
        <v>MODÉRÉ</v>
      </c>
      <c r="AF91" s="29">
        <f t="shared" ca="1" si="49"/>
        <v>0.31864626621097436</v>
      </c>
      <c r="AG91" s="21">
        <f t="shared" si="50"/>
        <v>2.625</v>
      </c>
      <c r="AH91" s="22">
        <f t="shared" si="51"/>
        <v>2.25</v>
      </c>
      <c r="AI91" s="22">
        <f t="shared" ca="1" si="52"/>
        <v>0.83333333333331439</v>
      </c>
      <c r="AJ91" s="22">
        <f t="shared" ca="1" si="53"/>
        <v>1.7666666666666515</v>
      </c>
      <c r="AK91" s="22">
        <f t="shared" ca="1" si="54"/>
        <v>5</v>
      </c>
      <c r="AL91" s="22">
        <f t="shared" ca="1" si="55"/>
        <v>4.5</v>
      </c>
      <c r="AM91" s="22">
        <f t="shared" ca="1" si="56"/>
        <v>1</v>
      </c>
      <c r="AN91" s="22">
        <f t="shared" ca="1" si="57"/>
        <v>4.2333333333333485</v>
      </c>
      <c r="AO91" s="22">
        <f t="shared" ca="1" si="58"/>
        <v>5</v>
      </c>
      <c r="AP91" s="22">
        <f t="shared" si="59"/>
        <v>2.68</v>
      </c>
      <c r="AQ91" s="22">
        <f t="shared" si="60"/>
        <v>3.2700000000000005</v>
      </c>
      <c r="AR91" s="22">
        <f t="shared" ca="1" si="61"/>
        <v>1</v>
      </c>
      <c r="AS91" s="28"/>
    </row>
    <row r="92" spans="1:45" x14ac:dyDescent="0.35"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</row>
  </sheetData>
  <autoFilter ref="A2:AS91">
    <sortState ref="A3:AS91">
      <sortCondition ref="B2:B91"/>
    </sortState>
  </autoFilter>
  <mergeCells count="6">
    <mergeCell ref="D1:P1"/>
    <mergeCell ref="T1:W1"/>
    <mergeCell ref="AA1:AD1"/>
    <mergeCell ref="AG1:AO1"/>
    <mergeCell ref="Q1:S1"/>
    <mergeCell ref="X1:Y1"/>
  </mergeCells>
  <conditionalFormatting sqref="AA3:AA91">
    <cfRule type="cellIs" dxfId="39" priority="6" operator="equal">
      <formula>"PROGRÈS REQ"</formula>
    </cfRule>
    <cfRule type="cellIs" dxfId="38" priority="7" operator="equal">
      <formula>"EXCEP"</formula>
    </cfRule>
    <cfRule type="cellIs" dxfId="37" priority="8" operator="equal">
      <formula>"TRÈS BIEN"</formula>
    </cfRule>
    <cfRule type="cellIs" dxfId="36" priority="9" operator="equal">
      <formula>"BIEN"</formula>
    </cfRule>
    <cfRule type="containsText" dxfId="35" priority="10" operator="containsText" text="!">
      <formula>NOT(ISERROR(SEARCH("!",AA3)))</formula>
    </cfRule>
  </conditionalFormatting>
  <conditionalFormatting sqref="AC3:AC91">
    <cfRule type="containsText" dxfId="34" priority="1" operator="containsText" text="!">
      <formula>NOT(ISERROR(SEARCH("!",AC3)))</formula>
    </cfRule>
    <cfRule type="cellIs" dxfId="33" priority="2" operator="equal">
      <formula>"D"</formula>
    </cfRule>
    <cfRule type="cellIs" dxfId="32" priority="3" operator="equal">
      <formula>"C"</formula>
    </cfRule>
    <cfRule type="cellIs" dxfId="31" priority="4" operator="equal">
      <formula>"B"</formula>
    </cfRule>
    <cfRule type="cellIs" dxfId="30" priority="5" operator="equal">
      <formula>"A"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1"/>
  <sheetViews>
    <sheetView topLeftCell="M1" workbookViewId="0">
      <selection activeCell="Z8" sqref="Z7:Z8"/>
    </sheetView>
  </sheetViews>
  <sheetFormatPr baseColWidth="10" defaultRowHeight="14.5" x14ac:dyDescent="0.35"/>
  <cols>
    <col min="1" max="1" width="2.26953125" customWidth="1"/>
    <col min="2" max="2" width="13.1796875" customWidth="1"/>
    <col min="3" max="3" width="11" customWidth="1"/>
    <col min="4" max="4" width="3.1796875" customWidth="1"/>
    <col min="5" max="5" width="2" customWidth="1"/>
    <col min="6" max="6" width="3" customWidth="1"/>
    <col min="7" max="7" width="4.26953125" customWidth="1"/>
    <col min="8" max="8" width="5.1796875" style="45" customWidth="1"/>
    <col min="9" max="9" width="8.1796875" style="45" customWidth="1"/>
    <col min="10" max="10" width="7.81640625" style="45" customWidth="1"/>
    <col min="11" max="13" width="7.81640625" customWidth="1"/>
    <col min="14" max="14" width="7.54296875" customWidth="1"/>
    <col min="15" max="15" width="10.26953125" style="50" customWidth="1"/>
    <col min="16" max="16" width="6" style="50" customWidth="1"/>
    <col min="17" max="17" width="6.7265625" customWidth="1"/>
    <col min="18" max="18" width="10.81640625" customWidth="1"/>
    <col min="19" max="19" width="6" customWidth="1"/>
    <col min="20" max="20" width="6.54296875" customWidth="1"/>
    <col min="21" max="21" width="4.81640625" customWidth="1"/>
    <col min="22" max="22" width="5" customWidth="1"/>
    <col min="23" max="23" width="4.453125" customWidth="1"/>
    <col min="24" max="24" width="3.1796875" customWidth="1"/>
    <col min="25" max="26" width="3.54296875" customWidth="1"/>
    <col min="27" max="27" width="7.54296875" customWidth="1"/>
    <col min="28" max="28" width="6" customWidth="1"/>
    <col min="29" max="29" width="7.26953125" customWidth="1"/>
    <col min="30" max="30" width="14.453125" customWidth="1"/>
    <col min="31" max="31" width="5.81640625" customWidth="1"/>
    <col min="32" max="32" width="4.26953125" customWidth="1"/>
    <col min="33" max="33" width="4.81640625" customWidth="1"/>
    <col min="34" max="34" width="4.81640625" style="50" customWidth="1"/>
    <col min="35" max="35" width="6.26953125" style="50" customWidth="1"/>
    <col min="36" max="37" width="4.1796875" customWidth="1"/>
    <col min="38" max="39" width="4.26953125" customWidth="1"/>
    <col min="40" max="40" width="4" customWidth="1"/>
    <col min="41" max="41" width="5" customWidth="1"/>
    <col min="42" max="42" width="4" customWidth="1"/>
    <col min="43" max="43" width="4.453125" customWidth="1"/>
    <col min="44" max="44" width="4.453125" style="50" customWidth="1"/>
    <col min="45" max="47" width="4.26953125" style="50" customWidth="1"/>
    <col min="48" max="48" width="6.453125" customWidth="1"/>
    <col min="51" max="51" width="44" customWidth="1"/>
    <col min="56" max="56" width="18" customWidth="1"/>
    <col min="57" max="57" width="14.54296875" customWidth="1"/>
  </cols>
  <sheetData>
    <row r="1" spans="1:57" ht="15" customHeight="1" thickBot="1" x14ac:dyDescent="0.4">
      <c r="A1" s="1" t="s">
        <v>200</v>
      </c>
      <c r="B1" s="2"/>
      <c r="C1" s="3"/>
      <c r="D1" s="64" t="s">
        <v>50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  <c r="Q1" s="70" t="s">
        <v>191</v>
      </c>
      <c r="R1" s="70"/>
      <c r="S1" s="70"/>
      <c r="T1" s="67" t="s">
        <v>187</v>
      </c>
      <c r="U1" s="68"/>
      <c r="V1" s="68"/>
      <c r="W1" s="69"/>
      <c r="X1" s="64" t="s">
        <v>239</v>
      </c>
      <c r="Y1" s="65"/>
      <c r="Z1" s="66"/>
      <c r="AA1" s="72" t="s">
        <v>222</v>
      </c>
      <c r="AB1" s="73"/>
      <c r="AC1" s="74"/>
      <c r="AD1" s="64" t="s">
        <v>222</v>
      </c>
      <c r="AE1" s="65"/>
      <c r="AF1" s="65"/>
      <c r="AG1" s="66"/>
      <c r="AH1" s="51"/>
      <c r="AI1" s="51" t="s">
        <v>221</v>
      </c>
      <c r="AJ1" s="64" t="s">
        <v>193</v>
      </c>
      <c r="AK1" s="65"/>
      <c r="AL1" s="65"/>
      <c r="AM1" s="65"/>
      <c r="AN1" s="65"/>
      <c r="AO1" s="65"/>
      <c r="AP1" s="65"/>
      <c r="AQ1" s="65"/>
      <c r="AR1" s="65"/>
      <c r="AS1" s="56"/>
      <c r="AT1" s="56"/>
      <c r="AU1" s="56"/>
      <c r="AV1">
        <f ca="1">YEAR(TODAY())+MONTH(TODAY())/12</f>
        <v>2020.4166666666667</v>
      </c>
    </row>
    <row r="2" spans="1:57" ht="29.25" customHeight="1" x14ac:dyDescent="0.35">
      <c r="A2" s="7" t="s">
        <v>53</v>
      </c>
      <c r="B2" s="8" t="s">
        <v>51</v>
      </c>
      <c r="C2" s="8" t="s">
        <v>52</v>
      </c>
      <c r="D2" s="8" t="s">
        <v>198</v>
      </c>
      <c r="E2" s="8" t="s">
        <v>181</v>
      </c>
      <c r="F2" s="8" t="s">
        <v>6</v>
      </c>
      <c r="G2" s="8" t="s">
        <v>225</v>
      </c>
      <c r="H2" s="46" t="s">
        <v>172</v>
      </c>
      <c r="I2" s="46" t="s">
        <v>173</v>
      </c>
      <c r="J2" s="46" t="s">
        <v>211</v>
      </c>
      <c r="K2" s="9" t="s">
        <v>48</v>
      </c>
      <c r="L2" s="9" t="s">
        <v>224</v>
      </c>
      <c r="M2" s="9" t="s">
        <v>255</v>
      </c>
      <c r="N2" s="9" t="s">
        <v>230</v>
      </c>
      <c r="O2" s="46" t="s">
        <v>247</v>
      </c>
      <c r="P2" s="46" t="s">
        <v>199</v>
      </c>
      <c r="Q2" s="8" t="s">
        <v>47</v>
      </c>
      <c r="R2" s="8" t="s">
        <v>192</v>
      </c>
      <c r="S2" s="8" t="s">
        <v>175</v>
      </c>
      <c r="T2" s="9" t="s">
        <v>174</v>
      </c>
      <c r="U2" s="9" t="s">
        <v>197</v>
      </c>
      <c r="V2" s="9" t="s">
        <v>220</v>
      </c>
      <c r="W2" s="9" t="s">
        <v>180</v>
      </c>
      <c r="X2" s="9" t="s">
        <v>179</v>
      </c>
      <c r="Y2" s="9" t="s">
        <v>171</v>
      </c>
      <c r="Z2" s="32" t="s">
        <v>210</v>
      </c>
      <c r="AA2" s="62" t="s">
        <v>227</v>
      </c>
      <c r="AB2" s="62" t="s">
        <v>228</v>
      </c>
      <c r="AC2" s="62" t="s">
        <v>229</v>
      </c>
      <c r="AD2" s="10" t="s">
        <v>49</v>
      </c>
      <c r="AE2" s="10" t="s">
        <v>188</v>
      </c>
      <c r="AF2" s="10" t="s">
        <v>23</v>
      </c>
      <c r="AG2" s="10" t="s">
        <v>189</v>
      </c>
      <c r="AH2" s="52" t="s">
        <v>254</v>
      </c>
      <c r="AI2" s="53" t="s">
        <v>253</v>
      </c>
      <c r="AJ2" s="11" t="s">
        <v>212</v>
      </c>
      <c r="AK2" s="11" t="s">
        <v>213</v>
      </c>
      <c r="AL2" s="11" t="s">
        <v>214</v>
      </c>
      <c r="AM2" s="11" t="s">
        <v>219</v>
      </c>
      <c r="AN2" s="11" t="s">
        <v>218</v>
      </c>
      <c r="AO2" s="11" t="s">
        <v>215</v>
      </c>
      <c r="AP2" s="10" t="s">
        <v>216</v>
      </c>
      <c r="AQ2" s="11" t="s">
        <v>217</v>
      </c>
      <c r="AR2" s="53" t="s">
        <v>252</v>
      </c>
      <c r="AS2" s="53" t="s">
        <v>201</v>
      </c>
      <c r="AT2" s="57" t="s">
        <v>194</v>
      </c>
      <c r="AU2" s="53" t="s">
        <v>251</v>
      </c>
      <c r="AV2" s="37" t="s">
        <v>231</v>
      </c>
      <c r="AW2" s="37" t="s">
        <v>232</v>
      </c>
      <c r="AX2" s="37" t="s">
        <v>233</v>
      </c>
      <c r="AY2" s="37" t="s">
        <v>234</v>
      </c>
      <c r="AZ2" s="37" t="s">
        <v>235</v>
      </c>
      <c r="BA2" s="37" t="s">
        <v>236</v>
      </c>
      <c r="BB2" s="37" t="s">
        <v>237</v>
      </c>
      <c r="BC2" s="38" t="s">
        <v>240</v>
      </c>
      <c r="BD2" s="60" t="s">
        <v>241</v>
      </c>
      <c r="BE2" s="61" t="s">
        <v>242</v>
      </c>
    </row>
    <row r="3" spans="1:57" x14ac:dyDescent="0.35">
      <c r="A3" s="14" t="s">
        <v>257</v>
      </c>
      <c r="B3" s="15" t="s">
        <v>257</v>
      </c>
      <c r="C3" s="15" t="s">
        <v>257</v>
      </c>
      <c r="D3" s="15" t="s">
        <v>257</v>
      </c>
      <c r="E3" s="15" t="s">
        <v>257</v>
      </c>
      <c r="F3" s="15" t="s">
        <v>257</v>
      </c>
      <c r="G3" s="15" t="s">
        <v>257</v>
      </c>
      <c r="H3" s="48" t="s">
        <v>259</v>
      </c>
      <c r="I3" s="49" t="s">
        <v>259</v>
      </c>
      <c r="J3" s="47" t="s">
        <v>259</v>
      </c>
      <c r="K3" s="15" t="s">
        <v>257</v>
      </c>
      <c r="L3" s="15" t="s">
        <v>257</v>
      </c>
      <c r="M3" s="15" t="s">
        <v>257</v>
      </c>
      <c r="N3" s="15" t="s">
        <v>257</v>
      </c>
      <c r="O3" s="47" t="s">
        <v>259</v>
      </c>
      <c r="P3" s="48" t="s">
        <v>259</v>
      </c>
      <c r="Q3" s="15" t="s">
        <v>257</v>
      </c>
      <c r="R3" s="15" t="s">
        <v>257</v>
      </c>
      <c r="S3" s="15" t="s">
        <v>257</v>
      </c>
      <c r="T3" s="27" t="s">
        <v>258</v>
      </c>
      <c r="U3" s="27" t="s">
        <v>258</v>
      </c>
      <c r="V3" s="27" t="s">
        <v>258</v>
      </c>
      <c r="W3" s="27" t="s">
        <v>258</v>
      </c>
      <c r="X3" s="27" t="s">
        <v>258</v>
      </c>
      <c r="Y3" s="27" t="s">
        <v>258</v>
      </c>
      <c r="Z3" s="27" t="s">
        <v>258</v>
      </c>
      <c r="AA3" s="63" t="s">
        <v>258</v>
      </c>
      <c r="AB3" s="63" t="s">
        <v>258</v>
      </c>
      <c r="AC3" s="63" t="s">
        <v>258</v>
      </c>
      <c r="AD3" s="24" t="s">
        <v>256</v>
      </c>
      <c r="AE3" s="24" t="s">
        <v>256</v>
      </c>
      <c r="AF3" s="24" t="s">
        <v>256</v>
      </c>
      <c r="AG3" s="24" t="s">
        <v>256</v>
      </c>
      <c r="AH3" s="54" t="s">
        <v>259</v>
      </c>
      <c r="AI3" s="55" t="s">
        <v>259</v>
      </c>
      <c r="AJ3" s="21" t="s">
        <v>256</v>
      </c>
      <c r="AK3" s="21" t="s">
        <v>256</v>
      </c>
      <c r="AL3" s="21" t="s">
        <v>256</v>
      </c>
      <c r="AM3" s="21" t="s">
        <v>256</v>
      </c>
      <c r="AN3" s="21" t="s">
        <v>256</v>
      </c>
      <c r="AO3" s="21" t="s">
        <v>256</v>
      </c>
      <c r="AP3" s="21" t="s">
        <v>256</v>
      </c>
      <c r="AQ3" s="21" t="s">
        <v>256</v>
      </c>
      <c r="AR3" s="58" t="s">
        <v>259</v>
      </c>
      <c r="AS3" s="58" t="s">
        <v>259</v>
      </c>
      <c r="AT3" s="58" t="s">
        <v>259</v>
      </c>
      <c r="AU3" s="58" t="s">
        <v>259</v>
      </c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x14ac:dyDescent="0.35">
      <c r="A4" s="14" t="s">
        <v>257</v>
      </c>
      <c r="B4" s="15" t="s">
        <v>257</v>
      </c>
      <c r="C4" s="15" t="s">
        <v>257</v>
      </c>
      <c r="D4" s="15" t="s">
        <v>257</v>
      </c>
      <c r="E4" s="15" t="s">
        <v>257</v>
      </c>
      <c r="F4" s="15" t="s">
        <v>257</v>
      </c>
      <c r="G4" s="15" t="s">
        <v>257</v>
      </c>
      <c r="H4" s="48" t="s">
        <v>259</v>
      </c>
      <c r="I4" s="49" t="s">
        <v>259</v>
      </c>
      <c r="J4" s="47" t="s">
        <v>259</v>
      </c>
      <c r="K4" s="15" t="s">
        <v>257</v>
      </c>
      <c r="L4" s="15" t="s">
        <v>257</v>
      </c>
      <c r="M4" s="15" t="s">
        <v>257</v>
      </c>
      <c r="N4" s="15" t="s">
        <v>257</v>
      </c>
      <c r="O4" s="47" t="s">
        <v>259</v>
      </c>
      <c r="P4" s="48" t="s">
        <v>259</v>
      </c>
      <c r="Q4" s="15" t="s">
        <v>257</v>
      </c>
      <c r="R4" s="15" t="s">
        <v>257</v>
      </c>
      <c r="S4" s="15" t="s">
        <v>257</v>
      </c>
      <c r="T4" s="27" t="s">
        <v>258</v>
      </c>
      <c r="U4" s="27" t="s">
        <v>258</v>
      </c>
      <c r="V4" s="27" t="s">
        <v>258</v>
      </c>
      <c r="W4" s="27" t="s">
        <v>258</v>
      </c>
      <c r="X4" s="27" t="s">
        <v>258</v>
      </c>
      <c r="Y4" s="27" t="s">
        <v>258</v>
      </c>
      <c r="Z4" s="27" t="s">
        <v>258</v>
      </c>
      <c r="AA4" s="63" t="s">
        <v>258</v>
      </c>
      <c r="AB4" s="63" t="s">
        <v>258</v>
      </c>
      <c r="AC4" s="63" t="s">
        <v>258</v>
      </c>
      <c r="AD4" s="24" t="s">
        <v>256</v>
      </c>
      <c r="AE4" s="24" t="s">
        <v>256</v>
      </c>
      <c r="AF4" s="24" t="s">
        <v>256</v>
      </c>
      <c r="AG4" s="24" t="s">
        <v>256</v>
      </c>
      <c r="AH4" s="54" t="s">
        <v>259</v>
      </c>
      <c r="AI4" s="55" t="s">
        <v>259</v>
      </c>
      <c r="AJ4" s="21" t="s">
        <v>256</v>
      </c>
      <c r="AK4" s="21" t="s">
        <v>256</v>
      </c>
      <c r="AL4" s="21" t="s">
        <v>256</v>
      </c>
      <c r="AM4" s="21" t="s">
        <v>256</v>
      </c>
      <c r="AN4" s="21" t="s">
        <v>256</v>
      </c>
      <c r="AO4" s="21" t="s">
        <v>256</v>
      </c>
      <c r="AP4" s="21" t="s">
        <v>256</v>
      </c>
      <c r="AQ4" s="21" t="s">
        <v>256</v>
      </c>
      <c r="AR4" s="58" t="s">
        <v>259</v>
      </c>
      <c r="AS4" s="58" t="s">
        <v>259</v>
      </c>
      <c r="AT4" s="58" t="s">
        <v>259</v>
      </c>
      <c r="AU4" s="58" t="s">
        <v>259</v>
      </c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5">
      <c r="A5" s="14" t="s">
        <v>257</v>
      </c>
      <c r="B5" s="15" t="s">
        <v>257</v>
      </c>
      <c r="C5" s="15" t="s">
        <v>257</v>
      </c>
      <c r="D5" s="15" t="s">
        <v>257</v>
      </c>
      <c r="E5" s="15" t="s">
        <v>257</v>
      </c>
      <c r="F5" s="15" t="s">
        <v>257</v>
      </c>
      <c r="G5" s="15" t="s">
        <v>257</v>
      </c>
      <c r="H5" s="48" t="s">
        <v>259</v>
      </c>
      <c r="I5" s="49" t="s">
        <v>259</v>
      </c>
      <c r="J5" s="47" t="s">
        <v>259</v>
      </c>
      <c r="K5" s="15" t="s">
        <v>257</v>
      </c>
      <c r="L5" s="15" t="s">
        <v>257</v>
      </c>
      <c r="M5" s="15" t="s">
        <v>257</v>
      </c>
      <c r="N5" s="15" t="s">
        <v>257</v>
      </c>
      <c r="O5" s="47" t="s">
        <v>259</v>
      </c>
      <c r="P5" s="48" t="s">
        <v>259</v>
      </c>
      <c r="Q5" s="15" t="s">
        <v>257</v>
      </c>
      <c r="R5" s="15" t="s">
        <v>257</v>
      </c>
      <c r="S5" s="15" t="s">
        <v>257</v>
      </c>
      <c r="T5" s="27" t="s">
        <v>258</v>
      </c>
      <c r="U5" s="27" t="s">
        <v>258</v>
      </c>
      <c r="V5" s="27" t="s">
        <v>258</v>
      </c>
      <c r="W5" s="27" t="s">
        <v>258</v>
      </c>
      <c r="X5" s="27" t="s">
        <v>258</v>
      </c>
      <c r="Y5" s="27" t="s">
        <v>258</v>
      </c>
      <c r="Z5" s="27" t="s">
        <v>258</v>
      </c>
      <c r="AA5" s="63" t="s">
        <v>258</v>
      </c>
      <c r="AB5" s="63" t="s">
        <v>258</v>
      </c>
      <c r="AC5" s="63" t="s">
        <v>258</v>
      </c>
      <c r="AD5" s="24" t="s">
        <v>256</v>
      </c>
      <c r="AE5" s="24" t="s">
        <v>256</v>
      </c>
      <c r="AF5" s="24" t="s">
        <v>256</v>
      </c>
      <c r="AG5" s="24" t="s">
        <v>256</v>
      </c>
      <c r="AH5" s="54" t="s">
        <v>259</v>
      </c>
      <c r="AI5" s="55" t="s">
        <v>259</v>
      </c>
      <c r="AJ5" s="21" t="s">
        <v>256</v>
      </c>
      <c r="AK5" s="21" t="s">
        <v>256</v>
      </c>
      <c r="AL5" s="21" t="s">
        <v>256</v>
      </c>
      <c r="AM5" s="21" t="s">
        <v>256</v>
      </c>
      <c r="AN5" s="21" t="s">
        <v>256</v>
      </c>
      <c r="AO5" s="21" t="s">
        <v>256</v>
      </c>
      <c r="AP5" s="21" t="s">
        <v>256</v>
      </c>
      <c r="AQ5" s="21" t="s">
        <v>256</v>
      </c>
      <c r="AR5" s="58" t="s">
        <v>259</v>
      </c>
      <c r="AS5" s="58" t="s">
        <v>259</v>
      </c>
      <c r="AT5" s="58" t="s">
        <v>259</v>
      </c>
      <c r="AU5" s="58" t="s">
        <v>259</v>
      </c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5">
      <c r="A6" s="14" t="s">
        <v>257</v>
      </c>
      <c r="B6" s="15" t="s">
        <v>257</v>
      </c>
      <c r="C6" s="15" t="s">
        <v>257</v>
      </c>
      <c r="D6" s="15" t="s">
        <v>257</v>
      </c>
      <c r="E6" s="15" t="s">
        <v>257</v>
      </c>
      <c r="F6" s="15" t="s">
        <v>257</v>
      </c>
      <c r="G6" s="15" t="s">
        <v>257</v>
      </c>
      <c r="H6" s="48" t="s">
        <v>259</v>
      </c>
      <c r="I6" s="49" t="s">
        <v>259</v>
      </c>
      <c r="J6" s="47" t="s">
        <v>259</v>
      </c>
      <c r="K6" s="15" t="s">
        <v>257</v>
      </c>
      <c r="L6" s="15" t="s">
        <v>257</v>
      </c>
      <c r="M6" s="15" t="s">
        <v>257</v>
      </c>
      <c r="N6" s="15" t="s">
        <v>257</v>
      </c>
      <c r="O6" s="47" t="s">
        <v>259</v>
      </c>
      <c r="P6" s="48" t="s">
        <v>259</v>
      </c>
      <c r="Q6" s="15" t="s">
        <v>257</v>
      </c>
      <c r="R6" s="15" t="s">
        <v>257</v>
      </c>
      <c r="S6" s="15" t="s">
        <v>257</v>
      </c>
      <c r="T6" s="27" t="s">
        <v>258</v>
      </c>
      <c r="U6" s="27" t="s">
        <v>258</v>
      </c>
      <c r="V6" s="27" t="s">
        <v>258</v>
      </c>
      <c r="W6" s="27" t="s">
        <v>258</v>
      </c>
      <c r="X6" s="27" t="s">
        <v>258</v>
      </c>
      <c r="Y6" s="27" t="s">
        <v>258</v>
      </c>
      <c r="Z6" s="27" t="s">
        <v>258</v>
      </c>
      <c r="AA6" s="63" t="s">
        <v>258</v>
      </c>
      <c r="AB6" s="63" t="s">
        <v>258</v>
      </c>
      <c r="AC6" s="63" t="s">
        <v>258</v>
      </c>
      <c r="AD6" s="24" t="s">
        <v>256</v>
      </c>
      <c r="AE6" s="24" t="s">
        <v>256</v>
      </c>
      <c r="AF6" s="24" t="s">
        <v>256</v>
      </c>
      <c r="AG6" s="24" t="s">
        <v>256</v>
      </c>
      <c r="AH6" s="54" t="s">
        <v>259</v>
      </c>
      <c r="AI6" s="55" t="s">
        <v>259</v>
      </c>
      <c r="AJ6" s="21" t="s">
        <v>256</v>
      </c>
      <c r="AK6" s="21" t="s">
        <v>256</v>
      </c>
      <c r="AL6" s="21" t="s">
        <v>256</v>
      </c>
      <c r="AM6" s="21" t="s">
        <v>256</v>
      </c>
      <c r="AN6" s="21" t="s">
        <v>256</v>
      </c>
      <c r="AO6" s="21" t="s">
        <v>256</v>
      </c>
      <c r="AP6" s="21" t="s">
        <v>256</v>
      </c>
      <c r="AQ6" s="21" t="s">
        <v>256</v>
      </c>
      <c r="AR6" s="58" t="s">
        <v>259</v>
      </c>
      <c r="AS6" s="58" t="s">
        <v>259</v>
      </c>
      <c r="AT6" s="58" t="s">
        <v>259</v>
      </c>
      <c r="AU6" s="58" t="s">
        <v>259</v>
      </c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5">
      <c r="A7" s="14" t="s">
        <v>257</v>
      </c>
      <c r="B7" s="15" t="s">
        <v>257</v>
      </c>
      <c r="C7" s="15" t="s">
        <v>257</v>
      </c>
      <c r="D7" s="15" t="s">
        <v>257</v>
      </c>
      <c r="E7" s="15" t="s">
        <v>257</v>
      </c>
      <c r="F7" s="15" t="s">
        <v>257</v>
      </c>
      <c r="G7" s="15" t="s">
        <v>257</v>
      </c>
      <c r="H7" s="48" t="s">
        <v>259</v>
      </c>
      <c r="I7" s="49" t="s">
        <v>259</v>
      </c>
      <c r="J7" s="47" t="s">
        <v>259</v>
      </c>
      <c r="K7" s="15" t="s">
        <v>257</v>
      </c>
      <c r="L7" s="15" t="s">
        <v>257</v>
      </c>
      <c r="M7" s="15" t="s">
        <v>257</v>
      </c>
      <c r="N7" s="15" t="s">
        <v>257</v>
      </c>
      <c r="O7" s="47" t="s">
        <v>259</v>
      </c>
      <c r="P7" s="48" t="s">
        <v>259</v>
      </c>
      <c r="Q7" s="15" t="s">
        <v>257</v>
      </c>
      <c r="R7" s="15" t="s">
        <v>257</v>
      </c>
      <c r="S7" s="15" t="s">
        <v>257</v>
      </c>
      <c r="T7" s="27" t="s">
        <v>258</v>
      </c>
      <c r="U7" s="27" t="s">
        <v>258</v>
      </c>
      <c r="V7" s="27" t="s">
        <v>258</v>
      </c>
      <c r="W7" s="27" t="s">
        <v>258</v>
      </c>
      <c r="X7" s="27" t="s">
        <v>258</v>
      </c>
      <c r="Y7" s="27" t="s">
        <v>258</v>
      </c>
      <c r="Z7" s="27" t="s">
        <v>258</v>
      </c>
      <c r="AA7" s="63" t="s">
        <v>258</v>
      </c>
      <c r="AB7" s="63" t="s">
        <v>258</v>
      </c>
      <c r="AC7" s="63" t="s">
        <v>258</v>
      </c>
      <c r="AD7" s="24" t="s">
        <v>256</v>
      </c>
      <c r="AE7" s="24" t="s">
        <v>256</v>
      </c>
      <c r="AF7" s="24" t="s">
        <v>256</v>
      </c>
      <c r="AG7" s="24" t="s">
        <v>256</v>
      </c>
      <c r="AH7" s="54" t="s">
        <v>259</v>
      </c>
      <c r="AI7" s="55" t="s">
        <v>259</v>
      </c>
      <c r="AJ7" s="21" t="s">
        <v>256</v>
      </c>
      <c r="AK7" s="21" t="s">
        <v>256</v>
      </c>
      <c r="AL7" s="21" t="s">
        <v>256</v>
      </c>
      <c r="AM7" s="21" t="s">
        <v>256</v>
      </c>
      <c r="AN7" s="21" t="s">
        <v>256</v>
      </c>
      <c r="AO7" s="21" t="s">
        <v>256</v>
      </c>
      <c r="AP7" s="21" t="s">
        <v>256</v>
      </c>
      <c r="AQ7" s="21" t="s">
        <v>256</v>
      </c>
      <c r="AR7" s="58" t="s">
        <v>259</v>
      </c>
      <c r="AS7" s="58" t="s">
        <v>259</v>
      </c>
      <c r="AT7" s="58" t="s">
        <v>259</v>
      </c>
      <c r="AU7" s="58" t="s">
        <v>259</v>
      </c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5">
      <c r="A8" s="14" t="s">
        <v>257</v>
      </c>
      <c r="B8" s="15" t="s">
        <v>257</v>
      </c>
      <c r="C8" s="15" t="s">
        <v>257</v>
      </c>
      <c r="D8" s="15" t="s">
        <v>257</v>
      </c>
      <c r="E8" s="15" t="s">
        <v>257</v>
      </c>
      <c r="F8" s="15" t="s">
        <v>257</v>
      </c>
      <c r="G8" s="15" t="s">
        <v>257</v>
      </c>
      <c r="H8" s="48" t="s">
        <v>259</v>
      </c>
      <c r="I8" s="49" t="s">
        <v>259</v>
      </c>
      <c r="J8" s="47" t="s">
        <v>259</v>
      </c>
      <c r="K8" s="15" t="s">
        <v>257</v>
      </c>
      <c r="L8" s="15" t="s">
        <v>257</v>
      </c>
      <c r="M8" s="15" t="s">
        <v>257</v>
      </c>
      <c r="N8" s="15" t="s">
        <v>257</v>
      </c>
      <c r="O8" s="47" t="s">
        <v>259</v>
      </c>
      <c r="P8" s="48" t="s">
        <v>259</v>
      </c>
      <c r="Q8" s="15" t="s">
        <v>257</v>
      </c>
      <c r="R8" s="15" t="s">
        <v>257</v>
      </c>
      <c r="S8" s="15" t="s">
        <v>257</v>
      </c>
      <c r="T8" s="27" t="s">
        <v>258</v>
      </c>
      <c r="U8" s="27" t="s">
        <v>258</v>
      </c>
      <c r="V8" s="27" t="s">
        <v>258</v>
      </c>
      <c r="W8" s="27" t="s">
        <v>258</v>
      </c>
      <c r="X8" s="27" t="s">
        <v>258</v>
      </c>
      <c r="Y8" s="27" t="s">
        <v>258</v>
      </c>
      <c r="Z8" s="27" t="s">
        <v>258</v>
      </c>
      <c r="AA8" s="63" t="s">
        <v>258</v>
      </c>
      <c r="AB8" s="63" t="s">
        <v>258</v>
      </c>
      <c r="AC8" s="63" t="s">
        <v>258</v>
      </c>
      <c r="AD8" s="24" t="s">
        <v>256</v>
      </c>
      <c r="AE8" s="24" t="s">
        <v>256</v>
      </c>
      <c r="AF8" s="24" t="s">
        <v>256</v>
      </c>
      <c r="AG8" s="24" t="s">
        <v>256</v>
      </c>
      <c r="AH8" s="54" t="s">
        <v>259</v>
      </c>
      <c r="AI8" s="55" t="s">
        <v>259</v>
      </c>
      <c r="AJ8" s="21" t="s">
        <v>256</v>
      </c>
      <c r="AK8" s="21" t="s">
        <v>256</v>
      </c>
      <c r="AL8" s="21" t="s">
        <v>256</v>
      </c>
      <c r="AM8" s="21" t="s">
        <v>256</v>
      </c>
      <c r="AN8" s="21" t="s">
        <v>256</v>
      </c>
      <c r="AO8" s="21" t="s">
        <v>256</v>
      </c>
      <c r="AP8" s="21" t="s">
        <v>256</v>
      </c>
      <c r="AQ8" s="21" t="s">
        <v>256</v>
      </c>
      <c r="AR8" s="58" t="s">
        <v>259</v>
      </c>
      <c r="AS8" s="58" t="s">
        <v>259</v>
      </c>
      <c r="AT8" s="58" t="s">
        <v>259</v>
      </c>
      <c r="AU8" s="58" t="s">
        <v>259</v>
      </c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5">
      <c r="A9" s="14" t="s">
        <v>257</v>
      </c>
      <c r="B9" s="15" t="s">
        <v>257</v>
      </c>
      <c r="C9" s="15" t="s">
        <v>257</v>
      </c>
      <c r="D9" s="15" t="s">
        <v>257</v>
      </c>
      <c r="E9" s="15" t="s">
        <v>257</v>
      </c>
      <c r="F9" s="15" t="s">
        <v>257</v>
      </c>
      <c r="G9" s="15" t="s">
        <v>257</v>
      </c>
      <c r="H9" s="48" t="s">
        <v>259</v>
      </c>
      <c r="I9" s="49" t="s">
        <v>259</v>
      </c>
      <c r="J9" s="47" t="s">
        <v>259</v>
      </c>
      <c r="K9" s="15" t="s">
        <v>257</v>
      </c>
      <c r="L9" s="15" t="s">
        <v>257</v>
      </c>
      <c r="M9" s="15" t="s">
        <v>257</v>
      </c>
      <c r="N9" s="15" t="s">
        <v>257</v>
      </c>
      <c r="O9" s="47" t="s">
        <v>259</v>
      </c>
      <c r="P9" s="48" t="s">
        <v>259</v>
      </c>
      <c r="Q9" s="15" t="s">
        <v>257</v>
      </c>
      <c r="R9" s="15" t="s">
        <v>257</v>
      </c>
      <c r="S9" s="15" t="s">
        <v>257</v>
      </c>
      <c r="T9" s="27" t="s">
        <v>258</v>
      </c>
      <c r="U9" s="27" t="s">
        <v>258</v>
      </c>
      <c r="V9" s="27" t="s">
        <v>258</v>
      </c>
      <c r="W9" s="27" t="s">
        <v>258</v>
      </c>
      <c r="X9" s="27" t="s">
        <v>258</v>
      </c>
      <c r="Y9" s="27" t="s">
        <v>258</v>
      </c>
      <c r="Z9" s="27" t="s">
        <v>258</v>
      </c>
      <c r="AA9" s="63" t="s">
        <v>258</v>
      </c>
      <c r="AB9" s="63" t="s">
        <v>258</v>
      </c>
      <c r="AC9" s="63" t="s">
        <v>258</v>
      </c>
      <c r="AD9" s="24" t="s">
        <v>256</v>
      </c>
      <c r="AE9" s="24" t="s">
        <v>256</v>
      </c>
      <c r="AF9" s="24" t="s">
        <v>256</v>
      </c>
      <c r="AG9" s="24" t="s">
        <v>256</v>
      </c>
      <c r="AH9" s="54" t="s">
        <v>259</v>
      </c>
      <c r="AI9" s="55" t="s">
        <v>259</v>
      </c>
      <c r="AJ9" s="21" t="s">
        <v>256</v>
      </c>
      <c r="AK9" s="21" t="s">
        <v>256</v>
      </c>
      <c r="AL9" s="21" t="s">
        <v>256</v>
      </c>
      <c r="AM9" s="21" t="s">
        <v>256</v>
      </c>
      <c r="AN9" s="21" t="s">
        <v>256</v>
      </c>
      <c r="AO9" s="21" t="s">
        <v>256</v>
      </c>
      <c r="AP9" s="21" t="s">
        <v>256</v>
      </c>
      <c r="AQ9" s="21" t="s">
        <v>256</v>
      </c>
      <c r="AR9" s="58" t="s">
        <v>259</v>
      </c>
      <c r="AS9" s="58" t="s">
        <v>259</v>
      </c>
      <c r="AT9" s="58" t="s">
        <v>259</v>
      </c>
      <c r="AU9" s="58" t="s">
        <v>259</v>
      </c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5">
      <c r="A10" s="14" t="s">
        <v>257</v>
      </c>
      <c r="B10" s="15" t="s">
        <v>257</v>
      </c>
      <c r="C10" s="15" t="s">
        <v>257</v>
      </c>
      <c r="D10" s="15" t="s">
        <v>257</v>
      </c>
      <c r="E10" s="15" t="s">
        <v>257</v>
      </c>
      <c r="F10" s="15" t="s">
        <v>257</v>
      </c>
      <c r="G10" s="15" t="s">
        <v>257</v>
      </c>
      <c r="H10" s="48" t="s">
        <v>259</v>
      </c>
      <c r="I10" s="49" t="s">
        <v>259</v>
      </c>
      <c r="J10" s="47" t="s">
        <v>259</v>
      </c>
      <c r="K10" s="15" t="s">
        <v>257</v>
      </c>
      <c r="L10" s="15" t="s">
        <v>257</v>
      </c>
      <c r="M10" s="15" t="s">
        <v>257</v>
      </c>
      <c r="N10" s="15" t="s">
        <v>257</v>
      </c>
      <c r="O10" s="47" t="s">
        <v>259</v>
      </c>
      <c r="P10" s="48" t="s">
        <v>259</v>
      </c>
      <c r="Q10" s="15" t="s">
        <v>257</v>
      </c>
      <c r="R10" s="15" t="s">
        <v>257</v>
      </c>
      <c r="S10" s="15" t="s">
        <v>257</v>
      </c>
      <c r="T10" s="27" t="s">
        <v>258</v>
      </c>
      <c r="U10" s="27" t="s">
        <v>258</v>
      </c>
      <c r="V10" s="27" t="s">
        <v>258</v>
      </c>
      <c r="W10" s="27" t="s">
        <v>258</v>
      </c>
      <c r="X10" s="27" t="s">
        <v>258</v>
      </c>
      <c r="Y10" s="27" t="s">
        <v>258</v>
      </c>
      <c r="Z10" s="27" t="s">
        <v>258</v>
      </c>
      <c r="AA10" s="63" t="s">
        <v>258</v>
      </c>
      <c r="AB10" s="63" t="s">
        <v>258</v>
      </c>
      <c r="AC10" s="63" t="s">
        <v>258</v>
      </c>
      <c r="AD10" s="24" t="s">
        <v>256</v>
      </c>
      <c r="AE10" s="24" t="s">
        <v>256</v>
      </c>
      <c r="AF10" s="24" t="s">
        <v>256</v>
      </c>
      <c r="AG10" s="24" t="s">
        <v>256</v>
      </c>
      <c r="AH10" s="54" t="s">
        <v>259</v>
      </c>
      <c r="AI10" s="55" t="s">
        <v>259</v>
      </c>
      <c r="AJ10" s="21" t="s">
        <v>256</v>
      </c>
      <c r="AK10" s="21" t="s">
        <v>256</v>
      </c>
      <c r="AL10" s="21" t="s">
        <v>256</v>
      </c>
      <c r="AM10" s="21" t="s">
        <v>256</v>
      </c>
      <c r="AN10" s="21" t="s">
        <v>256</v>
      </c>
      <c r="AO10" s="21" t="s">
        <v>256</v>
      </c>
      <c r="AP10" s="21" t="s">
        <v>256</v>
      </c>
      <c r="AQ10" s="21" t="s">
        <v>256</v>
      </c>
      <c r="AR10" s="58" t="s">
        <v>259</v>
      </c>
      <c r="AS10" s="58" t="s">
        <v>259</v>
      </c>
      <c r="AT10" s="58" t="s">
        <v>259</v>
      </c>
      <c r="AU10" s="58" t="s">
        <v>259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5">
      <c r="A11" s="14" t="s">
        <v>257</v>
      </c>
      <c r="B11" s="15" t="s">
        <v>257</v>
      </c>
      <c r="C11" s="15" t="s">
        <v>257</v>
      </c>
      <c r="D11" s="15" t="s">
        <v>257</v>
      </c>
      <c r="E11" s="15" t="s">
        <v>257</v>
      </c>
      <c r="F11" s="15" t="s">
        <v>257</v>
      </c>
      <c r="G11" s="15" t="s">
        <v>257</v>
      </c>
      <c r="H11" s="48" t="s">
        <v>259</v>
      </c>
      <c r="I11" s="49" t="s">
        <v>259</v>
      </c>
      <c r="J11" s="47" t="s">
        <v>259</v>
      </c>
      <c r="K11" s="15" t="s">
        <v>257</v>
      </c>
      <c r="L11" s="15" t="s">
        <v>257</v>
      </c>
      <c r="M11" s="15" t="s">
        <v>257</v>
      </c>
      <c r="N11" s="15" t="s">
        <v>257</v>
      </c>
      <c r="O11" s="47" t="s">
        <v>259</v>
      </c>
      <c r="P11" s="48" t="s">
        <v>259</v>
      </c>
      <c r="Q11" s="15" t="s">
        <v>257</v>
      </c>
      <c r="R11" s="15" t="s">
        <v>257</v>
      </c>
      <c r="S11" s="15" t="s">
        <v>257</v>
      </c>
      <c r="T11" s="27" t="s">
        <v>258</v>
      </c>
      <c r="U11" s="27" t="s">
        <v>258</v>
      </c>
      <c r="V11" s="27" t="s">
        <v>258</v>
      </c>
      <c r="W11" s="27" t="s">
        <v>258</v>
      </c>
      <c r="X11" s="27" t="s">
        <v>258</v>
      </c>
      <c r="Y11" s="27" t="s">
        <v>258</v>
      </c>
      <c r="Z11" s="27" t="s">
        <v>258</v>
      </c>
      <c r="AA11" s="63" t="s">
        <v>258</v>
      </c>
      <c r="AB11" s="63" t="s">
        <v>258</v>
      </c>
      <c r="AC11" s="63" t="s">
        <v>258</v>
      </c>
      <c r="AD11" s="24" t="s">
        <v>256</v>
      </c>
      <c r="AE11" s="24" t="s">
        <v>256</v>
      </c>
      <c r="AF11" s="24" t="s">
        <v>256</v>
      </c>
      <c r="AG11" s="24" t="s">
        <v>256</v>
      </c>
      <c r="AH11" s="54" t="s">
        <v>259</v>
      </c>
      <c r="AI11" s="55" t="s">
        <v>259</v>
      </c>
      <c r="AJ11" s="21" t="s">
        <v>256</v>
      </c>
      <c r="AK11" s="21" t="s">
        <v>256</v>
      </c>
      <c r="AL11" s="21" t="s">
        <v>256</v>
      </c>
      <c r="AM11" s="21" t="s">
        <v>256</v>
      </c>
      <c r="AN11" s="21" t="s">
        <v>256</v>
      </c>
      <c r="AO11" s="21" t="s">
        <v>256</v>
      </c>
      <c r="AP11" s="21" t="s">
        <v>256</v>
      </c>
      <c r="AQ11" s="21" t="s">
        <v>256</v>
      </c>
      <c r="AR11" s="58" t="s">
        <v>259</v>
      </c>
      <c r="AS11" s="58" t="s">
        <v>259</v>
      </c>
      <c r="AT11" s="58" t="s">
        <v>259</v>
      </c>
      <c r="AU11" s="58" t="s">
        <v>259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5">
      <c r="A12" s="14" t="s">
        <v>257</v>
      </c>
      <c r="B12" s="15" t="s">
        <v>257</v>
      </c>
      <c r="C12" s="15" t="s">
        <v>257</v>
      </c>
      <c r="D12" s="15" t="s">
        <v>257</v>
      </c>
      <c r="E12" s="15" t="s">
        <v>257</v>
      </c>
      <c r="F12" s="15" t="s">
        <v>257</v>
      </c>
      <c r="G12" s="15" t="s">
        <v>257</v>
      </c>
      <c r="H12" s="48" t="s">
        <v>259</v>
      </c>
      <c r="I12" s="49" t="s">
        <v>259</v>
      </c>
      <c r="J12" s="47" t="s">
        <v>259</v>
      </c>
      <c r="K12" s="15" t="s">
        <v>257</v>
      </c>
      <c r="L12" s="15" t="s">
        <v>257</v>
      </c>
      <c r="M12" s="15" t="s">
        <v>257</v>
      </c>
      <c r="N12" s="15" t="s">
        <v>257</v>
      </c>
      <c r="O12" s="47" t="s">
        <v>259</v>
      </c>
      <c r="P12" s="48" t="s">
        <v>259</v>
      </c>
      <c r="Q12" s="15" t="s">
        <v>257</v>
      </c>
      <c r="R12" s="15" t="s">
        <v>257</v>
      </c>
      <c r="S12" s="15" t="s">
        <v>257</v>
      </c>
      <c r="T12" s="27" t="s">
        <v>258</v>
      </c>
      <c r="U12" s="27" t="s">
        <v>258</v>
      </c>
      <c r="V12" s="27" t="s">
        <v>258</v>
      </c>
      <c r="W12" s="27" t="s">
        <v>258</v>
      </c>
      <c r="X12" s="27" t="s">
        <v>258</v>
      </c>
      <c r="Y12" s="27" t="s">
        <v>258</v>
      </c>
      <c r="Z12" s="27" t="s">
        <v>258</v>
      </c>
      <c r="AA12" s="63" t="s">
        <v>258</v>
      </c>
      <c r="AB12" s="63" t="s">
        <v>258</v>
      </c>
      <c r="AC12" s="63" t="s">
        <v>258</v>
      </c>
      <c r="AD12" s="24" t="s">
        <v>256</v>
      </c>
      <c r="AE12" s="24" t="s">
        <v>256</v>
      </c>
      <c r="AF12" s="24" t="s">
        <v>256</v>
      </c>
      <c r="AG12" s="24" t="s">
        <v>256</v>
      </c>
      <c r="AH12" s="54" t="s">
        <v>259</v>
      </c>
      <c r="AI12" s="55" t="s">
        <v>259</v>
      </c>
      <c r="AJ12" s="21" t="s">
        <v>256</v>
      </c>
      <c r="AK12" s="21" t="s">
        <v>256</v>
      </c>
      <c r="AL12" s="21" t="s">
        <v>256</v>
      </c>
      <c r="AM12" s="21" t="s">
        <v>256</v>
      </c>
      <c r="AN12" s="21" t="s">
        <v>256</v>
      </c>
      <c r="AO12" s="21" t="s">
        <v>256</v>
      </c>
      <c r="AP12" s="21" t="s">
        <v>256</v>
      </c>
      <c r="AQ12" s="21" t="s">
        <v>256</v>
      </c>
      <c r="AR12" s="58" t="s">
        <v>259</v>
      </c>
      <c r="AS12" s="58" t="s">
        <v>259</v>
      </c>
      <c r="AT12" s="58" t="s">
        <v>259</v>
      </c>
      <c r="AU12" s="58" t="s">
        <v>259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5">
      <c r="A13" s="14" t="s">
        <v>257</v>
      </c>
      <c r="B13" s="15" t="s">
        <v>257</v>
      </c>
      <c r="C13" s="15" t="s">
        <v>257</v>
      </c>
      <c r="D13" s="15" t="s">
        <v>257</v>
      </c>
      <c r="E13" s="15" t="s">
        <v>257</v>
      </c>
      <c r="F13" s="15" t="s">
        <v>257</v>
      </c>
      <c r="G13" s="15" t="s">
        <v>257</v>
      </c>
      <c r="H13" s="48" t="s">
        <v>259</v>
      </c>
      <c r="I13" s="49" t="s">
        <v>259</v>
      </c>
      <c r="J13" s="47" t="s">
        <v>259</v>
      </c>
      <c r="K13" s="15" t="s">
        <v>257</v>
      </c>
      <c r="L13" s="15" t="s">
        <v>257</v>
      </c>
      <c r="M13" s="15" t="s">
        <v>257</v>
      </c>
      <c r="N13" s="15" t="s">
        <v>257</v>
      </c>
      <c r="O13" s="47" t="s">
        <v>259</v>
      </c>
      <c r="P13" s="48" t="s">
        <v>259</v>
      </c>
      <c r="Q13" s="15" t="s">
        <v>257</v>
      </c>
      <c r="R13" s="15" t="s">
        <v>257</v>
      </c>
      <c r="S13" s="15" t="s">
        <v>257</v>
      </c>
      <c r="T13" s="27" t="s">
        <v>258</v>
      </c>
      <c r="U13" s="27" t="s">
        <v>258</v>
      </c>
      <c r="V13" s="27" t="s">
        <v>258</v>
      </c>
      <c r="W13" s="27" t="s">
        <v>258</v>
      </c>
      <c r="X13" s="27" t="s">
        <v>258</v>
      </c>
      <c r="Y13" s="27" t="s">
        <v>258</v>
      </c>
      <c r="Z13" s="27" t="s">
        <v>258</v>
      </c>
      <c r="AA13" s="63" t="s">
        <v>258</v>
      </c>
      <c r="AB13" s="63" t="s">
        <v>258</v>
      </c>
      <c r="AC13" s="63" t="s">
        <v>258</v>
      </c>
      <c r="AD13" s="24" t="s">
        <v>256</v>
      </c>
      <c r="AE13" s="24" t="s">
        <v>256</v>
      </c>
      <c r="AF13" s="24" t="s">
        <v>256</v>
      </c>
      <c r="AG13" s="24" t="s">
        <v>256</v>
      </c>
      <c r="AH13" s="54" t="s">
        <v>259</v>
      </c>
      <c r="AI13" s="55" t="s">
        <v>259</v>
      </c>
      <c r="AJ13" s="21" t="s">
        <v>256</v>
      </c>
      <c r="AK13" s="21" t="s">
        <v>256</v>
      </c>
      <c r="AL13" s="21" t="s">
        <v>256</v>
      </c>
      <c r="AM13" s="21" t="s">
        <v>256</v>
      </c>
      <c r="AN13" s="21" t="s">
        <v>256</v>
      </c>
      <c r="AO13" s="21" t="s">
        <v>256</v>
      </c>
      <c r="AP13" s="21" t="s">
        <v>256</v>
      </c>
      <c r="AQ13" s="21" t="s">
        <v>256</v>
      </c>
      <c r="AR13" s="58" t="s">
        <v>259</v>
      </c>
      <c r="AS13" s="58" t="s">
        <v>259</v>
      </c>
      <c r="AT13" s="58" t="s">
        <v>259</v>
      </c>
      <c r="AU13" s="58" t="s">
        <v>259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5">
      <c r="A14" s="14" t="s">
        <v>257</v>
      </c>
      <c r="B14" s="15" t="s">
        <v>257</v>
      </c>
      <c r="C14" s="15" t="s">
        <v>257</v>
      </c>
      <c r="D14" s="15" t="s">
        <v>257</v>
      </c>
      <c r="E14" s="15" t="s">
        <v>257</v>
      </c>
      <c r="F14" s="15" t="s">
        <v>257</v>
      </c>
      <c r="G14" s="15" t="s">
        <v>257</v>
      </c>
      <c r="H14" s="48" t="s">
        <v>259</v>
      </c>
      <c r="I14" s="49" t="s">
        <v>259</v>
      </c>
      <c r="J14" s="47" t="s">
        <v>259</v>
      </c>
      <c r="K14" s="15" t="s">
        <v>257</v>
      </c>
      <c r="L14" s="15" t="s">
        <v>257</v>
      </c>
      <c r="M14" s="15" t="s">
        <v>257</v>
      </c>
      <c r="N14" s="15" t="s">
        <v>257</v>
      </c>
      <c r="O14" s="47" t="s">
        <v>259</v>
      </c>
      <c r="P14" s="48" t="s">
        <v>259</v>
      </c>
      <c r="Q14" s="15" t="s">
        <v>257</v>
      </c>
      <c r="R14" s="15" t="s">
        <v>257</v>
      </c>
      <c r="S14" s="15" t="s">
        <v>257</v>
      </c>
      <c r="T14" s="27" t="s">
        <v>258</v>
      </c>
      <c r="U14" s="27" t="s">
        <v>258</v>
      </c>
      <c r="V14" s="27" t="s">
        <v>258</v>
      </c>
      <c r="W14" s="27" t="s">
        <v>258</v>
      </c>
      <c r="X14" s="27" t="s">
        <v>258</v>
      </c>
      <c r="Y14" s="27" t="s">
        <v>258</v>
      </c>
      <c r="Z14" s="27" t="s">
        <v>258</v>
      </c>
      <c r="AA14" s="63" t="s">
        <v>258</v>
      </c>
      <c r="AB14" s="63" t="s">
        <v>258</v>
      </c>
      <c r="AC14" s="63" t="s">
        <v>258</v>
      </c>
      <c r="AD14" s="24" t="s">
        <v>256</v>
      </c>
      <c r="AE14" s="24" t="s">
        <v>256</v>
      </c>
      <c r="AF14" s="24" t="s">
        <v>256</v>
      </c>
      <c r="AG14" s="24" t="s">
        <v>256</v>
      </c>
      <c r="AH14" s="54" t="s">
        <v>259</v>
      </c>
      <c r="AI14" s="55" t="s">
        <v>259</v>
      </c>
      <c r="AJ14" s="21" t="s">
        <v>256</v>
      </c>
      <c r="AK14" s="21" t="s">
        <v>256</v>
      </c>
      <c r="AL14" s="21" t="s">
        <v>256</v>
      </c>
      <c r="AM14" s="21" t="s">
        <v>256</v>
      </c>
      <c r="AN14" s="21" t="s">
        <v>256</v>
      </c>
      <c r="AO14" s="21" t="s">
        <v>256</v>
      </c>
      <c r="AP14" s="21" t="s">
        <v>256</v>
      </c>
      <c r="AQ14" s="21" t="s">
        <v>256</v>
      </c>
      <c r="AR14" s="58" t="s">
        <v>259</v>
      </c>
      <c r="AS14" s="58" t="s">
        <v>259</v>
      </c>
      <c r="AT14" s="58" t="s">
        <v>259</v>
      </c>
      <c r="AU14" s="58" t="s">
        <v>259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5">
      <c r="A15" s="14" t="s">
        <v>257</v>
      </c>
      <c r="B15" s="15" t="s">
        <v>257</v>
      </c>
      <c r="C15" s="15" t="s">
        <v>257</v>
      </c>
      <c r="D15" s="15" t="s">
        <v>257</v>
      </c>
      <c r="E15" s="15" t="s">
        <v>257</v>
      </c>
      <c r="F15" s="15" t="s">
        <v>257</v>
      </c>
      <c r="G15" s="15" t="s">
        <v>257</v>
      </c>
      <c r="H15" s="48" t="s">
        <v>259</v>
      </c>
      <c r="I15" s="49" t="s">
        <v>259</v>
      </c>
      <c r="J15" s="47" t="s">
        <v>259</v>
      </c>
      <c r="K15" s="15" t="s">
        <v>257</v>
      </c>
      <c r="L15" s="15" t="s">
        <v>257</v>
      </c>
      <c r="M15" s="15" t="s">
        <v>257</v>
      </c>
      <c r="N15" s="15" t="s">
        <v>257</v>
      </c>
      <c r="O15" s="47" t="s">
        <v>259</v>
      </c>
      <c r="P15" s="48" t="s">
        <v>259</v>
      </c>
      <c r="Q15" s="15" t="s">
        <v>257</v>
      </c>
      <c r="R15" s="15" t="s">
        <v>257</v>
      </c>
      <c r="S15" s="15" t="s">
        <v>257</v>
      </c>
      <c r="T15" s="27" t="s">
        <v>258</v>
      </c>
      <c r="U15" s="27" t="s">
        <v>258</v>
      </c>
      <c r="V15" s="27" t="s">
        <v>258</v>
      </c>
      <c r="W15" s="27" t="s">
        <v>258</v>
      </c>
      <c r="X15" s="27" t="s">
        <v>258</v>
      </c>
      <c r="Y15" s="27" t="s">
        <v>258</v>
      </c>
      <c r="Z15" s="27" t="s">
        <v>258</v>
      </c>
      <c r="AA15" s="63" t="s">
        <v>258</v>
      </c>
      <c r="AB15" s="63" t="s">
        <v>258</v>
      </c>
      <c r="AC15" s="63" t="s">
        <v>258</v>
      </c>
      <c r="AD15" s="24" t="s">
        <v>256</v>
      </c>
      <c r="AE15" s="24" t="s">
        <v>256</v>
      </c>
      <c r="AF15" s="24" t="s">
        <v>256</v>
      </c>
      <c r="AG15" s="24" t="s">
        <v>256</v>
      </c>
      <c r="AH15" s="54" t="s">
        <v>259</v>
      </c>
      <c r="AI15" s="55" t="s">
        <v>259</v>
      </c>
      <c r="AJ15" s="21" t="s">
        <v>256</v>
      </c>
      <c r="AK15" s="21" t="s">
        <v>256</v>
      </c>
      <c r="AL15" s="21" t="s">
        <v>256</v>
      </c>
      <c r="AM15" s="21" t="s">
        <v>256</v>
      </c>
      <c r="AN15" s="21" t="s">
        <v>256</v>
      </c>
      <c r="AO15" s="21" t="s">
        <v>256</v>
      </c>
      <c r="AP15" s="21" t="s">
        <v>256</v>
      </c>
      <c r="AQ15" s="21" t="s">
        <v>256</v>
      </c>
      <c r="AR15" s="58" t="s">
        <v>259</v>
      </c>
      <c r="AS15" s="58" t="s">
        <v>259</v>
      </c>
      <c r="AT15" s="58" t="s">
        <v>259</v>
      </c>
      <c r="AU15" s="58" t="s">
        <v>259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5">
      <c r="A16" s="14" t="s">
        <v>257</v>
      </c>
      <c r="B16" s="15" t="s">
        <v>257</v>
      </c>
      <c r="C16" s="15" t="s">
        <v>257</v>
      </c>
      <c r="D16" s="15" t="s">
        <v>257</v>
      </c>
      <c r="E16" s="15" t="s">
        <v>257</v>
      </c>
      <c r="F16" s="15" t="s">
        <v>257</v>
      </c>
      <c r="G16" s="15" t="s">
        <v>257</v>
      </c>
      <c r="H16" s="48" t="s">
        <v>259</v>
      </c>
      <c r="I16" s="49" t="s">
        <v>259</v>
      </c>
      <c r="J16" s="47" t="s">
        <v>259</v>
      </c>
      <c r="K16" s="15" t="s">
        <v>257</v>
      </c>
      <c r="L16" s="15" t="s">
        <v>257</v>
      </c>
      <c r="M16" s="15" t="s">
        <v>257</v>
      </c>
      <c r="N16" s="15" t="s">
        <v>257</v>
      </c>
      <c r="O16" s="47" t="s">
        <v>259</v>
      </c>
      <c r="P16" s="48" t="s">
        <v>259</v>
      </c>
      <c r="Q16" s="15" t="s">
        <v>257</v>
      </c>
      <c r="R16" s="15" t="s">
        <v>257</v>
      </c>
      <c r="S16" s="15" t="s">
        <v>257</v>
      </c>
      <c r="T16" s="27" t="s">
        <v>258</v>
      </c>
      <c r="U16" s="27" t="s">
        <v>258</v>
      </c>
      <c r="V16" s="27" t="s">
        <v>258</v>
      </c>
      <c r="W16" s="27" t="s">
        <v>258</v>
      </c>
      <c r="X16" s="27" t="s">
        <v>258</v>
      </c>
      <c r="Y16" s="27" t="s">
        <v>258</v>
      </c>
      <c r="Z16" s="27" t="s">
        <v>258</v>
      </c>
      <c r="AA16" s="63" t="s">
        <v>258</v>
      </c>
      <c r="AB16" s="63" t="s">
        <v>258</v>
      </c>
      <c r="AC16" s="63" t="s">
        <v>258</v>
      </c>
      <c r="AD16" s="24" t="s">
        <v>256</v>
      </c>
      <c r="AE16" s="24" t="s">
        <v>256</v>
      </c>
      <c r="AF16" s="24" t="s">
        <v>256</v>
      </c>
      <c r="AG16" s="24" t="s">
        <v>256</v>
      </c>
      <c r="AH16" s="54" t="s">
        <v>259</v>
      </c>
      <c r="AI16" s="55" t="s">
        <v>259</v>
      </c>
      <c r="AJ16" s="21" t="s">
        <v>256</v>
      </c>
      <c r="AK16" s="21" t="s">
        <v>256</v>
      </c>
      <c r="AL16" s="21" t="s">
        <v>256</v>
      </c>
      <c r="AM16" s="21" t="s">
        <v>256</v>
      </c>
      <c r="AN16" s="21" t="s">
        <v>256</v>
      </c>
      <c r="AO16" s="21" t="s">
        <v>256</v>
      </c>
      <c r="AP16" s="21" t="s">
        <v>256</v>
      </c>
      <c r="AQ16" s="21" t="s">
        <v>256</v>
      </c>
      <c r="AR16" s="58" t="s">
        <v>259</v>
      </c>
      <c r="AS16" s="58" t="s">
        <v>259</v>
      </c>
      <c r="AT16" s="58" t="s">
        <v>259</v>
      </c>
      <c r="AU16" s="58" t="s">
        <v>259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5">
      <c r="A17" s="14" t="s">
        <v>257</v>
      </c>
      <c r="B17" s="15" t="s">
        <v>257</v>
      </c>
      <c r="C17" s="15" t="s">
        <v>257</v>
      </c>
      <c r="D17" s="15" t="s">
        <v>257</v>
      </c>
      <c r="E17" s="15" t="s">
        <v>257</v>
      </c>
      <c r="F17" s="15" t="s">
        <v>257</v>
      </c>
      <c r="G17" s="15" t="s">
        <v>257</v>
      </c>
      <c r="H17" s="48" t="s">
        <v>259</v>
      </c>
      <c r="I17" s="49" t="s">
        <v>259</v>
      </c>
      <c r="J17" s="47" t="s">
        <v>259</v>
      </c>
      <c r="K17" s="15" t="s">
        <v>257</v>
      </c>
      <c r="L17" s="15" t="s">
        <v>257</v>
      </c>
      <c r="M17" s="15" t="s">
        <v>257</v>
      </c>
      <c r="N17" s="15" t="s">
        <v>257</v>
      </c>
      <c r="O17" s="47" t="s">
        <v>259</v>
      </c>
      <c r="P17" s="48" t="s">
        <v>259</v>
      </c>
      <c r="Q17" s="15" t="s">
        <v>257</v>
      </c>
      <c r="R17" s="15" t="s">
        <v>257</v>
      </c>
      <c r="S17" s="15" t="s">
        <v>257</v>
      </c>
      <c r="T17" s="27" t="s">
        <v>258</v>
      </c>
      <c r="U17" s="27" t="s">
        <v>258</v>
      </c>
      <c r="V17" s="27" t="s">
        <v>258</v>
      </c>
      <c r="W17" s="27" t="s">
        <v>258</v>
      </c>
      <c r="X17" s="27" t="s">
        <v>258</v>
      </c>
      <c r="Y17" s="27" t="s">
        <v>258</v>
      </c>
      <c r="Z17" s="27" t="s">
        <v>258</v>
      </c>
      <c r="AA17" s="63" t="s">
        <v>258</v>
      </c>
      <c r="AB17" s="63" t="s">
        <v>258</v>
      </c>
      <c r="AC17" s="63" t="s">
        <v>258</v>
      </c>
      <c r="AD17" s="24" t="s">
        <v>256</v>
      </c>
      <c r="AE17" s="24" t="s">
        <v>256</v>
      </c>
      <c r="AF17" s="24" t="s">
        <v>256</v>
      </c>
      <c r="AG17" s="24" t="s">
        <v>256</v>
      </c>
      <c r="AH17" s="54" t="s">
        <v>259</v>
      </c>
      <c r="AI17" s="55" t="s">
        <v>259</v>
      </c>
      <c r="AJ17" s="21" t="s">
        <v>256</v>
      </c>
      <c r="AK17" s="21" t="s">
        <v>256</v>
      </c>
      <c r="AL17" s="21" t="s">
        <v>256</v>
      </c>
      <c r="AM17" s="21" t="s">
        <v>256</v>
      </c>
      <c r="AN17" s="21" t="s">
        <v>256</v>
      </c>
      <c r="AO17" s="21" t="s">
        <v>256</v>
      </c>
      <c r="AP17" s="21" t="s">
        <v>256</v>
      </c>
      <c r="AQ17" s="21" t="s">
        <v>256</v>
      </c>
      <c r="AR17" s="58" t="s">
        <v>259</v>
      </c>
      <c r="AS17" s="58" t="s">
        <v>259</v>
      </c>
      <c r="AT17" s="58" t="s">
        <v>259</v>
      </c>
      <c r="AU17" s="58" t="s">
        <v>259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5">
      <c r="A18" s="14" t="s">
        <v>257</v>
      </c>
      <c r="B18" s="15" t="s">
        <v>257</v>
      </c>
      <c r="C18" s="15" t="s">
        <v>257</v>
      </c>
      <c r="D18" s="15" t="s">
        <v>257</v>
      </c>
      <c r="E18" s="15" t="s">
        <v>257</v>
      </c>
      <c r="F18" s="15" t="s">
        <v>257</v>
      </c>
      <c r="G18" s="15" t="s">
        <v>257</v>
      </c>
      <c r="H18" s="48" t="s">
        <v>259</v>
      </c>
      <c r="I18" s="49" t="s">
        <v>259</v>
      </c>
      <c r="J18" s="47" t="s">
        <v>259</v>
      </c>
      <c r="K18" s="15" t="s">
        <v>257</v>
      </c>
      <c r="L18" s="15" t="s">
        <v>257</v>
      </c>
      <c r="M18" s="15" t="s">
        <v>257</v>
      </c>
      <c r="N18" s="15" t="s">
        <v>257</v>
      </c>
      <c r="O18" s="47" t="s">
        <v>259</v>
      </c>
      <c r="P18" s="48" t="s">
        <v>259</v>
      </c>
      <c r="Q18" s="15" t="s">
        <v>257</v>
      </c>
      <c r="R18" s="15" t="s">
        <v>257</v>
      </c>
      <c r="S18" s="15" t="s">
        <v>257</v>
      </c>
      <c r="T18" s="27" t="s">
        <v>258</v>
      </c>
      <c r="U18" s="27" t="s">
        <v>258</v>
      </c>
      <c r="V18" s="27" t="s">
        <v>258</v>
      </c>
      <c r="W18" s="27" t="s">
        <v>258</v>
      </c>
      <c r="X18" s="27" t="s">
        <v>258</v>
      </c>
      <c r="Y18" s="27" t="s">
        <v>258</v>
      </c>
      <c r="Z18" s="27" t="s">
        <v>258</v>
      </c>
      <c r="AA18" s="63" t="s">
        <v>258</v>
      </c>
      <c r="AB18" s="63" t="s">
        <v>258</v>
      </c>
      <c r="AC18" s="63" t="s">
        <v>258</v>
      </c>
      <c r="AD18" s="24" t="s">
        <v>256</v>
      </c>
      <c r="AE18" s="24" t="s">
        <v>256</v>
      </c>
      <c r="AF18" s="24" t="s">
        <v>256</v>
      </c>
      <c r="AG18" s="24" t="s">
        <v>256</v>
      </c>
      <c r="AH18" s="54" t="s">
        <v>259</v>
      </c>
      <c r="AI18" s="55" t="s">
        <v>259</v>
      </c>
      <c r="AJ18" s="21" t="s">
        <v>256</v>
      </c>
      <c r="AK18" s="21" t="s">
        <v>256</v>
      </c>
      <c r="AL18" s="21" t="s">
        <v>256</v>
      </c>
      <c r="AM18" s="21" t="s">
        <v>256</v>
      </c>
      <c r="AN18" s="21" t="s">
        <v>256</v>
      </c>
      <c r="AO18" s="21" t="s">
        <v>256</v>
      </c>
      <c r="AP18" s="21" t="s">
        <v>256</v>
      </c>
      <c r="AQ18" s="21" t="s">
        <v>256</v>
      </c>
      <c r="AR18" s="58" t="s">
        <v>259</v>
      </c>
      <c r="AS18" s="58" t="s">
        <v>259</v>
      </c>
      <c r="AT18" s="58" t="s">
        <v>259</v>
      </c>
      <c r="AU18" s="58" t="s">
        <v>259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5">
      <c r="A19" s="14" t="s">
        <v>257</v>
      </c>
      <c r="B19" s="15" t="s">
        <v>257</v>
      </c>
      <c r="C19" s="15" t="s">
        <v>257</v>
      </c>
      <c r="D19" s="15" t="s">
        <v>257</v>
      </c>
      <c r="E19" s="15" t="s">
        <v>257</v>
      </c>
      <c r="F19" s="15" t="s">
        <v>257</v>
      </c>
      <c r="G19" s="15" t="s">
        <v>257</v>
      </c>
      <c r="H19" s="48" t="s">
        <v>259</v>
      </c>
      <c r="I19" s="49" t="s">
        <v>259</v>
      </c>
      <c r="J19" s="47" t="s">
        <v>259</v>
      </c>
      <c r="K19" s="15" t="s">
        <v>257</v>
      </c>
      <c r="L19" s="15" t="s">
        <v>257</v>
      </c>
      <c r="M19" s="15" t="s">
        <v>257</v>
      </c>
      <c r="N19" s="15" t="s">
        <v>257</v>
      </c>
      <c r="O19" s="47" t="s">
        <v>259</v>
      </c>
      <c r="P19" s="48" t="s">
        <v>259</v>
      </c>
      <c r="Q19" s="15" t="s">
        <v>257</v>
      </c>
      <c r="R19" s="15" t="s">
        <v>257</v>
      </c>
      <c r="S19" s="15" t="s">
        <v>257</v>
      </c>
      <c r="T19" s="27" t="s">
        <v>258</v>
      </c>
      <c r="U19" s="27" t="s">
        <v>258</v>
      </c>
      <c r="V19" s="27" t="s">
        <v>258</v>
      </c>
      <c r="W19" s="27" t="s">
        <v>258</v>
      </c>
      <c r="X19" s="27" t="s">
        <v>258</v>
      </c>
      <c r="Y19" s="27" t="s">
        <v>258</v>
      </c>
      <c r="Z19" s="27" t="s">
        <v>258</v>
      </c>
      <c r="AA19" s="63" t="s">
        <v>258</v>
      </c>
      <c r="AB19" s="63" t="s">
        <v>258</v>
      </c>
      <c r="AC19" s="63" t="s">
        <v>258</v>
      </c>
      <c r="AD19" s="24" t="s">
        <v>256</v>
      </c>
      <c r="AE19" s="24" t="s">
        <v>256</v>
      </c>
      <c r="AF19" s="24" t="s">
        <v>256</v>
      </c>
      <c r="AG19" s="24" t="s">
        <v>256</v>
      </c>
      <c r="AH19" s="54" t="s">
        <v>259</v>
      </c>
      <c r="AI19" s="55" t="s">
        <v>259</v>
      </c>
      <c r="AJ19" s="21" t="s">
        <v>256</v>
      </c>
      <c r="AK19" s="21" t="s">
        <v>256</v>
      </c>
      <c r="AL19" s="21" t="s">
        <v>256</v>
      </c>
      <c r="AM19" s="21" t="s">
        <v>256</v>
      </c>
      <c r="AN19" s="21" t="s">
        <v>256</v>
      </c>
      <c r="AO19" s="21" t="s">
        <v>256</v>
      </c>
      <c r="AP19" s="21" t="s">
        <v>256</v>
      </c>
      <c r="AQ19" s="21" t="s">
        <v>256</v>
      </c>
      <c r="AR19" s="58" t="s">
        <v>259</v>
      </c>
      <c r="AS19" s="58" t="s">
        <v>259</v>
      </c>
      <c r="AT19" s="58" t="s">
        <v>259</v>
      </c>
      <c r="AU19" s="58" t="s">
        <v>259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5">
      <c r="A20" s="14" t="s">
        <v>257</v>
      </c>
      <c r="B20" s="15" t="s">
        <v>257</v>
      </c>
      <c r="C20" s="15" t="s">
        <v>257</v>
      </c>
      <c r="D20" s="15" t="s">
        <v>257</v>
      </c>
      <c r="E20" s="15" t="s">
        <v>257</v>
      </c>
      <c r="F20" s="15" t="s">
        <v>257</v>
      </c>
      <c r="G20" s="15" t="s">
        <v>257</v>
      </c>
      <c r="H20" s="48" t="s">
        <v>259</v>
      </c>
      <c r="I20" s="49" t="s">
        <v>259</v>
      </c>
      <c r="J20" s="47" t="s">
        <v>259</v>
      </c>
      <c r="K20" s="15" t="s">
        <v>257</v>
      </c>
      <c r="L20" s="15" t="s">
        <v>257</v>
      </c>
      <c r="M20" s="15" t="s">
        <v>257</v>
      </c>
      <c r="N20" s="15" t="s">
        <v>257</v>
      </c>
      <c r="O20" s="47" t="s">
        <v>259</v>
      </c>
      <c r="P20" s="48" t="s">
        <v>259</v>
      </c>
      <c r="Q20" s="15" t="s">
        <v>257</v>
      </c>
      <c r="R20" s="15" t="s">
        <v>257</v>
      </c>
      <c r="S20" s="15" t="s">
        <v>257</v>
      </c>
      <c r="T20" s="27" t="s">
        <v>258</v>
      </c>
      <c r="U20" s="27" t="s">
        <v>258</v>
      </c>
      <c r="V20" s="27" t="s">
        <v>258</v>
      </c>
      <c r="W20" s="27" t="s">
        <v>258</v>
      </c>
      <c r="X20" s="27" t="s">
        <v>258</v>
      </c>
      <c r="Y20" s="27" t="s">
        <v>258</v>
      </c>
      <c r="Z20" s="27" t="s">
        <v>258</v>
      </c>
      <c r="AA20" s="63" t="s">
        <v>258</v>
      </c>
      <c r="AB20" s="63" t="s">
        <v>258</v>
      </c>
      <c r="AC20" s="63" t="s">
        <v>258</v>
      </c>
      <c r="AD20" s="24" t="s">
        <v>256</v>
      </c>
      <c r="AE20" s="24" t="s">
        <v>256</v>
      </c>
      <c r="AF20" s="24" t="s">
        <v>256</v>
      </c>
      <c r="AG20" s="24" t="s">
        <v>256</v>
      </c>
      <c r="AH20" s="54" t="s">
        <v>259</v>
      </c>
      <c r="AI20" s="55" t="s">
        <v>259</v>
      </c>
      <c r="AJ20" s="21" t="s">
        <v>256</v>
      </c>
      <c r="AK20" s="21" t="s">
        <v>256</v>
      </c>
      <c r="AL20" s="21" t="s">
        <v>256</v>
      </c>
      <c r="AM20" s="21" t="s">
        <v>256</v>
      </c>
      <c r="AN20" s="21" t="s">
        <v>256</v>
      </c>
      <c r="AO20" s="21" t="s">
        <v>256</v>
      </c>
      <c r="AP20" s="21" t="s">
        <v>256</v>
      </c>
      <c r="AQ20" s="21" t="s">
        <v>256</v>
      </c>
      <c r="AR20" s="58" t="s">
        <v>259</v>
      </c>
      <c r="AS20" s="58" t="s">
        <v>259</v>
      </c>
      <c r="AT20" s="58" t="s">
        <v>259</v>
      </c>
      <c r="AU20" s="58" t="s">
        <v>259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5">
      <c r="AJ21" s="23"/>
      <c r="AK21" s="23"/>
      <c r="AL21" s="23"/>
      <c r="AM21" s="23"/>
      <c r="AN21" s="23"/>
      <c r="AO21" s="23"/>
      <c r="AP21" s="23"/>
      <c r="AQ21" s="23"/>
      <c r="AR21" s="59"/>
      <c r="AS21" s="59"/>
      <c r="AT21" s="59"/>
      <c r="AU21" s="59"/>
    </row>
  </sheetData>
  <mergeCells count="7">
    <mergeCell ref="D1:P1"/>
    <mergeCell ref="Q1:S1"/>
    <mergeCell ref="T1:W1"/>
    <mergeCell ref="AD1:AG1"/>
    <mergeCell ref="AJ1:AR1"/>
    <mergeCell ref="X1:Z1"/>
    <mergeCell ref="AA1:AC1"/>
  </mergeCells>
  <conditionalFormatting sqref="AD3:AD20">
    <cfRule type="cellIs" dxfId="29" priority="21" operator="equal">
      <formula>"PROGRÈS REQ"</formula>
    </cfRule>
    <cfRule type="cellIs" dxfId="28" priority="22" operator="equal">
      <formula>"EXCEP"</formula>
    </cfRule>
    <cfRule type="cellIs" dxfId="27" priority="23" operator="equal">
      <formula>"TRÈS BIEN"</formula>
    </cfRule>
    <cfRule type="cellIs" dxfId="26" priority="24" operator="equal">
      <formula>"BIEN"</formula>
    </cfRule>
    <cfRule type="containsText" dxfId="25" priority="25" operator="containsText" text="!">
      <formula>NOT(ISERROR(SEARCH("!",AD3)))</formula>
    </cfRule>
  </conditionalFormatting>
  <conditionalFormatting sqref="AE3:AE20">
    <cfRule type="cellIs" dxfId="24" priority="11" operator="equal">
      <formula>"PROGRÈS REQ"</formula>
    </cfRule>
    <cfRule type="cellIs" dxfId="23" priority="12" operator="equal">
      <formula>"EXCEP"</formula>
    </cfRule>
    <cfRule type="cellIs" dxfId="22" priority="13" operator="equal">
      <formula>"TRÈS BIEN"</formula>
    </cfRule>
    <cfRule type="cellIs" dxfId="21" priority="14" operator="equal">
      <formula>"BIEN"</formula>
    </cfRule>
    <cfRule type="containsText" dxfId="20" priority="15" operator="containsText" text="!">
      <formula>NOT(ISERROR(SEARCH("!",AE3)))</formula>
    </cfRule>
  </conditionalFormatting>
  <conditionalFormatting sqref="AF3:AF20">
    <cfRule type="cellIs" dxfId="19" priority="6" operator="equal">
      <formula>"PROGRÈS REQ"</formula>
    </cfRule>
    <cfRule type="cellIs" dxfId="18" priority="7" operator="equal">
      <formula>"EXCEP"</formula>
    </cfRule>
    <cfRule type="cellIs" dxfId="17" priority="8" operator="equal">
      <formula>"TRÈS BIEN"</formula>
    </cfRule>
    <cfRule type="cellIs" dxfId="16" priority="9" operator="equal">
      <formula>"BIEN"</formula>
    </cfRule>
    <cfRule type="containsText" dxfId="15" priority="10" operator="containsText" text="!">
      <formula>NOT(ISERROR(SEARCH("!",AF3)))</formula>
    </cfRule>
  </conditionalFormatting>
  <conditionalFormatting sqref="AG3:AG20">
    <cfRule type="cellIs" dxfId="14" priority="1" operator="equal">
      <formula>"PROGRÈS REQ"</formula>
    </cfRule>
    <cfRule type="cellIs" dxfId="13" priority="2" operator="equal">
      <formula>"EXCEP"</formula>
    </cfRule>
    <cfRule type="cellIs" dxfId="12" priority="3" operator="equal">
      <formula>"TRÈS BIEN"</formula>
    </cfRule>
    <cfRule type="cellIs" dxfId="11" priority="4" operator="equal">
      <formula>"BIEN"</formula>
    </cfRule>
    <cfRule type="containsText" dxfId="10" priority="5" operator="containsText" text="!">
      <formula>NOT(ISERROR(SEARCH("!",AG3)))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2"/>
  <sheetViews>
    <sheetView topLeftCell="A2" workbookViewId="0">
      <selection activeCell="H23" sqref="H23"/>
    </sheetView>
  </sheetViews>
  <sheetFormatPr baseColWidth="10" defaultRowHeight="14.5" x14ac:dyDescent="0.35"/>
  <cols>
    <col min="1" max="1" width="5.54296875" customWidth="1"/>
    <col min="2" max="2" width="13.1796875" customWidth="1"/>
    <col min="3" max="3" width="11" customWidth="1"/>
    <col min="4" max="4" width="3.1796875" customWidth="1"/>
    <col min="5" max="5" width="2" customWidth="1"/>
    <col min="6" max="6" width="1.81640625" customWidth="1"/>
    <col min="7" max="7" width="5.1796875" customWidth="1"/>
    <col min="8" max="8" width="5.26953125" customWidth="1"/>
    <col min="9" max="13" width="5.1796875" customWidth="1"/>
    <col min="14" max="16" width="8.1796875" customWidth="1"/>
    <col min="17" max="17" width="6.7265625" customWidth="1"/>
    <col min="18" max="18" width="10.81640625" customWidth="1"/>
    <col min="19" max="19" width="6.54296875" customWidth="1"/>
    <col min="20" max="20" width="5.1796875" customWidth="1"/>
    <col min="21" max="21" width="4.81640625" customWidth="1"/>
    <col min="22" max="22" width="5" customWidth="1"/>
    <col min="23" max="23" width="4.453125" customWidth="1"/>
    <col min="24" max="24" width="3.1796875" customWidth="1"/>
    <col min="25" max="26" width="3.54296875" customWidth="1"/>
    <col min="27" max="27" width="8.81640625" customWidth="1"/>
    <col min="28" max="28" width="6.26953125" customWidth="1"/>
    <col min="29" max="29" width="8.81640625" customWidth="1"/>
    <col min="30" max="30" width="7.81640625" customWidth="1"/>
    <col min="31" max="31" width="5.81640625" customWidth="1"/>
    <col min="32" max="32" width="4.26953125" customWidth="1"/>
    <col min="33" max="33" width="4.81640625" customWidth="1"/>
    <col min="34" max="35" width="4.1796875" customWidth="1"/>
    <col min="36" max="37" width="4.26953125" customWidth="1"/>
    <col min="38" max="38" width="4" customWidth="1"/>
    <col min="39" max="39" width="5" customWidth="1"/>
    <col min="40" max="40" width="4" customWidth="1"/>
    <col min="41" max="41" width="4.453125" customWidth="1"/>
    <col min="42" max="42" width="6.453125" hidden="1" customWidth="1"/>
    <col min="45" max="45" width="44" customWidth="1"/>
    <col min="50" max="50" width="18" customWidth="1"/>
    <col min="51" max="51" width="14.54296875" customWidth="1"/>
    <col min="52" max="52" width="12.453125" customWidth="1"/>
  </cols>
  <sheetData>
    <row r="1" spans="1:52" ht="15" customHeight="1" thickBot="1" x14ac:dyDescent="0.4">
      <c r="A1" s="1" t="s">
        <v>200</v>
      </c>
      <c r="B1" s="2"/>
      <c r="C1" s="3"/>
      <c r="D1" s="64" t="s">
        <v>50</v>
      </c>
      <c r="E1" s="65"/>
      <c r="F1" s="65"/>
      <c r="G1" s="65"/>
      <c r="H1" s="65"/>
      <c r="I1" s="65"/>
      <c r="J1" s="65"/>
      <c r="K1" s="65"/>
      <c r="L1" s="65"/>
      <c r="M1" s="65"/>
      <c r="N1" s="66"/>
      <c r="O1" s="44"/>
      <c r="P1" s="44"/>
      <c r="Q1" s="67" t="s">
        <v>191</v>
      </c>
      <c r="R1" s="68"/>
      <c r="S1" s="69"/>
      <c r="T1" s="67" t="s">
        <v>187</v>
      </c>
      <c r="U1" s="68"/>
      <c r="V1" s="68"/>
      <c r="W1" s="69"/>
      <c r="X1" s="64" t="s">
        <v>239</v>
      </c>
      <c r="Y1" s="65"/>
      <c r="Z1" s="66"/>
      <c r="AA1" s="64" t="s">
        <v>222</v>
      </c>
      <c r="AB1" s="65"/>
      <c r="AC1" s="66"/>
      <c r="AD1" s="64" t="s">
        <v>238</v>
      </c>
      <c r="AE1" s="65"/>
      <c r="AF1" s="65"/>
      <c r="AG1" s="66"/>
      <c r="AH1" s="64" t="s">
        <v>193</v>
      </c>
      <c r="AI1" s="65"/>
      <c r="AJ1" s="65"/>
      <c r="AK1" s="65"/>
      <c r="AL1" s="65"/>
      <c r="AM1" s="65"/>
      <c r="AN1" s="65"/>
      <c r="AO1" s="65"/>
      <c r="AP1">
        <f ca="1">YEAR(TODAY())+MONTH(TODAY())/12</f>
        <v>2020.4166666666667</v>
      </c>
    </row>
    <row r="2" spans="1:52" ht="29.25" customHeight="1" x14ac:dyDescent="0.35">
      <c r="A2" s="7" t="s">
        <v>53</v>
      </c>
      <c r="B2" s="8" t="s">
        <v>51</v>
      </c>
      <c r="C2" s="8" t="s">
        <v>52</v>
      </c>
      <c r="D2" s="8" t="s">
        <v>198</v>
      </c>
      <c r="E2" s="8" t="s">
        <v>181</v>
      </c>
      <c r="F2" s="8" t="s">
        <v>6</v>
      </c>
      <c r="G2" s="8" t="s">
        <v>225</v>
      </c>
      <c r="H2" s="9" t="s">
        <v>172</v>
      </c>
      <c r="I2" s="9" t="s">
        <v>173</v>
      </c>
      <c r="J2" s="9" t="s">
        <v>211</v>
      </c>
      <c r="K2" s="9" t="s">
        <v>48</v>
      </c>
      <c r="L2" s="9" t="s">
        <v>224</v>
      </c>
      <c r="M2" s="9" t="s">
        <v>255</v>
      </c>
      <c r="N2" s="9" t="s">
        <v>230</v>
      </c>
      <c r="O2" s="9"/>
      <c r="P2" s="9"/>
      <c r="Q2" s="8" t="s">
        <v>223</v>
      </c>
      <c r="R2" s="8" t="s">
        <v>192</v>
      </c>
      <c r="S2" s="8" t="s">
        <v>175</v>
      </c>
      <c r="T2" s="9" t="s">
        <v>174</v>
      </c>
      <c r="U2" s="9" t="s">
        <v>197</v>
      </c>
      <c r="V2" s="9" t="s">
        <v>220</v>
      </c>
      <c r="W2" s="9" t="s">
        <v>180</v>
      </c>
      <c r="X2" s="9" t="s">
        <v>179</v>
      </c>
      <c r="Y2" s="9" t="s">
        <v>171</v>
      </c>
      <c r="Z2" s="32" t="s">
        <v>210</v>
      </c>
      <c r="AA2" s="39" t="s">
        <v>227</v>
      </c>
      <c r="AB2" s="39" t="s">
        <v>228</v>
      </c>
      <c r="AC2" s="39" t="s">
        <v>229</v>
      </c>
      <c r="AD2" s="33" t="s">
        <v>226</v>
      </c>
      <c r="AE2" s="33" t="s">
        <v>188</v>
      </c>
      <c r="AF2" s="33" t="s">
        <v>23</v>
      </c>
      <c r="AG2" s="33" t="s">
        <v>189</v>
      </c>
      <c r="AH2" s="11" t="s">
        <v>212</v>
      </c>
      <c r="AI2" s="11" t="s">
        <v>213</v>
      </c>
      <c r="AJ2" s="11" t="s">
        <v>214</v>
      </c>
      <c r="AK2" s="11" t="s">
        <v>219</v>
      </c>
      <c r="AL2" s="11" t="s">
        <v>218</v>
      </c>
      <c r="AM2" s="11" t="s">
        <v>215</v>
      </c>
      <c r="AN2" s="10" t="s">
        <v>216</v>
      </c>
      <c r="AO2" s="11" t="s">
        <v>217</v>
      </c>
      <c r="AP2" s="12"/>
      <c r="AQ2" s="37" t="s">
        <v>231</v>
      </c>
      <c r="AR2" s="37" t="s">
        <v>232</v>
      </c>
      <c r="AS2" s="37" t="s">
        <v>233</v>
      </c>
      <c r="AT2" s="37" t="s">
        <v>234</v>
      </c>
      <c r="AU2" s="37" t="s">
        <v>235</v>
      </c>
      <c r="AV2" s="37" t="s">
        <v>236</v>
      </c>
      <c r="AW2" s="37" t="s">
        <v>237</v>
      </c>
      <c r="AX2" s="38" t="s">
        <v>240</v>
      </c>
      <c r="AY2" s="38" t="s">
        <v>241</v>
      </c>
      <c r="AZ2" s="38" t="s">
        <v>242</v>
      </c>
    </row>
    <row r="3" spans="1:52" x14ac:dyDescent="0.35">
      <c r="A3" s="14">
        <v>56756</v>
      </c>
      <c r="B3" s="15" t="str">
        <f>VLOOKUP($A3,Data!$A$2:$S$91,2,FALSE)</f>
        <v>Abid Miladi</v>
      </c>
      <c r="C3" s="15" t="str">
        <f>VLOOKUP($A3,Data!$A$2:$S$91,3,FALSE)</f>
        <v>Mondher</v>
      </c>
      <c r="D3" s="15" t="str">
        <f>VLOOKUP($A3,Data!$A$2:$S$91,4,FALSE)</f>
        <v>PM</v>
      </c>
      <c r="E3" s="15">
        <f>VLOOKUP($A3,Data!$A$2:$S$91,5,FALSE)</f>
        <v>2</v>
      </c>
      <c r="F3" s="15">
        <f>VLOOKUP($A3,Data!$A$2:$S$91,6,FALSE)</f>
        <v>5</v>
      </c>
      <c r="G3" s="15">
        <f>VLOOKUP($A3,Data!$A$2:$S$91,7,FALSE)</f>
        <v>0</v>
      </c>
      <c r="H3" s="15">
        <f>VLOOKUP($A3,Data!$A$2:$S$91,8,FALSE)</f>
        <v>36092</v>
      </c>
      <c r="I3" s="15">
        <f>VLOOKUP($A3,Data!$A$2:$S$91,9,FALSE)</f>
        <v>1995</v>
      </c>
      <c r="J3" s="15">
        <f>VLOOKUP($A3,Data!$A$2:$S$91,10,FALSE)</f>
        <v>2014.1666666666667</v>
      </c>
      <c r="K3" s="15">
        <f ca="1">VLOOKUP($A3,Data!$A$2:$S$91,11,FALSE)</f>
        <v>-34071.583333333336</v>
      </c>
      <c r="L3" s="15">
        <f ca="1">VLOOKUP($A3,Data!$A$2:$S$91,12,FALSE)</f>
        <v>25.416666666666742</v>
      </c>
      <c r="M3" s="15">
        <f ca="1">VLOOKUP($A3,Data!$A$2:$S$91,13,FALSE)</f>
        <v>6.25</v>
      </c>
      <c r="N3" s="15">
        <f>VLOOKUP($A3,Data!$A$2:$S$91,14,FALSE)</f>
        <v>0</v>
      </c>
      <c r="O3" s="15"/>
      <c r="P3" s="15"/>
      <c r="Q3" s="17" t="str">
        <f>VLOOKUP($A3,Data!$A$2:$S$91,17,FALSE)</f>
        <v>PSS</v>
      </c>
      <c r="R3" s="20">
        <f>VLOOKUP($A3,Data!$A$2:$S$91,18,FALSE)</f>
        <v>43032</v>
      </c>
      <c r="S3" s="17" t="str">
        <f>VLOOKUP($A3,Data!$A$2:$S$91,19,FALSE)</f>
        <v>PM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34" t="str">
        <f t="shared" ref="AD3:AD34" si="0">IF(OR($T3="",$U3="",$V3=""),"N/A",IF($AE3&gt;=4.35,"EXCEP",IF($AE3&gt;=4.15,"!EXCEP/TRÈS BIEN",IF($AE3&gt;=3.35,"TRÈS BIEN",IF($AE3&gt;=3.15,"!TRÈS BIEN/BIEN",IF($AE3&gt;=2.1,"BIEN",IF($AE3&gt;=1.9,"!BIEN/PROGRÈS REQ","PROGRÈS REQ")))))))</f>
        <v>N/A</v>
      </c>
      <c r="AE3" s="35" t="str">
        <f t="shared" ref="AE3:AE34" si="1">IF(OR($T3="",$U3="",$V3=""),"N/A",IF(OR(AND($E3&gt;=3,$AN3&lt;4.5),AND($AO3&lt;3.5,$AN3&lt;3.5)),$U3*0.2+$V3*0.2+$AI3*0.4+$AJ3*0.1+$AM3*0.1,$U3*0.3+$V3*0.3+$AI3*0.3+$AJ3*0.05+$AM3*0.05))</f>
        <v>N/A</v>
      </c>
      <c r="AF3" s="34" t="str">
        <f t="shared" ref="AF3:AF34" si="2">IF($W3="","N/A",IF($AG3&gt;=4,"A",IF($AG3&gt;3.7,"!A/B",IF($AG3&gt;=3.3,"B",IF($AG3&gt;3,"!B/C",IF($AG3&gt;=2,"C",IF($AG3&gt;1.7,"!C/D","D")))))))</f>
        <v>N/A</v>
      </c>
      <c r="AG3" s="35" t="str">
        <f t="shared" ref="AG3:AG34" si="3">IF($W3="","N/A",$AJ3*0.2+$AK3*0.15+$AL3*0.15+$W3*(1+(($AK3+$AL3)-6)/10)*0.5)</f>
        <v>N/A</v>
      </c>
      <c r="AH3" s="21">
        <f>IF($V3+($W3-3)*0.25+($X3-3)*0.25&lt;0,0,$V3+($W3-3)*0.25+($X3-3)*0.25)</f>
        <v>0</v>
      </c>
      <c r="AI3" s="22">
        <f>IF(3+($V3-$E3)*1.5&lt;0,0,3+($V3-$E3)*1.5)</f>
        <v>0</v>
      </c>
      <c r="AJ3" s="22">
        <f>IF(3+($V3-$AP3)*1.25&lt;0,0,3+($V3-$AP3)*1.25)</f>
        <v>3</v>
      </c>
      <c r="AK3" s="22">
        <f>3+$E3-$AP3</f>
        <v>5</v>
      </c>
      <c r="AL3" s="22">
        <f ca="1">3+$E3-$AO3</f>
        <v>0</v>
      </c>
      <c r="AM3" s="22">
        <f ca="1">3+$V3-$AO3</f>
        <v>-2</v>
      </c>
      <c r="AN3" s="22">
        <f ca="1">IF($K3&lt;=25,1,IF($K3&lt;=30,1+($K3-25)/5,IF($K3&lt;=40,2+($K3-30)/10,IF($K3&lt;=50,3+($K3-40)/5,5))))</f>
        <v>1</v>
      </c>
      <c r="AO3" s="22">
        <f ca="1">IF($L3&lt;=2,1,IF($L3&lt;=6,1+($L3-2)/4,IF($L3&lt;=15,2+($L3-6)/9,IF($L3&lt;=25,3+($L3-15)/5,5))))</f>
        <v>5</v>
      </c>
      <c r="AP3" s="28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35">
      <c r="A4" s="14">
        <v>83085</v>
      </c>
      <c r="B4" s="15" t="str">
        <f>VLOOKUP($A4,Data!$A$2:$S$91,2,FALSE)</f>
        <v>Aboufarisss</v>
      </c>
      <c r="C4" s="15" t="str">
        <f>VLOOKUP($A4,Data!$A$2:$S$91,3,FALSE)</f>
        <v>Mustapha</v>
      </c>
      <c r="D4" s="15" t="str">
        <f>VLOOKUP($A4,Data!$A$2:$S$91,4,FALSE)</f>
        <v>SB</v>
      </c>
      <c r="E4" s="15">
        <f>VLOOKUP($A4,Data!$A$2:$S$91,5,FALSE)</f>
        <v>2</v>
      </c>
      <c r="F4" s="15">
        <f>VLOOKUP($A4,Data!$A$2:$S$91,6,FALSE)</f>
        <v>2</v>
      </c>
      <c r="G4" s="15">
        <f>VLOOKUP($A4,Data!$A$2:$S$91,7,FALSE)</f>
        <v>0</v>
      </c>
      <c r="H4" s="15">
        <f ca="1">VLOOKUP($A4,Data!$A$2:$S$91,11,FALSE)</f>
        <v>-32073.583333333332</v>
      </c>
      <c r="I4" s="15">
        <f ca="1">$AP$1-VLOOKUP($A4,Data!$A$2:$S$91,8,FALSE)</f>
        <v>-32073.583333333332</v>
      </c>
      <c r="J4" s="15">
        <f>VLOOKUP($A4,Data!$A$2:$S$91,10,FALSE)</f>
        <v>2017.25</v>
      </c>
      <c r="K4" s="15">
        <f ca="1">VLOOKUP($A4,Data!$A$2:$S$91,11,FALSE)</f>
        <v>-32073.583333333332</v>
      </c>
      <c r="L4" s="15">
        <f ca="1">VLOOKUP($A4,Data!$A$2:$S$91,12,FALSE)</f>
        <v>7.1666666666667425</v>
      </c>
      <c r="M4" s="15">
        <f ca="1">VLOOKUP($A4,Data!$A$2:$S$91,13,FALSE)</f>
        <v>3.1666666666667425</v>
      </c>
      <c r="N4" s="15">
        <f>VLOOKUP($A4,Data!$A$2:$S$91,14,FALSE)</f>
        <v>0</v>
      </c>
      <c r="O4" s="15"/>
      <c r="P4" s="15"/>
      <c r="Q4" s="17" t="str">
        <f>VLOOKUP($A4,Data!$A$2:$S$91,17,FALSE)</f>
        <v>CORPEX</v>
      </c>
      <c r="R4" s="20">
        <f>VLOOKUP($A4,Data!$A$2:$S$91,18,FALSE)</f>
        <v>42955</v>
      </c>
      <c r="S4" s="17" t="str">
        <f>VLOOKUP($A4,Data!$A$2:$S$91,19,FALSE)</f>
        <v>Java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34" t="str">
        <f t="shared" si="0"/>
        <v>N/A</v>
      </c>
      <c r="AE4" s="35" t="str">
        <f t="shared" si="1"/>
        <v>N/A</v>
      </c>
      <c r="AF4" s="34" t="str">
        <f t="shared" si="2"/>
        <v>N/A</v>
      </c>
      <c r="AG4" s="35" t="str">
        <f t="shared" si="3"/>
        <v>N/A</v>
      </c>
      <c r="AH4" s="21">
        <f t="shared" ref="AH4:AH34" si="4">IF($T4+($U4-3)*0.25+($V4-3)*0.25&lt;0,0,$T4+($U4-3)*0.25+($V4-3)*0.25)</f>
        <v>0</v>
      </c>
      <c r="AI4" s="22">
        <f t="shared" ref="AI4:AI34" si="5">IF(3+($T4-$E4)*1.5&lt;0,0,3+($T4-$E4)*1.5)</f>
        <v>0</v>
      </c>
      <c r="AJ4" s="22">
        <f t="shared" ref="AJ4:AJ34" ca="1" si="6">IF(3+($T4-$AO4)*1.25&lt;0,0,3+($T4-$AO4)*1.25)</f>
        <v>0</v>
      </c>
      <c r="AK4" s="22">
        <f t="shared" ref="AK4:AK34" ca="1" si="7">3+$E4-$AO4</f>
        <v>0</v>
      </c>
      <c r="AL4" s="22">
        <f t="shared" ref="AL4:AL34" ca="1" si="8">3+$E4-$AN4</f>
        <v>0</v>
      </c>
      <c r="AM4" s="22">
        <f t="shared" ref="AM4:AM34" ca="1" si="9">3+$T4-$AN4</f>
        <v>-2</v>
      </c>
      <c r="AN4" s="22">
        <f t="shared" ref="AN4:AN34" ca="1" si="10">IF(($AP$1-$I4)&lt;=25,1,IF(($AP$1-$I4)&lt;=30,1+($AP$1-$I4-25)/5,IF(($AP$1-$I4)&lt;=40,2+($AP$1-$I4-30)/10,IF(($AP$1-$I4)&lt;=50,3+($AP$1-$I4-40)/5,5))))</f>
        <v>5</v>
      </c>
      <c r="AO4" s="22">
        <f t="shared" ref="AO4:AO34" ca="1" si="11">IF(($AP$1-$N4)&lt;=2,1,IF(($AP$1-$N4)&lt;=6,1+($AP$1-$N4-2)/4,IF(($AP$1-$N4)&lt;=15,2+($AP$1-$N4-6)/9,IF(($AP$1-$N4)&lt;=25,3+($AP$1-$N4-15)/5,5))))</f>
        <v>5</v>
      </c>
      <c r="AP4" s="28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35">
      <c r="A5" s="14">
        <v>77665</v>
      </c>
      <c r="B5" s="15" t="str">
        <f>VLOOKUP($A5,Data!$A$2:$S$91,2,FALSE)</f>
        <v>Acevedo Ruiz</v>
      </c>
      <c r="C5" s="15" t="str">
        <f>VLOOKUP($A5,Data!$A$2:$S$91,3,FALSE)</f>
        <v>Françoise</v>
      </c>
      <c r="D5" s="15" t="str">
        <f>VLOOKUP($A5,Data!$A$2:$S$91,4,FALSE)</f>
        <v>BA</v>
      </c>
      <c r="E5" s="15">
        <f>VLOOKUP($A5,Data!$A$2:$S$91,5,FALSE)</f>
        <v>3</v>
      </c>
      <c r="F5" s="15">
        <f>VLOOKUP($A5,Data!$A$2:$S$91,6,FALSE)</f>
        <v>5</v>
      </c>
      <c r="G5" s="15">
        <f>VLOOKUP($A5,Data!$A$2:$S$91,7,FALSE)</f>
        <v>0</v>
      </c>
      <c r="H5" s="15">
        <f ca="1">VLOOKUP($A5,Data!$A$2:$S$91,11,FALSE)</f>
        <v>-34073.583333333336</v>
      </c>
      <c r="I5" s="15">
        <f ca="1">$AP$1-VLOOKUP($A5,Data!$A$2:$S$91,8,FALSE)</f>
        <v>-34073.583333333336</v>
      </c>
      <c r="J5" s="15">
        <f>VLOOKUP($A5,Data!$A$2:$S$91,10,FALSE)</f>
        <v>2016.75</v>
      </c>
      <c r="K5" s="15">
        <f ca="1">VLOOKUP($A5,Data!$A$2:$S$91,11,FALSE)</f>
        <v>-34073.583333333336</v>
      </c>
      <c r="L5" s="15">
        <f ca="1">VLOOKUP($A5,Data!$A$2:$S$91,12,FALSE)</f>
        <v>17.666666666666742</v>
      </c>
      <c r="M5" s="15">
        <f ca="1">VLOOKUP($A5,Data!$A$2:$S$91,13,FALSE)</f>
        <v>3.6666666666667425</v>
      </c>
      <c r="N5" s="15">
        <f>VLOOKUP($A5,Data!$A$2:$S$91,14,FALSE)</f>
        <v>0</v>
      </c>
      <c r="O5" s="15"/>
      <c r="P5" s="15"/>
      <c r="Q5" s="17" t="str">
        <f>VLOOKUP($A5,Data!$A$2:$S$91,17,FALSE)</f>
        <v>CTEST</v>
      </c>
      <c r="R5" s="20">
        <f>VLOOKUP($A5,Data!$A$2:$S$91,18,FALSE)</f>
        <v>42716</v>
      </c>
      <c r="S5" s="17" t="str">
        <f>VLOOKUP($A5,Data!$A$2:$S$91,19,FALSE)</f>
        <v>BA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34" t="str">
        <f t="shared" si="0"/>
        <v>N/A</v>
      </c>
      <c r="AE5" s="35" t="str">
        <f t="shared" si="1"/>
        <v>N/A</v>
      </c>
      <c r="AF5" s="34" t="str">
        <f t="shared" si="2"/>
        <v>N/A</v>
      </c>
      <c r="AG5" s="35" t="str">
        <f t="shared" si="3"/>
        <v>N/A</v>
      </c>
      <c r="AH5" s="21">
        <f t="shared" si="4"/>
        <v>0</v>
      </c>
      <c r="AI5" s="22">
        <f t="shared" si="5"/>
        <v>0</v>
      </c>
      <c r="AJ5" s="22">
        <f t="shared" ca="1" si="6"/>
        <v>0</v>
      </c>
      <c r="AK5" s="22">
        <f t="shared" ca="1" si="7"/>
        <v>1</v>
      </c>
      <c r="AL5" s="22">
        <f t="shared" ca="1" si="8"/>
        <v>1</v>
      </c>
      <c r="AM5" s="22">
        <f t="shared" ca="1" si="9"/>
        <v>-2</v>
      </c>
      <c r="AN5" s="22">
        <f t="shared" ca="1" si="10"/>
        <v>5</v>
      </c>
      <c r="AO5" s="22">
        <f t="shared" ca="1" si="11"/>
        <v>5</v>
      </c>
      <c r="AP5" s="28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35">
      <c r="A6" s="14">
        <v>87492</v>
      </c>
      <c r="B6" s="15" t="str">
        <f>VLOOKUP($A6,Data!$A$2:$S$91,2,FALSE)</f>
        <v>Achergui</v>
      </c>
      <c r="C6" s="15" t="str">
        <f>VLOOKUP($A6,Data!$A$2:$S$91,3,FALSE)</f>
        <v>Othmane</v>
      </c>
      <c r="D6" s="15" t="str">
        <f>VLOOKUP($A6,Data!$A$2:$S$91,4,FALSE)</f>
        <v>BA</v>
      </c>
      <c r="E6" s="15">
        <f>VLOOKUP($A6,Data!$A$2:$S$91,5,FALSE)</f>
        <v>1</v>
      </c>
      <c r="F6" s="15">
        <f>VLOOKUP($A6,Data!$A$2:$S$91,6,FALSE)</f>
        <v>3</v>
      </c>
      <c r="G6" s="15">
        <f>VLOOKUP($A6,Data!$A$2:$S$91,7,FALSE)</f>
        <v>0</v>
      </c>
      <c r="H6" s="15">
        <f ca="1">VLOOKUP($A6,Data!$A$2:$S$91,11,FALSE)</f>
        <v>-34074.583333333336</v>
      </c>
      <c r="I6" s="15">
        <f ca="1">$AP$1-VLOOKUP($A6,Data!$A$2:$S$91,8,FALSE)</f>
        <v>-34074.583333333336</v>
      </c>
      <c r="J6" s="15">
        <f>VLOOKUP($A6,Data!$A$2:$S$91,10,FALSE)</f>
        <v>2017.5833333333333</v>
      </c>
      <c r="K6" s="15">
        <f ca="1">VLOOKUP($A6,Data!$A$2:$S$91,11,FALSE)</f>
        <v>-34074.583333333336</v>
      </c>
      <c r="L6" s="15">
        <f ca="1">VLOOKUP($A6,Data!$A$2:$S$91,12,FALSE)</f>
        <v>3.1666666666667425</v>
      </c>
      <c r="M6" s="15">
        <f ca="1">VLOOKUP($A6,Data!$A$2:$S$91,13,FALSE)</f>
        <v>2.8333333333334849</v>
      </c>
      <c r="N6" s="15">
        <f>VLOOKUP($A6,Data!$A$2:$S$91,14,FALSE)</f>
        <v>0</v>
      </c>
      <c r="O6" s="15"/>
      <c r="P6" s="15"/>
      <c r="Q6" s="17" t="str">
        <f>VLOOKUP($A6,Data!$A$2:$S$91,17,FALSE)</f>
        <v>CRPRP</v>
      </c>
      <c r="R6" s="20">
        <f>VLOOKUP($A6,Data!$A$2:$S$91,18,FALSE)</f>
        <v>42961</v>
      </c>
      <c r="S6" s="17" t="str">
        <f>VLOOKUP($A6,Data!$A$2:$S$91,19,FALSE)</f>
        <v>BA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34" t="str">
        <f t="shared" si="0"/>
        <v>N/A</v>
      </c>
      <c r="AE6" s="35" t="str">
        <f t="shared" si="1"/>
        <v>N/A</v>
      </c>
      <c r="AF6" s="34" t="str">
        <f t="shared" si="2"/>
        <v>N/A</v>
      </c>
      <c r="AG6" s="35" t="str">
        <f t="shared" si="3"/>
        <v>N/A</v>
      </c>
      <c r="AH6" s="21">
        <f t="shared" si="4"/>
        <v>0</v>
      </c>
      <c r="AI6" s="22">
        <f t="shared" si="5"/>
        <v>1.5</v>
      </c>
      <c r="AJ6" s="22">
        <f t="shared" ca="1" si="6"/>
        <v>0</v>
      </c>
      <c r="AK6" s="22">
        <f t="shared" ca="1" si="7"/>
        <v>-1</v>
      </c>
      <c r="AL6" s="22">
        <f t="shared" ca="1" si="8"/>
        <v>-1</v>
      </c>
      <c r="AM6" s="22">
        <f t="shared" ca="1" si="9"/>
        <v>-2</v>
      </c>
      <c r="AN6" s="22">
        <f t="shared" ca="1" si="10"/>
        <v>5</v>
      </c>
      <c r="AO6" s="22">
        <f t="shared" ca="1" si="11"/>
        <v>5</v>
      </c>
      <c r="AP6" s="28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35">
      <c r="A7" s="14">
        <v>31937</v>
      </c>
      <c r="B7" s="15" t="str">
        <f>VLOOKUP($A7,Data!$A$2:$S$91,2,FALSE)</f>
        <v>Amor Martin</v>
      </c>
      <c r="C7" s="15" t="str">
        <f>VLOOKUP($A7,Data!$A$2:$S$91,3,FALSE)</f>
        <v>Ismael</v>
      </c>
      <c r="D7" s="15" t="str">
        <f>VLOOKUP($A7,Data!$A$2:$S$91,4,FALSE)</f>
        <v>PM</v>
      </c>
      <c r="E7" s="15">
        <f>VLOOKUP($A7,Data!$A$2:$S$91,5,FALSE)</f>
        <v>3</v>
      </c>
      <c r="F7" s="15">
        <f>VLOOKUP($A7,Data!$A$2:$S$91,6,FALSE)</f>
        <v>5</v>
      </c>
      <c r="G7" s="15">
        <f>VLOOKUP($A7,Data!$A$2:$S$91,7,FALSE)</f>
        <v>0</v>
      </c>
      <c r="H7" s="15">
        <f ca="1">VLOOKUP($A7,Data!$A$2:$S$91,11,FALSE)</f>
        <v>-34075.583333333336</v>
      </c>
      <c r="I7" s="15">
        <f ca="1">$AP$1-VLOOKUP($A7,Data!$A$2:$S$91,8,FALSE)</f>
        <v>-34075.583333333336</v>
      </c>
      <c r="J7" s="15">
        <f>VLOOKUP($A7,Data!$A$2:$S$91,10,FALSE)</f>
        <v>2008.8333333333333</v>
      </c>
      <c r="K7" s="15">
        <f ca="1">VLOOKUP($A7,Data!$A$2:$S$91,11,FALSE)</f>
        <v>-34075.583333333336</v>
      </c>
      <c r="L7" s="15">
        <f ca="1">VLOOKUP($A7,Data!$A$2:$S$91,12,FALSE)</f>
        <v>13.416666666666742</v>
      </c>
      <c r="M7" s="15">
        <f ca="1">VLOOKUP($A7,Data!$A$2:$S$91,13,FALSE)</f>
        <v>11.583333333333485</v>
      </c>
      <c r="N7" s="15">
        <f>VLOOKUP($A7,Data!$A$2:$S$91,14,FALSE)</f>
        <v>0</v>
      </c>
      <c r="O7" s="15"/>
      <c r="P7" s="15"/>
      <c r="Q7" s="17" t="str">
        <f>VLOOKUP($A7,Data!$A$2:$S$91,17,FALSE)</f>
        <v>MNGT</v>
      </c>
      <c r="R7" s="20">
        <f>VLOOKUP($A7,Data!$A$2:$S$91,18,FALSE)</f>
        <v>42779</v>
      </c>
      <c r="S7" s="17" t="str">
        <f>VLOOKUP($A7,Data!$A$2:$S$91,19,FALSE)</f>
        <v>PM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34" t="str">
        <f t="shared" si="0"/>
        <v>N/A</v>
      </c>
      <c r="AE7" s="35" t="str">
        <f t="shared" si="1"/>
        <v>N/A</v>
      </c>
      <c r="AF7" s="34" t="str">
        <f t="shared" si="2"/>
        <v>N/A</v>
      </c>
      <c r="AG7" s="35" t="str">
        <f t="shared" si="3"/>
        <v>N/A</v>
      </c>
      <c r="AH7" s="21">
        <f t="shared" si="4"/>
        <v>0</v>
      </c>
      <c r="AI7" s="22">
        <f t="shared" si="5"/>
        <v>0</v>
      </c>
      <c r="AJ7" s="22">
        <f t="shared" ca="1" si="6"/>
        <v>0</v>
      </c>
      <c r="AK7" s="22">
        <f t="shared" ca="1" si="7"/>
        <v>1</v>
      </c>
      <c r="AL7" s="22">
        <f t="shared" ca="1" si="8"/>
        <v>1</v>
      </c>
      <c r="AM7" s="22">
        <f t="shared" ca="1" si="9"/>
        <v>-2</v>
      </c>
      <c r="AN7" s="22">
        <f t="shared" ca="1" si="10"/>
        <v>5</v>
      </c>
      <c r="AO7" s="22">
        <f t="shared" ca="1" si="11"/>
        <v>5</v>
      </c>
      <c r="AP7" s="28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35">
      <c r="A8" s="14">
        <v>89501</v>
      </c>
      <c r="B8" s="15" t="str">
        <f>VLOOKUP($A8,Data!$A$2:$S$91,2,FALSE)</f>
        <v>Arenas Peña</v>
      </c>
      <c r="C8" s="15" t="str">
        <f>VLOOKUP($A8,Data!$A$2:$S$91,3,FALSE)</f>
        <v>Roberto</v>
      </c>
      <c r="D8" s="15" t="str">
        <f>VLOOKUP($A8,Data!$A$2:$S$91,4,FALSE)</f>
        <v>SB</v>
      </c>
      <c r="E8" s="15">
        <f>VLOOKUP($A8,Data!$A$2:$S$91,5,FALSE)</f>
        <v>2</v>
      </c>
      <c r="F8" s="15">
        <f>VLOOKUP($A8,Data!$A$2:$S$91,6,FALSE)</f>
        <v>1</v>
      </c>
      <c r="G8" s="15">
        <f>VLOOKUP($A8,Data!$A$2:$S$91,7,FALSE)</f>
        <v>0</v>
      </c>
      <c r="H8" s="15">
        <f ca="1">VLOOKUP($A8,Data!$A$2:$S$91,11,FALSE)</f>
        <v>-34076.583333333336</v>
      </c>
      <c r="I8" s="15">
        <f ca="1">$AP$1-VLOOKUP($A8,Data!$A$2:$S$91,8,FALSE)</f>
        <v>-34076.583333333336</v>
      </c>
      <c r="J8" s="15">
        <f>VLOOKUP($A8,Data!$A$2:$S$91,10,FALSE)</f>
        <v>2017.75</v>
      </c>
      <c r="K8" s="15">
        <f ca="1">VLOOKUP($A8,Data!$A$2:$S$91,11,FALSE)</f>
        <v>-34076.583333333336</v>
      </c>
      <c r="L8" s="15">
        <f ca="1">VLOOKUP($A8,Data!$A$2:$S$91,12,FALSE)</f>
        <v>9.1666666666667425</v>
      </c>
      <c r="M8" s="15">
        <f ca="1">VLOOKUP($A8,Data!$A$2:$S$91,13,FALSE)</f>
        <v>2.6666666666667425</v>
      </c>
      <c r="N8" s="15">
        <f>VLOOKUP($A8,Data!$A$2:$S$91,14,FALSE)</f>
        <v>0</v>
      </c>
      <c r="O8" s="15"/>
      <c r="P8" s="15"/>
      <c r="Q8" s="17" t="str">
        <f>VLOOKUP($A8,Data!$A$2:$S$91,17,FALSE)</f>
        <v>CLREX</v>
      </c>
      <c r="R8" s="20">
        <f>VLOOKUP($A8,Data!$A$2:$S$91,18,FALSE)</f>
        <v>43045</v>
      </c>
      <c r="S8" s="17" t="str">
        <f>VLOOKUP($A8,Data!$A$2:$S$91,19,FALSE)</f>
        <v>Cobol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34" t="str">
        <f t="shared" si="0"/>
        <v>N/A</v>
      </c>
      <c r="AE8" s="35" t="str">
        <f t="shared" si="1"/>
        <v>N/A</v>
      </c>
      <c r="AF8" s="34" t="str">
        <f t="shared" si="2"/>
        <v>N/A</v>
      </c>
      <c r="AG8" s="35" t="str">
        <f t="shared" si="3"/>
        <v>N/A</v>
      </c>
      <c r="AH8" s="21">
        <f t="shared" si="4"/>
        <v>0</v>
      </c>
      <c r="AI8" s="22">
        <f t="shared" si="5"/>
        <v>0</v>
      </c>
      <c r="AJ8" s="22">
        <f t="shared" ca="1" si="6"/>
        <v>0</v>
      </c>
      <c r="AK8" s="22">
        <f t="shared" ca="1" si="7"/>
        <v>0</v>
      </c>
      <c r="AL8" s="22">
        <f t="shared" ca="1" si="8"/>
        <v>0</v>
      </c>
      <c r="AM8" s="22">
        <f t="shared" ca="1" si="9"/>
        <v>-2</v>
      </c>
      <c r="AN8" s="22">
        <f t="shared" ca="1" si="10"/>
        <v>5</v>
      </c>
      <c r="AO8" s="22">
        <f t="shared" ca="1" si="11"/>
        <v>5</v>
      </c>
      <c r="AP8" s="28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35">
      <c r="A9" s="14">
        <v>54121</v>
      </c>
      <c r="B9" s="15" t="str">
        <f>VLOOKUP($A9,Data!$A$2:$S$91,2,FALSE)</f>
        <v>Arenas Saez</v>
      </c>
      <c r="C9" s="15" t="str">
        <f>VLOOKUP($A9,Data!$A$2:$S$91,3,FALSE)</f>
        <v>Sebastian</v>
      </c>
      <c r="D9" s="15" t="str">
        <f>VLOOKUP($A9,Data!$A$2:$S$91,4,FALSE)</f>
        <v>BA</v>
      </c>
      <c r="E9" s="15">
        <f>VLOOKUP($A9,Data!$A$2:$S$91,5,FALSE)</f>
        <v>2</v>
      </c>
      <c r="F9" s="15">
        <f>VLOOKUP($A9,Data!$A$2:$S$91,6,FALSE)</f>
        <v>3</v>
      </c>
      <c r="G9" s="15">
        <f>VLOOKUP($A9,Data!$A$2:$S$91,7,FALSE)</f>
        <v>0</v>
      </c>
      <c r="H9" s="15">
        <f ca="1">VLOOKUP($A9,Data!$A$2:$S$91,11,FALSE)</f>
        <v>-34077.583333333336</v>
      </c>
      <c r="I9" s="15">
        <f ca="1">$AP$1-VLOOKUP($A9,Data!$A$2:$S$91,8,FALSE)</f>
        <v>-34077.583333333336</v>
      </c>
      <c r="J9" s="15">
        <f>VLOOKUP($A9,Data!$A$2:$S$91,10,FALSE)</f>
        <v>2013.6666666666667</v>
      </c>
      <c r="K9" s="15">
        <f ca="1">VLOOKUP($A9,Data!$A$2:$S$91,11,FALSE)</f>
        <v>-34077.583333333336</v>
      </c>
      <c r="L9" s="15">
        <f ca="1">VLOOKUP($A9,Data!$A$2:$S$91,12,FALSE)</f>
        <v>20.666666666666742</v>
      </c>
      <c r="M9" s="15">
        <f ca="1">VLOOKUP($A9,Data!$A$2:$S$91,13,FALSE)</f>
        <v>6.75</v>
      </c>
      <c r="N9" s="15">
        <f>VLOOKUP($A9,Data!$A$2:$S$91,14,FALSE)</f>
        <v>0</v>
      </c>
      <c r="O9" s="15"/>
      <c r="P9" s="15"/>
      <c r="Q9" s="17" t="str">
        <f>VLOOKUP($A9,Data!$A$2:$S$91,17,FALSE)</f>
        <v>CORPEX</v>
      </c>
      <c r="R9" s="20">
        <f>VLOOKUP($A9,Data!$A$2:$S$91,18,FALSE)</f>
        <v>42716</v>
      </c>
      <c r="S9" s="17" t="str">
        <f>VLOOKUP($A9,Data!$A$2:$S$91,19,FALSE)</f>
        <v>BA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34" t="str">
        <f t="shared" si="0"/>
        <v>N/A</v>
      </c>
      <c r="AE9" s="35" t="str">
        <f t="shared" si="1"/>
        <v>N/A</v>
      </c>
      <c r="AF9" s="34" t="str">
        <f t="shared" si="2"/>
        <v>N/A</v>
      </c>
      <c r="AG9" s="35" t="str">
        <f t="shared" si="3"/>
        <v>N/A</v>
      </c>
      <c r="AH9" s="21">
        <f t="shared" si="4"/>
        <v>0</v>
      </c>
      <c r="AI9" s="22">
        <f t="shared" si="5"/>
        <v>0</v>
      </c>
      <c r="AJ9" s="22">
        <f t="shared" ca="1" si="6"/>
        <v>0</v>
      </c>
      <c r="AK9" s="22">
        <f t="shared" ca="1" si="7"/>
        <v>0</v>
      </c>
      <c r="AL9" s="22">
        <f t="shared" ca="1" si="8"/>
        <v>0</v>
      </c>
      <c r="AM9" s="22">
        <f t="shared" ca="1" si="9"/>
        <v>-2</v>
      </c>
      <c r="AN9" s="22">
        <f t="shared" ca="1" si="10"/>
        <v>5</v>
      </c>
      <c r="AO9" s="22">
        <f t="shared" ca="1" si="11"/>
        <v>5</v>
      </c>
      <c r="AP9" s="28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35">
      <c r="A10" s="14">
        <v>29418</v>
      </c>
      <c r="B10" s="15" t="str">
        <f>VLOOKUP($A10,Data!$A$2:$S$91,2,FALSE)</f>
        <v>Barrero Sastre</v>
      </c>
      <c r="C10" s="15" t="str">
        <f>VLOOKUP($A10,Data!$A$2:$S$91,3,FALSE)</f>
        <v>Laura</v>
      </c>
      <c r="D10" s="15" t="str">
        <f>VLOOKUP($A10,Data!$A$2:$S$91,4,FALSE)</f>
        <v>BA</v>
      </c>
      <c r="E10" s="15">
        <f>VLOOKUP($A10,Data!$A$2:$S$91,5,FALSE)</f>
        <v>3</v>
      </c>
      <c r="F10" s="15">
        <f>VLOOKUP($A10,Data!$A$2:$S$91,6,FALSE)</f>
        <v>4</v>
      </c>
      <c r="G10" s="15">
        <f>VLOOKUP($A10,Data!$A$2:$S$91,7,FALSE)</f>
        <v>0</v>
      </c>
      <c r="H10" s="15">
        <f ca="1">VLOOKUP($A10,Data!$A$2:$S$91,11,FALSE)</f>
        <v>-34078.583333333336</v>
      </c>
      <c r="I10" s="15">
        <f ca="1">$AP$1-VLOOKUP($A10,Data!$A$2:$S$91,8,FALSE)</f>
        <v>-34078.583333333336</v>
      </c>
      <c r="J10" s="15">
        <f>VLOOKUP($A10,Data!$A$2:$S$91,10,FALSE)</f>
        <v>2008.3333333333333</v>
      </c>
      <c r="K10" s="15">
        <f ca="1">VLOOKUP($A10,Data!$A$2:$S$91,11,FALSE)</f>
        <v>-34078.583333333336</v>
      </c>
      <c r="L10" s="15">
        <f ca="1">VLOOKUP($A10,Data!$A$2:$S$91,12,FALSE)</f>
        <v>13.666666666666742</v>
      </c>
      <c r="M10" s="15">
        <f ca="1">VLOOKUP($A10,Data!$A$2:$S$91,13,FALSE)</f>
        <v>12.083333333333485</v>
      </c>
      <c r="N10" s="15">
        <f>VLOOKUP($A10,Data!$A$2:$S$91,14,FALSE)</f>
        <v>0</v>
      </c>
      <c r="O10" s="15"/>
      <c r="P10" s="15"/>
      <c r="Q10" s="17" t="str">
        <f>VLOOKUP($A10,Data!$A$2:$S$91,17,FALSE)</f>
        <v>CTEST</v>
      </c>
      <c r="R10" s="20">
        <f>VLOOKUP($A10,Data!$A$2:$S$91,18,FALSE)</f>
        <v>43003</v>
      </c>
      <c r="S10" s="17" t="str">
        <f>VLOOKUP($A10,Data!$A$2:$S$91,19,FALSE)</f>
        <v>BA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34" t="str">
        <f t="shared" si="0"/>
        <v>N/A</v>
      </c>
      <c r="AE10" s="35" t="str">
        <f t="shared" si="1"/>
        <v>N/A</v>
      </c>
      <c r="AF10" s="34" t="str">
        <f t="shared" si="2"/>
        <v>N/A</v>
      </c>
      <c r="AG10" s="35" t="str">
        <f t="shared" si="3"/>
        <v>N/A</v>
      </c>
      <c r="AH10" s="21">
        <f t="shared" si="4"/>
        <v>0</v>
      </c>
      <c r="AI10" s="22">
        <f t="shared" si="5"/>
        <v>0</v>
      </c>
      <c r="AJ10" s="22">
        <f t="shared" ca="1" si="6"/>
        <v>0</v>
      </c>
      <c r="AK10" s="22">
        <f t="shared" ca="1" si="7"/>
        <v>1</v>
      </c>
      <c r="AL10" s="22">
        <f t="shared" ca="1" si="8"/>
        <v>1</v>
      </c>
      <c r="AM10" s="22">
        <f t="shared" ca="1" si="9"/>
        <v>-2</v>
      </c>
      <c r="AN10" s="22">
        <f t="shared" ca="1" si="10"/>
        <v>5</v>
      </c>
      <c r="AO10" s="22">
        <f t="shared" ca="1" si="11"/>
        <v>5</v>
      </c>
      <c r="AP10" s="28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35">
      <c r="A11" s="14">
        <v>55045</v>
      </c>
      <c r="B11" s="15" t="str">
        <f>VLOOKUP($A11,Data!$A$2:$S$91,2,FALSE)</f>
        <v>Belmonte Ramirez</v>
      </c>
      <c r="C11" s="15" t="str">
        <f>VLOOKUP($A11,Data!$A$2:$S$91,3,FALSE)</f>
        <v>Rodrigo</v>
      </c>
      <c r="D11" s="15" t="str">
        <f>VLOOKUP($A11,Data!$A$2:$S$91,4,FALSE)</f>
        <v>SB</v>
      </c>
      <c r="E11" s="15">
        <f>VLOOKUP($A11,Data!$A$2:$S$91,5,FALSE)</f>
        <v>2</v>
      </c>
      <c r="F11" s="15">
        <f>VLOOKUP($A11,Data!$A$2:$S$91,6,FALSE)</f>
        <v>3</v>
      </c>
      <c r="G11" s="15">
        <f>VLOOKUP($A11,Data!$A$2:$S$91,7,FALSE)</f>
        <v>0</v>
      </c>
      <c r="H11" s="15">
        <f ca="1">VLOOKUP($A11,Data!$A$2:$S$91,11,FALSE)</f>
        <v>-34079.583333333336</v>
      </c>
      <c r="I11" s="15">
        <f ca="1">$AP$1-VLOOKUP($A11,Data!$A$2:$S$91,8,FALSE)</f>
        <v>-34079.583333333336</v>
      </c>
      <c r="J11" s="15">
        <f>VLOOKUP($A11,Data!$A$2:$S$91,10,FALSE)</f>
        <v>2013.8333333333333</v>
      </c>
      <c r="K11" s="15">
        <f ca="1">VLOOKUP($A11,Data!$A$2:$S$91,11,FALSE)</f>
        <v>-34079.583333333336</v>
      </c>
      <c r="L11" s="15">
        <f ca="1">VLOOKUP($A11,Data!$A$2:$S$91,12,FALSE)</f>
        <v>12.666666666666742</v>
      </c>
      <c r="M11" s="15">
        <f ca="1">VLOOKUP($A11,Data!$A$2:$S$91,13,FALSE)</f>
        <v>6.5833333333334849</v>
      </c>
      <c r="N11" s="15">
        <f>VLOOKUP($A11,Data!$A$2:$S$91,14,FALSE)</f>
        <v>0</v>
      </c>
      <c r="O11" s="15"/>
      <c r="P11" s="15"/>
      <c r="Q11" s="17" t="str">
        <f>VLOOKUP($A11,Data!$A$2:$S$91,17,FALSE)</f>
        <v>ASSEM</v>
      </c>
      <c r="R11" s="20">
        <f>VLOOKUP($A11,Data!$A$2:$S$91,18,FALSE)</f>
        <v>42793</v>
      </c>
      <c r="S11" s="17" t="str">
        <f>VLOOKUP($A11,Data!$A$2:$S$91,19,FALSE)</f>
        <v>PR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34" t="str">
        <f t="shared" si="0"/>
        <v>N/A</v>
      </c>
      <c r="AE11" s="35" t="str">
        <f t="shared" si="1"/>
        <v>N/A</v>
      </c>
      <c r="AF11" s="34" t="str">
        <f t="shared" si="2"/>
        <v>N/A</v>
      </c>
      <c r="AG11" s="35" t="str">
        <f t="shared" si="3"/>
        <v>N/A</v>
      </c>
      <c r="AH11" s="21">
        <f t="shared" si="4"/>
        <v>0</v>
      </c>
      <c r="AI11" s="22">
        <f t="shared" si="5"/>
        <v>0</v>
      </c>
      <c r="AJ11" s="22">
        <f t="shared" ca="1" si="6"/>
        <v>0</v>
      </c>
      <c r="AK11" s="22">
        <f t="shared" ca="1" si="7"/>
        <v>0</v>
      </c>
      <c r="AL11" s="22">
        <f t="shared" ca="1" si="8"/>
        <v>0</v>
      </c>
      <c r="AM11" s="22">
        <f t="shared" ca="1" si="9"/>
        <v>-2</v>
      </c>
      <c r="AN11" s="22">
        <f t="shared" ca="1" si="10"/>
        <v>5</v>
      </c>
      <c r="AO11" s="22">
        <f t="shared" ca="1" si="11"/>
        <v>5</v>
      </c>
      <c r="AP11" s="28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35">
      <c r="A12" s="14">
        <v>87493</v>
      </c>
      <c r="B12" s="15" t="str">
        <f>VLOOKUP($A12,Data!$A$2:$S$91,2,FALSE)</f>
        <v>Bennour Garcia</v>
      </c>
      <c r="C12" s="15" t="str">
        <f>VLOOKUP($A12,Data!$A$2:$S$91,3,FALSE)</f>
        <v>Alexandre</v>
      </c>
      <c r="D12" s="15" t="str">
        <f>VLOOKUP($A12,Data!$A$2:$S$91,4,FALSE)</f>
        <v>SB</v>
      </c>
      <c r="E12" s="15">
        <f>VLOOKUP($A12,Data!$A$2:$S$91,5,FALSE)</f>
        <v>1</v>
      </c>
      <c r="F12" s="15">
        <f>VLOOKUP($A12,Data!$A$2:$S$91,6,FALSE)</f>
        <v>5</v>
      </c>
      <c r="G12" s="15">
        <f>VLOOKUP($A12,Data!$A$2:$S$91,7,FALSE)</f>
        <v>0</v>
      </c>
      <c r="H12" s="15">
        <f ca="1">VLOOKUP($A12,Data!$A$2:$S$91,11,FALSE)</f>
        <v>-34080.583333333336</v>
      </c>
      <c r="I12" s="15">
        <f ca="1">$AP$1-VLOOKUP($A12,Data!$A$2:$S$91,8,FALSE)</f>
        <v>-34080.583333333336</v>
      </c>
      <c r="J12" s="15">
        <f>VLOOKUP($A12,Data!$A$2:$S$91,10,FALSE)</f>
        <v>2017.5833333333333</v>
      </c>
      <c r="K12" s="15">
        <f ca="1">VLOOKUP($A12,Data!$A$2:$S$91,11,FALSE)</f>
        <v>-34080.583333333336</v>
      </c>
      <c r="L12" s="15">
        <f ca="1">VLOOKUP($A12,Data!$A$2:$S$91,12,FALSE)</f>
        <v>2.9166666666667425</v>
      </c>
      <c r="M12" s="15">
        <f ca="1">VLOOKUP($A12,Data!$A$2:$S$91,13,FALSE)</f>
        <v>2.8333333333334849</v>
      </c>
      <c r="N12" s="15">
        <f>VLOOKUP($A12,Data!$A$2:$S$91,14,FALSE)</f>
        <v>0</v>
      </c>
      <c r="O12" s="15"/>
      <c r="P12" s="15"/>
      <c r="Q12" s="17" t="str">
        <f>VLOOKUP($A12,Data!$A$2:$S$91,17,FALSE)</f>
        <v>PSS</v>
      </c>
      <c r="R12" s="20">
        <f>VLOOKUP($A12,Data!$A$2:$S$91,18,FALSE)</f>
        <v>42961</v>
      </c>
      <c r="S12" s="17" t="str">
        <f>VLOOKUP($A12,Data!$A$2:$S$91,19,FALSE)</f>
        <v>BA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34" t="str">
        <f t="shared" si="0"/>
        <v>N/A</v>
      </c>
      <c r="AE12" s="35" t="str">
        <f t="shared" si="1"/>
        <v>N/A</v>
      </c>
      <c r="AF12" s="34" t="str">
        <f t="shared" si="2"/>
        <v>N/A</v>
      </c>
      <c r="AG12" s="35" t="str">
        <f t="shared" si="3"/>
        <v>N/A</v>
      </c>
      <c r="AH12" s="21">
        <f t="shared" si="4"/>
        <v>0</v>
      </c>
      <c r="AI12" s="22">
        <f t="shared" si="5"/>
        <v>1.5</v>
      </c>
      <c r="AJ12" s="22">
        <f t="shared" ca="1" si="6"/>
        <v>0</v>
      </c>
      <c r="AK12" s="22">
        <f t="shared" ca="1" si="7"/>
        <v>-1</v>
      </c>
      <c r="AL12" s="22">
        <f t="shared" ca="1" si="8"/>
        <v>-1</v>
      </c>
      <c r="AM12" s="22">
        <f t="shared" ca="1" si="9"/>
        <v>-2</v>
      </c>
      <c r="AN12" s="22">
        <f t="shared" ca="1" si="10"/>
        <v>5</v>
      </c>
      <c r="AO12" s="22">
        <f t="shared" ca="1" si="11"/>
        <v>5</v>
      </c>
      <c r="AP12" s="28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35">
      <c r="A13" s="14" t="s">
        <v>204</v>
      </c>
      <c r="B13" s="15" t="str">
        <f>VLOOKUP($A13,Data!$A$2:$S$91,2,FALSE)</f>
        <v>Biahute Estrada</v>
      </c>
      <c r="C13" s="15" t="str">
        <f>VLOOKUP($A13,Data!$A$2:$S$91,3,FALSE)</f>
        <v>Virginia</v>
      </c>
      <c r="D13" s="15" t="str">
        <f>VLOOKUP($A13,Data!$A$2:$S$91,4,FALSE)</f>
        <v>SB</v>
      </c>
      <c r="E13" s="15">
        <f>VLOOKUP($A13,Data!$A$2:$S$91,5,FALSE)</f>
        <v>2</v>
      </c>
      <c r="F13" s="15">
        <f>VLOOKUP($A13,Data!$A$2:$S$91,6,FALSE)</f>
        <v>4</v>
      </c>
      <c r="G13" s="15">
        <f>VLOOKUP($A13,Data!$A$2:$S$91,7,FALSE)</f>
        <v>0</v>
      </c>
      <c r="H13" s="15">
        <f ca="1">VLOOKUP($A13,Data!$A$2:$S$91,11,FALSE)</f>
        <v>-34081.583333333336</v>
      </c>
      <c r="I13" s="15">
        <f ca="1">$AP$1-VLOOKUP($A13,Data!$A$2:$S$91,8,FALSE)</f>
        <v>-34081.583333333336</v>
      </c>
      <c r="J13" s="15">
        <f>VLOOKUP($A13,Data!$A$2:$S$91,10,FALSE)</f>
        <v>2014.6666666666667</v>
      </c>
      <c r="K13" s="15">
        <f ca="1">VLOOKUP($A13,Data!$A$2:$S$91,11,FALSE)</f>
        <v>-34081.583333333336</v>
      </c>
      <c r="L13" s="15">
        <f ca="1">VLOOKUP($A13,Data!$A$2:$S$91,12,FALSE)</f>
        <v>10.416666666666742</v>
      </c>
      <c r="M13" s="15">
        <f ca="1">VLOOKUP($A13,Data!$A$2:$S$91,13,FALSE)</f>
        <v>5.75</v>
      </c>
      <c r="N13" s="15">
        <f>VLOOKUP($A13,Data!$A$2:$S$91,14,FALSE)</f>
        <v>0</v>
      </c>
      <c r="O13" s="15"/>
      <c r="P13" s="15"/>
      <c r="Q13" s="17" t="str">
        <f>VLOOKUP($A13,Data!$A$2:$S$91,17,FALSE)</f>
        <v>ASSEM</v>
      </c>
      <c r="R13" s="20">
        <f>VLOOKUP($A13,Data!$A$2:$S$91,18,FALSE)</f>
        <v>43318</v>
      </c>
      <c r="S13" s="17" t="str">
        <f>VLOOKUP($A13,Data!$A$2:$S$91,19,FALSE)</f>
        <v>INFRA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34" t="str">
        <f t="shared" si="0"/>
        <v>N/A</v>
      </c>
      <c r="AE13" s="35" t="str">
        <f t="shared" si="1"/>
        <v>N/A</v>
      </c>
      <c r="AF13" s="34" t="str">
        <f t="shared" si="2"/>
        <v>N/A</v>
      </c>
      <c r="AG13" s="35" t="str">
        <f t="shared" si="3"/>
        <v>N/A</v>
      </c>
      <c r="AH13" s="21">
        <f t="shared" si="4"/>
        <v>0</v>
      </c>
      <c r="AI13" s="22">
        <f t="shared" si="5"/>
        <v>0</v>
      </c>
      <c r="AJ13" s="22">
        <f t="shared" ca="1" si="6"/>
        <v>0</v>
      </c>
      <c r="AK13" s="22">
        <f t="shared" ca="1" si="7"/>
        <v>0</v>
      </c>
      <c r="AL13" s="22">
        <f t="shared" ca="1" si="8"/>
        <v>0</v>
      </c>
      <c r="AM13" s="22">
        <f t="shared" ca="1" si="9"/>
        <v>-2</v>
      </c>
      <c r="AN13" s="22">
        <f t="shared" ca="1" si="10"/>
        <v>5</v>
      </c>
      <c r="AO13" s="22">
        <f t="shared" ca="1" si="11"/>
        <v>5</v>
      </c>
      <c r="AP13" s="28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35">
      <c r="A14" s="14">
        <v>17603</v>
      </c>
      <c r="B14" s="15" t="str">
        <f>VLOOKUP($A14,Data!$A$2:$S$91,2,FALSE)</f>
        <v>Blanco Durango</v>
      </c>
      <c r="C14" s="15" t="str">
        <f>VLOOKUP($A14,Data!$A$2:$S$91,3,FALSE)</f>
        <v>Maria</v>
      </c>
      <c r="D14" s="15" t="str">
        <f>VLOOKUP($A14,Data!$A$2:$S$91,4,FALSE)</f>
        <v>SB</v>
      </c>
      <c r="E14" s="15">
        <f>VLOOKUP($A14,Data!$A$2:$S$91,5,FALSE)</f>
        <v>2</v>
      </c>
      <c r="F14" s="15">
        <f>VLOOKUP($A14,Data!$A$2:$S$91,6,FALSE)</f>
        <v>1</v>
      </c>
      <c r="G14" s="15">
        <f>VLOOKUP($A14,Data!$A$2:$S$91,7,FALSE)</f>
        <v>0</v>
      </c>
      <c r="H14" s="15">
        <f ca="1">VLOOKUP($A14,Data!$A$2:$S$91,11,FALSE)</f>
        <v>-34082.583333333336</v>
      </c>
      <c r="I14" s="15">
        <f ca="1">$AP$1-VLOOKUP($A14,Data!$A$2:$S$91,8,FALSE)</f>
        <v>-34082.583333333336</v>
      </c>
      <c r="J14" s="15">
        <f>VLOOKUP($A14,Data!$A$2:$S$91,10,FALSE)</f>
        <v>2006.1666666666667</v>
      </c>
      <c r="K14" s="15">
        <f ca="1">VLOOKUP($A14,Data!$A$2:$S$91,11,FALSE)</f>
        <v>-34082.583333333336</v>
      </c>
      <c r="L14" s="15">
        <f ca="1">VLOOKUP($A14,Data!$A$2:$S$91,12,FALSE)</f>
        <v>23.666666666666742</v>
      </c>
      <c r="M14" s="15">
        <f ca="1">VLOOKUP($A14,Data!$A$2:$S$91,13,FALSE)</f>
        <v>14.25</v>
      </c>
      <c r="N14" s="15">
        <f>VLOOKUP($A14,Data!$A$2:$S$91,14,FALSE)</f>
        <v>0</v>
      </c>
      <c r="O14" s="15"/>
      <c r="P14" s="15"/>
      <c r="Q14" s="17" t="str">
        <f>VLOOKUP($A14,Data!$A$2:$S$91,17,FALSE)</f>
        <v>PSS</v>
      </c>
      <c r="R14" s="20">
        <f>VLOOKUP($A14,Data!$A$2:$S$91,18,FALSE)</f>
        <v>42930</v>
      </c>
      <c r="S14" s="17" t="str">
        <f>VLOOKUP($A14,Data!$A$2:$S$91,19,FALSE)</f>
        <v>Cobol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34" t="str">
        <f t="shared" si="0"/>
        <v>N/A</v>
      </c>
      <c r="AE14" s="35" t="str">
        <f t="shared" si="1"/>
        <v>N/A</v>
      </c>
      <c r="AF14" s="34" t="str">
        <f t="shared" si="2"/>
        <v>N/A</v>
      </c>
      <c r="AG14" s="35" t="str">
        <f t="shared" si="3"/>
        <v>N/A</v>
      </c>
      <c r="AH14" s="21">
        <f t="shared" si="4"/>
        <v>0</v>
      </c>
      <c r="AI14" s="22">
        <f t="shared" si="5"/>
        <v>0</v>
      </c>
      <c r="AJ14" s="22">
        <f t="shared" ca="1" si="6"/>
        <v>0</v>
      </c>
      <c r="AK14" s="22">
        <f t="shared" ca="1" si="7"/>
        <v>0</v>
      </c>
      <c r="AL14" s="22">
        <f t="shared" ca="1" si="8"/>
        <v>0</v>
      </c>
      <c r="AM14" s="22">
        <f t="shared" ca="1" si="9"/>
        <v>-2</v>
      </c>
      <c r="AN14" s="22">
        <f t="shared" ca="1" si="10"/>
        <v>5</v>
      </c>
      <c r="AO14" s="22">
        <f t="shared" ca="1" si="11"/>
        <v>5</v>
      </c>
      <c r="AP14" s="28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35">
      <c r="A15" s="14">
        <v>21668</v>
      </c>
      <c r="B15" s="15" t="str">
        <f>VLOOKUP($A15,Data!$A$2:$S$91,2,FALSE)</f>
        <v>Blanco Fariñas</v>
      </c>
      <c r="C15" s="15" t="str">
        <f>VLOOKUP($A15,Data!$A$2:$S$91,3,FALSE)</f>
        <v>Nuria</v>
      </c>
      <c r="D15" s="15" t="str">
        <f>VLOOKUP($A15,Data!$A$2:$S$91,4,FALSE)</f>
        <v>PM</v>
      </c>
      <c r="E15" s="15">
        <f>VLOOKUP($A15,Data!$A$2:$S$91,5,FALSE)</f>
        <v>3</v>
      </c>
      <c r="F15" s="15">
        <f>VLOOKUP($A15,Data!$A$2:$S$91,6,FALSE)</f>
        <v>4</v>
      </c>
      <c r="G15" s="15">
        <f>VLOOKUP($A15,Data!$A$2:$S$91,7,FALSE)</f>
        <v>0</v>
      </c>
      <c r="H15" s="15">
        <f ca="1">VLOOKUP($A15,Data!$A$2:$S$91,11,FALSE)</f>
        <v>-34083.583333333336</v>
      </c>
      <c r="I15" s="15">
        <f ca="1">$AP$1-VLOOKUP($A15,Data!$A$2:$S$91,8,FALSE)</f>
        <v>-34083.583333333336</v>
      </c>
      <c r="J15" s="15">
        <f>VLOOKUP($A15,Data!$A$2:$S$91,10,FALSE)</f>
        <v>2007.0833333333333</v>
      </c>
      <c r="K15" s="15">
        <f ca="1">VLOOKUP($A15,Data!$A$2:$S$91,11,FALSE)</f>
        <v>-34083.583333333336</v>
      </c>
      <c r="L15" s="15">
        <f ca="1">VLOOKUP($A15,Data!$A$2:$S$91,12,FALSE)</f>
        <v>23.416666666666742</v>
      </c>
      <c r="M15" s="15">
        <f ca="1">VLOOKUP($A15,Data!$A$2:$S$91,13,FALSE)</f>
        <v>13.333333333333485</v>
      </c>
      <c r="N15" s="15">
        <f>VLOOKUP($A15,Data!$A$2:$S$91,14,FALSE)</f>
        <v>0</v>
      </c>
      <c r="O15" s="15"/>
      <c r="P15" s="15"/>
      <c r="Q15" s="17" t="str">
        <f>VLOOKUP($A15,Data!$A$2:$S$91,17,FALSE)</f>
        <v>CTEST</v>
      </c>
      <c r="R15" s="20">
        <f>VLOOKUP($A15,Data!$A$2:$S$91,18,FALSE)</f>
        <v>42856</v>
      </c>
      <c r="S15" s="17" t="str">
        <f>VLOOKUP($A15,Data!$A$2:$S$91,19,FALSE)</f>
        <v>PM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34" t="str">
        <f t="shared" si="0"/>
        <v>N/A</v>
      </c>
      <c r="AE15" s="35" t="str">
        <f t="shared" si="1"/>
        <v>N/A</v>
      </c>
      <c r="AF15" s="34" t="str">
        <f t="shared" si="2"/>
        <v>N/A</v>
      </c>
      <c r="AG15" s="35" t="str">
        <f t="shared" si="3"/>
        <v>N/A</v>
      </c>
      <c r="AH15" s="21">
        <f t="shared" si="4"/>
        <v>0</v>
      </c>
      <c r="AI15" s="22">
        <f t="shared" si="5"/>
        <v>0</v>
      </c>
      <c r="AJ15" s="22">
        <f t="shared" ca="1" si="6"/>
        <v>0</v>
      </c>
      <c r="AK15" s="22">
        <f t="shared" ca="1" si="7"/>
        <v>1</v>
      </c>
      <c r="AL15" s="22">
        <f t="shared" ca="1" si="8"/>
        <v>1</v>
      </c>
      <c r="AM15" s="22">
        <f t="shared" ca="1" si="9"/>
        <v>-2</v>
      </c>
      <c r="AN15" s="22">
        <f t="shared" ca="1" si="10"/>
        <v>5</v>
      </c>
      <c r="AO15" s="22">
        <f t="shared" ca="1" si="11"/>
        <v>5</v>
      </c>
      <c r="AP15" s="28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35">
      <c r="A16" s="14">
        <v>40401</v>
      </c>
      <c r="B16" s="15" t="str">
        <f>VLOOKUP($A16,Data!$A$2:$S$91,2,FALSE)</f>
        <v>Brard</v>
      </c>
      <c r="C16" s="15" t="str">
        <f>VLOOKUP($A16,Data!$A$2:$S$91,3,FALSE)</f>
        <v>Laurent</v>
      </c>
      <c r="D16" s="15" t="str">
        <f>VLOOKUP($A16,Data!$A$2:$S$91,4,FALSE)</f>
        <v>BA</v>
      </c>
      <c r="E16" s="15">
        <f>VLOOKUP($A16,Data!$A$2:$S$91,5,FALSE)</f>
        <v>3</v>
      </c>
      <c r="F16" s="15">
        <f>VLOOKUP($A16,Data!$A$2:$S$91,6,FALSE)</f>
        <v>5</v>
      </c>
      <c r="G16" s="15">
        <f>VLOOKUP($A16,Data!$A$2:$S$91,7,FALSE)</f>
        <v>0</v>
      </c>
      <c r="H16" s="15">
        <f ca="1">VLOOKUP($A16,Data!$A$2:$S$91,11,FALSE)</f>
        <v>-34084.583333333336</v>
      </c>
      <c r="I16" s="15">
        <f ca="1">$AP$1-VLOOKUP($A16,Data!$A$2:$S$91,8,FALSE)</f>
        <v>-34084.583333333336</v>
      </c>
      <c r="J16" s="15">
        <f>VLOOKUP($A16,Data!$A$2:$S$91,10,FALSE)</f>
        <v>2011.0833333333333</v>
      </c>
      <c r="K16" s="15">
        <f ca="1">VLOOKUP($A16,Data!$A$2:$S$91,11,FALSE)</f>
        <v>-34084.583333333336</v>
      </c>
      <c r="L16" s="15">
        <f ca="1">VLOOKUP($A16,Data!$A$2:$S$91,12,FALSE)</f>
        <v>21.666666666666742</v>
      </c>
      <c r="M16" s="15">
        <f ca="1">VLOOKUP($A16,Data!$A$2:$S$91,13,FALSE)</f>
        <v>9.3333333333334849</v>
      </c>
      <c r="N16" s="15">
        <f>VLOOKUP($A16,Data!$A$2:$S$91,14,FALSE)</f>
        <v>0</v>
      </c>
      <c r="O16" s="15"/>
      <c r="P16" s="15"/>
      <c r="Q16" s="17" t="str">
        <f>VLOOKUP($A16,Data!$A$2:$S$91,17,FALSE)</f>
        <v>CTEST</v>
      </c>
      <c r="R16" s="20">
        <f>VLOOKUP($A16,Data!$A$2:$S$91,18,FALSE)</f>
        <v>42920</v>
      </c>
      <c r="S16" s="17" t="str">
        <f>VLOOKUP($A16,Data!$A$2:$S$91,19,FALSE)</f>
        <v>BA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34" t="str">
        <f t="shared" si="0"/>
        <v>N/A</v>
      </c>
      <c r="AE16" s="35" t="str">
        <f t="shared" si="1"/>
        <v>N/A</v>
      </c>
      <c r="AF16" s="34" t="str">
        <f t="shared" si="2"/>
        <v>N/A</v>
      </c>
      <c r="AG16" s="35" t="str">
        <f t="shared" si="3"/>
        <v>N/A</v>
      </c>
      <c r="AH16" s="21">
        <f t="shared" si="4"/>
        <v>0</v>
      </c>
      <c r="AI16" s="22">
        <f t="shared" si="5"/>
        <v>0</v>
      </c>
      <c r="AJ16" s="22">
        <f t="shared" ca="1" si="6"/>
        <v>0</v>
      </c>
      <c r="AK16" s="22">
        <f t="shared" ca="1" si="7"/>
        <v>1</v>
      </c>
      <c r="AL16" s="22">
        <f t="shared" ca="1" si="8"/>
        <v>1</v>
      </c>
      <c r="AM16" s="22">
        <f t="shared" ca="1" si="9"/>
        <v>-2</v>
      </c>
      <c r="AN16" s="22">
        <f t="shared" ca="1" si="10"/>
        <v>5</v>
      </c>
      <c r="AO16" s="22">
        <f t="shared" ca="1" si="11"/>
        <v>5</v>
      </c>
      <c r="AP16" s="28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35">
      <c r="A17" s="14">
        <v>59471</v>
      </c>
      <c r="B17" s="15" t="str">
        <f>VLOOKUP($A17,Data!$A$2:$S$91,2,FALSE)</f>
        <v>Bravo Jimenez</v>
      </c>
      <c r="C17" s="15" t="str">
        <f>VLOOKUP($A17,Data!$A$2:$S$91,3,FALSE)</f>
        <v>Alberto</v>
      </c>
      <c r="D17" s="15" t="str">
        <f>VLOOKUP($A17,Data!$A$2:$S$91,4,FALSE)</f>
        <v>SB</v>
      </c>
      <c r="E17" s="15">
        <f>VLOOKUP($A17,Data!$A$2:$S$91,5,FALSE)</f>
        <v>2</v>
      </c>
      <c r="F17" s="15">
        <f>VLOOKUP($A17,Data!$A$2:$S$91,6,FALSE)</f>
        <v>2</v>
      </c>
      <c r="G17" s="15">
        <f>VLOOKUP($A17,Data!$A$2:$S$91,7,FALSE)</f>
        <v>0</v>
      </c>
      <c r="H17" s="15">
        <f ca="1">VLOOKUP($A17,Data!$A$2:$S$91,11,FALSE)</f>
        <v>-34085.583333333336</v>
      </c>
      <c r="I17" s="15">
        <f ca="1">$AP$1-VLOOKUP($A17,Data!$A$2:$S$91,8,FALSE)</f>
        <v>-34085.583333333336</v>
      </c>
      <c r="J17" s="15">
        <f>VLOOKUP($A17,Data!$A$2:$S$91,10,FALSE)</f>
        <v>2014.5833333333333</v>
      </c>
      <c r="K17" s="15">
        <f ca="1">VLOOKUP($A17,Data!$A$2:$S$91,11,FALSE)</f>
        <v>-34085.583333333336</v>
      </c>
      <c r="L17" s="15">
        <f ca="1">VLOOKUP($A17,Data!$A$2:$S$91,12,FALSE)</f>
        <v>12.666666666666742</v>
      </c>
      <c r="M17" s="15">
        <f ca="1">VLOOKUP($A17,Data!$A$2:$S$91,13,FALSE)</f>
        <v>5.8333333333334849</v>
      </c>
      <c r="N17" s="15">
        <f>VLOOKUP($A17,Data!$A$2:$S$91,14,FALSE)</f>
        <v>0</v>
      </c>
      <c r="O17" s="15"/>
      <c r="P17" s="15"/>
      <c r="Q17" s="17" t="str">
        <f>VLOOKUP($A17,Data!$A$2:$S$91,17,FALSE)</f>
        <v>PSS</v>
      </c>
      <c r="R17" s="20">
        <f>VLOOKUP($A17,Data!$A$2:$S$91,18,FALSE)</f>
        <v>42718</v>
      </c>
      <c r="S17" s="17" t="str">
        <f>VLOOKUP($A17,Data!$A$2:$S$91,19,FALSE)</f>
        <v>Java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34" t="str">
        <f t="shared" si="0"/>
        <v>N/A</v>
      </c>
      <c r="AE17" s="35" t="str">
        <f t="shared" si="1"/>
        <v>N/A</v>
      </c>
      <c r="AF17" s="34" t="str">
        <f t="shared" si="2"/>
        <v>N/A</v>
      </c>
      <c r="AG17" s="35" t="str">
        <f t="shared" si="3"/>
        <v>N/A</v>
      </c>
      <c r="AH17" s="21">
        <f t="shared" si="4"/>
        <v>0</v>
      </c>
      <c r="AI17" s="22">
        <f t="shared" si="5"/>
        <v>0</v>
      </c>
      <c r="AJ17" s="22">
        <f t="shared" ca="1" si="6"/>
        <v>0</v>
      </c>
      <c r="AK17" s="22">
        <f t="shared" ca="1" si="7"/>
        <v>0</v>
      </c>
      <c r="AL17" s="22">
        <f t="shared" ca="1" si="8"/>
        <v>0</v>
      </c>
      <c r="AM17" s="22">
        <f t="shared" ca="1" si="9"/>
        <v>-2</v>
      </c>
      <c r="AN17" s="22">
        <f t="shared" ca="1" si="10"/>
        <v>5</v>
      </c>
      <c r="AO17" s="22">
        <f t="shared" ca="1" si="11"/>
        <v>5</v>
      </c>
      <c r="AP17" s="28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35">
      <c r="A18" s="14">
        <v>60481</v>
      </c>
      <c r="B18" s="15" t="str">
        <f>VLOOKUP($A18,Data!$A$2:$S$91,2,FALSE)</f>
        <v>Cabanas Rodriguez</v>
      </c>
      <c r="C18" s="15" t="str">
        <f>VLOOKUP($A18,Data!$A$2:$S$91,3,FALSE)</f>
        <v>Carlos</v>
      </c>
      <c r="D18" s="15" t="str">
        <f>VLOOKUP($A18,Data!$A$2:$S$91,4,FALSE)</f>
        <v>SB</v>
      </c>
      <c r="E18" s="15">
        <f>VLOOKUP($A18,Data!$A$2:$S$91,5,FALSE)</f>
        <v>3</v>
      </c>
      <c r="F18" s="15">
        <f>VLOOKUP($A18,Data!$A$2:$S$91,6,FALSE)</f>
        <v>3</v>
      </c>
      <c r="G18" s="15">
        <f>VLOOKUP($A18,Data!$A$2:$S$91,7,FALSE)</f>
        <v>0</v>
      </c>
      <c r="H18" s="15">
        <f ca="1">VLOOKUP($A18,Data!$A$2:$S$91,11,FALSE)</f>
        <v>-34086.583333333336</v>
      </c>
      <c r="I18" s="15">
        <f ca="1">$AP$1-VLOOKUP($A18,Data!$A$2:$S$91,8,FALSE)</f>
        <v>-34086.583333333336</v>
      </c>
      <c r="J18" s="15">
        <f>VLOOKUP($A18,Data!$A$2:$S$91,10,FALSE)</f>
        <v>2014.75</v>
      </c>
      <c r="K18" s="15">
        <f ca="1">VLOOKUP($A18,Data!$A$2:$S$91,11,FALSE)</f>
        <v>-34086.583333333336</v>
      </c>
      <c r="L18" s="15">
        <f ca="1">VLOOKUP($A18,Data!$A$2:$S$91,12,FALSE)</f>
        <v>20.666666666666742</v>
      </c>
      <c r="M18" s="15">
        <f ca="1">VLOOKUP($A18,Data!$A$2:$S$91,13,FALSE)</f>
        <v>5.6666666666667425</v>
      </c>
      <c r="N18" s="15">
        <f>VLOOKUP($A18,Data!$A$2:$S$91,14,FALSE)</f>
        <v>0</v>
      </c>
      <c r="O18" s="15"/>
      <c r="P18" s="15"/>
      <c r="Q18" s="17" t="str">
        <f>VLOOKUP($A18,Data!$A$2:$S$91,17,FALSE)</f>
        <v>CORPEX</v>
      </c>
      <c r="R18" s="20">
        <f>VLOOKUP($A18,Data!$A$2:$S$91,18,FALSE)</f>
        <v>42948</v>
      </c>
      <c r="S18" s="17" t="str">
        <f>VLOOKUP($A18,Data!$A$2:$S$91,19,FALSE)</f>
        <v>Java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34" t="str">
        <f t="shared" si="0"/>
        <v>N/A</v>
      </c>
      <c r="AE18" s="35" t="str">
        <f t="shared" si="1"/>
        <v>N/A</v>
      </c>
      <c r="AF18" s="34" t="str">
        <f t="shared" si="2"/>
        <v>N/A</v>
      </c>
      <c r="AG18" s="35" t="str">
        <f t="shared" si="3"/>
        <v>N/A</v>
      </c>
      <c r="AH18" s="21">
        <f t="shared" si="4"/>
        <v>0</v>
      </c>
      <c r="AI18" s="22">
        <f t="shared" si="5"/>
        <v>0</v>
      </c>
      <c r="AJ18" s="22">
        <f t="shared" ca="1" si="6"/>
        <v>0</v>
      </c>
      <c r="AK18" s="22">
        <f t="shared" ca="1" si="7"/>
        <v>1</v>
      </c>
      <c r="AL18" s="22">
        <f t="shared" ca="1" si="8"/>
        <v>1</v>
      </c>
      <c r="AM18" s="22">
        <f t="shared" ca="1" si="9"/>
        <v>-2</v>
      </c>
      <c r="AN18" s="22">
        <f t="shared" ca="1" si="10"/>
        <v>5</v>
      </c>
      <c r="AO18" s="22">
        <f t="shared" ca="1" si="11"/>
        <v>5</v>
      </c>
      <c r="AP18" s="28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35">
      <c r="A19" s="14">
        <v>90158</v>
      </c>
      <c r="B19" s="15" t="str">
        <f>VLOOKUP($A19,Data!$A$2:$S$91,2,FALSE)</f>
        <v>Camps Collado</v>
      </c>
      <c r="C19" s="15" t="str">
        <f>VLOOKUP($A19,Data!$A$2:$S$91,3,FALSE)</f>
        <v>Eduard</v>
      </c>
      <c r="D19" s="15" t="str">
        <f>VLOOKUP($A19,Data!$A$2:$S$91,4,FALSE)</f>
        <v>BA</v>
      </c>
      <c r="E19" s="15">
        <f>VLOOKUP($A19,Data!$A$2:$S$91,5,FALSE)</f>
        <v>1</v>
      </c>
      <c r="F19" s="15">
        <f>VLOOKUP($A19,Data!$A$2:$S$91,6,FALSE)</f>
        <v>2</v>
      </c>
      <c r="G19" s="15">
        <f>VLOOKUP($A19,Data!$A$2:$S$91,7,FALSE)</f>
        <v>0</v>
      </c>
      <c r="H19" s="15">
        <f ca="1">VLOOKUP($A19,Data!$A$2:$S$91,11,FALSE)</f>
        <v>-34087.583333333336</v>
      </c>
      <c r="I19" s="15">
        <f ca="1">$AP$1-VLOOKUP($A19,Data!$A$2:$S$91,8,FALSE)</f>
        <v>-34087.583333333336</v>
      </c>
      <c r="J19" s="15">
        <f>VLOOKUP($A19,Data!$A$2:$S$91,10,FALSE)</f>
        <v>2017.8333333333333</v>
      </c>
      <c r="K19" s="15">
        <f ca="1">VLOOKUP($A19,Data!$A$2:$S$91,11,FALSE)</f>
        <v>-34087.583333333336</v>
      </c>
      <c r="L19" s="15">
        <f ca="1">VLOOKUP($A19,Data!$A$2:$S$91,12,FALSE)</f>
        <v>7.1666666666667425</v>
      </c>
      <c r="M19" s="15">
        <f ca="1">VLOOKUP($A19,Data!$A$2:$S$91,13,FALSE)</f>
        <v>2.5833333333334849</v>
      </c>
      <c r="N19" s="15">
        <f>VLOOKUP($A19,Data!$A$2:$S$91,14,FALSE)</f>
        <v>0</v>
      </c>
      <c r="O19" s="15"/>
      <c r="P19" s="15"/>
      <c r="Q19" s="17" t="str">
        <f>VLOOKUP($A19,Data!$A$2:$S$91,17,FALSE)</f>
        <v>PSS</v>
      </c>
      <c r="R19" s="20">
        <f>VLOOKUP($A19,Data!$A$2:$S$91,18,FALSE)</f>
        <v>43024</v>
      </c>
      <c r="S19" s="17" t="str">
        <f>VLOOKUP($A19,Data!$A$2:$S$91,19,FALSE)</f>
        <v>Tester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34" t="str">
        <f t="shared" si="0"/>
        <v>N/A</v>
      </c>
      <c r="AE19" s="35" t="str">
        <f t="shared" si="1"/>
        <v>N/A</v>
      </c>
      <c r="AF19" s="34" t="str">
        <f t="shared" si="2"/>
        <v>N/A</v>
      </c>
      <c r="AG19" s="35" t="str">
        <f t="shared" si="3"/>
        <v>N/A</v>
      </c>
      <c r="AH19" s="21">
        <f t="shared" si="4"/>
        <v>0</v>
      </c>
      <c r="AI19" s="22">
        <f t="shared" si="5"/>
        <v>1.5</v>
      </c>
      <c r="AJ19" s="22">
        <f t="shared" ca="1" si="6"/>
        <v>0</v>
      </c>
      <c r="AK19" s="22">
        <f t="shared" ca="1" si="7"/>
        <v>-1</v>
      </c>
      <c r="AL19" s="22">
        <f t="shared" ca="1" si="8"/>
        <v>-1</v>
      </c>
      <c r="AM19" s="22">
        <f t="shared" ca="1" si="9"/>
        <v>-2</v>
      </c>
      <c r="AN19" s="22">
        <f t="shared" ca="1" si="10"/>
        <v>5</v>
      </c>
      <c r="AO19" s="22">
        <f t="shared" ca="1" si="11"/>
        <v>5</v>
      </c>
      <c r="AP19" s="28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35">
      <c r="A20" s="14">
        <v>86034</v>
      </c>
      <c r="B20" s="15" t="str">
        <f>VLOOKUP($A20,Data!$A$2:$S$91,2,FALSE)</f>
        <v>Cantarero Molina</v>
      </c>
      <c r="C20" s="15" t="str">
        <f>VLOOKUP($A20,Data!$A$2:$S$91,3,FALSE)</f>
        <v>Mario</v>
      </c>
      <c r="D20" s="15" t="str">
        <f>VLOOKUP($A20,Data!$A$2:$S$91,4,FALSE)</f>
        <v>SB</v>
      </c>
      <c r="E20" s="15">
        <f>VLOOKUP($A20,Data!$A$2:$S$91,5,FALSE)</f>
        <v>2</v>
      </c>
      <c r="F20" s="15">
        <f>VLOOKUP($A20,Data!$A$2:$S$91,6,FALSE)</f>
        <v>1</v>
      </c>
      <c r="G20" s="15">
        <f>VLOOKUP($A20,Data!$A$2:$S$91,7,FALSE)</f>
        <v>0</v>
      </c>
      <c r="H20" s="15">
        <f ca="1">VLOOKUP($A20,Data!$A$2:$S$91,11,FALSE)</f>
        <v>-34088.583333333336</v>
      </c>
      <c r="I20" s="15">
        <f ca="1">$AP$1-VLOOKUP($A20,Data!$A$2:$S$91,8,FALSE)</f>
        <v>-34088.583333333336</v>
      </c>
      <c r="J20" s="15">
        <f>VLOOKUP($A20,Data!$A$2:$S$91,10,FALSE)</f>
        <v>2017.5</v>
      </c>
      <c r="K20" s="15">
        <f ca="1">VLOOKUP($A20,Data!$A$2:$S$91,11,FALSE)</f>
        <v>-34088.583333333336</v>
      </c>
      <c r="L20" s="15">
        <f ca="1">VLOOKUP($A20,Data!$A$2:$S$91,12,FALSE)</f>
        <v>19.666666666666742</v>
      </c>
      <c r="M20" s="15">
        <f ca="1">VLOOKUP($A20,Data!$A$2:$S$91,13,FALSE)</f>
        <v>2.9166666666667425</v>
      </c>
      <c r="N20" s="15">
        <f>VLOOKUP($A20,Data!$A$2:$S$91,14,FALSE)</f>
        <v>0</v>
      </c>
      <c r="O20" s="15"/>
      <c r="P20" s="15"/>
      <c r="Q20" s="17" t="str">
        <f>VLOOKUP($A20,Data!$A$2:$S$91,17,FALSE)</f>
        <v>PSS</v>
      </c>
      <c r="R20" s="20">
        <f>VLOOKUP($A20,Data!$A$2:$S$91,18,FALSE)</f>
        <v>42905</v>
      </c>
      <c r="S20" s="17" t="str">
        <f>VLOOKUP($A20,Data!$A$2:$S$91,19,FALSE)</f>
        <v>Cobol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34" t="str">
        <f t="shared" si="0"/>
        <v>N/A</v>
      </c>
      <c r="AE20" s="35" t="str">
        <f t="shared" si="1"/>
        <v>N/A</v>
      </c>
      <c r="AF20" s="34" t="str">
        <f t="shared" si="2"/>
        <v>N/A</v>
      </c>
      <c r="AG20" s="35" t="str">
        <f t="shared" si="3"/>
        <v>N/A</v>
      </c>
      <c r="AH20" s="21">
        <f t="shared" si="4"/>
        <v>0</v>
      </c>
      <c r="AI20" s="22">
        <f t="shared" si="5"/>
        <v>0</v>
      </c>
      <c r="AJ20" s="22">
        <f t="shared" ca="1" si="6"/>
        <v>0</v>
      </c>
      <c r="AK20" s="22">
        <f t="shared" ca="1" si="7"/>
        <v>0</v>
      </c>
      <c r="AL20" s="22">
        <f t="shared" ca="1" si="8"/>
        <v>0</v>
      </c>
      <c r="AM20" s="22">
        <f t="shared" ca="1" si="9"/>
        <v>-2</v>
      </c>
      <c r="AN20" s="22">
        <f t="shared" ca="1" si="10"/>
        <v>5</v>
      </c>
      <c r="AO20" s="22">
        <f t="shared" ca="1" si="11"/>
        <v>5</v>
      </c>
      <c r="AP20" s="28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35">
      <c r="A21" s="14">
        <v>97218</v>
      </c>
      <c r="B21" s="15" t="str">
        <f>VLOOKUP($A21,Data!$A$2:$S$91,2,FALSE)</f>
        <v>Castro Pelaez</v>
      </c>
      <c r="C21" s="15" t="str">
        <f>VLOOKUP($A21,Data!$A$2:$S$91,3,FALSE)</f>
        <v>Maria del Mar</v>
      </c>
      <c r="D21" s="15" t="str">
        <f>VLOOKUP($A21,Data!$A$2:$S$91,4,FALSE)</f>
        <v>SB</v>
      </c>
      <c r="E21" s="15">
        <f>VLOOKUP($A21,Data!$A$2:$S$91,5,FALSE)</f>
        <v>2</v>
      </c>
      <c r="F21" s="15">
        <f>VLOOKUP($A21,Data!$A$2:$S$91,6,FALSE)</f>
        <v>1</v>
      </c>
      <c r="G21" s="15">
        <f>VLOOKUP($A21,Data!$A$2:$S$91,7,FALSE)</f>
        <v>0</v>
      </c>
      <c r="H21" s="15">
        <f ca="1">VLOOKUP($A21,Data!$A$2:$S$91,11,FALSE)</f>
        <v>-34089.583333333336</v>
      </c>
      <c r="I21" s="15">
        <f ca="1">$AP$1-VLOOKUP($A21,Data!$A$2:$S$91,8,FALSE)</f>
        <v>-34089.583333333336</v>
      </c>
      <c r="J21" s="15">
        <f>VLOOKUP($A21,Data!$A$2:$S$91,10,FALSE)</f>
        <v>2018.4166666666667</v>
      </c>
      <c r="K21" s="15">
        <f ca="1">VLOOKUP($A21,Data!$A$2:$S$91,11,FALSE)</f>
        <v>-34089.583333333336</v>
      </c>
      <c r="L21" s="15">
        <f ca="1">VLOOKUP($A21,Data!$A$2:$S$91,12,FALSE)</f>
        <v>8.1666666666667425</v>
      </c>
      <c r="M21" s="15">
        <f ca="1">VLOOKUP($A21,Data!$A$2:$S$91,13,FALSE)</f>
        <v>2</v>
      </c>
      <c r="N21" s="15">
        <f>VLOOKUP($A21,Data!$A$2:$S$91,14,FALSE)</f>
        <v>0</v>
      </c>
      <c r="O21" s="15"/>
      <c r="P21" s="15"/>
      <c r="Q21" s="17" t="str">
        <f>VLOOKUP($A21,Data!$A$2:$S$91,17,FALSE)</f>
        <v>PSS</v>
      </c>
      <c r="R21" s="20">
        <f>VLOOKUP($A21,Data!$A$2:$S$91,18,FALSE)</f>
        <v>43270</v>
      </c>
      <c r="S21" s="17" t="str">
        <f>VLOOKUP($A21,Data!$A$2:$S$91,19,FALSE)</f>
        <v>Java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34" t="str">
        <f t="shared" si="0"/>
        <v>N/A</v>
      </c>
      <c r="AE21" s="35" t="str">
        <f t="shared" si="1"/>
        <v>N/A</v>
      </c>
      <c r="AF21" s="34" t="str">
        <f t="shared" si="2"/>
        <v>N/A</v>
      </c>
      <c r="AG21" s="35" t="str">
        <f t="shared" si="3"/>
        <v>N/A</v>
      </c>
      <c r="AH21" s="21">
        <f t="shared" si="4"/>
        <v>0</v>
      </c>
      <c r="AI21" s="22">
        <f t="shared" si="5"/>
        <v>0</v>
      </c>
      <c r="AJ21" s="22">
        <f t="shared" ca="1" si="6"/>
        <v>0</v>
      </c>
      <c r="AK21" s="22">
        <f t="shared" ca="1" si="7"/>
        <v>0</v>
      </c>
      <c r="AL21" s="22">
        <f t="shared" ca="1" si="8"/>
        <v>0</v>
      </c>
      <c r="AM21" s="22">
        <f t="shared" ca="1" si="9"/>
        <v>-2</v>
      </c>
      <c r="AN21" s="22">
        <f t="shared" ca="1" si="10"/>
        <v>5</v>
      </c>
      <c r="AO21" s="22">
        <f t="shared" ca="1" si="11"/>
        <v>5</v>
      </c>
      <c r="AP21" s="28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35">
      <c r="A22" s="14">
        <v>88395</v>
      </c>
      <c r="B22" s="15" t="str">
        <f>VLOOKUP($A22,Data!$A$2:$S$91,2,FALSE)</f>
        <v>Cortes Fermosel</v>
      </c>
      <c r="C22" s="15" t="str">
        <f>VLOOKUP($A22,Data!$A$2:$S$91,3,FALSE)</f>
        <v>Raul</v>
      </c>
      <c r="D22" s="15" t="str">
        <f>VLOOKUP($A22,Data!$A$2:$S$91,4,FALSE)</f>
        <v>SB</v>
      </c>
      <c r="E22" s="15">
        <f>VLOOKUP($A22,Data!$A$2:$S$91,5,FALSE)</f>
        <v>2</v>
      </c>
      <c r="F22" s="15">
        <f>VLOOKUP($A22,Data!$A$2:$S$91,6,FALSE)</f>
        <v>1</v>
      </c>
      <c r="G22" s="15">
        <f>VLOOKUP($A22,Data!$A$2:$S$91,7,FALSE)</f>
        <v>0</v>
      </c>
      <c r="H22" s="15">
        <f ca="1">VLOOKUP($A22,Data!$A$2:$S$91,11,FALSE)</f>
        <v>-34090.583333333336</v>
      </c>
      <c r="I22" s="15">
        <f ca="1">$AP$1-VLOOKUP($A22,Data!$A$2:$S$91,8,FALSE)</f>
        <v>-34090.583333333336</v>
      </c>
      <c r="J22" s="15">
        <f>VLOOKUP($A22,Data!$A$2:$S$91,10,FALSE)</f>
        <v>2017.75</v>
      </c>
      <c r="K22" s="15">
        <f ca="1">VLOOKUP($A22,Data!$A$2:$S$91,11,FALSE)</f>
        <v>-34090.583333333336</v>
      </c>
      <c r="L22" s="15">
        <f ca="1">VLOOKUP($A22,Data!$A$2:$S$91,12,FALSE)</f>
        <v>13.166666666666742</v>
      </c>
      <c r="M22" s="15">
        <f ca="1">VLOOKUP($A22,Data!$A$2:$S$91,13,FALSE)</f>
        <v>2.6666666666667425</v>
      </c>
      <c r="N22" s="15">
        <f>VLOOKUP($A22,Data!$A$2:$S$91,14,FALSE)</f>
        <v>0</v>
      </c>
      <c r="O22" s="15"/>
      <c r="P22" s="15"/>
      <c r="Q22" s="17" t="str">
        <f>VLOOKUP($A22,Data!$A$2:$S$91,17,FALSE)</f>
        <v>CLREX</v>
      </c>
      <c r="R22" s="20">
        <f>VLOOKUP($A22,Data!$A$2:$S$91,18,FALSE)</f>
        <v>43045</v>
      </c>
      <c r="S22" s="17" t="str">
        <f>VLOOKUP($A22,Data!$A$2:$S$91,19,FALSE)</f>
        <v>Cobol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34" t="str">
        <f t="shared" si="0"/>
        <v>N/A</v>
      </c>
      <c r="AE22" s="35" t="str">
        <f t="shared" si="1"/>
        <v>N/A</v>
      </c>
      <c r="AF22" s="34" t="str">
        <f t="shared" si="2"/>
        <v>N/A</v>
      </c>
      <c r="AG22" s="35" t="str">
        <f t="shared" si="3"/>
        <v>N/A</v>
      </c>
      <c r="AH22" s="21">
        <f t="shared" si="4"/>
        <v>0</v>
      </c>
      <c r="AI22" s="22">
        <f t="shared" si="5"/>
        <v>0</v>
      </c>
      <c r="AJ22" s="22">
        <f t="shared" ca="1" si="6"/>
        <v>0</v>
      </c>
      <c r="AK22" s="22">
        <f t="shared" ca="1" si="7"/>
        <v>0</v>
      </c>
      <c r="AL22" s="22">
        <f t="shared" ca="1" si="8"/>
        <v>0</v>
      </c>
      <c r="AM22" s="22">
        <f t="shared" ca="1" si="9"/>
        <v>-2</v>
      </c>
      <c r="AN22" s="22">
        <f t="shared" ca="1" si="10"/>
        <v>5</v>
      </c>
      <c r="AO22" s="22">
        <f t="shared" ca="1" si="11"/>
        <v>5</v>
      </c>
      <c r="AP22" s="28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35">
      <c r="A23" s="14">
        <v>19720</v>
      </c>
      <c r="B23" s="15" t="str">
        <f>VLOOKUP($A23,Data!$A$2:$S$91,2,FALSE)</f>
        <v>Cuesta Infante</v>
      </c>
      <c r="C23" s="15" t="str">
        <f>VLOOKUP($A23,Data!$A$2:$S$91,3,FALSE)</f>
        <v>Julio</v>
      </c>
      <c r="D23" s="15" t="str">
        <f>VLOOKUP($A23,Data!$A$2:$S$91,4,FALSE)</f>
        <v>SB</v>
      </c>
      <c r="E23" s="15">
        <f>VLOOKUP($A23,Data!$A$2:$S$91,5,FALSE)</f>
        <v>2</v>
      </c>
      <c r="F23" s="15">
        <f>VLOOKUP($A23,Data!$A$2:$S$91,6,FALSE)</f>
        <v>1</v>
      </c>
      <c r="G23" s="15">
        <f>VLOOKUP($A23,Data!$A$2:$S$91,7,FALSE)</f>
        <v>0</v>
      </c>
      <c r="H23" s="15">
        <f ca="1">VLOOKUP($A23,Data!$A$2:$S$91,11,FALSE)</f>
        <v>-34091.583333333336</v>
      </c>
      <c r="I23" s="15">
        <f ca="1">$AP$1-VLOOKUP($A23,Data!$A$2:$S$91,8,FALSE)</f>
        <v>-34091.583333333336</v>
      </c>
      <c r="J23" s="15">
        <f>VLOOKUP($A23,Data!$A$2:$S$91,10,FALSE)</f>
        <v>2006.5833333333333</v>
      </c>
      <c r="K23" s="15">
        <f ca="1">VLOOKUP($A23,Data!$A$2:$S$91,11,FALSE)</f>
        <v>-34091.583333333336</v>
      </c>
      <c r="L23" s="15">
        <f ca="1">VLOOKUP($A23,Data!$A$2:$S$91,12,FALSE)</f>
        <v>14.666666666666742</v>
      </c>
      <c r="M23" s="15">
        <f ca="1">VLOOKUP($A23,Data!$A$2:$S$91,13,FALSE)</f>
        <v>13.833333333333485</v>
      </c>
      <c r="N23" s="15">
        <f>VLOOKUP($A23,Data!$A$2:$S$91,14,FALSE)</f>
        <v>0</v>
      </c>
      <c r="O23" s="15"/>
      <c r="P23" s="15"/>
      <c r="Q23" s="17" t="str">
        <f>VLOOKUP($A23,Data!$A$2:$S$91,17,FALSE)</f>
        <v>PSS</v>
      </c>
      <c r="R23" s="20">
        <f>VLOOKUP($A23,Data!$A$2:$S$91,18,FALSE)</f>
        <v>42851</v>
      </c>
      <c r="S23" s="17" t="str">
        <f>VLOOKUP($A23,Data!$A$2:$S$91,19,FALSE)</f>
        <v>Cobol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34" t="str">
        <f t="shared" si="0"/>
        <v>N/A</v>
      </c>
      <c r="AE23" s="35" t="str">
        <f t="shared" si="1"/>
        <v>N/A</v>
      </c>
      <c r="AF23" s="34" t="str">
        <f t="shared" si="2"/>
        <v>N/A</v>
      </c>
      <c r="AG23" s="35" t="str">
        <f t="shared" si="3"/>
        <v>N/A</v>
      </c>
      <c r="AH23" s="21">
        <f t="shared" si="4"/>
        <v>0</v>
      </c>
      <c r="AI23" s="22">
        <f t="shared" si="5"/>
        <v>0</v>
      </c>
      <c r="AJ23" s="22">
        <f t="shared" ca="1" si="6"/>
        <v>0</v>
      </c>
      <c r="AK23" s="22">
        <f t="shared" ca="1" si="7"/>
        <v>0</v>
      </c>
      <c r="AL23" s="22">
        <f t="shared" ca="1" si="8"/>
        <v>0</v>
      </c>
      <c r="AM23" s="22">
        <f t="shared" ca="1" si="9"/>
        <v>-2</v>
      </c>
      <c r="AN23" s="22">
        <f t="shared" ca="1" si="10"/>
        <v>5</v>
      </c>
      <c r="AO23" s="22">
        <f t="shared" ca="1" si="11"/>
        <v>5</v>
      </c>
      <c r="AP23" s="28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35">
      <c r="A24" s="14">
        <v>43584</v>
      </c>
      <c r="B24" s="15" t="str">
        <f>VLOOKUP($A24,Data!$A$2:$S$91,2,FALSE)</f>
        <v>Dabbadie</v>
      </c>
      <c r="C24" s="15" t="str">
        <f>VLOOKUP($A24,Data!$A$2:$S$91,3,FALSE)</f>
        <v>Olivier</v>
      </c>
      <c r="D24" s="15" t="str">
        <f>VLOOKUP($A24,Data!$A$2:$S$91,4,FALSE)</f>
        <v>SB</v>
      </c>
      <c r="E24" s="15">
        <f>VLOOKUP($A24,Data!$A$2:$S$91,5,FALSE)</f>
        <v>2</v>
      </c>
      <c r="F24" s="15">
        <f>VLOOKUP($A24,Data!$A$2:$S$91,6,FALSE)</f>
        <v>5</v>
      </c>
      <c r="G24" s="15">
        <f>VLOOKUP($A24,Data!$A$2:$S$91,7,FALSE)</f>
        <v>0</v>
      </c>
      <c r="H24" s="15">
        <f ca="1">VLOOKUP($A24,Data!$A$2:$S$91,11,FALSE)</f>
        <v>-34092.583333333336</v>
      </c>
      <c r="I24" s="15">
        <f ca="1">$AP$1-VLOOKUP($A24,Data!$A$2:$S$91,8,FALSE)</f>
        <v>-34092.583333333336</v>
      </c>
      <c r="J24" s="15">
        <f>VLOOKUP($A24,Data!$A$2:$S$91,10,FALSE)</f>
        <v>2011.75</v>
      </c>
      <c r="K24" s="15">
        <f ca="1">VLOOKUP($A24,Data!$A$2:$S$91,11,FALSE)</f>
        <v>-34092.583333333336</v>
      </c>
      <c r="L24" s="15">
        <f ca="1">VLOOKUP($A24,Data!$A$2:$S$91,12,FALSE)</f>
        <v>20.666666666666742</v>
      </c>
      <c r="M24" s="15">
        <f ca="1">VLOOKUP($A24,Data!$A$2:$S$91,13,FALSE)</f>
        <v>8.6666666666667425</v>
      </c>
      <c r="N24" s="15">
        <f>VLOOKUP($A24,Data!$A$2:$S$91,14,FALSE)</f>
        <v>0</v>
      </c>
      <c r="O24" s="15"/>
      <c r="P24" s="15"/>
      <c r="Q24" s="17" t="str">
        <f>VLOOKUP($A24,Data!$A$2:$S$91,17,FALSE)</f>
        <v>CORPEX</v>
      </c>
      <c r="R24" s="20">
        <f>VLOOKUP($A24,Data!$A$2:$S$91,18,FALSE)</f>
        <v>42534</v>
      </c>
      <c r="S24" s="17" t="str">
        <f>VLOOKUP($A24,Data!$A$2:$S$91,19,FALSE)</f>
        <v>Java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34" t="str">
        <f t="shared" si="0"/>
        <v>N/A</v>
      </c>
      <c r="AE24" s="35" t="str">
        <f t="shared" si="1"/>
        <v>N/A</v>
      </c>
      <c r="AF24" s="34" t="str">
        <f t="shared" si="2"/>
        <v>N/A</v>
      </c>
      <c r="AG24" s="35" t="str">
        <f t="shared" si="3"/>
        <v>N/A</v>
      </c>
      <c r="AH24" s="21">
        <f t="shared" si="4"/>
        <v>0</v>
      </c>
      <c r="AI24" s="22">
        <f t="shared" si="5"/>
        <v>0</v>
      </c>
      <c r="AJ24" s="22">
        <f t="shared" ca="1" si="6"/>
        <v>0</v>
      </c>
      <c r="AK24" s="22">
        <f t="shared" ca="1" si="7"/>
        <v>0</v>
      </c>
      <c r="AL24" s="22">
        <f t="shared" ca="1" si="8"/>
        <v>0</v>
      </c>
      <c r="AM24" s="22">
        <f t="shared" ca="1" si="9"/>
        <v>-2</v>
      </c>
      <c r="AN24" s="22">
        <f t="shared" ca="1" si="10"/>
        <v>5</v>
      </c>
      <c r="AO24" s="22">
        <f t="shared" ca="1" si="11"/>
        <v>5</v>
      </c>
      <c r="AP24" s="28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35">
      <c r="A25" s="14">
        <v>630102</v>
      </c>
      <c r="B25" s="15" t="str">
        <f>VLOOKUP($A25,Data!$A$2:$S$91,2,FALSE)</f>
        <v>Davila Garcia</v>
      </c>
      <c r="C25" s="15" t="str">
        <f>VLOOKUP($A25,Data!$A$2:$S$91,3,FALSE)</f>
        <v>Soledad</v>
      </c>
      <c r="D25" s="15" t="str">
        <f>VLOOKUP($A25,Data!$A$2:$S$91,4,FALSE)</f>
        <v>SB</v>
      </c>
      <c r="E25" s="15">
        <f>VLOOKUP($A25,Data!$A$2:$S$91,5,FALSE)</f>
        <v>3</v>
      </c>
      <c r="F25" s="15">
        <f>VLOOKUP($A25,Data!$A$2:$S$91,6,FALSE)</f>
        <v>4</v>
      </c>
      <c r="G25" s="15">
        <f>VLOOKUP($A25,Data!$A$2:$S$91,7,FALSE)</f>
        <v>0</v>
      </c>
      <c r="H25" s="15">
        <f ca="1">VLOOKUP($A25,Data!$A$2:$S$91,11,FALSE)</f>
        <v>-34093.583333333336</v>
      </c>
      <c r="I25" s="15">
        <f ca="1">$AP$1-VLOOKUP($A25,Data!$A$2:$S$91,8,FALSE)</f>
        <v>-34093.583333333336</v>
      </c>
      <c r="J25" s="15">
        <f>VLOOKUP($A25,Data!$A$2:$S$91,10,FALSE)</f>
        <v>1999.1666666666667</v>
      </c>
      <c r="K25" s="15">
        <f ca="1">VLOOKUP($A25,Data!$A$2:$S$91,11,FALSE)</f>
        <v>-34093.583333333336</v>
      </c>
      <c r="L25" s="15">
        <f ca="1">VLOOKUP($A25,Data!$A$2:$S$91,12,FALSE)</f>
        <v>22.166666666666742</v>
      </c>
      <c r="M25" s="15">
        <f ca="1">VLOOKUP($A25,Data!$A$2:$S$91,13,FALSE)</f>
        <v>21.25</v>
      </c>
      <c r="N25" s="15">
        <f>VLOOKUP($A25,Data!$A$2:$S$91,14,FALSE)</f>
        <v>0</v>
      </c>
      <c r="O25" s="15"/>
      <c r="P25" s="15"/>
      <c r="Q25" s="17" t="str">
        <f>VLOOKUP($A25,Data!$A$2:$S$91,17,FALSE)</f>
        <v>CRPRP</v>
      </c>
      <c r="R25" s="20">
        <f>VLOOKUP($A25,Data!$A$2:$S$91,18,FALSE)</f>
        <v>43038</v>
      </c>
      <c r="S25" s="17" t="str">
        <f>VLOOKUP($A25,Data!$A$2:$S$91,19,FALSE)</f>
        <v>Cobol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34" t="str">
        <f t="shared" si="0"/>
        <v>N/A</v>
      </c>
      <c r="AE25" s="35" t="str">
        <f t="shared" si="1"/>
        <v>N/A</v>
      </c>
      <c r="AF25" s="34" t="str">
        <f t="shared" si="2"/>
        <v>N/A</v>
      </c>
      <c r="AG25" s="35" t="str">
        <f t="shared" si="3"/>
        <v>N/A</v>
      </c>
      <c r="AH25" s="21">
        <f t="shared" si="4"/>
        <v>0</v>
      </c>
      <c r="AI25" s="22">
        <f t="shared" si="5"/>
        <v>0</v>
      </c>
      <c r="AJ25" s="22">
        <f t="shared" ca="1" si="6"/>
        <v>0</v>
      </c>
      <c r="AK25" s="22">
        <f t="shared" ca="1" si="7"/>
        <v>1</v>
      </c>
      <c r="AL25" s="22">
        <f t="shared" ca="1" si="8"/>
        <v>1</v>
      </c>
      <c r="AM25" s="22">
        <f t="shared" ca="1" si="9"/>
        <v>-2</v>
      </c>
      <c r="AN25" s="22">
        <f t="shared" ca="1" si="10"/>
        <v>5</v>
      </c>
      <c r="AO25" s="22">
        <f t="shared" ca="1" si="11"/>
        <v>5</v>
      </c>
      <c r="AP25" s="28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35">
      <c r="A26" s="14">
        <v>630109</v>
      </c>
      <c r="B26" s="15" t="str">
        <f>VLOOKUP($A26,Data!$A$2:$S$91,2,FALSE)</f>
        <v>De la Granja Martin</v>
      </c>
      <c r="C26" s="15" t="str">
        <f>VLOOKUP($A26,Data!$A$2:$S$91,3,FALSE)</f>
        <v>Ignacio</v>
      </c>
      <c r="D26" s="15" t="str">
        <f>VLOOKUP($A26,Data!$A$2:$S$91,4,FALSE)</f>
        <v>SB</v>
      </c>
      <c r="E26" s="15">
        <f>VLOOKUP($A26,Data!$A$2:$S$91,5,FALSE)</f>
        <v>2</v>
      </c>
      <c r="F26" s="15">
        <f>VLOOKUP($A26,Data!$A$2:$S$91,6,FALSE)</f>
        <v>1</v>
      </c>
      <c r="G26" s="15">
        <f>VLOOKUP($A26,Data!$A$2:$S$91,7,FALSE)</f>
        <v>0</v>
      </c>
      <c r="H26" s="15">
        <f ca="1">VLOOKUP($A26,Data!$A$2:$S$91,11,FALSE)</f>
        <v>-34094.583333333336</v>
      </c>
      <c r="I26" s="15">
        <f ca="1">$AP$1-VLOOKUP($A26,Data!$A$2:$S$91,8,FALSE)</f>
        <v>-34094.583333333336</v>
      </c>
      <c r="J26" s="15">
        <f>VLOOKUP($A26,Data!$A$2:$S$91,10,FALSE)</f>
        <v>2005.9166666666667</v>
      </c>
      <c r="K26" s="15">
        <f ca="1">VLOOKUP($A26,Data!$A$2:$S$91,11,FALSE)</f>
        <v>-34094.583333333336</v>
      </c>
      <c r="L26" s="15">
        <f ca="1">VLOOKUP($A26,Data!$A$2:$S$91,12,FALSE)</f>
        <v>14.666666666666742</v>
      </c>
      <c r="M26" s="15">
        <f ca="1">VLOOKUP($A26,Data!$A$2:$S$91,13,FALSE)</f>
        <v>14.5</v>
      </c>
      <c r="N26" s="15">
        <f>VLOOKUP($A26,Data!$A$2:$S$91,14,FALSE)</f>
        <v>0</v>
      </c>
      <c r="O26" s="15"/>
      <c r="P26" s="15"/>
      <c r="Q26" s="17" t="str">
        <f>VLOOKUP($A26,Data!$A$2:$S$91,17,FALSE)</f>
        <v>CRPRP</v>
      </c>
      <c r="R26" s="20">
        <f>VLOOKUP($A26,Data!$A$2:$S$91,18,FALSE)</f>
        <v>42675</v>
      </c>
      <c r="S26" s="17" t="str">
        <f>VLOOKUP($A26,Data!$A$2:$S$91,19,FALSE)</f>
        <v>Cobol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34" t="str">
        <f t="shared" si="0"/>
        <v>N/A</v>
      </c>
      <c r="AE26" s="35" t="str">
        <f t="shared" si="1"/>
        <v>N/A</v>
      </c>
      <c r="AF26" s="34" t="str">
        <f t="shared" si="2"/>
        <v>N/A</v>
      </c>
      <c r="AG26" s="35" t="str">
        <f t="shared" si="3"/>
        <v>N/A</v>
      </c>
      <c r="AH26" s="21">
        <f t="shared" si="4"/>
        <v>0</v>
      </c>
      <c r="AI26" s="22">
        <f t="shared" si="5"/>
        <v>0</v>
      </c>
      <c r="AJ26" s="22">
        <f t="shared" ca="1" si="6"/>
        <v>0</v>
      </c>
      <c r="AK26" s="22">
        <f t="shared" ca="1" si="7"/>
        <v>0</v>
      </c>
      <c r="AL26" s="22">
        <f t="shared" ca="1" si="8"/>
        <v>0</v>
      </c>
      <c r="AM26" s="22">
        <f t="shared" ca="1" si="9"/>
        <v>-2</v>
      </c>
      <c r="AN26" s="22">
        <f t="shared" ca="1" si="10"/>
        <v>5</v>
      </c>
      <c r="AO26" s="22">
        <f t="shared" ca="1" si="11"/>
        <v>5</v>
      </c>
      <c r="AP26" s="28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35">
      <c r="A27" s="14">
        <v>37539</v>
      </c>
      <c r="B27" s="15" t="str">
        <f>VLOOKUP($A27,Data!$A$2:$S$91,2,FALSE)</f>
        <v>De Los Rios</v>
      </c>
      <c r="C27" s="15" t="str">
        <f>VLOOKUP($A27,Data!$A$2:$S$91,3,FALSE)</f>
        <v>Jose Antonio</v>
      </c>
      <c r="D27" s="15" t="str">
        <f>VLOOKUP($A27,Data!$A$2:$S$91,4,FALSE)</f>
        <v>PM</v>
      </c>
      <c r="E27" s="15">
        <f>VLOOKUP($A27,Data!$A$2:$S$91,5,FALSE)</f>
        <v>3</v>
      </c>
      <c r="F27" s="15">
        <f>VLOOKUP($A27,Data!$A$2:$S$91,6,FALSE)</f>
        <v>0</v>
      </c>
      <c r="G27" s="15">
        <f>VLOOKUP($A27,Data!$A$2:$S$91,7,FALSE)</f>
        <v>0</v>
      </c>
      <c r="H27" s="15">
        <f ca="1">VLOOKUP($A27,Data!$A$2:$S$91,11,FALSE)</f>
        <v>-34095.583333333336</v>
      </c>
      <c r="I27" s="15">
        <f ca="1">$AP$1-VLOOKUP($A27,Data!$A$2:$S$91,8,FALSE)</f>
        <v>-34095.583333333336</v>
      </c>
      <c r="J27" s="15">
        <f>VLOOKUP($A27,Data!$A$2:$S$91,10,FALSE)</f>
        <v>2010.4166666666667</v>
      </c>
      <c r="K27" s="15">
        <f ca="1">VLOOKUP($A27,Data!$A$2:$S$91,11,FALSE)</f>
        <v>-34095.583333333336</v>
      </c>
      <c r="L27" s="15">
        <f ca="1">VLOOKUP($A27,Data!$A$2:$S$91,12,FALSE)</f>
        <v>18.666666666666742</v>
      </c>
      <c r="M27" s="15">
        <f ca="1">VLOOKUP($A27,Data!$A$2:$S$91,13,FALSE)</f>
        <v>10</v>
      </c>
      <c r="N27" s="15">
        <f>VLOOKUP($A27,Data!$A$2:$S$91,14,FALSE)</f>
        <v>0</v>
      </c>
      <c r="O27" s="15"/>
      <c r="P27" s="15"/>
      <c r="Q27" s="17" t="str">
        <f>VLOOKUP($A27,Data!$A$2:$S$91,17,FALSE)</f>
        <v>PSS</v>
      </c>
      <c r="R27" s="20">
        <f>VLOOKUP($A27,Data!$A$2:$S$91,18,FALSE)</f>
        <v>43011</v>
      </c>
      <c r="S27" s="17" t="str">
        <f>VLOOKUP($A27,Data!$A$2:$S$91,19,FALSE)</f>
        <v>PM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34" t="str">
        <f t="shared" si="0"/>
        <v>N/A</v>
      </c>
      <c r="AE27" s="35" t="str">
        <f t="shared" si="1"/>
        <v>N/A</v>
      </c>
      <c r="AF27" s="34" t="str">
        <f t="shared" si="2"/>
        <v>N/A</v>
      </c>
      <c r="AG27" s="35" t="str">
        <f t="shared" si="3"/>
        <v>N/A</v>
      </c>
      <c r="AH27" s="21">
        <f t="shared" si="4"/>
        <v>0</v>
      </c>
      <c r="AI27" s="22">
        <f t="shared" si="5"/>
        <v>0</v>
      </c>
      <c r="AJ27" s="22">
        <f t="shared" ca="1" si="6"/>
        <v>0</v>
      </c>
      <c r="AK27" s="22">
        <f t="shared" ca="1" si="7"/>
        <v>1</v>
      </c>
      <c r="AL27" s="22">
        <f t="shared" ca="1" si="8"/>
        <v>1</v>
      </c>
      <c r="AM27" s="22">
        <f t="shared" ca="1" si="9"/>
        <v>-2</v>
      </c>
      <c r="AN27" s="22">
        <f t="shared" ca="1" si="10"/>
        <v>5</v>
      </c>
      <c r="AO27" s="22">
        <f t="shared" ca="1" si="11"/>
        <v>5</v>
      </c>
      <c r="AP27" s="28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35">
      <c r="A28" s="14">
        <v>62605</v>
      </c>
      <c r="B28" s="15" t="str">
        <f>VLOOKUP($A28,Data!$A$2:$S$91,2,FALSE)</f>
        <v>De Sande Gutierrez</v>
      </c>
      <c r="C28" s="15" t="str">
        <f>VLOOKUP($A28,Data!$A$2:$S$91,3,FALSE)</f>
        <v>Alvaro</v>
      </c>
      <c r="D28" s="15" t="str">
        <f>VLOOKUP($A28,Data!$A$2:$S$91,4,FALSE)</f>
        <v>BA</v>
      </c>
      <c r="E28" s="15">
        <f>VLOOKUP($A28,Data!$A$2:$S$91,5,FALSE)</f>
        <v>2</v>
      </c>
      <c r="F28" s="15">
        <f>VLOOKUP($A28,Data!$A$2:$S$91,6,FALSE)</f>
        <v>5</v>
      </c>
      <c r="G28" s="15">
        <f>VLOOKUP($A28,Data!$A$2:$S$91,7,FALSE)</f>
        <v>0</v>
      </c>
      <c r="H28" s="15">
        <f ca="1">VLOOKUP($A28,Data!$A$2:$S$91,11,FALSE)</f>
        <v>-34096.583333333336</v>
      </c>
      <c r="I28" s="15">
        <f ca="1">$AP$1-VLOOKUP($A28,Data!$A$2:$S$91,8,FALSE)</f>
        <v>-34096.583333333336</v>
      </c>
      <c r="J28" s="15">
        <f>VLOOKUP($A28,Data!$A$2:$S$91,10,FALSE)</f>
        <v>2015.0833333333333</v>
      </c>
      <c r="K28" s="15">
        <f ca="1">VLOOKUP($A28,Data!$A$2:$S$91,11,FALSE)</f>
        <v>-34096.583333333336</v>
      </c>
      <c r="L28" s="15">
        <f ca="1">VLOOKUP($A28,Data!$A$2:$S$91,12,FALSE)</f>
        <v>21.666666666666742</v>
      </c>
      <c r="M28" s="15">
        <f ca="1">VLOOKUP($A28,Data!$A$2:$S$91,13,FALSE)</f>
        <v>5.3333333333334849</v>
      </c>
      <c r="N28" s="15">
        <f>VLOOKUP($A28,Data!$A$2:$S$91,14,FALSE)</f>
        <v>0</v>
      </c>
      <c r="O28" s="15"/>
      <c r="P28" s="15"/>
      <c r="Q28" s="17" t="str">
        <f>VLOOKUP($A28,Data!$A$2:$S$91,17,FALSE)</f>
        <v>ASSEM</v>
      </c>
      <c r="R28" s="20">
        <f>VLOOKUP($A28,Data!$A$2:$S$91,18,FALSE)</f>
        <v>42858</v>
      </c>
      <c r="S28" s="17" t="str">
        <f>VLOOKUP($A28,Data!$A$2:$S$91,19,FALSE)</f>
        <v>Tester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34" t="str">
        <f t="shared" si="0"/>
        <v>N/A</v>
      </c>
      <c r="AE28" s="35" t="str">
        <f t="shared" si="1"/>
        <v>N/A</v>
      </c>
      <c r="AF28" s="34" t="str">
        <f t="shared" si="2"/>
        <v>N/A</v>
      </c>
      <c r="AG28" s="35" t="str">
        <f t="shared" si="3"/>
        <v>N/A</v>
      </c>
      <c r="AH28" s="21">
        <f t="shared" si="4"/>
        <v>0</v>
      </c>
      <c r="AI28" s="22">
        <f t="shared" si="5"/>
        <v>0</v>
      </c>
      <c r="AJ28" s="22">
        <f t="shared" ca="1" si="6"/>
        <v>0</v>
      </c>
      <c r="AK28" s="22">
        <f t="shared" ca="1" si="7"/>
        <v>0</v>
      </c>
      <c r="AL28" s="22">
        <f t="shared" ca="1" si="8"/>
        <v>0</v>
      </c>
      <c r="AM28" s="22">
        <f t="shared" ca="1" si="9"/>
        <v>-2</v>
      </c>
      <c r="AN28" s="22">
        <f t="shared" ca="1" si="10"/>
        <v>5</v>
      </c>
      <c r="AO28" s="22">
        <f t="shared" ca="1" si="11"/>
        <v>5</v>
      </c>
      <c r="AP28" s="28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35">
      <c r="A29" s="14">
        <v>64929</v>
      </c>
      <c r="B29" s="15" t="str">
        <f>VLOOKUP($A29,Data!$A$2:$S$91,2,FALSE)</f>
        <v>Del Villar Nolazco</v>
      </c>
      <c r="C29" s="15" t="str">
        <f>VLOOKUP($A29,Data!$A$2:$S$91,3,FALSE)</f>
        <v>Gabby</v>
      </c>
      <c r="D29" s="15" t="str">
        <f>VLOOKUP($A29,Data!$A$2:$S$91,4,FALSE)</f>
        <v>BA</v>
      </c>
      <c r="E29" s="15">
        <f>VLOOKUP($A29,Data!$A$2:$S$91,5,FALSE)</f>
        <v>2</v>
      </c>
      <c r="F29" s="15">
        <f>VLOOKUP($A29,Data!$A$2:$S$91,6,FALSE)</f>
        <v>1</v>
      </c>
      <c r="G29" s="15">
        <f>VLOOKUP($A29,Data!$A$2:$S$91,7,FALSE)</f>
        <v>0</v>
      </c>
      <c r="H29" s="15">
        <f ca="1">VLOOKUP($A29,Data!$A$2:$S$91,11,FALSE)</f>
        <v>-34097.583333333336</v>
      </c>
      <c r="I29" s="15">
        <f ca="1">$AP$1-VLOOKUP($A29,Data!$A$2:$S$91,8,FALSE)</f>
        <v>-34097.583333333336</v>
      </c>
      <c r="J29" s="15">
        <f>VLOOKUP($A29,Data!$A$2:$S$91,10,FALSE)</f>
        <v>2015.3333333333333</v>
      </c>
      <c r="K29" s="15">
        <f ca="1">VLOOKUP($A29,Data!$A$2:$S$91,11,FALSE)</f>
        <v>-34097.583333333336</v>
      </c>
      <c r="L29" s="15">
        <f ca="1">VLOOKUP($A29,Data!$A$2:$S$91,12,FALSE)</f>
        <v>14.666666666666742</v>
      </c>
      <c r="M29" s="15">
        <f ca="1">VLOOKUP($A29,Data!$A$2:$S$91,13,FALSE)</f>
        <v>5.0833333333334849</v>
      </c>
      <c r="N29" s="15">
        <f>VLOOKUP($A29,Data!$A$2:$S$91,14,FALSE)</f>
        <v>0</v>
      </c>
      <c r="O29" s="15"/>
      <c r="P29" s="15"/>
      <c r="Q29" s="17" t="str">
        <f>VLOOKUP($A29,Data!$A$2:$S$91,17,FALSE)</f>
        <v>CRPRP</v>
      </c>
      <c r="R29" s="20">
        <f>VLOOKUP($A29,Data!$A$2:$S$91,18,FALSE)</f>
        <v>43283</v>
      </c>
      <c r="S29" s="17" t="str">
        <f>VLOOKUP($A29,Data!$A$2:$S$91,19,FALSE)</f>
        <v>BA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34" t="str">
        <f t="shared" si="0"/>
        <v>N/A</v>
      </c>
      <c r="AE29" s="35" t="str">
        <f t="shared" si="1"/>
        <v>N/A</v>
      </c>
      <c r="AF29" s="34" t="str">
        <f t="shared" si="2"/>
        <v>N/A</v>
      </c>
      <c r="AG29" s="35" t="str">
        <f t="shared" si="3"/>
        <v>N/A</v>
      </c>
      <c r="AH29" s="21">
        <f t="shared" si="4"/>
        <v>0</v>
      </c>
      <c r="AI29" s="22">
        <f t="shared" si="5"/>
        <v>0</v>
      </c>
      <c r="AJ29" s="22">
        <f t="shared" ca="1" si="6"/>
        <v>0</v>
      </c>
      <c r="AK29" s="22">
        <f t="shared" ca="1" si="7"/>
        <v>0</v>
      </c>
      <c r="AL29" s="22">
        <f t="shared" ca="1" si="8"/>
        <v>0</v>
      </c>
      <c r="AM29" s="22">
        <f t="shared" ca="1" si="9"/>
        <v>-2</v>
      </c>
      <c r="AN29" s="22">
        <f t="shared" ca="1" si="10"/>
        <v>5</v>
      </c>
      <c r="AO29" s="22">
        <f t="shared" ca="1" si="11"/>
        <v>5</v>
      </c>
      <c r="AP29" s="28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x14ac:dyDescent="0.35">
      <c r="A30" s="14">
        <v>99605</v>
      </c>
      <c r="B30" s="15" t="str">
        <f>VLOOKUP($A30,Data!$A$2:$S$91,2,FALSE)</f>
        <v>Diaz Merino</v>
      </c>
      <c r="C30" s="15" t="str">
        <f>VLOOKUP($A30,Data!$A$2:$S$91,3,FALSE)</f>
        <v>Arturo</v>
      </c>
      <c r="D30" s="15" t="str">
        <f>VLOOKUP($A30,Data!$A$2:$S$91,4,FALSE)</f>
        <v>SB</v>
      </c>
      <c r="E30" s="15">
        <f>VLOOKUP($A30,Data!$A$2:$S$91,5,FALSE)</f>
        <v>1</v>
      </c>
      <c r="F30" s="15">
        <f>VLOOKUP($A30,Data!$A$2:$S$91,6,FALSE)</f>
        <v>3</v>
      </c>
      <c r="G30" s="15">
        <f>VLOOKUP($A30,Data!$A$2:$S$91,7,FALSE)</f>
        <v>0</v>
      </c>
      <c r="H30" s="15">
        <f ca="1">VLOOKUP($A30,Data!$A$2:$S$91,11,FALSE)</f>
        <v>-34098.583333333336</v>
      </c>
      <c r="I30" s="15">
        <f ca="1">$AP$1-VLOOKUP($A30,Data!$A$2:$S$91,8,FALSE)</f>
        <v>-34098.583333333336</v>
      </c>
      <c r="J30" s="15">
        <f>VLOOKUP($A30,Data!$A$2:$S$91,10,FALSE)</f>
        <v>2018.5</v>
      </c>
      <c r="K30" s="15">
        <f ca="1">VLOOKUP($A30,Data!$A$2:$S$91,11,FALSE)</f>
        <v>-34098.583333333336</v>
      </c>
      <c r="L30" s="15">
        <f ca="1">VLOOKUP($A30,Data!$A$2:$S$91,12,FALSE)</f>
        <v>2.4166666666667425</v>
      </c>
      <c r="M30" s="15">
        <f ca="1">VLOOKUP($A30,Data!$A$2:$S$91,13,FALSE)</f>
        <v>1.9166666666667425</v>
      </c>
      <c r="N30" s="15">
        <f>VLOOKUP($A30,Data!$A$2:$S$91,14,FALSE)</f>
        <v>0</v>
      </c>
      <c r="O30" s="15"/>
      <c r="P30" s="15"/>
      <c r="Q30" s="17" t="str">
        <f>VLOOKUP($A30,Data!$A$2:$S$91,17,FALSE)</f>
        <v>CTEST</v>
      </c>
      <c r="R30" s="20">
        <f>VLOOKUP($A30,Data!$A$2:$S$91,18,FALSE)</f>
        <v>43318</v>
      </c>
      <c r="S30" s="17" t="str">
        <f>VLOOKUP($A30,Data!$A$2:$S$91,19,FALSE)</f>
        <v>Java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34" t="str">
        <f t="shared" si="0"/>
        <v>N/A</v>
      </c>
      <c r="AE30" s="35" t="str">
        <f t="shared" si="1"/>
        <v>N/A</v>
      </c>
      <c r="AF30" s="34" t="str">
        <f t="shared" si="2"/>
        <v>N/A</v>
      </c>
      <c r="AG30" s="35" t="str">
        <f t="shared" si="3"/>
        <v>N/A</v>
      </c>
      <c r="AH30" s="21">
        <f t="shared" si="4"/>
        <v>0</v>
      </c>
      <c r="AI30" s="22">
        <f t="shared" si="5"/>
        <v>1.5</v>
      </c>
      <c r="AJ30" s="22">
        <f t="shared" ca="1" si="6"/>
        <v>0</v>
      </c>
      <c r="AK30" s="22">
        <f t="shared" ca="1" si="7"/>
        <v>-1</v>
      </c>
      <c r="AL30" s="22">
        <f t="shared" ca="1" si="8"/>
        <v>-1</v>
      </c>
      <c r="AM30" s="22">
        <f t="shared" ca="1" si="9"/>
        <v>-2</v>
      </c>
      <c r="AN30" s="22">
        <f t="shared" ca="1" si="10"/>
        <v>5</v>
      </c>
      <c r="AO30" s="22">
        <f t="shared" ca="1" si="11"/>
        <v>5</v>
      </c>
      <c r="AP30" s="28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x14ac:dyDescent="0.35">
      <c r="A31" s="14">
        <v>74228</v>
      </c>
      <c r="B31" s="15" t="str">
        <f>VLOOKUP($A31,Data!$A$2:$S$91,2,FALSE)</f>
        <v>Diaz-Regañon Jimenez</v>
      </c>
      <c r="C31" s="15" t="str">
        <f>VLOOKUP($A31,Data!$A$2:$S$91,3,FALSE)</f>
        <v>Irene</v>
      </c>
      <c r="D31" s="15" t="str">
        <f>VLOOKUP($A31,Data!$A$2:$S$91,4,FALSE)</f>
        <v>BA</v>
      </c>
      <c r="E31" s="15">
        <f>VLOOKUP($A31,Data!$A$2:$S$91,5,FALSE)</f>
        <v>1</v>
      </c>
      <c r="F31" s="15">
        <f>VLOOKUP($A31,Data!$A$2:$S$91,6,FALSE)</f>
        <v>4</v>
      </c>
      <c r="G31" s="15">
        <f>VLOOKUP($A31,Data!$A$2:$S$91,7,FALSE)</f>
        <v>0</v>
      </c>
      <c r="H31" s="15">
        <f ca="1">VLOOKUP($A31,Data!$A$2:$S$91,11,FALSE)</f>
        <v>-34099.583333333336</v>
      </c>
      <c r="I31" s="15">
        <f ca="1">$AP$1-VLOOKUP($A31,Data!$A$2:$S$91,8,FALSE)</f>
        <v>-34099.583333333336</v>
      </c>
      <c r="J31" s="15">
        <f>VLOOKUP($A31,Data!$A$2:$S$91,10,FALSE)</f>
        <v>2016.25</v>
      </c>
      <c r="K31" s="15">
        <f ca="1">VLOOKUP($A31,Data!$A$2:$S$91,11,FALSE)</f>
        <v>-34099.583333333336</v>
      </c>
      <c r="L31" s="15">
        <f ca="1">VLOOKUP($A31,Data!$A$2:$S$91,12,FALSE)</f>
        <v>4.1666666666667425</v>
      </c>
      <c r="M31" s="15">
        <f ca="1">VLOOKUP($A31,Data!$A$2:$S$91,13,FALSE)</f>
        <v>4.1666666666667425</v>
      </c>
      <c r="N31" s="15">
        <f>VLOOKUP($A31,Data!$A$2:$S$91,14,FALSE)</f>
        <v>0</v>
      </c>
      <c r="O31" s="15"/>
      <c r="P31" s="15"/>
      <c r="Q31" s="17" t="str">
        <f>VLOOKUP($A31,Data!$A$2:$S$91,17,FALSE)</f>
        <v>PSS</v>
      </c>
      <c r="R31" s="20">
        <f>VLOOKUP($A31,Data!$A$2:$S$91,18,FALSE)</f>
        <v>43111</v>
      </c>
      <c r="S31" s="17" t="str">
        <f>VLOOKUP($A31,Data!$A$2:$S$91,19,FALSE)</f>
        <v>BA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34" t="str">
        <f t="shared" si="0"/>
        <v>N/A</v>
      </c>
      <c r="AE31" s="35" t="str">
        <f t="shared" si="1"/>
        <v>N/A</v>
      </c>
      <c r="AF31" s="34" t="str">
        <f t="shared" si="2"/>
        <v>N/A</v>
      </c>
      <c r="AG31" s="35" t="str">
        <f t="shared" si="3"/>
        <v>N/A</v>
      </c>
      <c r="AH31" s="21">
        <f t="shared" si="4"/>
        <v>0</v>
      </c>
      <c r="AI31" s="22">
        <f t="shared" si="5"/>
        <v>1.5</v>
      </c>
      <c r="AJ31" s="22">
        <f t="shared" ca="1" si="6"/>
        <v>0</v>
      </c>
      <c r="AK31" s="22">
        <f t="shared" ca="1" si="7"/>
        <v>-1</v>
      </c>
      <c r="AL31" s="22">
        <f t="shared" ca="1" si="8"/>
        <v>-1</v>
      </c>
      <c r="AM31" s="22">
        <f t="shared" ca="1" si="9"/>
        <v>-2</v>
      </c>
      <c r="AN31" s="22">
        <f t="shared" ca="1" si="10"/>
        <v>5</v>
      </c>
      <c r="AO31" s="22">
        <f t="shared" ca="1" si="11"/>
        <v>5</v>
      </c>
      <c r="AP31" s="28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x14ac:dyDescent="0.35">
      <c r="A32" s="14">
        <v>87508</v>
      </c>
      <c r="B32" s="15" t="str">
        <f>VLOOKUP($A32,Data!$A$2:$S$91,2,FALSE)</f>
        <v>Diez Martinez</v>
      </c>
      <c r="C32" s="15" t="str">
        <f>VLOOKUP($A32,Data!$A$2:$S$91,3,FALSE)</f>
        <v>Reyes</v>
      </c>
      <c r="D32" s="15" t="str">
        <f>VLOOKUP($A32,Data!$A$2:$S$91,4,FALSE)</f>
        <v>BA</v>
      </c>
      <c r="E32" s="15">
        <f>VLOOKUP($A32,Data!$A$2:$S$91,5,FALSE)</f>
        <v>1</v>
      </c>
      <c r="F32" s="15">
        <f>VLOOKUP($A32,Data!$A$2:$S$91,6,FALSE)</f>
        <v>4</v>
      </c>
      <c r="G32" s="15">
        <f>VLOOKUP($A32,Data!$A$2:$S$91,7,FALSE)</f>
        <v>0</v>
      </c>
      <c r="H32" s="15">
        <f ca="1">VLOOKUP($A32,Data!$A$2:$S$91,11,FALSE)</f>
        <v>-34100.583333333336</v>
      </c>
      <c r="I32" s="15">
        <f ca="1">$AP$1-VLOOKUP($A32,Data!$A$2:$S$91,8,FALSE)</f>
        <v>-34100.583333333336</v>
      </c>
      <c r="J32" s="15">
        <f>VLOOKUP($A32,Data!$A$2:$S$91,10,FALSE)</f>
        <v>2017.5833333333333</v>
      </c>
      <c r="K32" s="15">
        <f ca="1">VLOOKUP($A32,Data!$A$2:$S$91,11,FALSE)</f>
        <v>-34100.583333333336</v>
      </c>
      <c r="L32" s="15">
        <f ca="1">VLOOKUP($A32,Data!$A$2:$S$91,12,FALSE)</f>
        <v>2.9166666666667425</v>
      </c>
      <c r="M32" s="15">
        <f ca="1">VLOOKUP($A32,Data!$A$2:$S$91,13,FALSE)</f>
        <v>2.8333333333334849</v>
      </c>
      <c r="N32" s="15">
        <f>VLOOKUP($A32,Data!$A$2:$S$91,14,FALSE)</f>
        <v>0</v>
      </c>
      <c r="O32" s="15"/>
      <c r="P32" s="15"/>
      <c r="Q32" s="17" t="str">
        <f>VLOOKUP($A32,Data!$A$2:$S$91,17,FALSE)</f>
        <v>PSS</v>
      </c>
      <c r="R32" s="20">
        <f>VLOOKUP($A32,Data!$A$2:$S$91,18,FALSE)</f>
        <v>42961</v>
      </c>
      <c r="S32" s="17" t="str">
        <f>VLOOKUP($A32,Data!$A$2:$S$91,19,FALSE)</f>
        <v>Tester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34" t="str">
        <f t="shared" si="0"/>
        <v>N/A</v>
      </c>
      <c r="AE32" s="35" t="str">
        <f t="shared" si="1"/>
        <v>N/A</v>
      </c>
      <c r="AF32" s="34" t="str">
        <f t="shared" si="2"/>
        <v>N/A</v>
      </c>
      <c r="AG32" s="35" t="str">
        <f t="shared" si="3"/>
        <v>N/A</v>
      </c>
      <c r="AH32" s="21">
        <f t="shared" si="4"/>
        <v>0</v>
      </c>
      <c r="AI32" s="22">
        <f t="shared" si="5"/>
        <v>1.5</v>
      </c>
      <c r="AJ32" s="22">
        <f t="shared" ca="1" si="6"/>
        <v>0</v>
      </c>
      <c r="AK32" s="22">
        <f t="shared" ca="1" si="7"/>
        <v>-1</v>
      </c>
      <c r="AL32" s="22">
        <f t="shared" ca="1" si="8"/>
        <v>-1</v>
      </c>
      <c r="AM32" s="22">
        <f t="shared" ca="1" si="9"/>
        <v>-2</v>
      </c>
      <c r="AN32" s="22">
        <f t="shared" ca="1" si="10"/>
        <v>5</v>
      </c>
      <c r="AO32" s="22">
        <f t="shared" ca="1" si="11"/>
        <v>5</v>
      </c>
      <c r="AP32" s="28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x14ac:dyDescent="0.35">
      <c r="A33" s="14" t="s">
        <v>243</v>
      </c>
      <c r="B33" s="15" t="e">
        <f>VLOOKUP($A33,Data!$A$2:$S$91,2,FALSE)</f>
        <v>#N/A</v>
      </c>
      <c r="C33" s="15" t="e">
        <f>VLOOKUP($A33,Data!$A$2:$S$91,3,FALSE)</f>
        <v>#N/A</v>
      </c>
      <c r="D33" s="15" t="e">
        <f>VLOOKUP($A33,Data!$A$2:$S$91,4,FALSE)</f>
        <v>#N/A</v>
      </c>
      <c r="E33" s="15" t="e">
        <f>VLOOKUP($A33,Data!$A$2:$S$91,5,FALSE)</f>
        <v>#N/A</v>
      </c>
      <c r="F33" s="15" t="e">
        <f>VLOOKUP($A33,Data!$A$2:$S$91,6,FALSE)</f>
        <v>#N/A</v>
      </c>
      <c r="G33" s="15" t="e">
        <f>VLOOKUP($A33,Data!$A$2:$S$91,7,FALSE)</f>
        <v>#N/A</v>
      </c>
      <c r="H33" s="15" t="e">
        <f>VLOOKUP($A33,Data!$A$2:$S$91,11,FALSE)</f>
        <v>#N/A</v>
      </c>
      <c r="I33" s="15" t="e">
        <f ca="1">$AP$1-VLOOKUP($A33,Data!$A$2:$S$91,8,FALSE)</f>
        <v>#N/A</v>
      </c>
      <c r="J33" s="15" t="e">
        <f>VLOOKUP($A33,Data!$A$2:$S$91,10,FALSE)</f>
        <v>#N/A</v>
      </c>
      <c r="K33" s="15" t="e">
        <f>VLOOKUP($A33,Data!$A$2:$S$91,11,FALSE)</f>
        <v>#N/A</v>
      </c>
      <c r="L33" s="15" t="e">
        <f>VLOOKUP($A33,Data!$A$2:$S$91,12,FALSE)</f>
        <v>#N/A</v>
      </c>
      <c r="M33" s="15" t="e">
        <f>VLOOKUP($A33,Data!$A$2:$S$91,13,FALSE)</f>
        <v>#N/A</v>
      </c>
      <c r="N33" s="15" t="e">
        <f>VLOOKUP($A33,Data!$A$2:$S$91,14,FALSE)</f>
        <v>#N/A</v>
      </c>
      <c r="O33" s="15"/>
      <c r="P33" s="15"/>
      <c r="Q33" s="17" t="e">
        <f>VLOOKUP($A33,Data!$A$2:$S$91,17,FALSE)</f>
        <v>#N/A</v>
      </c>
      <c r="R33" s="20" t="e">
        <f>VLOOKUP($A33,Data!$A$2:$S$91,18,FALSE)</f>
        <v>#N/A</v>
      </c>
      <c r="S33" s="17" t="e">
        <f>VLOOKUP($A33,Data!$A$2:$S$91,19,FALSE)</f>
        <v>#N/A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34" t="str">
        <f t="shared" si="0"/>
        <v>N/A</v>
      </c>
      <c r="AE33" s="35" t="str">
        <f t="shared" si="1"/>
        <v>N/A</v>
      </c>
      <c r="AF33" s="34" t="str">
        <f t="shared" si="2"/>
        <v>N/A</v>
      </c>
      <c r="AG33" s="35" t="str">
        <f t="shared" si="3"/>
        <v>N/A</v>
      </c>
      <c r="AH33" s="21">
        <f t="shared" si="4"/>
        <v>0</v>
      </c>
      <c r="AI33" s="22" t="e">
        <f t="shared" si="5"/>
        <v>#N/A</v>
      </c>
      <c r="AJ33" s="22" t="e">
        <f t="shared" ca="1" si="6"/>
        <v>#N/A</v>
      </c>
      <c r="AK33" s="22" t="e">
        <f t="shared" ca="1" si="7"/>
        <v>#N/A</v>
      </c>
      <c r="AL33" s="22" t="e">
        <f t="shared" ca="1" si="8"/>
        <v>#N/A</v>
      </c>
      <c r="AM33" s="22" t="e">
        <f t="shared" ca="1" si="9"/>
        <v>#N/A</v>
      </c>
      <c r="AN33" s="22" t="e">
        <f t="shared" ca="1" si="10"/>
        <v>#N/A</v>
      </c>
      <c r="AO33" s="22" t="e">
        <f t="shared" ca="1" si="11"/>
        <v>#N/A</v>
      </c>
      <c r="AP33" s="28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35">
      <c r="A34" s="14">
        <v>81228</v>
      </c>
      <c r="B34" s="15" t="str">
        <f>VLOOKUP($A34,Data!$A$2:$S$91,2,FALSE)</f>
        <v>Espinosa Cano</v>
      </c>
      <c r="C34" s="15" t="str">
        <f>VLOOKUP($A34,Data!$A$2:$S$91,3,FALSE)</f>
        <v>Mario</v>
      </c>
      <c r="D34" s="15" t="str">
        <f>VLOOKUP($A34,Data!$A$2:$S$91,4,FALSE)</f>
        <v>SB</v>
      </c>
      <c r="E34" s="15">
        <f>VLOOKUP($A34,Data!$A$2:$S$91,5,FALSE)</f>
        <v>1</v>
      </c>
      <c r="F34" s="15">
        <f>VLOOKUP($A34,Data!$A$2:$S$91,6,FALSE)</f>
        <v>2</v>
      </c>
      <c r="G34" s="15">
        <f>VLOOKUP($A34,Data!$A$2:$S$91,7,FALSE)</f>
        <v>0</v>
      </c>
      <c r="H34" s="15">
        <f ca="1">VLOOKUP($A34,Data!$A$2:$S$91,11,FALSE)</f>
        <v>-34102.583333333336</v>
      </c>
      <c r="I34" s="15">
        <f ca="1">$AP$1-VLOOKUP($A34,Data!$A$2:$S$91,8,FALSE)</f>
        <v>-34102.583333333336</v>
      </c>
      <c r="J34" s="15">
        <f>VLOOKUP($A34,Data!$A$2:$S$91,10,FALSE)</f>
        <v>2017.0833333333333</v>
      </c>
      <c r="K34" s="15">
        <f ca="1">VLOOKUP($A34,Data!$A$2:$S$91,11,FALSE)</f>
        <v>-34102.583333333336</v>
      </c>
      <c r="L34" s="15">
        <f ca="1">VLOOKUP($A34,Data!$A$2:$S$91,12,FALSE)</f>
        <v>3.4166666666667425</v>
      </c>
      <c r="M34" s="15">
        <f ca="1">VLOOKUP($A34,Data!$A$2:$S$91,13,FALSE)</f>
        <v>3.3333333333334849</v>
      </c>
      <c r="N34" s="15">
        <f>VLOOKUP($A34,Data!$A$2:$S$91,14,FALSE)</f>
        <v>0</v>
      </c>
      <c r="O34" s="15"/>
      <c r="P34" s="15"/>
      <c r="Q34" s="17" t="str">
        <f>VLOOKUP($A34,Data!$A$2:$S$91,17,FALSE)</f>
        <v>CORPEX</v>
      </c>
      <c r="R34" s="20">
        <f>VLOOKUP($A34,Data!$A$2:$S$91,18,FALSE)</f>
        <v>42821</v>
      </c>
      <c r="S34" s="17" t="str">
        <f>VLOOKUP($A34,Data!$A$2:$S$91,19,FALSE)</f>
        <v>Java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34" t="str">
        <f t="shared" si="0"/>
        <v>N/A</v>
      </c>
      <c r="AE34" s="35" t="str">
        <f t="shared" si="1"/>
        <v>N/A</v>
      </c>
      <c r="AF34" s="34" t="str">
        <f t="shared" si="2"/>
        <v>N/A</v>
      </c>
      <c r="AG34" s="35" t="str">
        <f t="shared" si="3"/>
        <v>N/A</v>
      </c>
      <c r="AH34" s="21">
        <f t="shared" si="4"/>
        <v>0</v>
      </c>
      <c r="AI34" s="22">
        <f t="shared" si="5"/>
        <v>1.5</v>
      </c>
      <c r="AJ34" s="22">
        <f t="shared" ca="1" si="6"/>
        <v>0</v>
      </c>
      <c r="AK34" s="22">
        <f t="shared" ca="1" si="7"/>
        <v>-1</v>
      </c>
      <c r="AL34" s="22">
        <f t="shared" ca="1" si="8"/>
        <v>-1</v>
      </c>
      <c r="AM34" s="22">
        <f t="shared" ca="1" si="9"/>
        <v>-2</v>
      </c>
      <c r="AN34" s="22">
        <f t="shared" ca="1" si="10"/>
        <v>5</v>
      </c>
      <c r="AO34" s="22">
        <f t="shared" ca="1" si="11"/>
        <v>5</v>
      </c>
      <c r="AP34" s="28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35">
      <c r="A35" s="14">
        <v>44104</v>
      </c>
      <c r="B35" s="15" t="str">
        <f>VLOOKUP($A35,Data!$A$2:$S$91,2,FALSE)</f>
        <v>Esteban Mari</v>
      </c>
      <c r="C35" s="15" t="str">
        <f>VLOOKUP($A35,Data!$A$2:$S$91,3,FALSE)</f>
        <v>Isabel</v>
      </c>
      <c r="D35" s="15" t="str">
        <f>VLOOKUP($A35,Data!$A$2:$S$91,4,FALSE)</f>
        <v>SB</v>
      </c>
      <c r="E35" s="15">
        <f>VLOOKUP($A35,Data!$A$2:$S$91,5,FALSE)</f>
        <v>3</v>
      </c>
      <c r="F35" s="15">
        <f>VLOOKUP($A35,Data!$A$2:$S$91,6,FALSE)</f>
        <v>3</v>
      </c>
      <c r="G35" s="15">
        <f>VLOOKUP($A35,Data!$A$2:$S$91,7,FALSE)</f>
        <v>0</v>
      </c>
      <c r="H35" s="15">
        <f ca="1">VLOOKUP($A35,Data!$A$2:$S$91,11,FALSE)</f>
        <v>-34103.583333333336</v>
      </c>
      <c r="I35" s="15">
        <f ca="1">$AP$1-VLOOKUP($A35,Data!$A$2:$S$91,8,FALSE)</f>
        <v>-34103.583333333336</v>
      </c>
      <c r="J35" s="15">
        <f>VLOOKUP($A35,Data!$A$2:$S$91,10,FALSE)</f>
        <v>2011.8333333333333</v>
      </c>
      <c r="K35" s="15">
        <f ca="1">VLOOKUP($A35,Data!$A$2:$S$91,11,FALSE)</f>
        <v>-34103.583333333336</v>
      </c>
      <c r="L35" s="15">
        <f ca="1">VLOOKUP($A35,Data!$A$2:$S$91,12,FALSE)</f>
        <v>22.666666666666742</v>
      </c>
      <c r="M35" s="15">
        <f ca="1">VLOOKUP($A35,Data!$A$2:$S$91,13,FALSE)</f>
        <v>8.5833333333334849</v>
      </c>
      <c r="N35" s="15">
        <f>VLOOKUP($A35,Data!$A$2:$S$91,14,FALSE)</f>
        <v>0</v>
      </c>
      <c r="O35" s="15"/>
      <c r="P35" s="15"/>
      <c r="Q35" s="17" t="str">
        <f>VLOOKUP($A35,Data!$A$2:$S$91,17,FALSE)</f>
        <v>PSS</v>
      </c>
      <c r="R35" s="20">
        <f>VLOOKUP($A35,Data!$A$2:$S$91,18,FALSE)</f>
        <v>42401</v>
      </c>
      <c r="S35" s="17" t="str">
        <f>VLOOKUP($A35,Data!$A$2:$S$91,19,FALSE)</f>
        <v>Cobol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34" t="str">
        <f t="shared" ref="AD35:AD66" si="12">IF(OR($T35="",$U35="",$V35=""),"N/A",IF($AE35&gt;=4.35,"EXCEP",IF($AE35&gt;=4.15,"!EXCEP/TRÈS BIEN",IF($AE35&gt;=3.35,"TRÈS BIEN",IF($AE35&gt;=3.15,"!TRÈS BIEN/BIEN",IF($AE35&gt;=2.1,"BIEN",IF($AE35&gt;=1.9,"!BIEN/PROGRÈS REQ","PROGRÈS REQ")))))))</f>
        <v>N/A</v>
      </c>
      <c r="AE35" s="35" t="str">
        <f t="shared" ref="AE35:AE66" si="13">IF(OR($T35="",$U35="",$V35=""),"N/A",IF(OR(AND($E35&gt;=3,$AN35&lt;4.5),AND($AO35&lt;3.5,$AN35&lt;3.5)),$U35*0.2+$V35*0.2+$AI35*0.4+$AJ35*0.1+$AM35*0.1,$U35*0.3+$V35*0.3+$AI35*0.3+$AJ35*0.05+$AM35*0.05))</f>
        <v>N/A</v>
      </c>
      <c r="AF35" s="34" t="str">
        <f t="shared" ref="AF35:AF66" si="14">IF($W35="","N/A",IF($AG35&gt;=4,"A",IF($AG35&gt;3.7,"!A/B",IF($AG35&gt;=3.3,"B",IF($AG35&gt;3,"!B/C",IF($AG35&gt;=2,"C",IF($AG35&gt;1.7,"!C/D","D")))))))</f>
        <v>N/A</v>
      </c>
      <c r="AG35" s="35" t="str">
        <f t="shared" ref="AG35:AG66" si="15">IF($W35="","N/A",$AJ35*0.2+$AK35*0.15+$AL35*0.15+$W35*(1+(($AK35+$AL35)-6)/10)*0.5)</f>
        <v>N/A</v>
      </c>
      <c r="AH35" s="21">
        <f t="shared" ref="AH35:AH66" si="16">IF($T35+($U35-3)*0.25+($V35-3)*0.25&lt;0,0,$T35+($U35-3)*0.25+($V35-3)*0.25)</f>
        <v>0</v>
      </c>
      <c r="AI35" s="22">
        <f t="shared" ref="AI35:AI66" si="17">IF(3+($T35-$E35)*1.5&lt;0,0,3+($T35-$E35)*1.5)</f>
        <v>0</v>
      </c>
      <c r="AJ35" s="22">
        <f t="shared" ref="AJ35:AJ66" ca="1" si="18">IF(3+($T35-$AO35)*1.25&lt;0,0,3+($T35-$AO35)*1.25)</f>
        <v>0</v>
      </c>
      <c r="AK35" s="22">
        <f t="shared" ref="AK35:AK66" ca="1" si="19">3+$E35-$AO35</f>
        <v>1</v>
      </c>
      <c r="AL35" s="22">
        <f t="shared" ref="AL35:AL66" ca="1" si="20">3+$E35-$AN35</f>
        <v>1</v>
      </c>
      <c r="AM35" s="22">
        <f t="shared" ref="AM35:AM66" ca="1" si="21">3+$T35-$AN35</f>
        <v>-2</v>
      </c>
      <c r="AN35" s="22">
        <f t="shared" ref="AN35:AN66" ca="1" si="22">IF(($AP$1-$I35)&lt;=25,1,IF(($AP$1-$I35)&lt;=30,1+($AP$1-$I35-25)/5,IF(($AP$1-$I35)&lt;=40,2+($AP$1-$I35-30)/10,IF(($AP$1-$I35)&lt;=50,3+($AP$1-$I35-40)/5,5))))</f>
        <v>5</v>
      </c>
      <c r="AO35" s="22">
        <f t="shared" ref="AO35:AO66" ca="1" si="23">IF(($AP$1-$N35)&lt;=2,1,IF(($AP$1-$N35)&lt;=6,1+($AP$1-$N35-2)/4,IF(($AP$1-$N35)&lt;=15,2+($AP$1-$N35-6)/9,IF(($AP$1-$N35)&lt;=25,3+($AP$1-$N35-15)/5,5))))</f>
        <v>5</v>
      </c>
      <c r="AP35" s="28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35">
      <c r="A36" s="14">
        <v>85356</v>
      </c>
      <c r="B36" s="15" t="str">
        <f>VLOOKUP($A36,Data!$A$2:$S$91,2,FALSE)</f>
        <v>Fernandez Chimeno</v>
      </c>
      <c r="C36" s="15" t="str">
        <f>VLOOKUP($A36,Data!$A$2:$S$91,3,FALSE)</f>
        <v>Agustin</v>
      </c>
      <c r="D36" s="15" t="str">
        <f>VLOOKUP($A36,Data!$A$2:$S$91,4,FALSE)</f>
        <v>SB</v>
      </c>
      <c r="E36" s="15">
        <f>VLOOKUP($A36,Data!$A$2:$S$91,5,FALSE)</f>
        <v>2</v>
      </c>
      <c r="F36" s="15">
        <f>VLOOKUP($A36,Data!$A$2:$S$91,6,FALSE)</f>
        <v>1</v>
      </c>
      <c r="G36" s="15">
        <f>VLOOKUP($A36,Data!$A$2:$S$91,7,FALSE)</f>
        <v>0</v>
      </c>
      <c r="H36" s="15">
        <f ca="1">VLOOKUP($A36,Data!$A$2:$S$91,11,FALSE)</f>
        <v>-34104.583333333336</v>
      </c>
      <c r="I36" s="15">
        <f ca="1">$AP$1-VLOOKUP($A36,Data!$A$2:$S$91,8,FALSE)</f>
        <v>-34104.583333333336</v>
      </c>
      <c r="J36" s="15">
        <f>VLOOKUP($A36,Data!$A$2:$S$91,10,FALSE)</f>
        <v>2017.4166666666667</v>
      </c>
      <c r="K36" s="15">
        <f ca="1">VLOOKUP($A36,Data!$A$2:$S$91,11,FALSE)</f>
        <v>-34104.583333333336</v>
      </c>
      <c r="L36" s="15">
        <f ca="1">VLOOKUP($A36,Data!$A$2:$S$91,12,FALSE)</f>
        <v>13.666666666666742</v>
      </c>
      <c r="M36" s="15">
        <f ca="1">VLOOKUP($A36,Data!$A$2:$S$91,13,FALSE)</f>
        <v>3</v>
      </c>
      <c r="N36" s="15">
        <f>VLOOKUP($A36,Data!$A$2:$S$91,14,FALSE)</f>
        <v>0</v>
      </c>
      <c r="O36" s="15"/>
      <c r="P36" s="15"/>
      <c r="Q36" s="17" t="str">
        <f>VLOOKUP($A36,Data!$A$2:$S$91,17,FALSE)</f>
        <v>CRPRP</v>
      </c>
      <c r="R36" s="20">
        <f>VLOOKUP($A36,Data!$A$2:$S$91,18,FALSE)</f>
        <v>42873</v>
      </c>
      <c r="S36" s="17" t="str">
        <f>VLOOKUP($A36,Data!$A$2:$S$91,19,FALSE)</f>
        <v>Cobol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34" t="str">
        <f t="shared" si="12"/>
        <v>N/A</v>
      </c>
      <c r="AE36" s="35" t="str">
        <f t="shared" si="13"/>
        <v>N/A</v>
      </c>
      <c r="AF36" s="34" t="str">
        <f t="shared" si="14"/>
        <v>N/A</v>
      </c>
      <c r="AG36" s="35" t="str">
        <f t="shared" si="15"/>
        <v>N/A</v>
      </c>
      <c r="AH36" s="21">
        <f t="shared" si="16"/>
        <v>0</v>
      </c>
      <c r="AI36" s="22">
        <f t="shared" si="17"/>
        <v>0</v>
      </c>
      <c r="AJ36" s="22">
        <f t="shared" ca="1" si="18"/>
        <v>0</v>
      </c>
      <c r="AK36" s="22">
        <f t="shared" ca="1" si="19"/>
        <v>0</v>
      </c>
      <c r="AL36" s="22">
        <f t="shared" ca="1" si="20"/>
        <v>0</v>
      </c>
      <c r="AM36" s="22">
        <f t="shared" ca="1" si="21"/>
        <v>-2</v>
      </c>
      <c r="AN36" s="22">
        <f t="shared" ca="1" si="22"/>
        <v>5</v>
      </c>
      <c r="AO36" s="22">
        <f t="shared" ca="1" si="23"/>
        <v>5</v>
      </c>
      <c r="AP36" s="28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35">
      <c r="A37" s="14">
        <v>630153</v>
      </c>
      <c r="B37" s="15" t="str">
        <f>VLOOKUP($A37,Data!$A$2:$S$91,2,FALSE)</f>
        <v>Fernandez Lopez</v>
      </c>
      <c r="C37" s="15" t="str">
        <f>VLOOKUP($A37,Data!$A$2:$S$91,3,FALSE)</f>
        <v>Javier</v>
      </c>
      <c r="D37" s="15" t="str">
        <f>VLOOKUP($A37,Data!$A$2:$S$91,4,FALSE)</f>
        <v>SB</v>
      </c>
      <c r="E37" s="15">
        <f>VLOOKUP($A37,Data!$A$2:$S$91,5,FALSE)</f>
        <v>3</v>
      </c>
      <c r="F37" s="15">
        <f>VLOOKUP($A37,Data!$A$2:$S$91,6,FALSE)</f>
        <v>4</v>
      </c>
      <c r="G37" s="15">
        <f>VLOOKUP($A37,Data!$A$2:$S$91,7,FALSE)</f>
        <v>0</v>
      </c>
      <c r="H37" s="15">
        <f ca="1">VLOOKUP($A37,Data!$A$2:$S$91,11,FALSE)</f>
        <v>-34105.583333333336</v>
      </c>
      <c r="I37" s="15">
        <f ca="1">$AP$1-VLOOKUP($A37,Data!$A$2:$S$91,8,FALSE)</f>
        <v>-34105.583333333336</v>
      </c>
      <c r="J37" s="15">
        <f>VLOOKUP($A37,Data!$A$2:$S$91,10,FALSE)</f>
        <v>1999.8333333333333</v>
      </c>
      <c r="K37" s="15">
        <f ca="1">VLOOKUP($A37,Data!$A$2:$S$91,11,FALSE)</f>
        <v>-34105.583333333336</v>
      </c>
      <c r="L37" s="15">
        <f ca="1">VLOOKUP($A37,Data!$A$2:$S$91,12,FALSE)</f>
        <v>20.666666666666742</v>
      </c>
      <c r="M37" s="15">
        <f ca="1">VLOOKUP($A37,Data!$A$2:$S$91,13,FALSE)</f>
        <v>20.583333333333485</v>
      </c>
      <c r="N37" s="15">
        <f>VLOOKUP($A37,Data!$A$2:$S$91,14,FALSE)</f>
        <v>0</v>
      </c>
      <c r="O37" s="15"/>
      <c r="P37" s="15"/>
      <c r="Q37" s="17" t="str">
        <f>VLOOKUP($A37,Data!$A$2:$S$91,17,FALSE)</f>
        <v>CRPRP</v>
      </c>
      <c r="R37" s="20">
        <f>VLOOKUP($A37,Data!$A$2:$S$91,18,FALSE)</f>
        <v>42478</v>
      </c>
      <c r="S37" s="17" t="str">
        <f>VLOOKUP($A37,Data!$A$2:$S$91,19,FALSE)</f>
        <v>Cobol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34" t="str">
        <f t="shared" si="12"/>
        <v>N/A</v>
      </c>
      <c r="AE37" s="35" t="str">
        <f t="shared" si="13"/>
        <v>N/A</v>
      </c>
      <c r="AF37" s="34" t="str">
        <f t="shared" si="14"/>
        <v>N/A</v>
      </c>
      <c r="AG37" s="35" t="str">
        <f t="shared" si="15"/>
        <v>N/A</v>
      </c>
      <c r="AH37" s="21">
        <f t="shared" si="16"/>
        <v>0</v>
      </c>
      <c r="AI37" s="22">
        <f t="shared" si="17"/>
        <v>0</v>
      </c>
      <c r="AJ37" s="22">
        <f t="shared" ca="1" si="18"/>
        <v>0</v>
      </c>
      <c r="AK37" s="22">
        <f t="shared" ca="1" si="19"/>
        <v>1</v>
      </c>
      <c r="AL37" s="22">
        <f t="shared" ca="1" si="20"/>
        <v>1</v>
      </c>
      <c r="AM37" s="22">
        <f t="shared" ca="1" si="21"/>
        <v>-2</v>
      </c>
      <c r="AN37" s="22">
        <f t="shared" ca="1" si="22"/>
        <v>5</v>
      </c>
      <c r="AO37" s="22">
        <f t="shared" ca="1" si="23"/>
        <v>5</v>
      </c>
      <c r="AP37" s="28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35">
      <c r="A38" s="14">
        <v>733355</v>
      </c>
      <c r="B38" s="15" t="str">
        <f>VLOOKUP($A38,Data!$A$2:$S$91,2,FALSE)</f>
        <v>Fernández Muñoz</v>
      </c>
      <c r="C38" s="15" t="str">
        <f>VLOOKUP($A38,Data!$A$2:$S$91,3,FALSE)</f>
        <v>Alfonso</v>
      </c>
      <c r="D38" s="15" t="str">
        <f>VLOOKUP($A38,Data!$A$2:$S$91,4,FALSE)</f>
        <v>PM</v>
      </c>
      <c r="E38" s="15">
        <f>VLOOKUP($A38,Data!$A$2:$S$91,5,FALSE)</f>
        <v>2</v>
      </c>
      <c r="F38" s="15">
        <f>VLOOKUP($A38,Data!$A$2:$S$91,6,FALSE)</f>
        <v>4</v>
      </c>
      <c r="G38" s="15">
        <f>VLOOKUP($A38,Data!$A$2:$S$91,7,FALSE)</f>
        <v>0</v>
      </c>
      <c r="H38" s="15">
        <f ca="1">VLOOKUP($A38,Data!$A$2:$S$91,11,FALSE)</f>
        <v>-34106.583333333336</v>
      </c>
      <c r="I38" s="15">
        <f ca="1">$AP$1-VLOOKUP($A38,Data!$A$2:$S$91,8,FALSE)</f>
        <v>-34106.583333333336</v>
      </c>
      <c r="J38" s="15">
        <f>VLOOKUP($A38,Data!$A$2:$S$91,10,FALSE)</f>
        <v>1998.8333333333333</v>
      </c>
      <c r="K38" s="15">
        <f ca="1">VLOOKUP($A38,Data!$A$2:$S$91,11,FALSE)</f>
        <v>-34106.583333333336</v>
      </c>
      <c r="L38" s="15">
        <f ca="1">VLOOKUP($A38,Data!$A$2:$S$91,12,FALSE)</f>
        <v>22.666666666666742</v>
      </c>
      <c r="M38" s="15">
        <f ca="1">VLOOKUP($A38,Data!$A$2:$S$91,13,FALSE)</f>
        <v>21.583333333333485</v>
      </c>
      <c r="N38" s="15">
        <f>VLOOKUP($A38,Data!$A$2:$S$91,14,FALSE)</f>
        <v>0</v>
      </c>
      <c r="O38" s="15"/>
      <c r="P38" s="15"/>
      <c r="Q38" s="17" t="str">
        <f>VLOOKUP($A38,Data!$A$2:$S$91,17,FALSE)</f>
        <v>CTEST</v>
      </c>
      <c r="R38" s="20">
        <f>VLOOKUP($A38,Data!$A$2:$S$91,18,FALSE)</f>
        <v>42569</v>
      </c>
      <c r="S38" s="17" t="str">
        <f>VLOOKUP($A38,Data!$A$2:$S$91,19,FALSE)</f>
        <v>BA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34" t="str">
        <f t="shared" si="12"/>
        <v>N/A</v>
      </c>
      <c r="AE38" s="35" t="str">
        <f t="shared" si="13"/>
        <v>N/A</v>
      </c>
      <c r="AF38" s="34" t="str">
        <f t="shared" si="14"/>
        <v>N/A</v>
      </c>
      <c r="AG38" s="35" t="str">
        <f t="shared" si="15"/>
        <v>N/A</v>
      </c>
      <c r="AH38" s="21">
        <f t="shared" si="16"/>
        <v>0</v>
      </c>
      <c r="AI38" s="22">
        <f t="shared" si="17"/>
        <v>0</v>
      </c>
      <c r="AJ38" s="22">
        <f t="shared" ca="1" si="18"/>
        <v>0</v>
      </c>
      <c r="AK38" s="22">
        <f t="shared" ca="1" si="19"/>
        <v>0</v>
      </c>
      <c r="AL38" s="22">
        <f t="shared" ca="1" si="20"/>
        <v>0</v>
      </c>
      <c r="AM38" s="22">
        <f t="shared" ca="1" si="21"/>
        <v>-2</v>
      </c>
      <c r="AN38" s="22">
        <f t="shared" ca="1" si="22"/>
        <v>5</v>
      </c>
      <c r="AO38" s="22">
        <f t="shared" ca="1" si="23"/>
        <v>5</v>
      </c>
      <c r="AP38" s="28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35">
      <c r="A39" s="14">
        <v>17284</v>
      </c>
      <c r="B39" s="15" t="str">
        <f>VLOOKUP($A39,Data!$A$2:$S$91,2,FALSE)</f>
        <v>Franco Puertolas</v>
      </c>
      <c r="C39" s="15" t="str">
        <f>VLOOKUP($A39,Data!$A$2:$S$91,3,FALSE)</f>
        <v>Gema</v>
      </c>
      <c r="D39" s="15" t="str">
        <f>VLOOKUP($A39,Data!$A$2:$S$91,4,FALSE)</f>
        <v>BA</v>
      </c>
      <c r="E39" s="15">
        <f>VLOOKUP($A39,Data!$A$2:$S$91,5,FALSE)</f>
        <v>1</v>
      </c>
      <c r="F39" s="15">
        <f>VLOOKUP($A39,Data!$A$2:$S$91,6,FALSE)</f>
        <v>3</v>
      </c>
      <c r="G39" s="15">
        <f>VLOOKUP($A39,Data!$A$2:$S$91,7,FALSE)</f>
        <v>0</v>
      </c>
      <c r="H39" s="15">
        <f ca="1">VLOOKUP($A39,Data!$A$2:$S$91,11,FALSE)</f>
        <v>-34107.583333333336</v>
      </c>
      <c r="I39" s="15">
        <f ca="1">$AP$1-VLOOKUP($A39,Data!$A$2:$S$91,8,FALSE)</f>
        <v>-34107.583333333336</v>
      </c>
      <c r="J39" s="15">
        <f>VLOOKUP($A39,Data!$A$2:$S$91,10,FALSE)</f>
        <v>2006.0833333333333</v>
      </c>
      <c r="K39" s="15">
        <f ca="1">VLOOKUP($A39,Data!$A$2:$S$91,11,FALSE)</f>
        <v>-34107.583333333336</v>
      </c>
      <c r="L39" s="15">
        <f ca="1">VLOOKUP($A39,Data!$A$2:$S$91,12,FALSE)</f>
        <v>15.666666666666742</v>
      </c>
      <c r="M39" s="15">
        <f ca="1">VLOOKUP($A39,Data!$A$2:$S$91,13,FALSE)</f>
        <v>14.333333333333485</v>
      </c>
      <c r="N39" s="15">
        <f>VLOOKUP($A39,Data!$A$2:$S$91,14,FALSE)</f>
        <v>0</v>
      </c>
      <c r="O39" s="15"/>
      <c r="P39" s="15"/>
      <c r="Q39" s="17" t="str">
        <f>VLOOKUP($A39,Data!$A$2:$S$91,17,FALSE)</f>
        <v>CORPEX</v>
      </c>
      <c r="R39" s="20">
        <f>VLOOKUP($A39,Data!$A$2:$S$91,18,FALSE)</f>
        <v>42737</v>
      </c>
      <c r="S39" s="17" t="str">
        <f>VLOOKUP($A39,Data!$A$2:$S$91,19,FALSE)</f>
        <v>Tester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34" t="str">
        <f t="shared" si="12"/>
        <v>N/A</v>
      </c>
      <c r="AE39" s="35" t="str">
        <f t="shared" si="13"/>
        <v>N/A</v>
      </c>
      <c r="AF39" s="34" t="str">
        <f t="shared" si="14"/>
        <v>N/A</v>
      </c>
      <c r="AG39" s="35" t="str">
        <f t="shared" si="15"/>
        <v>N/A</v>
      </c>
      <c r="AH39" s="21">
        <f t="shared" si="16"/>
        <v>0</v>
      </c>
      <c r="AI39" s="22">
        <f t="shared" si="17"/>
        <v>1.5</v>
      </c>
      <c r="AJ39" s="22">
        <f t="shared" ca="1" si="18"/>
        <v>0</v>
      </c>
      <c r="AK39" s="22">
        <f t="shared" ca="1" si="19"/>
        <v>-1</v>
      </c>
      <c r="AL39" s="22">
        <f t="shared" ca="1" si="20"/>
        <v>-1</v>
      </c>
      <c r="AM39" s="22">
        <f t="shared" ca="1" si="21"/>
        <v>-2</v>
      </c>
      <c r="AN39" s="22">
        <f t="shared" ca="1" si="22"/>
        <v>5</v>
      </c>
      <c r="AO39" s="22">
        <f t="shared" ca="1" si="23"/>
        <v>5</v>
      </c>
      <c r="AP39" s="28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x14ac:dyDescent="0.35">
      <c r="A40" s="14">
        <v>67519</v>
      </c>
      <c r="B40" s="15" t="str">
        <f>VLOOKUP($A40,Data!$A$2:$S$91,2,FALSE)</f>
        <v>Gallego Ramirez</v>
      </c>
      <c r="C40" s="15" t="str">
        <f>VLOOKUP($A40,Data!$A$2:$S$91,3,FALSE)</f>
        <v>Ruth</v>
      </c>
      <c r="D40" s="15" t="str">
        <f>VLOOKUP($A40,Data!$A$2:$S$91,4,FALSE)</f>
        <v>SB</v>
      </c>
      <c r="E40" s="15">
        <f>VLOOKUP($A40,Data!$A$2:$S$91,5,FALSE)</f>
        <v>2</v>
      </c>
      <c r="F40" s="15">
        <f>VLOOKUP($A40,Data!$A$2:$S$91,6,FALSE)</f>
        <v>2</v>
      </c>
      <c r="G40" s="15">
        <f>VLOOKUP($A40,Data!$A$2:$S$91,7,FALSE)</f>
        <v>0</v>
      </c>
      <c r="H40" s="15">
        <f ca="1">VLOOKUP($A40,Data!$A$2:$S$91,11,FALSE)</f>
        <v>-34108.583333333336</v>
      </c>
      <c r="I40" s="15">
        <f ca="1">$AP$1-VLOOKUP($A40,Data!$A$2:$S$91,8,FALSE)</f>
        <v>-34108.583333333336</v>
      </c>
      <c r="J40" s="15">
        <f>VLOOKUP($A40,Data!$A$2:$S$91,10,FALSE)</f>
        <v>2015.6666666666667</v>
      </c>
      <c r="K40" s="15">
        <f ca="1">VLOOKUP($A40,Data!$A$2:$S$91,11,FALSE)</f>
        <v>-34108.583333333336</v>
      </c>
      <c r="L40" s="15">
        <f ca="1">VLOOKUP($A40,Data!$A$2:$S$91,12,FALSE)</f>
        <v>7.6666666666667425</v>
      </c>
      <c r="M40" s="15">
        <f ca="1">VLOOKUP($A40,Data!$A$2:$S$91,13,FALSE)</f>
        <v>4.75</v>
      </c>
      <c r="N40" s="15">
        <f>VLOOKUP($A40,Data!$A$2:$S$91,14,FALSE)</f>
        <v>0</v>
      </c>
      <c r="O40" s="15"/>
      <c r="P40" s="15"/>
      <c r="Q40" s="17" t="str">
        <f>VLOOKUP($A40,Data!$A$2:$S$91,17,FALSE)</f>
        <v>CORPEX</v>
      </c>
      <c r="R40" s="20">
        <f>VLOOKUP($A40,Data!$A$2:$S$91,18,FALSE)</f>
        <v>42444</v>
      </c>
      <c r="S40" s="17" t="str">
        <f>VLOOKUP($A40,Data!$A$2:$S$91,19,FALSE)</f>
        <v>Java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34" t="str">
        <f t="shared" si="12"/>
        <v>N/A</v>
      </c>
      <c r="AE40" s="35" t="str">
        <f t="shared" si="13"/>
        <v>N/A</v>
      </c>
      <c r="AF40" s="34" t="str">
        <f t="shared" si="14"/>
        <v>N/A</v>
      </c>
      <c r="AG40" s="35" t="str">
        <f t="shared" si="15"/>
        <v>N/A</v>
      </c>
      <c r="AH40" s="21">
        <f t="shared" si="16"/>
        <v>0</v>
      </c>
      <c r="AI40" s="22">
        <f t="shared" si="17"/>
        <v>0</v>
      </c>
      <c r="AJ40" s="22">
        <f t="shared" ca="1" si="18"/>
        <v>0</v>
      </c>
      <c r="AK40" s="22">
        <f t="shared" ca="1" si="19"/>
        <v>0</v>
      </c>
      <c r="AL40" s="22">
        <f t="shared" ca="1" si="20"/>
        <v>0</v>
      </c>
      <c r="AM40" s="22">
        <f t="shared" ca="1" si="21"/>
        <v>-2</v>
      </c>
      <c r="AN40" s="22">
        <f t="shared" ca="1" si="22"/>
        <v>5</v>
      </c>
      <c r="AO40" s="22">
        <f t="shared" ca="1" si="23"/>
        <v>5</v>
      </c>
      <c r="AP40" s="28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x14ac:dyDescent="0.35">
      <c r="A41" s="14">
        <v>22895</v>
      </c>
      <c r="B41" s="15" t="str">
        <f>VLOOKUP($A41,Data!$A$2:$S$91,2,FALSE)</f>
        <v>Garcia Garcia</v>
      </c>
      <c r="C41" s="15" t="str">
        <f>VLOOKUP($A41,Data!$A$2:$S$91,3,FALSE)</f>
        <v>Maria Guadalupe</v>
      </c>
      <c r="D41" s="15" t="str">
        <f>VLOOKUP($A41,Data!$A$2:$S$91,4,FALSE)</f>
        <v>SB</v>
      </c>
      <c r="E41" s="15">
        <f>VLOOKUP($A41,Data!$A$2:$S$91,5,FALSE)</f>
        <v>3</v>
      </c>
      <c r="F41" s="15">
        <f>VLOOKUP($A41,Data!$A$2:$S$91,6,FALSE)</f>
        <v>3</v>
      </c>
      <c r="G41" s="15">
        <f>VLOOKUP($A41,Data!$A$2:$S$91,7,FALSE)</f>
        <v>0</v>
      </c>
      <c r="H41" s="15">
        <f ca="1">VLOOKUP($A41,Data!$A$2:$S$91,11,FALSE)</f>
        <v>-34109.583333333336</v>
      </c>
      <c r="I41" s="15">
        <f ca="1">$AP$1-VLOOKUP($A41,Data!$A$2:$S$91,8,FALSE)</f>
        <v>-34109.583333333336</v>
      </c>
      <c r="J41" s="15">
        <f>VLOOKUP($A41,Data!$A$2:$S$91,10,FALSE)</f>
        <v>2007.25</v>
      </c>
      <c r="K41" s="15">
        <f ca="1">VLOOKUP($A41,Data!$A$2:$S$91,11,FALSE)</f>
        <v>-34109.583333333336</v>
      </c>
      <c r="L41" s="15">
        <f ca="1">VLOOKUP($A41,Data!$A$2:$S$91,12,FALSE)</f>
        <v>18.666666666666742</v>
      </c>
      <c r="M41" s="15">
        <f ca="1">VLOOKUP($A41,Data!$A$2:$S$91,13,FALSE)</f>
        <v>13.166666666666742</v>
      </c>
      <c r="N41" s="15">
        <f>VLOOKUP($A41,Data!$A$2:$S$91,14,FALSE)</f>
        <v>0</v>
      </c>
      <c r="O41" s="15"/>
      <c r="P41" s="15"/>
      <c r="Q41" s="17" t="str">
        <f>VLOOKUP($A41,Data!$A$2:$S$91,17,FALSE)</f>
        <v>CLREX</v>
      </c>
      <c r="R41" s="20">
        <f>VLOOKUP($A41,Data!$A$2:$S$91,18,FALSE)</f>
        <v>42401</v>
      </c>
      <c r="S41" s="17" t="str">
        <f>VLOOKUP($A41,Data!$A$2:$S$91,19,FALSE)</f>
        <v>Cobol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34" t="str">
        <f t="shared" si="12"/>
        <v>N/A</v>
      </c>
      <c r="AE41" s="35" t="str">
        <f t="shared" si="13"/>
        <v>N/A</v>
      </c>
      <c r="AF41" s="34" t="str">
        <f t="shared" si="14"/>
        <v>N/A</v>
      </c>
      <c r="AG41" s="35" t="str">
        <f t="shared" si="15"/>
        <v>N/A</v>
      </c>
      <c r="AH41" s="21">
        <f t="shared" si="16"/>
        <v>0</v>
      </c>
      <c r="AI41" s="22">
        <f t="shared" si="17"/>
        <v>0</v>
      </c>
      <c r="AJ41" s="22">
        <f t="shared" ca="1" si="18"/>
        <v>0</v>
      </c>
      <c r="AK41" s="22">
        <f t="shared" ca="1" si="19"/>
        <v>1</v>
      </c>
      <c r="AL41" s="22">
        <f t="shared" ca="1" si="20"/>
        <v>1</v>
      </c>
      <c r="AM41" s="22">
        <f t="shared" ca="1" si="21"/>
        <v>-2</v>
      </c>
      <c r="AN41" s="22">
        <f t="shared" ca="1" si="22"/>
        <v>5</v>
      </c>
      <c r="AO41" s="22">
        <f t="shared" ca="1" si="23"/>
        <v>5</v>
      </c>
      <c r="AP41" s="28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35">
      <c r="A42" s="14">
        <v>28319</v>
      </c>
      <c r="B42" s="15" t="str">
        <f>VLOOKUP($A42,Data!$A$2:$S$91,2,FALSE)</f>
        <v>Garcia Herrera</v>
      </c>
      <c r="C42" s="15" t="str">
        <f>VLOOKUP($A42,Data!$A$2:$S$91,3,FALSE)</f>
        <v>Maria Del Pilar</v>
      </c>
      <c r="D42" s="15" t="str">
        <f>VLOOKUP($A42,Data!$A$2:$S$91,4,FALSE)</f>
        <v>BA</v>
      </c>
      <c r="E42" s="15">
        <f>VLOOKUP($A42,Data!$A$2:$S$91,5,FALSE)</f>
        <v>1</v>
      </c>
      <c r="F42" s="15">
        <f>VLOOKUP($A42,Data!$A$2:$S$91,6,FALSE)</f>
        <v>4</v>
      </c>
      <c r="G42" s="15">
        <f>VLOOKUP($A42,Data!$A$2:$S$91,7,FALSE)</f>
        <v>0</v>
      </c>
      <c r="H42" s="15">
        <f ca="1">VLOOKUP($A42,Data!$A$2:$S$91,11,FALSE)</f>
        <v>-34110.583333333336</v>
      </c>
      <c r="I42" s="15">
        <f ca="1">$AP$1-VLOOKUP($A42,Data!$A$2:$S$91,8,FALSE)</f>
        <v>-34110.583333333336</v>
      </c>
      <c r="J42" s="15">
        <f>VLOOKUP($A42,Data!$A$2:$S$91,10,FALSE)</f>
        <v>2008.1666666666667</v>
      </c>
      <c r="K42" s="15">
        <f ca="1">VLOOKUP($A42,Data!$A$2:$S$91,11,FALSE)</f>
        <v>-34110.583333333336</v>
      </c>
      <c r="L42" s="15">
        <f ca="1">VLOOKUP($A42,Data!$A$2:$S$91,12,FALSE)</f>
        <v>15.666666666666742</v>
      </c>
      <c r="M42" s="15">
        <f ca="1">VLOOKUP($A42,Data!$A$2:$S$91,13,FALSE)</f>
        <v>12.25</v>
      </c>
      <c r="N42" s="15">
        <f>VLOOKUP($A42,Data!$A$2:$S$91,14,FALSE)</f>
        <v>0</v>
      </c>
      <c r="O42" s="15"/>
      <c r="P42" s="15"/>
      <c r="Q42" s="17" t="str">
        <f>VLOOKUP($A42,Data!$A$2:$S$91,17,FALSE)</f>
        <v>ASSEM</v>
      </c>
      <c r="R42" s="20">
        <f>VLOOKUP($A42,Data!$A$2:$S$91,18,FALSE)</f>
        <v>42979</v>
      </c>
      <c r="S42" s="17" t="str">
        <f>VLOOKUP($A42,Data!$A$2:$S$91,19,FALSE)</f>
        <v>BA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34" t="str">
        <f t="shared" si="12"/>
        <v>N/A</v>
      </c>
      <c r="AE42" s="35" t="str">
        <f t="shared" si="13"/>
        <v>N/A</v>
      </c>
      <c r="AF42" s="34" t="str">
        <f t="shared" si="14"/>
        <v>N/A</v>
      </c>
      <c r="AG42" s="35" t="str">
        <f t="shared" si="15"/>
        <v>N/A</v>
      </c>
      <c r="AH42" s="21">
        <f t="shared" si="16"/>
        <v>0</v>
      </c>
      <c r="AI42" s="22">
        <f t="shared" si="17"/>
        <v>1.5</v>
      </c>
      <c r="AJ42" s="22">
        <f t="shared" ca="1" si="18"/>
        <v>0</v>
      </c>
      <c r="AK42" s="22">
        <f t="shared" ca="1" si="19"/>
        <v>-1</v>
      </c>
      <c r="AL42" s="22">
        <f t="shared" ca="1" si="20"/>
        <v>-1</v>
      </c>
      <c r="AM42" s="22">
        <f t="shared" ca="1" si="21"/>
        <v>-2</v>
      </c>
      <c r="AN42" s="22">
        <f t="shared" ca="1" si="22"/>
        <v>5</v>
      </c>
      <c r="AO42" s="22">
        <f t="shared" ca="1" si="23"/>
        <v>5</v>
      </c>
      <c r="AP42" s="28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35">
      <c r="A43" s="14">
        <v>84032</v>
      </c>
      <c r="B43" s="15" t="str">
        <f>VLOOKUP($A43,Data!$A$2:$S$91,2,FALSE)</f>
        <v>Garcia Humbria</v>
      </c>
      <c r="C43" s="15" t="str">
        <f>VLOOKUP($A43,Data!$A$2:$S$91,3,FALSE)</f>
        <v>Barbara</v>
      </c>
      <c r="D43" s="15" t="str">
        <f>VLOOKUP($A43,Data!$A$2:$S$91,4,FALSE)</f>
        <v>BA</v>
      </c>
      <c r="E43" s="15">
        <f>VLOOKUP($A43,Data!$A$2:$S$91,5,FALSE)</f>
        <v>1</v>
      </c>
      <c r="F43" s="15">
        <f>VLOOKUP($A43,Data!$A$2:$S$91,6,FALSE)</f>
        <v>3</v>
      </c>
      <c r="G43" s="15">
        <f>VLOOKUP($A43,Data!$A$2:$S$91,7,FALSE)</f>
        <v>0</v>
      </c>
      <c r="H43" s="15">
        <f ca="1">VLOOKUP($A43,Data!$A$2:$S$91,11,FALSE)</f>
        <v>-34111.583333333336</v>
      </c>
      <c r="I43" s="15">
        <f ca="1">$AP$1-VLOOKUP($A43,Data!$A$2:$S$91,8,FALSE)</f>
        <v>-34111.583333333336</v>
      </c>
      <c r="J43" s="15">
        <f>VLOOKUP($A43,Data!$A$2:$S$91,10,FALSE)</f>
        <v>2017.25</v>
      </c>
      <c r="K43" s="15">
        <f ca="1">VLOOKUP($A43,Data!$A$2:$S$91,11,FALSE)</f>
        <v>-34111.583333333336</v>
      </c>
      <c r="L43" s="15">
        <f ca="1">VLOOKUP($A43,Data!$A$2:$S$91,12,FALSE)</f>
        <v>2.6666666666667425</v>
      </c>
      <c r="M43" s="15">
        <f ca="1">VLOOKUP($A43,Data!$A$2:$S$91,13,FALSE)</f>
        <v>3.1666666666667425</v>
      </c>
      <c r="N43" s="15">
        <f>VLOOKUP($A43,Data!$A$2:$S$91,14,FALSE)</f>
        <v>0</v>
      </c>
      <c r="O43" s="15"/>
      <c r="P43" s="15"/>
      <c r="Q43" s="17" t="str">
        <f>VLOOKUP($A43,Data!$A$2:$S$91,17,FALSE)</f>
        <v>CORPEX</v>
      </c>
      <c r="R43" s="20">
        <f>VLOOKUP($A43,Data!$A$2:$S$91,18,FALSE)</f>
        <v>43223</v>
      </c>
      <c r="S43" s="17" t="str">
        <f>VLOOKUP($A43,Data!$A$2:$S$91,19,FALSE)</f>
        <v>BA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34" t="str">
        <f t="shared" si="12"/>
        <v>N/A</v>
      </c>
      <c r="AE43" s="35" t="str">
        <f t="shared" si="13"/>
        <v>N/A</v>
      </c>
      <c r="AF43" s="34" t="str">
        <f t="shared" si="14"/>
        <v>N/A</v>
      </c>
      <c r="AG43" s="35" t="str">
        <f t="shared" si="15"/>
        <v>N/A</v>
      </c>
      <c r="AH43" s="21">
        <f t="shared" si="16"/>
        <v>0</v>
      </c>
      <c r="AI43" s="22">
        <f t="shared" si="17"/>
        <v>1.5</v>
      </c>
      <c r="AJ43" s="22">
        <f t="shared" ca="1" si="18"/>
        <v>0</v>
      </c>
      <c r="AK43" s="22">
        <f t="shared" ca="1" si="19"/>
        <v>-1</v>
      </c>
      <c r="AL43" s="22">
        <f t="shared" ca="1" si="20"/>
        <v>-1</v>
      </c>
      <c r="AM43" s="22">
        <f t="shared" ca="1" si="21"/>
        <v>-2</v>
      </c>
      <c r="AN43" s="22">
        <f t="shared" ca="1" si="22"/>
        <v>5</v>
      </c>
      <c r="AO43" s="22">
        <f t="shared" ca="1" si="23"/>
        <v>5</v>
      </c>
      <c r="AP43" s="28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35">
      <c r="A44" s="14">
        <v>90706</v>
      </c>
      <c r="B44" s="15" t="str">
        <f>VLOOKUP($A44,Data!$A$2:$S$91,2,FALSE)</f>
        <v>Garcia Martinez</v>
      </c>
      <c r="C44" s="15" t="str">
        <f>VLOOKUP($A44,Data!$A$2:$S$91,3,FALSE)</f>
        <v>Ricardo</v>
      </c>
      <c r="D44" s="15" t="str">
        <f>VLOOKUP($A44,Data!$A$2:$S$91,4,FALSE)</f>
        <v>SB</v>
      </c>
      <c r="E44" s="15">
        <f>VLOOKUP($A44,Data!$A$2:$S$91,5,FALSE)</f>
        <v>2</v>
      </c>
      <c r="F44" s="15">
        <f>VLOOKUP($A44,Data!$A$2:$S$91,6,FALSE)</f>
        <v>1</v>
      </c>
      <c r="G44" s="15">
        <f>VLOOKUP($A44,Data!$A$2:$S$91,7,FALSE)</f>
        <v>0</v>
      </c>
      <c r="H44" s="15">
        <f ca="1">VLOOKUP($A44,Data!$A$2:$S$91,11,FALSE)</f>
        <v>-34112.583333333336</v>
      </c>
      <c r="I44" s="15">
        <f ca="1">$AP$1-VLOOKUP($A44,Data!$A$2:$S$91,8,FALSE)</f>
        <v>-34112.583333333336</v>
      </c>
      <c r="J44" s="15">
        <f>VLOOKUP($A44,Data!$A$2:$S$91,10,FALSE)</f>
        <v>2017.9166666666667</v>
      </c>
      <c r="K44" s="15">
        <f ca="1">VLOOKUP($A44,Data!$A$2:$S$91,11,FALSE)</f>
        <v>-34112.583333333336</v>
      </c>
      <c r="L44" s="15">
        <f ca="1">VLOOKUP($A44,Data!$A$2:$S$91,12,FALSE)</f>
        <v>15.166666666666742</v>
      </c>
      <c r="M44" s="15">
        <f ca="1">VLOOKUP($A44,Data!$A$2:$S$91,13,FALSE)</f>
        <v>2.5</v>
      </c>
      <c r="N44" s="15">
        <f>VLOOKUP($A44,Data!$A$2:$S$91,14,FALSE)</f>
        <v>0</v>
      </c>
      <c r="O44" s="15"/>
      <c r="P44" s="15"/>
      <c r="Q44" s="17" t="str">
        <f>VLOOKUP($A44,Data!$A$2:$S$91,17,FALSE)</f>
        <v>CLREX</v>
      </c>
      <c r="R44" s="20">
        <f>VLOOKUP($A44,Data!$A$2:$S$91,18,FALSE)</f>
        <v>43045</v>
      </c>
      <c r="S44" s="17" t="str">
        <f>VLOOKUP($A44,Data!$A$2:$S$91,19,FALSE)</f>
        <v>Cobol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34" t="str">
        <f t="shared" si="12"/>
        <v>N/A</v>
      </c>
      <c r="AE44" s="35" t="str">
        <f t="shared" si="13"/>
        <v>N/A</v>
      </c>
      <c r="AF44" s="34" t="str">
        <f t="shared" si="14"/>
        <v>N/A</v>
      </c>
      <c r="AG44" s="35" t="str">
        <f t="shared" si="15"/>
        <v>N/A</v>
      </c>
      <c r="AH44" s="21">
        <f t="shared" si="16"/>
        <v>0</v>
      </c>
      <c r="AI44" s="22">
        <f t="shared" si="17"/>
        <v>0</v>
      </c>
      <c r="AJ44" s="22">
        <f t="shared" ca="1" si="18"/>
        <v>0</v>
      </c>
      <c r="AK44" s="22">
        <f t="shared" ca="1" si="19"/>
        <v>0</v>
      </c>
      <c r="AL44" s="22">
        <f t="shared" ca="1" si="20"/>
        <v>0</v>
      </c>
      <c r="AM44" s="22">
        <f t="shared" ca="1" si="21"/>
        <v>-2</v>
      </c>
      <c r="AN44" s="22">
        <f t="shared" ca="1" si="22"/>
        <v>5</v>
      </c>
      <c r="AO44" s="22">
        <f t="shared" ca="1" si="23"/>
        <v>5</v>
      </c>
      <c r="AP44" s="28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35">
      <c r="A45" s="14">
        <v>88920</v>
      </c>
      <c r="B45" s="15" t="str">
        <f>VLOOKUP($A45,Data!$A$2:$S$91,2,FALSE)</f>
        <v>Garcia Muñoz</v>
      </c>
      <c r="C45" s="15" t="str">
        <f>VLOOKUP($A45,Data!$A$2:$S$91,3,FALSE)</f>
        <v>Elena</v>
      </c>
      <c r="D45" s="15" t="str">
        <f>VLOOKUP($A45,Data!$A$2:$S$91,4,FALSE)</f>
        <v>BA</v>
      </c>
      <c r="E45" s="15">
        <f>VLOOKUP($A45,Data!$A$2:$S$91,5,FALSE)</f>
        <v>1</v>
      </c>
      <c r="F45" s="15">
        <f>VLOOKUP($A45,Data!$A$2:$S$91,6,FALSE)</f>
        <v>5</v>
      </c>
      <c r="G45" s="15">
        <f>VLOOKUP($A45,Data!$A$2:$S$91,7,FALSE)</f>
        <v>0</v>
      </c>
      <c r="H45" s="15">
        <f ca="1">VLOOKUP($A45,Data!$A$2:$S$91,11,FALSE)</f>
        <v>-34113.583333333336</v>
      </c>
      <c r="I45" s="15">
        <f ca="1">$AP$1-VLOOKUP($A45,Data!$A$2:$S$91,8,FALSE)</f>
        <v>-34113.583333333336</v>
      </c>
      <c r="J45" s="15">
        <f>VLOOKUP($A45,Data!$A$2:$S$91,10,FALSE)</f>
        <v>2017.75</v>
      </c>
      <c r="K45" s="15">
        <f ca="1">VLOOKUP($A45,Data!$A$2:$S$91,11,FALSE)</f>
        <v>-34113.583333333336</v>
      </c>
      <c r="L45" s="15">
        <f ca="1">VLOOKUP($A45,Data!$A$2:$S$91,12,FALSE)</f>
        <v>4.1666666666667425</v>
      </c>
      <c r="M45" s="15">
        <f ca="1">VLOOKUP($A45,Data!$A$2:$S$91,13,FALSE)</f>
        <v>2.6666666666667425</v>
      </c>
      <c r="N45" s="15">
        <f>VLOOKUP($A45,Data!$A$2:$S$91,14,FALSE)</f>
        <v>0</v>
      </c>
      <c r="O45" s="15"/>
      <c r="P45" s="15"/>
      <c r="Q45" s="17" t="str">
        <f>VLOOKUP($A45,Data!$A$2:$S$91,17,FALSE)</f>
        <v>CORPEX</v>
      </c>
      <c r="R45" s="20">
        <f>VLOOKUP($A45,Data!$A$2:$S$91,18,FALSE)</f>
        <v>43112</v>
      </c>
      <c r="S45" s="17" t="str">
        <f>VLOOKUP($A45,Data!$A$2:$S$91,19,FALSE)</f>
        <v>BA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34" t="str">
        <f t="shared" si="12"/>
        <v>N/A</v>
      </c>
      <c r="AE45" s="35" t="str">
        <f t="shared" si="13"/>
        <v>N/A</v>
      </c>
      <c r="AF45" s="34" t="str">
        <f t="shared" si="14"/>
        <v>N/A</v>
      </c>
      <c r="AG45" s="35" t="str">
        <f t="shared" si="15"/>
        <v>N/A</v>
      </c>
      <c r="AH45" s="21">
        <f t="shared" si="16"/>
        <v>0</v>
      </c>
      <c r="AI45" s="22">
        <f t="shared" si="17"/>
        <v>1.5</v>
      </c>
      <c r="AJ45" s="22">
        <f t="shared" ca="1" si="18"/>
        <v>0</v>
      </c>
      <c r="AK45" s="22">
        <f t="shared" ca="1" si="19"/>
        <v>-1</v>
      </c>
      <c r="AL45" s="22">
        <f t="shared" ca="1" si="20"/>
        <v>-1</v>
      </c>
      <c r="AM45" s="22">
        <f t="shared" ca="1" si="21"/>
        <v>-2</v>
      </c>
      <c r="AN45" s="22">
        <f t="shared" ca="1" si="22"/>
        <v>5</v>
      </c>
      <c r="AO45" s="22">
        <f t="shared" ca="1" si="23"/>
        <v>5</v>
      </c>
      <c r="AP45" s="28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35">
      <c r="A46" s="14">
        <v>29564</v>
      </c>
      <c r="B46" s="15" t="str">
        <f>VLOOKUP($A46,Data!$A$2:$S$91,2,FALSE)</f>
        <v>Gayoso</v>
      </c>
      <c r="C46" s="15" t="str">
        <f>VLOOKUP($A46,Data!$A$2:$S$91,3,FALSE)</f>
        <v>Celina</v>
      </c>
      <c r="D46" s="15" t="str">
        <f>VLOOKUP($A46,Data!$A$2:$S$91,4,FALSE)</f>
        <v>BA</v>
      </c>
      <c r="E46" s="15">
        <f>VLOOKUP($A46,Data!$A$2:$S$91,5,FALSE)</f>
        <v>2</v>
      </c>
      <c r="F46" s="15">
        <f>VLOOKUP($A46,Data!$A$2:$S$91,6,FALSE)</f>
        <v>4</v>
      </c>
      <c r="G46" s="15">
        <f>VLOOKUP($A46,Data!$A$2:$S$91,7,FALSE)</f>
        <v>0</v>
      </c>
      <c r="H46" s="15">
        <f ca="1">VLOOKUP($A46,Data!$A$2:$S$91,11,FALSE)</f>
        <v>-34114.583333333336</v>
      </c>
      <c r="I46" s="15">
        <f ca="1">$AP$1-VLOOKUP($A46,Data!$A$2:$S$91,8,FALSE)</f>
        <v>-34114.583333333336</v>
      </c>
      <c r="J46" s="15">
        <f>VLOOKUP($A46,Data!$A$2:$S$91,10,FALSE)</f>
        <v>2008.3333333333333</v>
      </c>
      <c r="K46" s="15">
        <f ca="1">VLOOKUP($A46,Data!$A$2:$S$91,11,FALSE)</f>
        <v>-34114.583333333336</v>
      </c>
      <c r="L46" s="15">
        <f ca="1">VLOOKUP($A46,Data!$A$2:$S$91,12,FALSE)</f>
        <v>24.166666666666742</v>
      </c>
      <c r="M46" s="15">
        <f ca="1">VLOOKUP($A46,Data!$A$2:$S$91,13,FALSE)</f>
        <v>12.083333333333485</v>
      </c>
      <c r="N46" s="15">
        <f>VLOOKUP($A46,Data!$A$2:$S$91,14,FALSE)</f>
        <v>0</v>
      </c>
      <c r="O46" s="15"/>
      <c r="P46" s="15"/>
      <c r="Q46" s="17" t="str">
        <f>VLOOKUP($A46,Data!$A$2:$S$91,17,FALSE)</f>
        <v>CRPRP</v>
      </c>
      <c r="R46" s="20">
        <f>VLOOKUP($A46,Data!$A$2:$S$91,18,FALSE)</f>
        <v>43123</v>
      </c>
      <c r="S46" s="17" t="str">
        <f>VLOOKUP($A46,Data!$A$2:$S$91,19,FALSE)</f>
        <v>BA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34" t="str">
        <f t="shared" si="12"/>
        <v>N/A</v>
      </c>
      <c r="AE46" s="35" t="str">
        <f t="shared" si="13"/>
        <v>N/A</v>
      </c>
      <c r="AF46" s="34" t="str">
        <f t="shared" si="14"/>
        <v>N/A</v>
      </c>
      <c r="AG46" s="35" t="str">
        <f t="shared" si="15"/>
        <v>N/A</v>
      </c>
      <c r="AH46" s="21">
        <f t="shared" si="16"/>
        <v>0</v>
      </c>
      <c r="AI46" s="22">
        <f t="shared" si="17"/>
        <v>0</v>
      </c>
      <c r="AJ46" s="22">
        <f t="shared" ca="1" si="18"/>
        <v>0</v>
      </c>
      <c r="AK46" s="22">
        <f t="shared" ca="1" si="19"/>
        <v>0</v>
      </c>
      <c r="AL46" s="22">
        <f t="shared" ca="1" si="20"/>
        <v>0</v>
      </c>
      <c r="AM46" s="22">
        <f t="shared" ca="1" si="21"/>
        <v>-2</v>
      </c>
      <c r="AN46" s="22">
        <f t="shared" ca="1" si="22"/>
        <v>5</v>
      </c>
      <c r="AO46" s="22">
        <f t="shared" ca="1" si="23"/>
        <v>5</v>
      </c>
      <c r="AP46" s="28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x14ac:dyDescent="0.35">
      <c r="A47" s="14">
        <v>19270</v>
      </c>
      <c r="B47" s="15" t="str">
        <f>VLOOKUP($A47,Data!$A$2:$S$91,2,FALSE)</f>
        <v>Gomez Martinez</v>
      </c>
      <c r="C47" s="15" t="str">
        <f>VLOOKUP($A47,Data!$A$2:$S$91,3,FALSE)</f>
        <v>Maria Pilar</v>
      </c>
      <c r="D47" s="15" t="str">
        <f>VLOOKUP($A47,Data!$A$2:$S$91,4,FALSE)</f>
        <v>SB</v>
      </c>
      <c r="E47" s="15">
        <f>VLOOKUP($A47,Data!$A$2:$S$91,5,FALSE)</f>
        <v>3</v>
      </c>
      <c r="F47" s="15">
        <f>VLOOKUP($A47,Data!$A$2:$S$91,6,FALSE)</f>
        <v>0</v>
      </c>
      <c r="G47" s="15">
        <f>VLOOKUP($A47,Data!$A$2:$S$91,7,FALSE)</f>
        <v>0</v>
      </c>
      <c r="H47" s="15">
        <f ca="1">VLOOKUP($A47,Data!$A$2:$S$91,11,FALSE)</f>
        <v>-34115.583333333336</v>
      </c>
      <c r="I47" s="15">
        <f ca="1">$AP$1-VLOOKUP($A47,Data!$A$2:$S$91,8,FALSE)</f>
        <v>-34115.583333333336</v>
      </c>
      <c r="J47" s="15">
        <f>VLOOKUP($A47,Data!$A$2:$S$91,10,FALSE)</f>
        <v>2006.5</v>
      </c>
      <c r="K47" s="15">
        <f ca="1">VLOOKUP($A47,Data!$A$2:$S$91,11,FALSE)</f>
        <v>-34115.583333333336</v>
      </c>
      <c r="L47" s="15">
        <f ca="1">VLOOKUP($A47,Data!$A$2:$S$91,12,FALSE)</f>
        <v>27.166666666666742</v>
      </c>
      <c r="M47" s="15">
        <f ca="1">VLOOKUP($A47,Data!$A$2:$S$91,13,FALSE)</f>
        <v>13.916666666666742</v>
      </c>
      <c r="N47" s="15">
        <f>VLOOKUP($A47,Data!$A$2:$S$91,14,FALSE)</f>
        <v>0</v>
      </c>
      <c r="O47" s="15"/>
      <c r="P47" s="15"/>
      <c r="Q47" s="17" t="str">
        <f>VLOOKUP($A47,Data!$A$2:$S$91,17,FALSE)</f>
        <v>CORPEX</v>
      </c>
      <c r="R47" s="20">
        <f>VLOOKUP($A47,Data!$A$2:$S$91,18,FALSE)</f>
        <v>43073</v>
      </c>
      <c r="S47" s="17" t="str">
        <f>VLOOKUP($A47,Data!$A$2:$S$91,19,FALSE)</f>
        <v>Java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34" t="str">
        <f t="shared" si="12"/>
        <v>N/A</v>
      </c>
      <c r="AE47" s="35" t="str">
        <f t="shared" si="13"/>
        <v>N/A</v>
      </c>
      <c r="AF47" s="34" t="str">
        <f t="shared" si="14"/>
        <v>N/A</v>
      </c>
      <c r="AG47" s="35" t="str">
        <f t="shared" si="15"/>
        <v>N/A</v>
      </c>
      <c r="AH47" s="21">
        <f t="shared" si="16"/>
        <v>0</v>
      </c>
      <c r="AI47" s="22">
        <f t="shared" si="17"/>
        <v>0</v>
      </c>
      <c r="AJ47" s="22">
        <f t="shared" ca="1" si="18"/>
        <v>0</v>
      </c>
      <c r="AK47" s="22">
        <f t="shared" ca="1" si="19"/>
        <v>1</v>
      </c>
      <c r="AL47" s="22">
        <f t="shared" ca="1" si="20"/>
        <v>1</v>
      </c>
      <c r="AM47" s="22">
        <f t="shared" ca="1" si="21"/>
        <v>-2</v>
      </c>
      <c r="AN47" s="22">
        <f t="shared" ca="1" si="22"/>
        <v>5</v>
      </c>
      <c r="AO47" s="22">
        <f t="shared" ca="1" si="23"/>
        <v>5</v>
      </c>
      <c r="AP47" s="28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x14ac:dyDescent="0.35">
      <c r="A48" s="14">
        <v>90916</v>
      </c>
      <c r="B48" s="15" t="str">
        <f>VLOOKUP($A48,Data!$A$2:$S$91,2,FALSE)</f>
        <v>Gonzalez Asencio</v>
      </c>
      <c r="C48" s="15" t="str">
        <f>VLOOKUP($A48,Data!$A$2:$S$91,3,FALSE)</f>
        <v>Adelaida</v>
      </c>
      <c r="D48" s="15" t="str">
        <f>VLOOKUP($A48,Data!$A$2:$S$91,4,FALSE)</f>
        <v>BA</v>
      </c>
      <c r="E48" s="15">
        <f>VLOOKUP($A48,Data!$A$2:$S$91,5,FALSE)</f>
        <v>1</v>
      </c>
      <c r="F48" s="15">
        <f>VLOOKUP($A48,Data!$A$2:$S$91,6,FALSE)</f>
        <v>5</v>
      </c>
      <c r="G48" s="15">
        <f>VLOOKUP($A48,Data!$A$2:$S$91,7,FALSE)</f>
        <v>0</v>
      </c>
      <c r="H48" s="15">
        <f ca="1">VLOOKUP($A48,Data!$A$2:$S$91,11,FALSE)</f>
        <v>-34117.583333333336</v>
      </c>
      <c r="I48" s="15">
        <f ca="1">$AP$1-VLOOKUP($A48,Data!$A$2:$S$91,8,FALSE)</f>
        <v>-34117.583333333336</v>
      </c>
      <c r="J48" s="15">
        <f>VLOOKUP($A48,Data!$A$2:$S$91,10,FALSE)</f>
        <v>2017.9166666666667</v>
      </c>
      <c r="K48" s="15">
        <f ca="1">VLOOKUP($A48,Data!$A$2:$S$91,11,FALSE)</f>
        <v>-34117.583333333336</v>
      </c>
      <c r="L48" s="15">
        <f ca="1">VLOOKUP($A48,Data!$A$2:$S$91,12,FALSE)</f>
        <v>4.1666666666667425</v>
      </c>
      <c r="M48" s="15">
        <f ca="1">VLOOKUP($A48,Data!$A$2:$S$91,13,FALSE)</f>
        <v>2.5</v>
      </c>
      <c r="N48" s="15">
        <f>VLOOKUP($A48,Data!$A$2:$S$91,14,FALSE)</f>
        <v>0</v>
      </c>
      <c r="O48" s="15"/>
      <c r="P48" s="15"/>
      <c r="Q48" s="17" t="str">
        <f>VLOOKUP($A48,Data!$A$2:$S$91,17,FALSE)</f>
        <v>PSS</v>
      </c>
      <c r="R48" s="20">
        <f>VLOOKUP($A48,Data!$A$2:$S$91,18,FALSE)</f>
        <v>43081</v>
      </c>
      <c r="S48" s="17" t="str">
        <f>VLOOKUP($A48,Data!$A$2:$S$91,19,FALSE)</f>
        <v>BA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34" t="str">
        <f t="shared" si="12"/>
        <v>N/A</v>
      </c>
      <c r="AE48" s="35" t="str">
        <f t="shared" si="13"/>
        <v>N/A</v>
      </c>
      <c r="AF48" s="34" t="str">
        <f t="shared" si="14"/>
        <v>N/A</v>
      </c>
      <c r="AG48" s="35" t="str">
        <f t="shared" si="15"/>
        <v>N/A</v>
      </c>
      <c r="AH48" s="21">
        <f t="shared" si="16"/>
        <v>0</v>
      </c>
      <c r="AI48" s="22">
        <f t="shared" si="17"/>
        <v>1.5</v>
      </c>
      <c r="AJ48" s="22">
        <f t="shared" ca="1" si="18"/>
        <v>0</v>
      </c>
      <c r="AK48" s="22">
        <f t="shared" ca="1" si="19"/>
        <v>-1</v>
      </c>
      <c r="AL48" s="22">
        <f t="shared" ca="1" si="20"/>
        <v>-1</v>
      </c>
      <c r="AM48" s="22">
        <f t="shared" ca="1" si="21"/>
        <v>-2</v>
      </c>
      <c r="AN48" s="22">
        <f t="shared" ca="1" si="22"/>
        <v>5</v>
      </c>
      <c r="AO48" s="22">
        <f t="shared" ca="1" si="23"/>
        <v>5</v>
      </c>
      <c r="AP48" s="28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x14ac:dyDescent="0.35">
      <c r="A49" s="14">
        <v>36740</v>
      </c>
      <c r="B49" s="15" t="str">
        <f>VLOOKUP($A49,Data!$A$2:$S$91,2,FALSE)</f>
        <v>Heleine Garcia</v>
      </c>
      <c r="C49" s="15" t="str">
        <f>VLOOKUP($A49,Data!$A$2:$S$91,3,FALSE)</f>
        <v>Pierre</v>
      </c>
      <c r="D49" s="15" t="str">
        <f>VLOOKUP($A49,Data!$A$2:$S$91,4,FALSE)</f>
        <v>PM</v>
      </c>
      <c r="E49" s="15">
        <f>VLOOKUP($A49,Data!$A$2:$S$91,5,FALSE)</f>
        <v>2</v>
      </c>
      <c r="F49" s="15">
        <f>VLOOKUP($A49,Data!$A$2:$S$91,6,FALSE)</f>
        <v>5</v>
      </c>
      <c r="G49" s="15">
        <f>VLOOKUP($A49,Data!$A$2:$S$91,7,FALSE)</f>
        <v>0</v>
      </c>
      <c r="H49" s="15">
        <f ca="1">VLOOKUP($A49,Data!$A$2:$S$91,11,FALSE)</f>
        <v>-34118.583333333336</v>
      </c>
      <c r="I49" s="15">
        <f ca="1">$AP$1-VLOOKUP($A49,Data!$A$2:$S$91,8,FALSE)</f>
        <v>-34118.583333333336</v>
      </c>
      <c r="J49" s="15">
        <f>VLOOKUP($A49,Data!$A$2:$S$91,10,FALSE)</f>
        <v>2010.25</v>
      </c>
      <c r="K49" s="15">
        <f ca="1">VLOOKUP($A49,Data!$A$2:$S$91,11,FALSE)</f>
        <v>-34118.583333333336</v>
      </c>
      <c r="L49" s="15">
        <f ca="1">VLOOKUP($A49,Data!$A$2:$S$91,12,FALSE)</f>
        <v>15.666666666666742</v>
      </c>
      <c r="M49" s="15">
        <f ca="1">VLOOKUP($A49,Data!$A$2:$S$91,13,FALSE)</f>
        <v>10.166666666666742</v>
      </c>
      <c r="N49" s="15">
        <f>VLOOKUP($A49,Data!$A$2:$S$91,14,FALSE)</f>
        <v>0</v>
      </c>
      <c r="O49" s="15"/>
      <c r="P49" s="15"/>
      <c r="Q49" s="17" t="str">
        <f>VLOOKUP($A49,Data!$A$2:$S$91,17,FALSE)</f>
        <v>CRPRP</v>
      </c>
      <c r="R49" s="20">
        <f>VLOOKUP($A49,Data!$A$2:$S$91,18,FALSE)</f>
        <v>43070</v>
      </c>
      <c r="S49" s="17" t="str">
        <f>VLOOKUP($A49,Data!$A$2:$S$91,19,FALSE)</f>
        <v>PM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34" t="str">
        <f t="shared" si="12"/>
        <v>N/A</v>
      </c>
      <c r="AE49" s="35" t="str">
        <f t="shared" si="13"/>
        <v>N/A</v>
      </c>
      <c r="AF49" s="34" t="str">
        <f t="shared" si="14"/>
        <v>N/A</v>
      </c>
      <c r="AG49" s="35" t="str">
        <f t="shared" si="15"/>
        <v>N/A</v>
      </c>
      <c r="AH49" s="21">
        <f t="shared" si="16"/>
        <v>0</v>
      </c>
      <c r="AI49" s="22">
        <f t="shared" si="17"/>
        <v>0</v>
      </c>
      <c r="AJ49" s="22">
        <f t="shared" ca="1" si="18"/>
        <v>0</v>
      </c>
      <c r="AK49" s="22">
        <f t="shared" ca="1" si="19"/>
        <v>0</v>
      </c>
      <c r="AL49" s="22">
        <f t="shared" ca="1" si="20"/>
        <v>0</v>
      </c>
      <c r="AM49" s="22">
        <f t="shared" ca="1" si="21"/>
        <v>-2</v>
      </c>
      <c r="AN49" s="22">
        <f t="shared" ca="1" si="22"/>
        <v>5</v>
      </c>
      <c r="AO49" s="22">
        <f t="shared" ca="1" si="23"/>
        <v>5</v>
      </c>
      <c r="AP49" s="28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x14ac:dyDescent="0.35">
      <c r="A50" s="14">
        <v>94697</v>
      </c>
      <c r="B50" s="15" t="str">
        <f>VLOOKUP($A50,Data!$A$2:$S$91,2,FALSE)</f>
        <v>Huertas Fuentes</v>
      </c>
      <c r="C50" s="15" t="str">
        <f>VLOOKUP($A50,Data!$A$2:$S$91,3,FALSE)</f>
        <v>Alberto</v>
      </c>
      <c r="D50" s="15" t="str">
        <f>VLOOKUP($A50,Data!$A$2:$S$91,4,FALSE)</f>
        <v>SB</v>
      </c>
      <c r="E50" s="15">
        <f>VLOOKUP($A50,Data!$A$2:$S$91,5,FALSE)</f>
        <v>2</v>
      </c>
      <c r="F50" s="15">
        <f>VLOOKUP($A50,Data!$A$2:$S$91,6,FALSE)</f>
        <v>1</v>
      </c>
      <c r="G50" s="15">
        <f>VLOOKUP($A50,Data!$A$2:$S$91,7,FALSE)</f>
        <v>0</v>
      </c>
      <c r="H50" s="15">
        <f ca="1">VLOOKUP($A50,Data!$A$2:$S$91,11,FALSE)</f>
        <v>-34119.583333333336</v>
      </c>
      <c r="I50" s="15">
        <f ca="1">$AP$1-VLOOKUP($A50,Data!$A$2:$S$91,8,FALSE)</f>
        <v>-34119.583333333336</v>
      </c>
      <c r="J50" s="15">
        <f>VLOOKUP($A50,Data!$A$2:$S$91,10,FALSE)</f>
        <v>2018.1666666666667</v>
      </c>
      <c r="K50" s="15">
        <f ca="1">VLOOKUP($A50,Data!$A$2:$S$91,11,FALSE)</f>
        <v>-34119.583333333336</v>
      </c>
      <c r="L50" s="15">
        <f ca="1">VLOOKUP($A50,Data!$A$2:$S$91,12,FALSE)</f>
        <v>22.166666666666742</v>
      </c>
      <c r="M50" s="15">
        <f ca="1">VLOOKUP($A50,Data!$A$2:$S$91,13,FALSE)</f>
        <v>2.25</v>
      </c>
      <c r="N50" s="15">
        <f>VLOOKUP($A50,Data!$A$2:$S$91,14,FALSE)</f>
        <v>0</v>
      </c>
      <c r="O50" s="15"/>
      <c r="P50" s="15"/>
      <c r="Q50" s="17" t="str">
        <f>VLOOKUP($A50,Data!$A$2:$S$91,17,FALSE)</f>
        <v>PSS</v>
      </c>
      <c r="R50" s="20">
        <f>VLOOKUP($A50,Data!$A$2:$S$91,18,FALSE)</f>
        <v>43160</v>
      </c>
      <c r="S50" s="17" t="str">
        <f>VLOOKUP($A50,Data!$A$2:$S$91,19,FALSE)</f>
        <v>Java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34" t="str">
        <f t="shared" si="12"/>
        <v>N/A</v>
      </c>
      <c r="AE50" s="35" t="str">
        <f t="shared" si="13"/>
        <v>N/A</v>
      </c>
      <c r="AF50" s="34" t="str">
        <f t="shared" si="14"/>
        <v>N/A</v>
      </c>
      <c r="AG50" s="35" t="str">
        <f t="shared" si="15"/>
        <v>N/A</v>
      </c>
      <c r="AH50" s="21">
        <f t="shared" si="16"/>
        <v>0</v>
      </c>
      <c r="AI50" s="22">
        <f t="shared" si="17"/>
        <v>0</v>
      </c>
      <c r="AJ50" s="22">
        <f t="shared" ca="1" si="18"/>
        <v>0</v>
      </c>
      <c r="AK50" s="22">
        <f t="shared" ca="1" si="19"/>
        <v>0</v>
      </c>
      <c r="AL50" s="22">
        <f t="shared" ca="1" si="20"/>
        <v>0</v>
      </c>
      <c r="AM50" s="22">
        <f t="shared" ca="1" si="21"/>
        <v>-2</v>
      </c>
      <c r="AN50" s="22">
        <f t="shared" ca="1" si="22"/>
        <v>5</v>
      </c>
      <c r="AO50" s="22">
        <f t="shared" ca="1" si="23"/>
        <v>5</v>
      </c>
      <c r="AP50" s="28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35">
      <c r="A51" s="14">
        <v>76576</v>
      </c>
      <c r="B51" s="15" t="str">
        <f>VLOOKUP($A51,Data!$A$2:$S$91,2,FALSE)</f>
        <v>Lalaoui El Mouttalibi</v>
      </c>
      <c r="C51" s="15" t="str">
        <f>VLOOKUP($A51,Data!$A$2:$S$91,3,FALSE)</f>
        <v>Lalla Fatima Ezzohra</v>
      </c>
      <c r="D51" s="15" t="str">
        <f>VLOOKUP($A51,Data!$A$2:$S$91,4,FALSE)</f>
        <v>BA</v>
      </c>
      <c r="E51" s="15">
        <f>VLOOKUP($A51,Data!$A$2:$S$91,5,FALSE)</f>
        <v>2</v>
      </c>
      <c r="F51" s="15">
        <f>VLOOKUP($A51,Data!$A$2:$S$91,6,FALSE)</f>
        <v>5</v>
      </c>
      <c r="G51" s="15">
        <f>VLOOKUP($A51,Data!$A$2:$S$91,7,FALSE)</f>
        <v>0</v>
      </c>
      <c r="H51" s="15">
        <f ca="1">VLOOKUP($A51,Data!$A$2:$S$91,11,FALSE)</f>
        <v>-34120.583333333336</v>
      </c>
      <c r="I51" s="15">
        <f ca="1">$AP$1-VLOOKUP($A51,Data!$A$2:$S$91,8,FALSE)</f>
        <v>-34120.583333333336</v>
      </c>
      <c r="J51" s="15">
        <f>VLOOKUP($A51,Data!$A$2:$S$91,10,FALSE)</f>
        <v>2016.6666666666667</v>
      </c>
      <c r="K51" s="15">
        <f ca="1">VLOOKUP($A51,Data!$A$2:$S$91,11,FALSE)</f>
        <v>-34120.583333333336</v>
      </c>
      <c r="L51" s="15">
        <f ca="1">VLOOKUP($A51,Data!$A$2:$S$91,12,FALSE)</f>
        <v>4.4166666666667425</v>
      </c>
      <c r="M51" s="15">
        <f ca="1">VLOOKUP($A51,Data!$A$2:$S$91,13,FALSE)</f>
        <v>3.75</v>
      </c>
      <c r="N51" s="15">
        <f>VLOOKUP($A51,Data!$A$2:$S$91,14,FALSE)</f>
        <v>0</v>
      </c>
      <c r="O51" s="15"/>
      <c r="P51" s="15"/>
      <c r="Q51" s="17" t="str">
        <f>VLOOKUP($A51,Data!$A$2:$S$91,17,FALSE)</f>
        <v>CORPEX</v>
      </c>
      <c r="R51" s="20">
        <f>VLOOKUP($A51,Data!$A$2:$S$91,18,FALSE)</f>
        <v>42583</v>
      </c>
      <c r="S51" s="17" t="str">
        <f>VLOOKUP($A51,Data!$A$2:$S$91,19,FALSE)</f>
        <v>BA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34" t="str">
        <f t="shared" si="12"/>
        <v>N/A</v>
      </c>
      <c r="AE51" s="35" t="str">
        <f t="shared" si="13"/>
        <v>N/A</v>
      </c>
      <c r="AF51" s="34" t="str">
        <f t="shared" si="14"/>
        <v>N/A</v>
      </c>
      <c r="AG51" s="35" t="str">
        <f t="shared" si="15"/>
        <v>N/A</v>
      </c>
      <c r="AH51" s="21">
        <f t="shared" si="16"/>
        <v>0</v>
      </c>
      <c r="AI51" s="22">
        <f t="shared" si="17"/>
        <v>0</v>
      </c>
      <c r="AJ51" s="22">
        <f t="shared" ca="1" si="18"/>
        <v>0</v>
      </c>
      <c r="AK51" s="22">
        <f t="shared" ca="1" si="19"/>
        <v>0</v>
      </c>
      <c r="AL51" s="22">
        <f t="shared" ca="1" si="20"/>
        <v>0</v>
      </c>
      <c r="AM51" s="22">
        <f t="shared" ca="1" si="21"/>
        <v>-2</v>
      </c>
      <c r="AN51" s="22">
        <f t="shared" ca="1" si="22"/>
        <v>5</v>
      </c>
      <c r="AO51" s="22">
        <f t="shared" ca="1" si="23"/>
        <v>5</v>
      </c>
      <c r="AP51" s="28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35">
      <c r="A52" s="14">
        <v>68895</v>
      </c>
      <c r="B52" s="15" t="str">
        <f>VLOOKUP($A52,Data!$A$2:$S$91,2,FALSE)</f>
        <v>Lara Martinez</v>
      </c>
      <c r="C52" s="15" t="str">
        <f>VLOOKUP($A52,Data!$A$2:$S$91,3,FALSE)</f>
        <v>Brenda</v>
      </c>
      <c r="D52" s="15" t="str">
        <f>VLOOKUP($A52,Data!$A$2:$S$91,4,FALSE)</f>
        <v>BA</v>
      </c>
      <c r="E52" s="15">
        <f>VLOOKUP($A52,Data!$A$2:$S$91,5,FALSE)</f>
        <v>1</v>
      </c>
      <c r="F52" s="15">
        <f>VLOOKUP($A52,Data!$A$2:$S$91,6,FALSE)</f>
        <v>3</v>
      </c>
      <c r="G52" s="15">
        <f>VLOOKUP($A52,Data!$A$2:$S$91,7,FALSE)</f>
        <v>0</v>
      </c>
      <c r="H52" s="15">
        <f ca="1">VLOOKUP($A52,Data!$A$2:$S$91,11,FALSE)</f>
        <v>-34121.583333333336</v>
      </c>
      <c r="I52" s="15">
        <f ca="1">$AP$1-VLOOKUP($A52,Data!$A$2:$S$91,8,FALSE)</f>
        <v>-34121.583333333336</v>
      </c>
      <c r="J52" s="15">
        <f>VLOOKUP($A52,Data!$A$2:$S$91,10,FALSE)</f>
        <v>2015.8333333333333</v>
      </c>
      <c r="K52" s="15">
        <f ca="1">VLOOKUP($A52,Data!$A$2:$S$91,11,FALSE)</f>
        <v>-34121.583333333336</v>
      </c>
      <c r="L52" s="15">
        <f ca="1">VLOOKUP($A52,Data!$A$2:$S$91,12,FALSE)</f>
        <v>13.166666666666742</v>
      </c>
      <c r="M52" s="15">
        <f ca="1">VLOOKUP($A52,Data!$A$2:$S$91,13,FALSE)</f>
        <v>4.5833333333334849</v>
      </c>
      <c r="N52" s="15">
        <f>VLOOKUP($A52,Data!$A$2:$S$91,14,FALSE)</f>
        <v>0</v>
      </c>
      <c r="O52" s="15"/>
      <c r="P52" s="15"/>
      <c r="Q52" s="17" t="str">
        <f>VLOOKUP($A52,Data!$A$2:$S$91,17,FALSE)</f>
        <v>CORPEX</v>
      </c>
      <c r="R52" s="20">
        <f>VLOOKUP($A52,Data!$A$2:$S$91,18,FALSE)</f>
        <v>42807</v>
      </c>
      <c r="S52" s="17" t="str">
        <f>VLOOKUP($A52,Data!$A$2:$S$91,19,FALSE)</f>
        <v>BA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34" t="str">
        <f t="shared" si="12"/>
        <v>N/A</v>
      </c>
      <c r="AE52" s="35" t="str">
        <f t="shared" si="13"/>
        <v>N/A</v>
      </c>
      <c r="AF52" s="34" t="str">
        <f t="shared" si="14"/>
        <v>N/A</v>
      </c>
      <c r="AG52" s="35" t="str">
        <f t="shared" si="15"/>
        <v>N/A</v>
      </c>
      <c r="AH52" s="21">
        <f t="shared" si="16"/>
        <v>0</v>
      </c>
      <c r="AI52" s="22">
        <f t="shared" si="17"/>
        <v>1.5</v>
      </c>
      <c r="AJ52" s="22">
        <f t="shared" ca="1" si="18"/>
        <v>0</v>
      </c>
      <c r="AK52" s="22">
        <f t="shared" ca="1" si="19"/>
        <v>-1</v>
      </c>
      <c r="AL52" s="22">
        <f t="shared" ca="1" si="20"/>
        <v>-1</v>
      </c>
      <c r="AM52" s="22">
        <f t="shared" ca="1" si="21"/>
        <v>-2</v>
      </c>
      <c r="AN52" s="22">
        <f t="shared" ca="1" si="22"/>
        <v>5</v>
      </c>
      <c r="AO52" s="22">
        <f t="shared" ca="1" si="23"/>
        <v>5</v>
      </c>
      <c r="AP52" s="28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35">
      <c r="A53" s="14">
        <v>51408</v>
      </c>
      <c r="B53" s="15" t="str">
        <f>VLOOKUP($A53,Data!$A$2:$S$91,2,FALSE)</f>
        <v>Lebbady Lebbady</v>
      </c>
      <c r="C53" s="15" t="str">
        <f>VLOOKUP($A53,Data!$A$2:$S$91,3,FALSE)</f>
        <v>Mariam</v>
      </c>
      <c r="D53" s="15" t="str">
        <f>VLOOKUP($A53,Data!$A$2:$S$91,4,FALSE)</f>
        <v>BA</v>
      </c>
      <c r="E53" s="15">
        <f>VLOOKUP($A53,Data!$A$2:$S$91,5,FALSE)</f>
        <v>2</v>
      </c>
      <c r="F53" s="15">
        <f>VLOOKUP($A53,Data!$A$2:$S$91,6,FALSE)</f>
        <v>4</v>
      </c>
      <c r="G53" s="15">
        <f>VLOOKUP($A53,Data!$A$2:$S$91,7,FALSE)</f>
        <v>0</v>
      </c>
      <c r="H53" s="15">
        <f ca="1">VLOOKUP($A53,Data!$A$2:$S$91,11,FALSE)</f>
        <v>-34122.583333333336</v>
      </c>
      <c r="I53" s="15">
        <f ca="1">$AP$1-VLOOKUP($A53,Data!$A$2:$S$91,8,FALSE)</f>
        <v>-34122.583333333336</v>
      </c>
      <c r="J53" s="15">
        <f>VLOOKUP($A53,Data!$A$2:$S$91,10,FALSE)</f>
        <v>2013.1666666666667</v>
      </c>
      <c r="K53" s="15">
        <f ca="1">VLOOKUP($A53,Data!$A$2:$S$91,11,FALSE)</f>
        <v>-34122.583333333336</v>
      </c>
      <c r="L53" s="15">
        <f ca="1">VLOOKUP($A53,Data!$A$2:$S$91,12,FALSE)</f>
        <v>11.416666666666742</v>
      </c>
      <c r="M53" s="15">
        <f ca="1">VLOOKUP($A53,Data!$A$2:$S$91,13,FALSE)</f>
        <v>7.25</v>
      </c>
      <c r="N53" s="15">
        <f>VLOOKUP($A53,Data!$A$2:$S$91,14,FALSE)</f>
        <v>0</v>
      </c>
      <c r="O53" s="15"/>
      <c r="P53" s="15"/>
      <c r="Q53" s="17" t="str">
        <f>VLOOKUP($A53,Data!$A$2:$S$91,17,FALSE)</f>
        <v>PSS</v>
      </c>
      <c r="R53" s="20">
        <f>VLOOKUP($A53,Data!$A$2:$S$91,18,FALSE)</f>
        <v>43160</v>
      </c>
      <c r="S53" s="17" t="str">
        <f>VLOOKUP($A53,Data!$A$2:$S$91,19,FALSE)</f>
        <v>BA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34" t="str">
        <f t="shared" si="12"/>
        <v>N/A</v>
      </c>
      <c r="AE53" s="35" t="str">
        <f t="shared" si="13"/>
        <v>N/A</v>
      </c>
      <c r="AF53" s="34" t="str">
        <f t="shared" si="14"/>
        <v>N/A</v>
      </c>
      <c r="AG53" s="35" t="str">
        <f t="shared" si="15"/>
        <v>N/A</v>
      </c>
      <c r="AH53" s="21">
        <f t="shared" si="16"/>
        <v>0</v>
      </c>
      <c r="AI53" s="22">
        <f t="shared" si="17"/>
        <v>0</v>
      </c>
      <c r="AJ53" s="22">
        <f t="shared" ca="1" si="18"/>
        <v>0</v>
      </c>
      <c r="AK53" s="22">
        <f t="shared" ca="1" si="19"/>
        <v>0</v>
      </c>
      <c r="AL53" s="22">
        <f t="shared" ca="1" si="20"/>
        <v>0</v>
      </c>
      <c r="AM53" s="22">
        <f t="shared" ca="1" si="21"/>
        <v>-2</v>
      </c>
      <c r="AN53" s="22">
        <f t="shared" ca="1" si="22"/>
        <v>5</v>
      </c>
      <c r="AO53" s="22">
        <f t="shared" ca="1" si="23"/>
        <v>5</v>
      </c>
      <c r="AP53" s="28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35">
      <c r="A54" s="14">
        <v>86001</v>
      </c>
      <c r="B54" s="15" t="str">
        <f>VLOOKUP($A54,Data!$A$2:$S$91,2,FALSE)</f>
        <v>LLorente Pisa</v>
      </c>
      <c r="C54" s="15" t="str">
        <f>VLOOKUP($A54,Data!$A$2:$S$91,3,FALSE)</f>
        <v>Patricia</v>
      </c>
      <c r="D54" s="15" t="str">
        <f>VLOOKUP($A54,Data!$A$2:$S$91,4,FALSE)</f>
        <v>SB</v>
      </c>
      <c r="E54" s="15">
        <f>VLOOKUP($A54,Data!$A$2:$S$91,5,FALSE)</f>
        <v>1</v>
      </c>
      <c r="F54" s="15">
        <f>VLOOKUP($A54,Data!$A$2:$S$91,6,FALSE)</f>
        <v>4</v>
      </c>
      <c r="G54" s="15">
        <f>VLOOKUP($A54,Data!$A$2:$S$91,7,FALSE)</f>
        <v>0</v>
      </c>
      <c r="H54" s="15">
        <f ca="1">VLOOKUP($A54,Data!$A$2:$S$91,11,FALSE)</f>
        <v>-34123.583333333336</v>
      </c>
      <c r="I54" s="15">
        <f ca="1">$AP$1-VLOOKUP($A54,Data!$A$2:$S$91,8,FALSE)</f>
        <v>-34123.583333333336</v>
      </c>
      <c r="J54" s="15">
        <f>VLOOKUP($A54,Data!$A$2:$S$91,10,FALSE)</f>
        <v>2017.5</v>
      </c>
      <c r="K54" s="15">
        <f ca="1">VLOOKUP($A54,Data!$A$2:$S$91,11,FALSE)</f>
        <v>-34123.583333333336</v>
      </c>
      <c r="L54" s="15">
        <f ca="1">VLOOKUP($A54,Data!$A$2:$S$91,12,FALSE)</f>
        <v>3.1666666666667425</v>
      </c>
      <c r="M54" s="15">
        <f ca="1">VLOOKUP($A54,Data!$A$2:$S$91,13,FALSE)</f>
        <v>2.9166666666667425</v>
      </c>
      <c r="N54" s="15">
        <f>VLOOKUP($A54,Data!$A$2:$S$91,14,FALSE)</f>
        <v>0</v>
      </c>
      <c r="O54" s="15"/>
      <c r="P54" s="15"/>
      <c r="Q54" s="17" t="str">
        <f>VLOOKUP($A54,Data!$A$2:$S$91,17,FALSE)</f>
        <v>CORPEX</v>
      </c>
      <c r="R54" s="20">
        <f>VLOOKUP($A54,Data!$A$2:$S$91,18,FALSE)</f>
        <v>42941</v>
      </c>
      <c r="S54" s="17" t="str">
        <f>VLOOKUP($A54,Data!$A$2:$S$91,19,FALSE)</f>
        <v>Tester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34" t="str">
        <f t="shared" si="12"/>
        <v>N/A</v>
      </c>
      <c r="AE54" s="35" t="str">
        <f t="shared" si="13"/>
        <v>N/A</v>
      </c>
      <c r="AF54" s="34" t="str">
        <f t="shared" si="14"/>
        <v>N/A</v>
      </c>
      <c r="AG54" s="35" t="str">
        <f t="shared" si="15"/>
        <v>N/A</v>
      </c>
      <c r="AH54" s="21">
        <f t="shared" si="16"/>
        <v>0</v>
      </c>
      <c r="AI54" s="22">
        <f t="shared" si="17"/>
        <v>1.5</v>
      </c>
      <c r="AJ54" s="22">
        <f t="shared" ca="1" si="18"/>
        <v>0</v>
      </c>
      <c r="AK54" s="22">
        <f t="shared" ca="1" si="19"/>
        <v>-1</v>
      </c>
      <c r="AL54" s="22">
        <f t="shared" ca="1" si="20"/>
        <v>-1</v>
      </c>
      <c r="AM54" s="22">
        <f t="shared" ca="1" si="21"/>
        <v>-2</v>
      </c>
      <c r="AN54" s="22">
        <f t="shared" ca="1" si="22"/>
        <v>5</v>
      </c>
      <c r="AO54" s="22">
        <f t="shared" ca="1" si="23"/>
        <v>5</v>
      </c>
      <c r="AP54" s="28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35">
      <c r="A55" s="14">
        <v>25573</v>
      </c>
      <c r="B55" s="15" t="str">
        <f>VLOOKUP($A55,Data!$A$2:$S$91,2,FALSE)</f>
        <v>Lopez Llarena</v>
      </c>
      <c r="C55" s="15" t="str">
        <f>VLOOKUP($A55,Data!$A$2:$S$91,3,FALSE)</f>
        <v>Jose Miguel</v>
      </c>
      <c r="D55" s="15" t="str">
        <f>VLOOKUP($A55,Data!$A$2:$S$91,4,FALSE)</f>
        <v>PM</v>
      </c>
      <c r="E55" s="15">
        <f>VLOOKUP($A55,Data!$A$2:$S$91,5,FALSE)</f>
        <v>3</v>
      </c>
      <c r="F55" s="15">
        <f>VLOOKUP($A55,Data!$A$2:$S$91,6,FALSE)</f>
        <v>0</v>
      </c>
      <c r="G55" s="15">
        <f>VLOOKUP($A55,Data!$A$2:$S$91,7,FALSE)</f>
        <v>0</v>
      </c>
      <c r="H55" s="15">
        <f ca="1">VLOOKUP($A55,Data!$A$2:$S$91,11,FALSE)</f>
        <v>-34124.583333333336</v>
      </c>
      <c r="I55" s="15">
        <f ca="1">$AP$1-VLOOKUP($A55,Data!$A$2:$S$91,8,FALSE)</f>
        <v>-34124.583333333336</v>
      </c>
      <c r="J55" s="15">
        <f>VLOOKUP($A55,Data!$A$2:$S$91,10,FALSE)</f>
        <v>2007.75</v>
      </c>
      <c r="K55" s="15">
        <f ca="1">VLOOKUP($A55,Data!$A$2:$S$91,11,FALSE)</f>
        <v>-34124.583333333336</v>
      </c>
      <c r="L55" s="15">
        <f ca="1">VLOOKUP($A55,Data!$A$2:$S$91,12,FALSE)</f>
        <v>13.666666666666742</v>
      </c>
      <c r="M55" s="15">
        <f ca="1">VLOOKUP($A55,Data!$A$2:$S$91,13,FALSE)</f>
        <v>12.666666666666742</v>
      </c>
      <c r="N55" s="15">
        <f>VLOOKUP($A55,Data!$A$2:$S$91,14,FALSE)</f>
        <v>0</v>
      </c>
      <c r="O55" s="15"/>
      <c r="P55" s="15"/>
      <c r="Q55" s="17" t="str">
        <f>VLOOKUP($A55,Data!$A$2:$S$91,17,FALSE)</f>
        <v>CORPEX</v>
      </c>
      <c r="R55" s="20">
        <f>VLOOKUP($A55,Data!$A$2:$S$91,18,FALSE)</f>
        <v>43031</v>
      </c>
      <c r="S55" s="17" t="str">
        <f>VLOOKUP($A55,Data!$A$2:$S$91,19,FALSE)</f>
        <v>PM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34" t="str">
        <f t="shared" si="12"/>
        <v>N/A</v>
      </c>
      <c r="AE55" s="35" t="str">
        <f t="shared" si="13"/>
        <v>N/A</v>
      </c>
      <c r="AF55" s="34" t="str">
        <f t="shared" si="14"/>
        <v>N/A</v>
      </c>
      <c r="AG55" s="35" t="str">
        <f t="shared" si="15"/>
        <v>N/A</v>
      </c>
      <c r="AH55" s="21">
        <f t="shared" si="16"/>
        <v>0</v>
      </c>
      <c r="AI55" s="22">
        <f t="shared" si="17"/>
        <v>0</v>
      </c>
      <c r="AJ55" s="22">
        <f t="shared" ca="1" si="18"/>
        <v>0</v>
      </c>
      <c r="AK55" s="22">
        <f t="shared" ca="1" si="19"/>
        <v>1</v>
      </c>
      <c r="AL55" s="22">
        <f t="shared" ca="1" si="20"/>
        <v>1</v>
      </c>
      <c r="AM55" s="22">
        <f t="shared" ca="1" si="21"/>
        <v>-2</v>
      </c>
      <c r="AN55" s="22">
        <f t="shared" ca="1" si="22"/>
        <v>5</v>
      </c>
      <c r="AO55" s="22">
        <f t="shared" ca="1" si="23"/>
        <v>5</v>
      </c>
      <c r="AP55" s="28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35">
      <c r="A56" s="14">
        <v>76049</v>
      </c>
      <c r="B56" s="15" t="str">
        <f>VLOOKUP($A56,Data!$A$2:$S$91,2,FALSE)</f>
        <v>Lopez Sobrinos</v>
      </c>
      <c r="C56" s="15" t="str">
        <f>VLOOKUP($A56,Data!$A$2:$S$91,3,FALSE)</f>
        <v>Juan Antonio</v>
      </c>
      <c r="D56" s="15" t="str">
        <f>VLOOKUP($A56,Data!$A$2:$S$91,4,FALSE)</f>
        <v>SB</v>
      </c>
      <c r="E56" s="15">
        <f>VLOOKUP($A56,Data!$A$2:$S$91,5,FALSE)</f>
        <v>1</v>
      </c>
      <c r="F56" s="15">
        <f>VLOOKUP($A56,Data!$A$2:$S$91,6,FALSE)</f>
        <v>2</v>
      </c>
      <c r="G56" s="15">
        <f>VLOOKUP($A56,Data!$A$2:$S$91,7,FALSE)</f>
        <v>0</v>
      </c>
      <c r="H56" s="15">
        <f ca="1">VLOOKUP($A56,Data!$A$2:$S$91,11,FALSE)</f>
        <v>-34125.583333333336</v>
      </c>
      <c r="I56" s="15">
        <f ca="1">$AP$1-VLOOKUP($A56,Data!$A$2:$S$91,8,FALSE)</f>
        <v>-34125.583333333336</v>
      </c>
      <c r="J56" s="15">
        <f>VLOOKUP($A56,Data!$A$2:$S$91,10,FALSE)</f>
        <v>2016.5</v>
      </c>
      <c r="K56" s="15">
        <f ca="1">VLOOKUP($A56,Data!$A$2:$S$91,11,FALSE)</f>
        <v>-34125.583333333336</v>
      </c>
      <c r="L56" s="15">
        <f ca="1">VLOOKUP($A56,Data!$A$2:$S$91,12,FALSE)</f>
        <v>6.1666666666667425</v>
      </c>
      <c r="M56" s="15">
        <f ca="1">VLOOKUP($A56,Data!$A$2:$S$91,13,FALSE)</f>
        <v>3.9166666666667425</v>
      </c>
      <c r="N56" s="15">
        <f>VLOOKUP($A56,Data!$A$2:$S$91,14,FALSE)</f>
        <v>0</v>
      </c>
      <c r="O56" s="15"/>
      <c r="P56" s="15"/>
      <c r="Q56" s="17" t="str">
        <f>VLOOKUP($A56,Data!$A$2:$S$91,17,FALSE)</f>
        <v>PSS</v>
      </c>
      <c r="R56" s="20">
        <f>VLOOKUP($A56,Data!$A$2:$S$91,18,FALSE)</f>
        <v>42858</v>
      </c>
      <c r="S56" s="17" t="str">
        <f>VLOOKUP($A56,Data!$A$2:$S$91,19,FALSE)</f>
        <v>Java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34" t="str">
        <f t="shared" si="12"/>
        <v>N/A</v>
      </c>
      <c r="AE56" s="35" t="str">
        <f t="shared" si="13"/>
        <v>N/A</v>
      </c>
      <c r="AF56" s="34" t="str">
        <f t="shared" si="14"/>
        <v>N/A</v>
      </c>
      <c r="AG56" s="35" t="str">
        <f t="shared" si="15"/>
        <v>N/A</v>
      </c>
      <c r="AH56" s="21">
        <f t="shared" si="16"/>
        <v>0</v>
      </c>
      <c r="AI56" s="22">
        <f t="shared" si="17"/>
        <v>1.5</v>
      </c>
      <c r="AJ56" s="22">
        <f t="shared" ca="1" si="18"/>
        <v>0</v>
      </c>
      <c r="AK56" s="22">
        <f t="shared" ca="1" si="19"/>
        <v>-1</v>
      </c>
      <c r="AL56" s="22">
        <f t="shared" ca="1" si="20"/>
        <v>-1</v>
      </c>
      <c r="AM56" s="22">
        <f t="shared" ca="1" si="21"/>
        <v>-2</v>
      </c>
      <c r="AN56" s="22">
        <f t="shared" ca="1" si="22"/>
        <v>5</v>
      </c>
      <c r="AO56" s="22">
        <f t="shared" ca="1" si="23"/>
        <v>5</v>
      </c>
      <c r="AP56" s="28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35">
      <c r="A57" s="14">
        <v>630316</v>
      </c>
      <c r="B57" s="15" t="str">
        <f>VLOOKUP($A57,Data!$A$2:$S$91,2,FALSE)</f>
        <v>Madrid Almagro</v>
      </c>
      <c r="C57" s="15" t="str">
        <f>VLOOKUP($A57,Data!$A$2:$S$91,3,FALSE)</f>
        <v>Antonio</v>
      </c>
      <c r="D57" s="15" t="str">
        <f>VLOOKUP($A57,Data!$A$2:$S$91,4,FALSE)</f>
        <v>SB</v>
      </c>
      <c r="E57" s="15">
        <f>VLOOKUP($A57,Data!$A$2:$S$91,5,FALSE)</f>
        <v>2</v>
      </c>
      <c r="F57" s="15">
        <f>VLOOKUP($A57,Data!$A$2:$S$91,6,FALSE)</f>
        <v>2</v>
      </c>
      <c r="G57" s="15">
        <f>VLOOKUP($A57,Data!$A$2:$S$91,7,FALSE)</f>
        <v>0</v>
      </c>
      <c r="H57" s="15">
        <f ca="1">VLOOKUP($A57,Data!$A$2:$S$91,11,FALSE)</f>
        <v>-34126.583333333336</v>
      </c>
      <c r="I57" s="15">
        <f ca="1">$AP$1-VLOOKUP($A57,Data!$A$2:$S$91,8,FALSE)</f>
        <v>-34126.583333333336</v>
      </c>
      <c r="J57" s="15">
        <f>VLOOKUP($A57,Data!$A$2:$S$91,10,FALSE)</f>
        <v>1990</v>
      </c>
      <c r="K57" s="15">
        <f ca="1">VLOOKUP($A57,Data!$A$2:$S$91,11,FALSE)</f>
        <v>-34126.583333333336</v>
      </c>
      <c r="L57" s="15">
        <f ca="1">VLOOKUP($A57,Data!$A$2:$S$91,12,FALSE)</f>
        <v>33.166666666666742</v>
      </c>
      <c r="M57" s="15">
        <f ca="1">VLOOKUP($A57,Data!$A$2:$S$91,13,FALSE)</f>
        <v>30.416666666666742</v>
      </c>
      <c r="N57" s="15">
        <f>VLOOKUP($A57,Data!$A$2:$S$91,14,FALSE)</f>
        <v>0</v>
      </c>
      <c r="O57" s="15"/>
      <c r="P57" s="15"/>
      <c r="Q57" s="17" t="str">
        <f>VLOOKUP($A57,Data!$A$2:$S$91,17,FALSE)</f>
        <v>CRPRP</v>
      </c>
      <c r="R57" s="20">
        <f>VLOOKUP($A57,Data!$A$2:$S$91,18,FALSE)</f>
        <v>42675</v>
      </c>
      <c r="S57" s="17" t="str">
        <f>VLOOKUP($A57,Data!$A$2:$S$91,19,FALSE)</f>
        <v>Cobol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34" t="str">
        <f t="shared" si="12"/>
        <v>N/A</v>
      </c>
      <c r="AE57" s="35" t="str">
        <f t="shared" si="13"/>
        <v>N/A</v>
      </c>
      <c r="AF57" s="34" t="str">
        <f t="shared" si="14"/>
        <v>N/A</v>
      </c>
      <c r="AG57" s="35" t="str">
        <f t="shared" si="15"/>
        <v>N/A</v>
      </c>
      <c r="AH57" s="21">
        <f t="shared" si="16"/>
        <v>0</v>
      </c>
      <c r="AI57" s="22">
        <f t="shared" si="17"/>
        <v>0</v>
      </c>
      <c r="AJ57" s="22">
        <f t="shared" ca="1" si="18"/>
        <v>0</v>
      </c>
      <c r="AK57" s="22">
        <f t="shared" ca="1" si="19"/>
        <v>0</v>
      </c>
      <c r="AL57" s="22">
        <f t="shared" ca="1" si="20"/>
        <v>0</v>
      </c>
      <c r="AM57" s="22">
        <f t="shared" ca="1" si="21"/>
        <v>-2</v>
      </c>
      <c r="AN57" s="22">
        <f t="shared" ca="1" si="22"/>
        <v>5</v>
      </c>
      <c r="AO57" s="22">
        <f t="shared" ca="1" si="23"/>
        <v>5</v>
      </c>
      <c r="AP57" s="28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35">
      <c r="A58" s="14">
        <v>68681</v>
      </c>
      <c r="B58" s="15" t="str">
        <f>VLOOKUP($A58,Data!$A$2:$S$91,2,FALSE)</f>
        <v>Makran</v>
      </c>
      <c r="C58" s="15" t="str">
        <f>VLOOKUP($A58,Data!$A$2:$S$91,3,FALSE)</f>
        <v>Najim</v>
      </c>
      <c r="D58" s="15" t="str">
        <f>VLOOKUP($A58,Data!$A$2:$S$91,4,FALSE)</f>
        <v>SB</v>
      </c>
      <c r="E58" s="15">
        <f>VLOOKUP($A58,Data!$A$2:$S$91,5,FALSE)</f>
        <v>2</v>
      </c>
      <c r="F58" s="15">
        <f>VLOOKUP($A58,Data!$A$2:$S$91,6,FALSE)</f>
        <v>4</v>
      </c>
      <c r="G58" s="15">
        <f>VLOOKUP($A58,Data!$A$2:$S$91,7,FALSE)</f>
        <v>0</v>
      </c>
      <c r="H58" s="15">
        <f ca="1">VLOOKUP($A58,Data!$A$2:$S$91,11,FALSE)</f>
        <v>-34127.583333333336</v>
      </c>
      <c r="I58" s="15">
        <f ca="1">$AP$1-VLOOKUP($A58,Data!$A$2:$S$91,8,FALSE)</f>
        <v>-34127.583333333336</v>
      </c>
      <c r="J58" s="15">
        <f>VLOOKUP($A58,Data!$A$2:$S$91,10,FALSE)</f>
        <v>2015.8333333333333</v>
      </c>
      <c r="K58" s="15">
        <f ca="1">VLOOKUP($A58,Data!$A$2:$S$91,11,FALSE)</f>
        <v>-34127.583333333336</v>
      </c>
      <c r="L58" s="15">
        <f ca="1">VLOOKUP($A58,Data!$A$2:$S$91,12,FALSE)</f>
        <v>9.1666666666667425</v>
      </c>
      <c r="M58" s="15">
        <f ca="1">VLOOKUP($A58,Data!$A$2:$S$91,13,FALSE)</f>
        <v>4.5833333333334849</v>
      </c>
      <c r="N58" s="15">
        <f>VLOOKUP($A58,Data!$A$2:$S$91,14,FALSE)</f>
        <v>0</v>
      </c>
      <c r="O58" s="15"/>
      <c r="P58" s="15"/>
      <c r="Q58" s="17" t="str">
        <f>VLOOKUP($A58,Data!$A$2:$S$91,17,FALSE)</f>
        <v>CORPEX</v>
      </c>
      <c r="R58" s="20">
        <f>VLOOKUP($A58,Data!$A$2:$S$91,18,FALSE)</f>
        <v>43010</v>
      </c>
      <c r="S58" s="17" t="str">
        <f>VLOOKUP($A58,Data!$A$2:$S$91,19,FALSE)</f>
        <v>Java</v>
      </c>
      <c r="T58" s="36"/>
      <c r="U58" s="36"/>
      <c r="V58" s="36"/>
      <c r="W58" s="36"/>
      <c r="X58" s="36"/>
      <c r="Y58" s="36"/>
      <c r="Z58" s="36"/>
      <c r="AA58" s="27"/>
      <c r="AB58" s="27"/>
      <c r="AC58" s="27"/>
      <c r="AD58" s="34" t="str">
        <f t="shared" si="12"/>
        <v>N/A</v>
      </c>
      <c r="AE58" s="35" t="str">
        <f t="shared" si="13"/>
        <v>N/A</v>
      </c>
      <c r="AF58" s="34" t="str">
        <f t="shared" si="14"/>
        <v>N/A</v>
      </c>
      <c r="AG58" s="35" t="str">
        <f t="shared" si="15"/>
        <v>N/A</v>
      </c>
      <c r="AH58" s="21">
        <f t="shared" si="16"/>
        <v>0</v>
      </c>
      <c r="AI58" s="22">
        <f t="shared" si="17"/>
        <v>0</v>
      </c>
      <c r="AJ58" s="22">
        <f t="shared" ca="1" si="18"/>
        <v>0</v>
      </c>
      <c r="AK58" s="22">
        <f t="shared" ca="1" si="19"/>
        <v>0</v>
      </c>
      <c r="AL58" s="22">
        <f t="shared" ca="1" si="20"/>
        <v>0</v>
      </c>
      <c r="AM58" s="22">
        <f t="shared" ca="1" si="21"/>
        <v>-2</v>
      </c>
      <c r="AN58" s="22">
        <f t="shared" ca="1" si="22"/>
        <v>5</v>
      </c>
      <c r="AO58" s="22">
        <f t="shared" ca="1" si="23"/>
        <v>5</v>
      </c>
      <c r="AP58" s="28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35">
      <c r="A59" s="14">
        <v>88013</v>
      </c>
      <c r="B59" s="15" t="e">
        <f>VLOOKUP($A59,Data!$A$2:$S$91,2,FALSE)</f>
        <v>#N/A</v>
      </c>
      <c r="C59" s="15" t="e">
        <f>VLOOKUP($A59,Data!$A$2:$S$91,3,FALSE)</f>
        <v>#N/A</v>
      </c>
      <c r="D59" s="15" t="e">
        <f>VLOOKUP($A59,Data!$A$2:$S$91,4,FALSE)</f>
        <v>#N/A</v>
      </c>
      <c r="E59" s="15" t="e">
        <f>VLOOKUP($A59,Data!$A$2:$S$91,5,FALSE)</f>
        <v>#N/A</v>
      </c>
      <c r="F59" s="15" t="e">
        <f>VLOOKUP($A59,Data!$A$2:$S$91,6,FALSE)</f>
        <v>#N/A</v>
      </c>
      <c r="G59" s="15" t="e">
        <f>VLOOKUP($A59,Data!$A$2:$S$91,7,FALSE)</f>
        <v>#N/A</v>
      </c>
      <c r="H59" s="15" t="e">
        <f>VLOOKUP($A59,Data!$A$2:$S$91,11,FALSE)</f>
        <v>#N/A</v>
      </c>
      <c r="I59" s="15" t="e">
        <f ca="1">$AP$1-VLOOKUP($A59,Data!$A$2:$S$91,8,FALSE)</f>
        <v>#N/A</v>
      </c>
      <c r="J59" s="15" t="e">
        <f>VLOOKUP($A59,Data!$A$2:$S$91,10,FALSE)</f>
        <v>#N/A</v>
      </c>
      <c r="K59" s="15" t="e">
        <f>VLOOKUP($A59,Data!$A$2:$S$91,11,FALSE)</f>
        <v>#N/A</v>
      </c>
      <c r="L59" s="15" t="e">
        <f>VLOOKUP($A59,Data!$A$2:$S$91,12,FALSE)</f>
        <v>#N/A</v>
      </c>
      <c r="M59" s="15" t="e">
        <f>VLOOKUP($A59,Data!$A$2:$S$91,13,FALSE)</f>
        <v>#N/A</v>
      </c>
      <c r="N59" s="15" t="e">
        <f>VLOOKUP($A59,Data!$A$2:$S$91,14,FALSE)</f>
        <v>#N/A</v>
      </c>
      <c r="O59" s="15"/>
      <c r="P59" s="15"/>
      <c r="Q59" s="17" t="e">
        <f>VLOOKUP($A59,Data!$A$2:$S$91,17,FALSE)</f>
        <v>#N/A</v>
      </c>
      <c r="R59" s="20" t="e">
        <f>VLOOKUP($A59,Data!$A$2:$S$91,18,FALSE)</f>
        <v>#N/A</v>
      </c>
      <c r="S59" s="17" t="e">
        <f>VLOOKUP($A59,Data!$A$2:$S$91,19,FALSE)</f>
        <v>#N/A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34" t="str">
        <f t="shared" si="12"/>
        <v>N/A</v>
      </c>
      <c r="AE59" s="35" t="str">
        <f t="shared" si="13"/>
        <v>N/A</v>
      </c>
      <c r="AF59" s="34" t="str">
        <f t="shared" si="14"/>
        <v>N/A</v>
      </c>
      <c r="AG59" s="35" t="str">
        <f t="shared" si="15"/>
        <v>N/A</v>
      </c>
      <c r="AH59" s="21">
        <f t="shared" si="16"/>
        <v>0</v>
      </c>
      <c r="AI59" s="22" t="e">
        <f t="shared" si="17"/>
        <v>#N/A</v>
      </c>
      <c r="AJ59" s="22" t="e">
        <f t="shared" ca="1" si="18"/>
        <v>#N/A</v>
      </c>
      <c r="AK59" s="22" t="e">
        <f t="shared" ca="1" si="19"/>
        <v>#N/A</v>
      </c>
      <c r="AL59" s="22" t="e">
        <f t="shared" ca="1" si="20"/>
        <v>#N/A</v>
      </c>
      <c r="AM59" s="22" t="e">
        <f t="shared" ca="1" si="21"/>
        <v>#N/A</v>
      </c>
      <c r="AN59" s="22" t="e">
        <f t="shared" ca="1" si="22"/>
        <v>#N/A</v>
      </c>
      <c r="AO59" s="22" t="e">
        <f t="shared" ca="1" si="23"/>
        <v>#N/A</v>
      </c>
      <c r="AP59" s="28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35">
      <c r="A60" s="14">
        <v>66834</v>
      </c>
      <c r="B60" s="15" t="str">
        <f>VLOOKUP($A60,Data!$A$2:$S$91,2,FALSE)</f>
        <v>Martinez Tirado</v>
      </c>
      <c r="C60" s="15" t="str">
        <f>VLOOKUP($A60,Data!$A$2:$S$91,3,FALSE)</f>
        <v>Jose Manuel</v>
      </c>
      <c r="D60" s="15" t="str">
        <f>VLOOKUP($A60,Data!$A$2:$S$91,4,FALSE)</f>
        <v>SB</v>
      </c>
      <c r="E60" s="15">
        <f>VLOOKUP($A60,Data!$A$2:$S$91,5,FALSE)</f>
        <v>1</v>
      </c>
      <c r="F60" s="15">
        <f>VLOOKUP($A60,Data!$A$2:$S$91,6,FALSE)</f>
        <v>2</v>
      </c>
      <c r="G60" s="15">
        <f>VLOOKUP($A60,Data!$A$2:$S$91,7,FALSE)</f>
        <v>0</v>
      </c>
      <c r="H60" s="15">
        <f ca="1">VLOOKUP($A60,Data!$A$2:$S$91,11,FALSE)</f>
        <v>-34128.583333333336</v>
      </c>
      <c r="I60" s="15">
        <f ca="1">$AP$1-VLOOKUP($A60,Data!$A$2:$S$91,8,FALSE)</f>
        <v>-34128.583333333336</v>
      </c>
      <c r="J60" s="15">
        <f>VLOOKUP($A60,Data!$A$2:$S$91,10,FALSE)</f>
        <v>2015.5833333333333</v>
      </c>
      <c r="K60" s="15">
        <f ca="1">VLOOKUP($A60,Data!$A$2:$S$91,11,FALSE)</f>
        <v>-34128.583333333336</v>
      </c>
      <c r="L60" s="15">
        <f ca="1">VLOOKUP($A60,Data!$A$2:$S$91,12,FALSE)</f>
        <v>5.1666666666667425</v>
      </c>
      <c r="M60" s="15">
        <f ca="1">VLOOKUP($A60,Data!$A$2:$S$91,13,FALSE)</f>
        <v>4.8333333333334849</v>
      </c>
      <c r="N60" s="15">
        <f>VLOOKUP($A60,Data!$A$2:$S$91,14,FALSE)</f>
        <v>0</v>
      </c>
      <c r="O60" s="15"/>
      <c r="P60" s="15"/>
      <c r="Q60" s="17" t="str">
        <f>VLOOKUP($A60,Data!$A$2:$S$91,17,FALSE)</f>
        <v>CORPEX</v>
      </c>
      <c r="R60" s="20">
        <f>VLOOKUP($A60,Data!$A$2:$S$91,18,FALSE)</f>
        <v>42464</v>
      </c>
      <c r="S60" s="17" t="str">
        <f>VLOOKUP($A60,Data!$A$2:$S$91,19,FALSE)</f>
        <v>Java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34" t="str">
        <f t="shared" si="12"/>
        <v>N/A</v>
      </c>
      <c r="AE60" s="35" t="str">
        <f t="shared" si="13"/>
        <v>N/A</v>
      </c>
      <c r="AF60" s="34" t="str">
        <f t="shared" si="14"/>
        <v>N/A</v>
      </c>
      <c r="AG60" s="35" t="str">
        <f t="shared" si="15"/>
        <v>N/A</v>
      </c>
      <c r="AH60" s="21">
        <f t="shared" si="16"/>
        <v>0</v>
      </c>
      <c r="AI60" s="22">
        <f t="shared" si="17"/>
        <v>1.5</v>
      </c>
      <c r="AJ60" s="22">
        <f t="shared" ca="1" si="18"/>
        <v>0</v>
      </c>
      <c r="AK60" s="22">
        <f t="shared" ca="1" si="19"/>
        <v>-1</v>
      </c>
      <c r="AL60" s="22">
        <f t="shared" ca="1" si="20"/>
        <v>-1</v>
      </c>
      <c r="AM60" s="22">
        <f t="shared" ca="1" si="21"/>
        <v>-2</v>
      </c>
      <c r="AN60" s="22">
        <f t="shared" ca="1" si="22"/>
        <v>5</v>
      </c>
      <c r="AO60" s="22">
        <f t="shared" ca="1" si="23"/>
        <v>5</v>
      </c>
      <c r="AP60" s="28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35">
      <c r="A61" s="14">
        <v>66721</v>
      </c>
      <c r="B61" s="15" t="str">
        <f>VLOOKUP($A61,Data!$A$2:$S$91,2,FALSE)</f>
        <v>Medrano Puche</v>
      </c>
      <c r="C61" s="15" t="str">
        <f>VLOOKUP($A61,Data!$A$2:$S$91,3,FALSE)</f>
        <v>Jorge</v>
      </c>
      <c r="D61" s="15" t="str">
        <f>VLOOKUP($A61,Data!$A$2:$S$91,4,FALSE)</f>
        <v>SB</v>
      </c>
      <c r="E61" s="15">
        <f>VLOOKUP($A61,Data!$A$2:$S$91,5,FALSE)</f>
        <v>1</v>
      </c>
      <c r="F61" s="15">
        <f>VLOOKUP($A61,Data!$A$2:$S$91,6,FALSE)</f>
        <v>3</v>
      </c>
      <c r="G61" s="15">
        <f>VLOOKUP($A61,Data!$A$2:$S$91,7,FALSE)</f>
        <v>0</v>
      </c>
      <c r="H61" s="15">
        <f ca="1">VLOOKUP($A61,Data!$A$2:$S$91,11,FALSE)</f>
        <v>-34129.583333333336</v>
      </c>
      <c r="I61" s="15">
        <f ca="1">$AP$1-VLOOKUP($A61,Data!$A$2:$S$91,8,FALSE)</f>
        <v>-34129.583333333336</v>
      </c>
      <c r="J61" s="15">
        <f>VLOOKUP($A61,Data!$A$2:$S$91,10,FALSE)</f>
        <v>2015.5833333333333</v>
      </c>
      <c r="K61" s="15">
        <f ca="1">VLOOKUP($A61,Data!$A$2:$S$91,11,FALSE)</f>
        <v>-34129.583333333336</v>
      </c>
      <c r="L61" s="15">
        <f ca="1">VLOOKUP($A61,Data!$A$2:$S$91,12,FALSE)</f>
        <v>5.1666666666667425</v>
      </c>
      <c r="M61" s="15">
        <f ca="1">VLOOKUP($A61,Data!$A$2:$S$91,13,FALSE)</f>
        <v>4.8333333333334849</v>
      </c>
      <c r="N61" s="15">
        <f>VLOOKUP($A61,Data!$A$2:$S$91,14,FALSE)</f>
        <v>0</v>
      </c>
      <c r="O61" s="15"/>
      <c r="P61" s="15"/>
      <c r="Q61" s="17" t="str">
        <f>VLOOKUP($A61,Data!$A$2:$S$91,17,FALSE)</f>
        <v>PSS</v>
      </c>
      <c r="R61" s="20">
        <f>VLOOKUP($A61,Data!$A$2:$S$91,18,FALSE)</f>
        <v>42464</v>
      </c>
      <c r="S61" s="17" t="str">
        <f>VLOOKUP($A61,Data!$A$2:$S$91,19,FALSE)</f>
        <v>Java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34" t="str">
        <f t="shared" si="12"/>
        <v>N/A</v>
      </c>
      <c r="AE61" s="35" t="str">
        <f t="shared" si="13"/>
        <v>N/A</v>
      </c>
      <c r="AF61" s="34" t="str">
        <f t="shared" si="14"/>
        <v>N/A</v>
      </c>
      <c r="AG61" s="35" t="str">
        <f t="shared" si="15"/>
        <v>N/A</v>
      </c>
      <c r="AH61" s="21">
        <f t="shared" si="16"/>
        <v>0</v>
      </c>
      <c r="AI61" s="22">
        <f t="shared" si="17"/>
        <v>1.5</v>
      </c>
      <c r="AJ61" s="22">
        <f t="shared" ca="1" si="18"/>
        <v>0</v>
      </c>
      <c r="AK61" s="22">
        <f t="shared" ca="1" si="19"/>
        <v>-1</v>
      </c>
      <c r="AL61" s="22">
        <f t="shared" ca="1" si="20"/>
        <v>-1</v>
      </c>
      <c r="AM61" s="22">
        <f t="shared" ca="1" si="21"/>
        <v>-2</v>
      </c>
      <c r="AN61" s="22">
        <f t="shared" ca="1" si="22"/>
        <v>5</v>
      </c>
      <c r="AO61" s="22">
        <f t="shared" ca="1" si="23"/>
        <v>5</v>
      </c>
      <c r="AP61" s="28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35">
      <c r="A62" s="14">
        <v>630355</v>
      </c>
      <c r="B62" s="15" t="str">
        <f>VLOOKUP($A62,Data!$A$2:$S$91,2,FALSE)</f>
        <v>Molina Delgado</v>
      </c>
      <c r="C62" s="15" t="str">
        <f>VLOOKUP($A62,Data!$A$2:$S$91,3,FALSE)</f>
        <v>Ana Belen</v>
      </c>
      <c r="D62" s="15" t="str">
        <f>VLOOKUP($A62,Data!$A$2:$S$91,4,FALSE)</f>
        <v>SB</v>
      </c>
      <c r="E62" s="15">
        <f>VLOOKUP($A62,Data!$A$2:$S$91,5,FALSE)</f>
        <v>2</v>
      </c>
      <c r="F62" s="15">
        <f>VLOOKUP($A62,Data!$A$2:$S$91,6,FALSE)</f>
        <v>3</v>
      </c>
      <c r="G62" s="15">
        <f>VLOOKUP($A62,Data!$A$2:$S$91,7,FALSE)</f>
        <v>0</v>
      </c>
      <c r="H62" s="15">
        <f ca="1">VLOOKUP($A62,Data!$A$2:$S$91,11,FALSE)</f>
        <v>-34130.583333333336</v>
      </c>
      <c r="I62" s="15">
        <f ca="1">$AP$1-VLOOKUP($A62,Data!$A$2:$S$91,8,FALSE)</f>
        <v>-34130.583333333336</v>
      </c>
      <c r="J62" s="15">
        <f>VLOOKUP($A62,Data!$A$2:$S$91,10,FALSE)</f>
        <v>1998</v>
      </c>
      <c r="K62" s="15">
        <f ca="1">VLOOKUP($A62,Data!$A$2:$S$91,11,FALSE)</f>
        <v>-34130.583333333336</v>
      </c>
      <c r="L62" s="15">
        <f ca="1">VLOOKUP($A62,Data!$A$2:$S$91,12,FALSE)</f>
        <v>23.166666666666742</v>
      </c>
      <c r="M62" s="15">
        <f ca="1">VLOOKUP($A62,Data!$A$2:$S$91,13,FALSE)</f>
        <v>22.416666666666742</v>
      </c>
      <c r="N62" s="15">
        <f>VLOOKUP($A62,Data!$A$2:$S$91,14,FALSE)</f>
        <v>0</v>
      </c>
      <c r="O62" s="15"/>
      <c r="P62" s="15"/>
      <c r="Q62" s="17" t="str">
        <f>VLOOKUP($A62,Data!$A$2:$S$91,17,FALSE)</f>
        <v>CRPRP</v>
      </c>
      <c r="R62" s="20">
        <f>VLOOKUP($A62,Data!$A$2:$S$91,18,FALSE)</f>
        <v>42769</v>
      </c>
      <c r="S62" s="17" t="str">
        <f>VLOOKUP($A62,Data!$A$2:$S$91,19,FALSE)</f>
        <v>Cobol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34" t="str">
        <f t="shared" si="12"/>
        <v>N/A</v>
      </c>
      <c r="AE62" s="35" t="str">
        <f t="shared" si="13"/>
        <v>N/A</v>
      </c>
      <c r="AF62" s="34" t="str">
        <f t="shared" si="14"/>
        <v>N/A</v>
      </c>
      <c r="AG62" s="35" t="str">
        <f t="shared" si="15"/>
        <v>N/A</v>
      </c>
      <c r="AH62" s="21">
        <f t="shared" si="16"/>
        <v>0</v>
      </c>
      <c r="AI62" s="22">
        <f t="shared" si="17"/>
        <v>0</v>
      </c>
      <c r="AJ62" s="22">
        <f t="shared" ca="1" si="18"/>
        <v>0</v>
      </c>
      <c r="AK62" s="22">
        <f t="shared" ca="1" si="19"/>
        <v>0</v>
      </c>
      <c r="AL62" s="22">
        <f t="shared" ca="1" si="20"/>
        <v>0</v>
      </c>
      <c r="AM62" s="22">
        <f t="shared" ca="1" si="21"/>
        <v>-2</v>
      </c>
      <c r="AN62" s="22">
        <f t="shared" ca="1" si="22"/>
        <v>5</v>
      </c>
      <c r="AO62" s="22">
        <f t="shared" ca="1" si="23"/>
        <v>5</v>
      </c>
      <c r="AP62" s="28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x14ac:dyDescent="0.35">
      <c r="A63" s="14">
        <v>21084</v>
      </c>
      <c r="B63" s="15" t="str">
        <f>VLOOKUP($A63,Data!$A$2:$S$91,2,FALSE)</f>
        <v>Montes Prado</v>
      </c>
      <c r="C63" s="15" t="str">
        <f>VLOOKUP($A63,Data!$A$2:$S$91,3,FALSE)</f>
        <v>Elena Maria</v>
      </c>
      <c r="D63" s="15" t="str">
        <f>VLOOKUP($A63,Data!$A$2:$S$91,4,FALSE)</f>
        <v>BA</v>
      </c>
      <c r="E63" s="15">
        <f>VLOOKUP($A63,Data!$A$2:$S$91,5,FALSE)</f>
        <v>2</v>
      </c>
      <c r="F63" s="15">
        <f>VLOOKUP($A63,Data!$A$2:$S$91,6,FALSE)</f>
        <v>4</v>
      </c>
      <c r="G63" s="15">
        <f>VLOOKUP($A63,Data!$A$2:$S$91,7,FALSE)</f>
        <v>0</v>
      </c>
      <c r="H63" s="15">
        <f ca="1">VLOOKUP($A63,Data!$A$2:$S$91,11,FALSE)</f>
        <v>-34131.583333333336</v>
      </c>
      <c r="I63" s="15">
        <f ca="1">$AP$1-VLOOKUP($A63,Data!$A$2:$S$91,8,FALSE)</f>
        <v>-34131.583333333336</v>
      </c>
      <c r="J63" s="15">
        <f>VLOOKUP($A63,Data!$A$2:$S$91,10,FALSE)</f>
        <v>2006.9166666666667</v>
      </c>
      <c r="K63" s="15">
        <f ca="1">VLOOKUP($A63,Data!$A$2:$S$91,11,FALSE)</f>
        <v>-34131.583333333336</v>
      </c>
      <c r="L63" s="15">
        <f ca="1">VLOOKUP($A63,Data!$A$2:$S$91,12,FALSE)</f>
        <v>22.166666666666742</v>
      </c>
      <c r="M63" s="15">
        <f ca="1">VLOOKUP($A63,Data!$A$2:$S$91,13,FALSE)</f>
        <v>13.5</v>
      </c>
      <c r="N63" s="15">
        <f>VLOOKUP($A63,Data!$A$2:$S$91,14,FALSE)</f>
        <v>0</v>
      </c>
      <c r="O63" s="15"/>
      <c r="P63" s="15"/>
      <c r="Q63" s="17" t="str">
        <f>VLOOKUP($A63,Data!$A$2:$S$91,17,FALSE)</f>
        <v>PSS</v>
      </c>
      <c r="R63" s="20">
        <f>VLOOKUP($A63,Data!$A$2:$S$91,18,FALSE)</f>
        <v>42461</v>
      </c>
      <c r="S63" s="17" t="str">
        <f>VLOOKUP($A63,Data!$A$2:$S$91,19,FALSE)</f>
        <v>BA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34" t="str">
        <f t="shared" si="12"/>
        <v>N/A</v>
      </c>
      <c r="AE63" s="35" t="str">
        <f t="shared" si="13"/>
        <v>N/A</v>
      </c>
      <c r="AF63" s="34" t="str">
        <f t="shared" si="14"/>
        <v>N/A</v>
      </c>
      <c r="AG63" s="35" t="str">
        <f t="shared" si="15"/>
        <v>N/A</v>
      </c>
      <c r="AH63" s="21">
        <f t="shared" si="16"/>
        <v>0</v>
      </c>
      <c r="AI63" s="22">
        <f t="shared" si="17"/>
        <v>0</v>
      </c>
      <c r="AJ63" s="22">
        <f t="shared" ca="1" si="18"/>
        <v>0</v>
      </c>
      <c r="AK63" s="22">
        <f t="shared" ca="1" si="19"/>
        <v>0</v>
      </c>
      <c r="AL63" s="22">
        <f t="shared" ca="1" si="20"/>
        <v>0</v>
      </c>
      <c r="AM63" s="22">
        <f t="shared" ca="1" si="21"/>
        <v>-2</v>
      </c>
      <c r="AN63" s="22">
        <f t="shared" ca="1" si="22"/>
        <v>5</v>
      </c>
      <c r="AO63" s="22">
        <f t="shared" ca="1" si="23"/>
        <v>5</v>
      </c>
      <c r="AP63" s="28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x14ac:dyDescent="0.35">
      <c r="A64" s="14">
        <v>61338</v>
      </c>
      <c r="B64" s="15" t="str">
        <f>VLOOKUP($A64,Data!$A$2:$S$91,2,FALSE)</f>
        <v>Moya Moya</v>
      </c>
      <c r="C64" s="15" t="str">
        <f>VLOOKUP($A64,Data!$A$2:$S$91,3,FALSE)</f>
        <v>Ana Maria</v>
      </c>
      <c r="D64" s="15" t="str">
        <f>VLOOKUP($A64,Data!$A$2:$S$91,4,FALSE)</f>
        <v>SB</v>
      </c>
      <c r="E64" s="15">
        <f>VLOOKUP($A64,Data!$A$2:$S$91,5,FALSE)</f>
        <v>2</v>
      </c>
      <c r="F64" s="15">
        <f>VLOOKUP($A64,Data!$A$2:$S$91,6,FALSE)</f>
        <v>2</v>
      </c>
      <c r="G64" s="15">
        <f>VLOOKUP($A64,Data!$A$2:$S$91,7,FALSE)</f>
        <v>0</v>
      </c>
      <c r="H64" s="15">
        <f ca="1">VLOOKUP($A64,Data!$A$2:$S$91,11,FALSE)</f>
        <v>-34132.583333333336</v>
      </c>
      <c r="I64" s="15">
        <f ca="1">$AP$1-VLOOKUP($A64,Data!$A$2:$S$91,8,FALSE)</f>
        <v>-34132.583333333336</v>
      </c>
      <c r="J64" s="15">
        <f>VLOOKUP($A64,Data!$A$2:$S$91,10,FALSE)</f>
        <v>2014.8333333333333</v>
      </c>
      <c r="K64" s="15">
        <f ca="1">VLOOKUP($A64,Data!$A$2:$S$91,11,FALSE)</f>
        <v>-34132.583333333336</v>
      </c>
      <c r="L64" s="15">
        <f ca="1">VLOOKUP($A64,Data!$A$2:$S$91,12,FALSE)</f>
        <v>12.166666666666742</v>
      </c>
      <c r="M64" s="15">
        <f ca="1">VLOOKUP($A64,Data!$A$2:$S$91,13,FALSE)</f>
        <v>5.5833333333334849</v>
      </c>
      <c r="N64" s="15">
        <f>VLOOKUP($A64,Data!$A$2:$S$91,14,FALSE)</f>
        <v>0</v>
      </c>
      <c r="O64" s="15"/>
      <c r="P64" s="15"/>
      <c r="Q64" s="17" t="str">
        <f>VLOOKUP($A64,Data!$A$2:$S$91,17,FALSE)</f>
        <v>CORPEX</v>
      </c>
      <c r="R64" s="20">
        <f>VLOOKUP($A64,Data!$A$2:$S$91,18,FALSE)</f>
        <v>42901</v>
      </c>
      <c r="S64" s="17" t="str">
        <f>VLOOKUP($A64,Data!$A$2:$S$91,19,FALSE)</f>
        <v>Java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34" t="str">
        <f t="shared" si="12"/>
        <v>N/A</v>
      </c>
      <c r="AE64" s="35" t="str">
        <f t="shared" si="13"/>
        <v>N/A</v>
      </c>
      <c r="AF64" s="34" t="str">
        <f t="shared" si="14"/>
        <v>N/A</v>
      </c>
      <c r="AG64" s="35" t="str">
        <f t="shared" si="15"/>
        <v>N/A</v>
      </c>
      <c r="AH64" s="21">
        <f t="shared" si="16"/>
        <v>0</v>
      </c>
      <c r="AI64" s="22">
        <f t="shared" si="17"/>
        <v>0</v>
      </c>
      <c r="AJ64" s="22">
        <f t="shared" ca="1" si="18"/>
        <v>0</v>
      </c>
      <c r="AK64" s="22">
        <f t="shared" ca="1" si="19"/>
        <v>0</v>
      </c>
      <c r="AL64" s="22">
        <f t="shared" ca="1" si="20"/>
        <v>0</v>
      </c>
      <c r="AM64" s="22">
        <f t="shared" ca="1" si="21"/>
        <v>-2</v>
      </c>
      <c r="AN64" s="22">
        <f t="shared" ca="1" si="22"/>
        <v>5</v>
      </c>
      <c r="AO64" s="22">
        <f t="shared" ca="1" si="23"/>
        <v>5</v>
      </c>
      <c r="AP64" s="28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x14ac:dyDescent="0.35">
      <c r="A65" s="14">
        <v>17594</v>
      </c>
      <c r="B65" s="15" t="str">
        <f>VLOOKUP($A65,Data!$A$2:$S$91,2,FALSE)</f>
        <v>Murga Corrochano</v>
      </c>
      <c r="C65" s="15" t="str">
        <f>VLOOKUP($A65,Data!$A$2:$S$91,3,FALSE)</f>
        <v>David</v>
      </c>
      <c r="D65" s="15" t="str">
        <f>VLOOKUP($A65,Data!$A$2:$S$91,4,FALSE)</f>
        <v>SB</v>
      </c>
      <c r="E65" s="15">
        <f>VLOOKUP($A65,Data!$A$2:$S$91,5,FALSE)</f>
        <v>2</v>
      </c>
      <c r="F65" s="15">
        <f>VLOOKUP($A65,Data!$A$2:$S$91,6,FALSE)</f>
        <v>1</v>
      </c>
      <c r="G65" s="15">
        <f>VLOOKUP($A65,Data!$A$2:$S$91,7,FALSE)</f>
        <v>0</v>
      </c>
      <c r="H65" s="15">
        <f ca="1">VLOOKUP($A65,Data!$A$2:$S$91,11,FALSE)</f>
        <v>-34133.583333333336</v>
      </c>
      <c r="I65" s="15">
        <f ca="1">$AP$1-VLOOKUP($A65,Data!$A$2:$S$91,8,FALSE)</f>
        <v>-34133.583333333336</v>
      </c>
      <c r="J65" s="15">
        <f>VLOOKUP($A65,Data!$A$2:$S$91,10,FALSE)</f>
        <v>2006.1666666666667</v>
      </c>
      <c r="K65" s="15">
        <f ca="1">VLOOKUP($A65,Data!$A$2:$S$91,11,FALSE)</f>
        <v>-34133.583333333336</v>
      </c>
      <c r="L65" s="15">
        <f ca="1">VLOOKUP($A65,Data!$A$2:$S$91,12,FALSE)</f>
        <v>18.166666666666742</v>
      </c>
      <c r="M65" s="15">
        <f ca="1">VLOOKUP($A65,Data!$A$2:$S$91,13,FALSE)</f>
        <v>14.25</v>
      </c>
      <c r="N65" s="15">
        <f>VLOOKUP($A65,Data!$A$2:$S$91,14,FALSE)</f>
        <v>0</v>
      </c>
      <c r="O65" s="15"/>
      <c r="P65" s="15"/>
      <c r="Q65" s="17" t="str">
        <f>VLOOKUP($A65,Data!$A$2:$S$91,17,FALSE)</f>
        <v>CRPRP</v>
      </c>
      <c r="R65" s="20">
        <f>VLOOKUP($A65,Data!$A$2:$S$91,18,FALSE)</f>
        <v>42940</v>
      </c>
      <c r="S65" s="17" t="str">
        <f>VLOOKUP($A65,Data!$A$2:$S$91,19,FALSE)</f>
        <v>Cobol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34" t="str">
        <f t="shared" si="12"/>
        <v>N/A</v>
      </c>
      <c r="AE65" s="35" t="str">
        <f t="shared" si="13"/>
        <v>N/A</v>
      </c>
      <c r="AF65" s="34" t="str">
        <f t="shared" si="14"/>
        <v>N/A</v>
      </c>
      <c r="AG65" s="35" t="str">
        <f t="shared" si="15"/>
        <v>N/A</v>
      </c>
      <c r="AH65" s="21">
        <f t="shared" si="16"/>
        <v>0</v>
      </c>
      <c r="AI65" s="22">
        <f t="shared" si="17"/>
        <v>0</v>
      </c>
      <c r="AJ65" s="22">
        <f t="shared" ca="1" si="18"/>
        <v>0</v>
      </c>
      <c r="AK65" s="22">
        <f t="shared" ca="1" si="19"/>
        <v>0</v>
      </c>
      <c r="AL65" s="22">
        <f t="shared" ca="1" si="20"/>
        <v>0</v>
      </c>
      <c r="AM65" s="22">
        <f t="shared" ca="1" si="21"/>
        <v>-2</v>
      </c>
      <c r="AN65" s="22">
        <f t="shared" ca="1" si="22"/>
        <v>5</v>
      </c>
      <c r="AO65" s="22">
        <f t="shared" ca="1" si="23"/>
        <v>5</v>
      </c>
      <c r="AP65" s="28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x14ac:dyDescent="0.35">
      <c r="A66" s="14">
        <v>61670</v>
      </c>
      <c r="B66" s="15" t="str">
        <f>VLOOKUP($A66,Data!$A$2:$S$91,2,FALSE)</f>
        <v>Navarro Tamayo</v>
      </c>
      <c r="C66" s="15" t="str">
        <f>VLOOKUP($A66,Data!$A$2:$S$91,3,FALSE)</f>
        <v>Maria del Carmen</v>
      </c>
      <c r="D66" s="15" t="str">
        <f>VLOOKUP($A66,Data!$A$2:$S$91,4,FALSE)</f>
        <v>SB</v>
      </c>
      <c r="E66" s="15">
        <f>VLOOKUP($A66,Data!$A$2:$S$91,5,FALSE)</f>
        <v>2</v>
      </c>
      <c r="F66" s="15">
        <f>VLOOKUP($A66,Data!$A$2:$S$91,6,FALSE)</f>
        <v>3</v>
      </c>
      <c r="G66" s="15">
        <f>VLOOKUP($A66,Data!$A$2:$S$91,7,FALSE)</f>
        <v>0</v>
      </c>
      <c r="H66" s="15">
        <f ca="1">VLOOKUP($A66,Data!$A$2:$S$91,11,FALSE)</f>
        <v>-34134.583333333336</v>
      </c>
      <c r="I66" s="15">
        <f ca="1">$AP$1-VLOOKUP($A66,Data!$A$2:$S$91,8,FALSE)</f>
        <v>-34134.583333333336</v>
      </c>
      <c r="J66" s="15">
        <f>VLOOKUP($A66,Data!$A$2:$S$91,10,FALSE)</f>
        <v>2014.9166666666667</v>
      </c>
      <c r="K66" s="15">
        <f ca="1">VLOOKUP($A66,Data!$A$2:$S$91,11,FALSE)</f>
        <v>-34134.583333333336</v>
      </c>
      <c r="L66" s="15">
        <f ca="1">VLOOKUP($A66,Data!$A$2:$S$91,12,FALSE)</f>
        <v>5.1666666666667425</v>
      </c>
      <c r="M66" s="15">
        <f ca="1">VLOOKUP($A66,Data!$A$2:$S$91,13,FALSE)</f>
        <v>5.5</v>
      </c>
      <c r="N66" s="15">
        <f>VLOOKUP($A66,Data!$A$2:$S$91,14,FALSE)</f>
        <v>0</v>
      </c>
      <c r="O66" s="15"/>
      <c r="P66" s="15"/>
      <c r="Q66" s="17" t="str">
        <f>VLOOKUP($A66,Data!$A$2:$S$91,17,FALSE)</f>
        <v>CORPEX</v>
      </c>
      <c r="R66" s="20">
        <f>VLOOKUP($A66,Data!$A$2:$S$91,18,FALSE)</f>
        <v>43076</v>
      </c>
      <c r="S66" s="17" t="str">
        <f>VLOOKUP($A66,Data!$A$2:$S$91,19,FALSE)</f>
        <v>Java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34" t="str">
        <f t="shared" si="12"/>
        <v>N/A</v>
      </c>
      <c r="AE66" s="35" t="str">
        <f t="shared" si="13"/>
        <v>N/A</v>
      </c>
      <c r="AF66" s="34" t="str">
        <f t="shared" si="14"/>
        <v>N/A</v>
      </c>
      <c r="AG66" s="35" t="str">
        <f t="shared" si="15"/>
        <v>N/A</v>
      </c>
      <c r="AH66" s="21">
        <f t="shared" si="16"/>
        <v>0</v>
      </c>
      <c r="AI66" s="22">
        <f t="shared" si="17"/>
        <v>0</v>
      </c>
      <c r="AJ66" s="22">
        <f t="shared" ca="1" si="18"/>
        <v>0</v>
      </c>
      <c r="AK66" s="22">
        <f t="shared" ca="1" si="19"/>
        <v>0</v>
      </c>
      <c r="AL66" s="22">
        <f t="shared" ca="1" si="20"/>
        <v>0</v>
      </c>
      <c r="AM66" s="22">
        <f t="shared" ca="1" si="21"/>
        <v>-2</v>
      </c>
      <c r="AN66" s="22">
        <f t="shared" ca="1" si="22"/>
        <v>5</v>
      </c>
      <c r="AO66" s="22">
        <f t="shared" ca="1" si="23"/>
        <v>5</v>
      </c>
      <c r="AP66" s="28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x14ac:dyDescent="0.35">
      <c r="A67" s="14">
        <v>96037</v>
      </c>
      <c r="B67" s="15" t="str">
        <f>VLOOKUP($A67,Data!$A$2:$S$91,2,FALSE)</f>
        <v>Novoa Triñanes</v>
      </c>
      <c r="C67" s="15" t="str">
        <f>VLOOKUP($A67,Data!$A$2:$S$91,3,FALSE)</f>
        <v>Alberto</v>
      </c>
      <c r="D67" s="15" t="str">
        <f>VLOOKUP($A67,Data!$A$2:$S$91,4,FALSE)</f>
        <v>BA</v>
      </c>
      <c r="E67" s="15">
        <f>VLOOKUP($A67,Data!$A$2:$S$91,5,FALSE)</f>
        <v>1</v>
      </c>
      <c r="F67" s="15">
        <f>VLOOKUP($A67,Data!$A$2:$S$91,6,FALSE)</f>
        <v>4</v>
      </c>
      <c r="G67" s="15">
        <f>VLOOKUP($A67,Data!$A$2:$S$91,7,FALSE)</f>
        <v>0</v>
      </c>
      <c r="H67" s="15">
        <f ca="1">VLOOKUP($A67,Data!$A$2:$S$91,11,FALSE)</f>
        <v>-34135.583333333336</v>
      </c>
      <c r="I67" s="15">
        <f ca="1">$AP$1-VLOOKUP($A67,Data!$A$2:$S$91,8,FALSE)</f>
        <v>-34135.583333333336</v>
      </c>
      <c r="J67" s="15">
        <f>VLOOKUP($A67,Data!$A$2:$S$91,10,FALSE)</f>
        <v>2018.25</v>
      </c>
      <c r="K67" s="15">
        <f ca="1">VLOOKUP($A67,Data!$A$2:$S$91,11,FALSE)</f>
        <v>-34135.583333333336</v>
      </c>
      <c r="L67" s="15">
        <f ca="1">VLOOKUP($A67,Data!$A$2:$S$91,12,FALSE)</f>
        <v>2.6666666666667425</v>
      </c>
      <c r="M67" s="15">
        <f ca="1">VLOOKUP($A67,Data!$A$2:$S$91,13,FALSE)</f>
        <v>2.1666666666667425</v>
      </c>
      <c r="N67" s="15">
        <f>VLOOKUP($A67,Data!$A$2:$S$91,14,FALSE)</f>
        <v>0</v>
      </c>
      <c r="O67" s="15"/>
      <c r="P67" s="15"/>
      <c r="Q67" s="17" t="str">
        <f>VLOOKUP($A67,Data!$A$2:$S$91,17,FALSE)</f>
        <v>CRPRP</v>
      </c>
      <c r="R67" s="20">
        <f>VLOOKUP($A67,Data!$A$2:$S$91,18,FALSE)</f>
        <v>43207</v>
      </c>
      <c r="S67" s="17" t="str">
        <f>VLOOKUP($A67,Data!$A$2:$S$91,19,FALSE)</f>
        <v>BA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34" t="str">
        <f t="shared" ref="AD67:AD91" si="24">IF(OR($T67="",$U67="",$V67=""),"N/A",IF($AE67&gt;=4.35,"EXCEP",IF($AE67&gt;=4.15,"!EXCEP/TRÈS BIEN",IF($AE67&gt;=3.35,"TRÈS BIEN",IF($AE67&gt;=3.15,"!TRÈS BIEN/BIEN",IF($AE67&gt;=2.1,"BIEN",IF($AE67&gt;=1.9,"!BIEN/PROGRÈS REQ","PROGRÈS REQ")))))))</f>
        <v>N/A</v>
      </c>
      <c r="AE67" s="35" t="str">
        <f t="shared" ref="AE67:AE91" si="25">IF(OR($T67="",$U67="",$V67=""),"N/A",IF(OR(AND($E67&gt;=3,$AN67&lt;4.5),AND($AO67&lt;3.5,$AN67&lt;3.5)),$U67*0.2+$V67*0.2+$AI67*0.4+$AJ67*0.1+$AM67*0.1,$U67*0.3+$V67*0.3+$AI67*0.3+$AJ67*0.05+$AM67*0.05))</f>
        <v>N/A</v>
      </c>
      <c r="AF67" s="34" t="str">
        <f t="shared" ref="AF67:AF91" si="26">IF($W67="","N/A",IF($AG67&gt;=4,"A",IF($AG67&gt;3.7,"!A/B",IF($AG67&gt;=3.3,"B",IF($AG67&gt;3,"!B/C",IF($AG67&gt;=2,"C",IF($AG67&gt;1.7,"!C/D","D")))))))</f>
        <v>N/A</v>
      </c>
      <c r="AG67" s="35" t="str">
        <f t="shared" ref="AG67:AG91" si="27">IF($W67="","N/A",$AJ67*0.2+$AK67*0.15+$AL67*0.15+$W67*(1+(($AK67+$AL67)-6)/10)*0.5)</f>
        <v>N/A</v>
      </c>
      <c r="AH67" s="21">
        <f t="shared" ref="AH67:AH91" si="28">IF($T67+($U67-3)*0.25+($V67-3)*0.25&lt;0,0,$T67+($U67-3)*0.25+($V67-3)*0.25)</f>
        <v>0</v>
      </c>
      <c r="AI67" s="22">
        <f t="shared" ref="AI67:AI91" si="29">IF(3+($T67-$E67)*1.5&lt;0,0,3+($T67-$E67)*1.5)</f>
        <v>1.5</v>
      </c>
      <c r="AJ67" s="22">
        <f t="shared" ref="AJ67:AJ91" ca="1" si="30">IF(3+($T67-$AO67)*1.25&lt;0,0,3+($T67-$AO67)*1.25)</f>
        <v>0</v>
      </c>
      <c r="AK67" s="22">
        <f t="shared" ref="AK67:AK91" ca="1" si="31">3+$E67-$AO67</f>
        <v>-1</v>
      </c>
      <c r="AL67" s="22">
        <f t="shared" ref="AL67:AL91" ca="1" si="32">3+$E67-$AN67</f>
        <v>-1</v>
      </c>
      <c r="AM67" s="22">
        <f t="shared" ref="AM67:AM91" ca="1" si="33">3+$T67-$AN67</f>
        <v>-2</v>
      </c>
      <c r="AN67" s="22">
        <f t="shared" ref="AN67:AN91" ca="1" si="34">IF(($AP$1-$I67)&lt;=25,1,IF(($AP$1-$I67)&lt;=30,1+($AP$1-$I67-25)/5,IF(($AP$1-$I67)&lt;=40,2+($AP$1-$I67-30)/10,IF(($AP$1-$I67)&lt;=50,3+($AP$1-$I67-40)/5,5))))</f>
        <v>5</v>
      </c>
      <c r="AO67" s="22">
        <f t="shared" ref="AO67:AO91" ca="1" si="35">IF(($AP$1-$N67)&lt;=2,1,IF(($AP$1-$N67)&lt;=6,1+($AP$1-$N67-2)/4,IF(($AP$1-$N67)&lt;=15,2+($AP$1-$N67-6)/9,IF(($AP$1-$N67)&lt;=25,3+($AP$1-$N67-15)/5,5))))</f>
        <v>5</v>
      </c>
      <c r="AP67" s="28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x14ac:dyDescent="0.35">
      <c r="A68" s="14">
        <v>60601</v>
      </c>
      <c r="B68" s="15" t="str">
        <f>VLOOKUP($A68,Data!$A$2:$S$91,2,FALSE)</f>
        <v>Ortega Hernandez</v>
      </c>
      <c r="C68" s="15" t="str">
        <f>VLOOKUP($A68,Data!$A$2:$S$91,3,FALSE)</f>
        <v>Norma Guadalupe</v>
      </c>
      <c r="D68" s="15" t="str">
        <f>VLOOKUP($A68,Data!$A$2:$S$91,4,FALSE)</f>
        <v>SB</v>
      </c>
      <c r="E68" s="15">
        <f>VLOOKUP($A68,Data!$A$2:$S$91,5,FALSE)</f>
        <v>2</v>
      </c>
      <c r="F68" s="15">
        <f>VLOOKUP($A68,Data!$A$2:$S$91,6,FALSE)</f>
        <v>3</v>
      </c>
      <c r="G68" s="15">
        <f>VLOOKUP($A68,Data!$A$2:$S$91,7,FALSE)</f>
        <v>0</v>
      </c>
      <c r="H68" s="15">
        <f ca="1">VLOOKUP($A68,Data!$A$2:$S$91,11,FALSE)</f>
        <v>-34136.583333333336</v>
      </c>
      <c r="I68" s="15">
        <f ca="1">$AP$1-VLOOKUP($A68,Data!$A$2:$S$91,8,FALSE)</f>
        <v>-34136.583333333336</v>
      </c>
      <c r="J68" s="15">
        <f>VLOOKUP($A68,Data!$A$2:$S$91,10,FALSE)</f>
        <v>2014.75</v>
      </c>
      <c r="K68" s="15">
        <f ca="1">VLOOKUP($A68,Data!$A$2:$S$91,11,FALSE)</f>
        <v>-34136.583333333336</v>
      </c>
      <c r="L68" s="15">
        <f ca="1">VLOOKUP($A68,Data!$A$2:$S$91,12,FALSE)</f>
        <v>25.166666666666742</v>
      </c>
      <c r="M68" s="15">
        <f ca="1">VLOOKUP($A68,Data!$A$2:$S$91,13,FALSE)</f>
        <v>5.6666666666667425</v>
      </c>
      <c r="N68" s="15">
        <f>VLOOKUP($A68,Data!$A$2:$S$91,14,FALSE)</f>
        <v>0</v>
      </c>
      <c r="O68" s="15"/>
      <c r="P68" s="15"/>
      <c r="Q68" s="17" t="str">
        <f>VLOOKUP($A68,Data!$A$2:$S$91,17,FALSE)</f>
        <v>CRPRP</v>
      </c>
      <c r="R68" s="20">
        <f>VLOOKUP($A68,Data!$A$2:$S$91,18,FALSE)</f>
        <v>42461</v>
      </c>
      <c r="S68" s="17" t="str">
        <f>VLOOKUP($A68,Data!$A$2:$S$91,19,FALSE)</f>
        <v>Cobol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34" t="str">
        <f t="shared" si="24"/>
        <v>N/A</v>
      </c>
      <c r="AE68" s="35" t="str">
        <f t="shared" si="25"/>
        <v>N/A</v>
      </c>
      <c r="AF68" s="34" t="str">
        <f t="shared" si="26"/>
        <v>N/A</v>
      </c>
      <c r="AG68" s="35" t="str">
        <f t="shared" si="27"/>
        <v>N/A</v>
      </c>
      <c r="AH68" s="21">
        <f t="shared" si="28"/>
        <v>0</v>
      </c>
      <c r="AI68" s="22">
        <f t="shared" si="29"/>
        <v>0</v>
      </c>
      <c r="AJ68" s="22">
        <f t="shared" ca="1" si="30"/>
        <v>0</v>
      </c>
      <c r="AK68" s="22">
        <f t="shared" ca="1" si="31"/>
        <v>0</v>
      </c>
      <c r="AL68" s="22">
        <f t="shared" ca="1" si="32"/>
        <v>0</v>
      </c>
      <c r="AM68" s="22">
        <f t="shared" ca="1" si="33"/>
        <v>-2</v>
      </c>
      <c r="AN68" s="22">
        <f t="shared" ca="1" si="34"/>
        <v>5</v>
      </c>
      <c r="AO68" s="22">
        <f t="shared" ca="1" si="35"/>
        <v>5</v>
      </c>
      <c r="AP68" s="28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x14ac:dyDescent="0.35">
      <c r="A69" s="14">
        <v>86052</v>
      </c>
      <c r="B69" s="15" t="e">
        <f>VLOOKUP($A69,Data!$A$2:$S$91,2,FALSE)</f>
        <v>#N/A</v>
      </c>
      <c r="C69" s="15" t="e">
        <f>VLOOKUP($A69,Data!$A$2:$S$91,3,FALSE)</f>
        <v>#N/A</v>
      </c>
      <c r="D69" s="15" t="e">
        <f>VLOOKUP($A69,Data!$A$2:$S$91,4,FALSE)</f>
        <v>#N/A</v>
      </c>
      <c r="E69" s="15" t="e">
        <f>VLOOKUP($A69,Data!$A$2:$S$91,5,FALSE)</f>
        <v>#N/A</v>
      </c>
      <c r="F69" s="15" t="e">
        <f>VLOOKUP($A69,Data!$A$2:$S$91,6,FALSE)</f>
        <v>#N/A</v>
      </c>
      <c r="G69" s="15" t="e">
        <f>VLOOKUP($A69,Data!$A$2:$S$91,7,FALSE)</f>
        <v>#N/A</v>
      </c>
      <c r="H69" s="15" t="e">
        <f>VLOOKUP($A69,Data!$A$2:$S$91,11,FALSE)</f>
        <v>#N/A</v>
      </c>
      <c r="I69" s="15" t="e">
        <f ca="1">$AP$1-VLOOKUP($A69,Data!$A$2:$S$91,8,FALSE)</f>
        <v>#N/A</v>
      </c>
      <c r="J69" s="15" t="e">
        <f>VLOOKUP($A69,Data!$A$2:$S$91,10,FALSE)</f>
        <v>#N/A</v>
      </c>
      <c r="K69" s="15" t="e">
        <f>VLOOKUP($A69,Data!$A$2:$S$91,11,FALSE)</f>
        <v>#N/A</v>
      </c>
      <c r="L69" s="15" t="e">
        <f>VLOOKUP($A69,Data!$A$2:$S$91,12,FALSE)</f>
        <v>#N/A</v>
      </c>
      <c r="M69" s="15" t="e">
        <f>VLOOKUP($A69,Data!$A$2:$S$91,13,FALSE)</f>
        <v>#N/A</v>
      </c>
      <c r="N69" s="15" t="e">
        <f>VLOOKUP($A69,Data!$A$2:$S$91,14,FALSE)</f>
        <v>#N/A</v>
      </c>
      <c r="O69" s="15"/>
      <c r="P69" s="15"/>
      <c r="Q69" s="17" t="e">
        <f>VLOOKUP($A69,Data!$A$2:$S$91,17,FALSE)</f>
        <v>#N/A</v>
      </c>
      <c r="R69" s="20" t="e">
        <f>VLOOKUP($A69,Data!$A$2:$S$91,18,FALSE)</f>
        <v>#N/A</v>
      </c>
      <c r="S69" s="17" t="e">
        <f>VLOOKUP($A69,Data!$A$2:$S$91,19,FALSE)</f>
        <v>#N/A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34" t="str">
        <f t="shared" si="24"/>
        <v>N/A</v>
      </c>
      <c r="AE69" s="35" t="str">
        <f t="shared" si="25"/>
        <v>N/A</v>
      </c>
      <c r="AF69" s="34" t="str">
        <f t="shared" si="26"/>
        <v>N/A</v>
      </c>
      <c r="AG69" s="35" t="str">
        <f t="shared" si="27"/>
        <v>N/A</v>
      </c>
      <c r="AH69" s="21">
        <f t="shared" si="28"/>
        <v>0</v>
      </c>
      <c r="AI69" s="22" t="e">
        <f t="shared" si="29"/>
        <v>#N/A</v>
      </c>
      <c r="AJ69" s="22" t="e">
        <f t="shared" ca="1" si="30"/>
        <v>#N/A</v>
      </c>
      <c r="AK69" s="22" t="e">
        <f t="shared" ca="1" si="31"/>
        <v>#N/A</v>
      </c>
      <c r="AL69" s="22" t="e">
        <f t="shared" ca="1" si="32"/>
        <v>#N/A</v>
      </c>
      <c r="AM69" s="22" t="e">
        <f t="shared" ca="1" si="33"/>
        <v>#N/A</v>
      </c>
      <c r="AN69" s="22" t="e">
        <f t="shared" ca="1" si="34"/>
        <v>#N/A</v>
      </c>
      <c r="AO69" s="22" t="e">
        <f t="shared" ca="1" si="35"/>
        <v>#N/A</v>
      </c>
      <c r="AP69" s="28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x14ac:dyDescent="0.35">
      <c r="A70" s="14">
        <v>85613</v>
      </c>
      <c r="B70" s="15" t="str">
        <f>VLOOKUP($A70,Data!$A$2:$S$91,2,FALSE)</f>
        <v>Pascual Blanco</v>
      </c>
      <c r="C70" s="15" t="str">
        <f>VLOOKUP($A70,Data!$A$2:$S$91,3,FALSE)</f>
        <v>Patricia</v>
      </c>
      <c r="D70" s="15" t="str">
        <f>VLOOKUP($A70,Data!$A$2:$S$91,4,FALSE)</f>
        <v>SB</v>
      </c>
      <c r="E70" s="15">
        <f>VLOOKUP($A70,Data!$A$2:$S$91,5,FALSE)</f>
        <v>1</v>
      </c>
      <c r="F70" s="15">
        <f>VLOOKUP($A70,Data!$A$2:$S$91,6,FALSE)</f>
        <v>1</v>
      </c>
      <c r="G70" s="15">
        <f>VLOOKUP($A70,Data!$A$2:$S$91,7,FALSE)</f>
        <v>0</v>
      </c>
      <c r="H70" s="15">
        <f ca="1">VLOOKUP($A70,Data!$A$2:$S$91,11,FALSE)</f>
        <v>-34137.583333333336</v>
      </c>
      <c r="I70" s="15">
        <f ca="1">$AP$1-VLOOKUP($A70,Data!$A$2:$S$91,8,FALSE)</f>
        <v>-34137.583333333336</v>
      </c>
      <c r="J70" s="15">
        <f>VLOOKUP($A70,Data!$A$2:$S$91,10,FALSE)</f>
        <v>2017.4166666666667</v>
      </c>
      <c r="K70" s="15">
        <f ca="1">VLOOKUP($A70,Data!$A$2:$S$91,11,FALSE)</f>
        <v>-34137.583333333336</v>
      </c>
      <c r="L70" s="15">
        <f ca="1">VLOOKUP($A70,Data!$A$2:$S$91,12,FALSE)</f>
        <v>7.1666666666667425</v>
      </c>
      <c r="M70" s="15">
        <f ca="1">VLOOKUP($A70,Data!$A$2:$S$91,13,FALSE)</f>
        <v>3</v>
      </c>
      <c r="N70" s="15">
        <f>VLOOKUP($A70,Data!$A$2:$S$91,14,FALSE)</f>
        <v>0</v>
      </c>
      <c r="O70" s="15"/>
      <c r="P70" s="15"/>
      <c r="Q70" s="17" t="str">
        <f>VLOOKUP($A70,Data!$A$2:$S$91,17,FALSE)</f>
        <v>CRPRP</v>
      </c>
      <c r="R70" s="20">
        <f>VLOOKUP($A70,Data!$A$2:$S$91,18,FALSE)</f>
        <v>42871</v>
      </c>
      <c r="S70" s="17" t="str">
        <f>VLOOKUP($A70,Data!$A$2:$S$91,19,FALSE)</f>
        <v>Cobol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34" t="str">
        <f t="shared" si="24"/>
        <v>N/A</v>
      </c>
      <c r="AE70" s="35" t="str">
        <f t="shared" si="25"/>
        <v>N/A</v>
      </c>
      <c r="AF70" s="34" t="str">
        <f t="shared" si="26"/>
        <v>N/A</v>
      </c>
      <c r="AG70" s="35" t="str">
        <f t="shared" si="27"/>
        <v>N/A</v>
      </c>
      <c r="AH70" s="21">
        <f t="shared" si="28"/>
        <v>0</v>
      </c>
      <c r="AI70" s="22">
        <f t="shared" si="29"/>
        <v>1.5</v>
      </c>
      <c r="AJ70" s="22">
        <f t="shared" ca="1" si="30"/>
        <v>0</v>
      </c>
      <c r="AK70" s="22">
        <f t="shared" ca="1" si="31"/>
        <v>-1</v>
      </c>
      <c r="AL70" s="22">
        <f t="shared" ca="1" si="32"/>
        <v>-1</v>
      </c>
      <c r="AM70" s="22">
        <f t="shared" ca="1" si="33"/>
        <v>-2</v>
      </c>
      <c r="AN70" s="22">
        <f t="shared" ca="1" si="34"/>
        <v>5</v>
      </c>
      <c r="AO70" s="22">
        <f t="shared" ca="1" si="35"/>
        <v>5</v>
      </c>
      <c r="AP70" s="28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x14ac:dyDescent="0.35">
      <c r="A71" s="14">
        <v>28322</v>
      </c>
      <c r="B71" s="15" t="str">
        <f>VLOOKUP($A71,Data!$A$2:$S$91,2,FALSE)</f>
        <v>Ponce Fernandez</v>
      </c>
      <c r="C71" s="15" t="str">
        <f>VLOOKUP($A71,Data!$A$2:$S$91,3,FALSE)</f>
        <v>Ana Monfragüe</v>
      </c>
      <c r="D71" s="15" t="str">
        <f>VLOOKUP($A71,Data!$A$2:$S$91,4,FALSE)</f>
        <v>SB</v>
      </c>
      <c r="E71" s="15">
        <f>VLOOKUP($A71,Data!$A$2:$S$91,5,FALSE)</f>
        <v>2</v>
      </c>
      <c r="F71" s="15">
        <f>VLOOKUP($A71,Data!$A$2:$S$91,6,FALSE)</f>
        <v>3</v>
      </c>
      <c r="G71" s="15">
        <f>VLOOKUP($A71,Data!$A$2:$S$91,7,FALSE)</f>
        <v>0</v>
      </c>
      <c r="H71" s="15">
        <f ca="1">VLOOKUP($A71,Data!$A$2:$S$91,11,FALSE)</f>
        <v>-34138.583333333336</v>
      </c>
      <c r="I71" s="15">
        <f ca="1">$AP$1-VLOOKUP($A71,Data!$A$2:$S$91,8,FALSE)</f>
        <v>-34138.583333333336</v>
      </c>
      <c r="J71" s="15">
        <f>VLOOKUP($A71,Data!$A$2:$S$91,10,FALSE)</f>
        <v>2008.25</v>
      </c>
      <c r="K71" s="15">
        <f ca="1">VLOOKUP($A71,Data!$A$2:$S$91,11,FALSE)</f>
        <v>-34138.583333333336</v>
      </c>
      <c r="L71" s="15">
        <f ca="1">VLOOKUP($A71,Data!$A$2:$S$91,12,FALSE)</f>
        <v>18.166666666666742</v>
      </c>
      <c r="M71" s="15">
        <f ca="1">VLOOKUP($A71,Data!$A$2:$S$91,13,FALSE)</f>
        <v>12.166666666666742</v>
      </c>
      <c r="N71" s="15">
        <f>VLOOKUP($A71,Data!$A$2:$S$91,14,FALSE)</f>
        <v>0</v>
      </c>
      <c r="O71" s="15"/>
      <c r="P71" s="15"/>
      <c r="Q71" s="17" t="str">
        <f>VLOOKUP($A71,Data!$A$2:$S$91,17,FALSE)</f>
        <v>ASSEM</v>
      </c>
      <c r="R71" s="20">
        <f>VLOOKUP($A71,Data!$A$2:$S$91,18,FALSE)</f>
        <v>42717</v>
      </c>
      <c r="S71" s="17" t="str">
        <f>VLOOKUP($A71,Data!$A$2:$S$91,19,FALSE)</f>
        <v>Cobol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34" t="str">
        <f t="shared" si="24"/>
        <v>N/A</v>
      </c>
      <c r="AE71" s="35" t="str">
        <f t="shared" si="25"/>
        <v>N/A</v>
      </c>
      <c r="AF71" s="34" t="str">
        <f t="shared" si="26"/>
        <v>N/A</v>
      </c>
      <c r="AG71" s="35" t="str">
        <f t="shared" si="27"/>
        <v>N/A</v>
      </c>
      <c r="AH71" s="21">
        <f t="shared" si="28"/>
        <v>0</v>
      </c>
      <c r="AI71" s="22">
        <f t="shared" si="29"/>
        <v>0</v>
      </c>
      <c r="AJ71" s="22">
        <f t="shared" ca="1" si="30"/>
        <v>0</v>
      </c>
      <c r="AK71" s="22">
        <f t="shared" ca="1" si="31"/>
        <v>0</v>
      </c>
      <c r="AL71" s="22">
        <f t="shared" ca="1" si="32"/>
        <v>0</v>
      </c>
      <c r="AM71" s="22">
        <f t="shared" ca="1" si="33"/>
        <v>-2</v>
      </c>
      <c r="AN71" s="22">
        <f t="shared" ca="1" si="34"/>
        <v>5</v>
      </c>
      <c r="AO71" s="22">
        <f t="shared" ca="1" si="35"/>
        <v>5</v>
      </c>
      <c r="AP71" s="28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x14ac:dyDescent="0.35">
      <c r="A72" s="14">
        <v>630443</v>
      </c>
      <c r="B72" s="15" t="str">
        <f>VLOOKUP($A72,Data!$A$2:$S$91,2,FALSE)</f>
        <v>Pozo Sanchez</v>
      </c>
      <c r="C72" s="15" t="str">
        <f>VLOOKUP($A72,Data!$A$2:$S$91,3,FALSE)</f>
        <v>Ma Carmen</v>
      </c>
      <c r="D72" s="15" t="str">
        <f>VLOOKUP($A72,Data!$A$2:$S$91,4,FALSE)</f>
        <v>BA</v>
      </c>
      <c r="E72" s="15">
        <f>VLOOKUP($A72,Data!$A$2:$S$91,5,FALSE)</f>
        <v>3</v>
      </c>
      <c r="F72" s="15">
        <f>VLOOKUP($A72,Data!$A$2:$S$91,6,FALSE)</f>
        <v>2</v>
      </c>
      <c r="G72" s="15">
        <f>VLOOKUP($A72,Data!$A$2:$S$91,7,FALSE)</f>
        <v>0</v>
      </c>
      <c r="H72" s="15">
        <f ca="1">VLOOKUP($A72,Data!$A$2:$S$91,11,FALSE)</f>
        <v>-34139.583333333336</v>
      </c>
      <c r="I72" s="15">
        <f ca="1">$AP$1-VLOOKUP($A72,Data!$A$2:$S$91,8,FALSE)</f>
        <v>-34139.583333333336</v>
      </c>
      <c r="J72" s="15">
        <f>VLOOKUP($A72,Data!$A$2:$S$91,10,FALSE)</f>
        <v>2000.75</v>
      </c>
      <c r="K72" s="15">
        <f ca="1">VLOOKUP($A72,Data!$A$2:$S$91,11,FALSE)</f>
        <v>-34139.583333333336</v>
      </c>
      <c r="L72" s="15">
        <f ca="1">VLOOKUP($A72,Data!$A$2:$S$91,12,FALSE)</f>
        <v>38.166666666666742</v>
      </c>
      <c r="M72" s="15">
        <f ca="1">VLOOKUP($A72,Data!$A$2:$S$91,13,FALSE)</f>
        <v>19.666666666666742</v>
      </c>
      <c r="N72" s="15">
        <f>VLOOKUP($A72,Data!$A$2:$S$91,14,FALSE)</f>
        <v>0</v>
      </c>
      <c r="O72" s="15"/>
      <c r="P72" s="15"/>
      <c r="Q72" s="17" t="str">
        <f>VLOOKUP($A72,Data!$A$2:$S$91,17,FALSE)</f>
        <v>CORPEX</v>
      </c>
      <c r="R72" s="20">
        <f>VLOOKUP($A72,Data!$A$2:$S$91,18,FALSE)</f>
        <v>42807</v>
      </c>
      <c r="S72" s="17" t="str">
        <f>VLOOKUP($A72,Data!$A$2:$S$91,19,FALSE)</f>
        <v>BA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34" t="str">
        <f t="shared" si="24"/>
        <v>N/A</v>
      </c>
      <c r="AE72" s="35" t="str">
        <f t="shared" si="25"/>
        <v>N/A</v>
      </c>
      <c r="AF72" s="34" t="str">
        <f t="shared" si="26"/>
        <v>N/A</v>
      </c>
      <c r="AG72" s="35" t="str">
        <f t="shared" si="27"/>
        <v>N/A</v>
      </c>
      <c r="AH72" s="21">
        <f t="shared" si="28"/>
        <v>0</v>
      </c>
      <c r="AI72" s="22">
        <f t="shared" si="29"/>
        <v>0</v>
      </c>
      <c r="AJ72" s="22">
        <f t="shared" ca="1" si="30"/>
        <v>0</v>
      </c>
      <c r="AK72" s="22">
        <f t="shared" ca="1" si="31"/>
        <v>1</v>
      </c>
      <c r="AL72" s="22">
        <f t="shared" ca="1" si="32"/>
        <v>1</v>
      </c>
      <c r="AM72" s="22">
        <f t="shared" ca="1" si="33"/>
        <v>-2</v>
      </c>
      <c r="AN72" s="22">
        <f t="shared" ca="1" si="34"/>
        <v>5</v>
      </c>
      <c r="AO72" s="22">
        <f t="shared" ca="1" si="35"/>
        <v>5</v>
      </c>
      <c r="AP72" s="28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x14ac:dyDescent="0.35">
      <c r="A73" s="14">
        <v>86656</v>
      </c>
      <c r="B73" s="15" t="str">
        <f>VLOOKUP($A73,Data!$A$2:$S$91,2,FALSE)</f>
        <v>Puchades Rodriguez</v>
      </c>
      <c r="C73" s="15" t="str">
        <f>VLOOKUP($A73,Data!$A$2:$S$91,3,FALSE)</f>
        <v>Manuel</v>
      </c>
      <c r="D73" s="15" t="str">
        <f>VLOOKUP($A73,Data!$A$2:$S$91,4,FALSE)</f>
        <v>SB</v>
      </c>
      <c r="E73" s="15">
        <f>VLOOKUP($A73,Data!$A$2:$S$91,5,FALSE)</f>
        <v>2</v>
      </c>
      <c r="F73" s="15">
        <f>VLOOKUP($A73,Data!$A$2:$S$91,6,FALSE)</f>
        <v>4</v>
      </c>
      <c r="G73" s="15">
        <f>VLOOKUP($A73,Data!$A$2:$S$91,7,FALSE)</f>
        <v>0</v>
      </c>
      <c r="H73" s="15">
        <f ca="1">VLOOKUP($A73,Data!$A$2:$S$91,11,FALSE)</f>
        <v>-34140.583333333336</v>
      </c>
      <c r="I73" s="15">
        <f ca="1">$AP$1-VLOOKUP($A73,Data!$A$2:$S$91,8,FALSE)</f>
        <v>-34140.583333333336</v>
      </c>
      <c r="J73" s="15">
        <f>VLOOKUP($A73,Data!$A$2:$S$91,10,FALSE)</f>
        <v>2017.5</v>
      </c>
      <c r="K73" s="15">
        <f ca="1">VLOOKUP($A73,Data!$A$2:$S$91,11,FALSE)</f>
        <v>-34140.583333333336</v>
      </c>
      <c r="L73" s="15">
        <f ca="1">VLOOKUP($A73,Data!$A$2:$S$91,12,FALSE)</f>
        <v>3.1666666666667425</v>
      </c>
      <c r="M73" s="15">
        <f ca="1">VLOOKUP($A73,Data!$A$2:$S$91,13,FALSE)</f>
        <v>2.9166666666667425</v>
      </c>
      <c r="N73" s="15">
        <f>VLOOKUP($A73,Data!$A$2:$S$91,14,FALSE)</f>
        <v>0</v>
      </c>
      <c r="O73" s="15"/>
      <c r="P73" s="15"/>
      <c r="Q73" s="17" t="str">
        <f>VLOOKUP($A73,Data!$A$2:$S$91,17,FALSE)</f>
        <v>CORPEX</v>
      </c>
      <c r="R73" s="20">
        <f>VLOOKUP($A73,Data!$A$2:$S$91,18,FALSE)</f>
        <v>42941</v>
      </c>
      <c r="S73" s="17" t="str">
        <f>VLOOKUP($A73,Data!$A$2:$S$91,19,FALSE)</f>
        <v>Java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34" t="str">
        <f t="shared" si="24"/>
        <v>N/A</v>
      </c>
      <c r="AE73" s="35" t="str">
        <f t="shared" si="25"/>
        <v>N/A</v>
      </c>
      <c r="AF73" s="34" t="str">
        <f t="shared" si="26"/>
        <v>N/A</v>
      </c>
      <c r="AG73" s="35" t="str">
        <f t="shared" si="27"/>
        <v>N/A</v>
      </c>
      <c r="AH73" s="21">
        <f t="shared" si="28"/>
        <v>0</v>
      </c>
      <c r="AI73" s="22">
        <f t="shared" si="29"/>
        <v>0</v>
      </c>
      <c r="AJ73" s="22">
        <f t="shared" ca="1" si="30"/>
        <v>0</v>
      </c>
      <c r="AK73" s="22">
        <f t="shared" ca="1" si="31"/>
        <v>0</v>
      </c>
      <c r="AL73" s="22">
        <f t="shared" ca="1" si="32"/>
        <v>0</v>
      </c>
      <c r="AM73" s="22">
        <f t="shared" ca="1" si="33"/>
        <v>-2</v>
      </c>
      <c r="AN73" s="22">
        <f t="shared" ca="1" si="34"/>
        <v>5</v>
      </c>
      <c r="AO73" s="22">
        <f t="shared" ca="1" si="35"/>
        <v>5</v>
      </c>
      <c r="AP73" s="28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x14ac:dyDescent="0.35">
      <c r="A74" s="14">
        <v>733470</v>
      </c>
      <c r="B74" s="15" t="str">
        <f>VLOOKUP($A74,Data!$A$2:$S$91,2,FALSE)</f>
        <v>Pulido Miranda</v>
      </c>
      <c r="C74" s="15" t="str">
        <f>VLOOKUP($A74,Data!$A$2:$S$91,3,FALSE)</f>
        <v>Pilar</v>
      </c>
      <c r="D74" s="15" t="str">
        <f>VLOOKUP($A74,Data!$A$2:$S$91,4,FALSE)</f>
        <v>PM</v>
      </c>
      <c r="E74" s="15">
        <f>VLOOKUP($A74,Data!$A$2:$S$91,5,FALSE)</f>
        <v>3</v>
      </c>
      <c r="F74" s="15">
        <f>VLOOKUP($A74,Data!$A$2:$S$91,6,FALSE)</f>
        <v>0</v>
      </c>
      <c r="G74" s="15">
        <f>VLOOKUP($A74,Data!$A$2:$S$91,7,FALSE)</f>
        <v>0</v>
      </c>
      <c r="H74" s="15">
        <f ca="1">VLOOKUP($A74,Data!$A$2:$S$91,11,FALSE)</f>
        <v>-34141.583333333336</v>
      </c>
      <c r="I74" s="15">
        <f ca="1">$AP$1-VLOOKUP($A74,Data!$A$2:$S$91,8,FALSE)</f>
        <v>-34141.583333333336</v>
      </c>
      <c r="J74" s="15">
        <f>VLOOKUP($A74,Data!$A$2:$S$91,10,FALSE)</f>
        <v>1999.9166666666667</v>
      </c>
      <c r="K74" s="15">
        <f ca="1">VLOOKUP($A74,Data!$A$2:$S$91,11,FALSE)</f>
        <v>-34141.583333333336</v>
      </c>
      <c r="L74" s="15">
        <f ca="1">VLOOKUP($A74,Data!$A$2:$S$91,12,FALSE)</f>
        <v>24.416666666666742</v>
      </c>
      <c r="M74" s="15">
        <f ca="1">VLOOKUP($A74,Data!$A$2:$S$91,13,FALSE)</f>
        <v>20.5</v>
      </c>
      <c r="N74" s="15">
        <f>VLOOKUP($A74,Data!$A$2:$S$91,14,FALSE)</f>
        <v>0</v>
      </c>
      <c r="O74" s="15"/>
      <c r="P74" s="15"/>
      <c r="Q74" s="17" t="str">
        <f>VLOOKUP($A74,Data!$A$2:$S$91,17,FALSE)</f>
        <v>MNGT</v>
      </c>
      <c r="R74" s="20">
        <f>VLOOKUP($A74,Data!$A$2:$S$91,18,FALSE)</f>
        <v>43157</v>
      </c>
      <c r="S74" s="17" t="str">
        <f>VLOOKUP($A74,Data!$A$2:$S$91,19,FALSE)</f>
        <v>PM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34" t="str">
        <f t="shared" si="24"/>
        <v>N/A</v>
      </c>
      <c r="AE74" s="35" t="str">
        <f t="shared" si="25"/>
        <v>N/A</v>
      </c>
      <c r="AF74" s="34" t="str">
        <f t="shared" si="26"/>
        <v>N/A</v>
      </c>
      <c r="AG74" s="35" t="str">
        <f t="shared" si="27"/>
        <v>N/A</v>
      </c>
      <c r="AH74" s="21">
        <f t="shared" si="28"/>
        <v>0</v>
      </c>
      <c r="AI74" s="22">
        <f t="shared" si="29"/>
        <v>0</v>
      </c>
      <c r="AJ74" s="22">
        <f t="shared" ca="1" si="30"/>
        <v>0</v>
      </c>
      <c r="AK74" s="22">
        <f t="shared" ca="1" si="31"/>
        <v>1</v>
      </c>
      <c r="AL74" s="22">
        <f t="shared" ca="1" si="32"/>
        <v>1</v>
      </c>
      <c r="AM74" s="22">
        <f t="shared" ca="1" si="33"/>
        <v>-2</v>
      </c>
      <c r="AN74" s="22">
        <f t="shared" ca="1" si="34"/>
        <v>5</v>
      </c>
      <c r="AO74" s="22">
        <f t="shared" ca="1" si="35"/>
        <v>5</v>
      </c>
      <c r="AP74" s="28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x14ac:dyDescent="0.35">
      <c r="A75" s="14">
        <v>73171</v>
      </c>
      <c r="B75" s="15" t="str">
        <f>VLOOKUP($A75,Data!$A$2:$S$91,2,FALSE)</f>
        <v>Ramos Claro</v>
      </c>
      <c r="C75" s="15" t="str">
        <f>VLOOKUP($A75,Data!$A$2:$S$91,3,FALSE)</f>
        <v>David</v>
      </c>
      <c r="D75" s="15" t="str">
        <f>VLOOKUP($A75,Data!$A$2:$S$91,4,FALSE)</f>
        <v>SB</v>
      </c>
      <c r="E75" s="15">
        <f>VLOOKUP($A75,Data!$A$2:$S$91,5,FALSE)</f>
        <v>2</v>
      </c>
      <c r="F75" s="15">
        <f>VLOOKUP($A75,Data!$A$2:$S$91,6,FALSE)</f>
        <v>2</v>
      </c>
      <c r="G75" s="15">
        <f>VLOOKUP($A75,Data!$A$2:$S$91,7,FALSE)</f>
        <v>0</v>
      </c>
      <c r="H75" s="15">
        <f ca="1">VLOOKUP($A75,Data!$A$2:$S$91,11,FALSE)</f>
        <v>-34143.583333333336</v>
      </c>
      <c r="I75" s="15">
        <f ca="1">$AP$1-VLOOKUP($A75,Data!$A$2:$S$91,8,FALSE)</f>
        <v>-34143.583333333336</v>
      </c>
      <c r="J75" s="15">
        <f>VLOOKUP($A75,Data!$A$2:$S$91,10,FALSE)</f>
        <v>2016.1666666666667</v>
      </c>
      <c r="K75" s="15">
        <f ca="1">VLOOKUP($A75,Data!$A$2:$S$91,11,FALSE)</f>
        <v>-34143.583333333336</v>
      </c>
      <c r="L75" s="15">
        <f ca="1">VLOOKUP($A75,Data!$A$2:$S$91,12,FALSE)</f>
        <v>14.166666666666742</v>
      </c>
      <c r="M75" s="15">
        <f ca="1">VLOOKUP($A75,Data!$A$2:$S$91,13,FALSE)</f>
        <v>4.25</v>
      </c>
      <c r="N75" s="15">
        <f>VLOOKUP($A75,Data!$A$2:$S$91,14,FALSE)</f>
        <v>0</v>
      </c>
      <c r="O75" s="15"/>
      <c r="P75" s="15"/>
      <c r="Q75" s="17" t="str">
        <f>VLOOKUP($A75,Data!$A$2:$S$91,17,FALSE)</f>
        <v>ASSEM</v>
      </c>
      <c r="R75" s="20">
        <f>VLOOKUP($A75,Data!$A$2:$S$91,18,FALSE)</f>
        <v>42767</v>
      </c>
      <c r="S75" s="17" t="str">
        <f>VLOOKUP($A75,Data!$A$2:$S$91,19,FALSE)</f>
        <v>Cobol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34" t="str">
        <f t="shared" si="24"/>
        <v>N/A</v>
      </c>
      <c r="AE75" s="35" t="str">
        <f t="shared" si="25"/>
        <v>N/A</v>
      </c>
      <c r="AF75" s="34" t="str">
        <f t="shared" si="26"/>
        <v>N/A</v>
      </c>
      <c r="AG75" s="35" t="str">
        <f t="shared" si="27"/>
        <v>N/A</v>
      </c>
      <c r="AH75" s="21">
        <f t="shared" si="28"/>
        <v>0</v>
      </c>
      <c r="AI75" s="22">
        <f t="shared" si="29"/>
        <v>0</v>
      </c>
      <c r="AJ75" s="22">
        <f t="shared" ca="1" si="30"/>
        <v>0</v>
      </c>
      <c r="AK75" s="22">
        <f t="shared" ca="1" si="31"/>
        <v>0</v>
      </c>
      <c r="AL75" s="22">
        <f t="shared" ca="1" si="32"/>
        <v>0</v>
      </c>
      <c r="AM75" s="22">
        <f t="shared" ca="1" si="33"/>
        <v>-2</v>
      </c>
      <c r="AN75" s="22">
        <f t="shared" ca="1" si="34"/>
        <v>5</v>
      </c>
      <c r="AO75" s="22">
        <f t="shared" ca="1" si="35"/>
        <v>5</v>
      </c>
      <c r="AP75" s="28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x14ac:dyDescent="0.35">
      <c r="A76" s="14">
        <v>45226</v>
      </c>
      <c r="B76" s="15" t="str">
        <f>VLOOKUP($A76,Data!$A$2:$S$91,2,FALSE)</f>
        <v>Raton Perez</v>
      </c>
      <c r="C76" s="15" t="str">
        <f>VLOOKUP($A76,Data!$A$2:$S$91,3,FALSE)</f>
        <v>Maria Yolanda</v>
      </c>
      <c r="D76" s="15" t="str">
        <f>VLOOKUP($A76,Data!$A$2:$S$91,4,FALSE)</f>
        <v>BA</v>
      </c>
      <c r="E76" s="15">
        <f>VLOOKUP($A76,Data!$A$2:$S$91,5,FALSE)</f>
        <v>2</v>
      </c>
      <c r="F76" s="15">
        <f>VLOOKUP($A76,Data!$A$2:$S$91,6,FALSE)</f>
        <v>2</v>
      </c>
      <c r="G76" s="15">
        <f>VLOOKUP($A76,Data!$A$2:$S$91,7,FALSE)</f>
        <v>0</v>
      </c>
      <c r="H76" s="15">
        <f ca="1">VLOOKUP($A76,Data!$A$2:$S$91,11,FALSE)</f>
        <v>-34144.583333333336</v>
      </c>
      <c r="I76" s="15">
        <f ca="1">$AP$1-VLOOKUP($A76,Data!$A$2:$S$91,8,FALSE)</f>
        <v>-34144.583333333336</v>
      </c>
      <c r="J76" s="15">
        <f>VLOOKUP($A76,Data!$A$2:$S$91,10,FALSE)</f>
        <v>2012.0833333333333</v>
      </c>
      <c r="K76" s="15">
        <f ca="1">VLOOKUP($A76,Data!$A$2:$S$91,11,FALSE)</f>
        <v>-34144.583333333336</v>
      </c>
      <c r="L76" s="15">
        <f ca="1">VLOOKUP($A76,Data!$A$2:$S$91,12,FALSE)</f>
        <v>14.666666666666742</v>
      </c>
      <c r="M76" s="15">
        <f ca="1">VLOOKUP($A76,Data!$A$2:$S$91,13,FALSE)</f>
        <v>8.3333333333334849</v>
      </c>
      <c r="N76" s="15">
        <f>VLOOKUP($A76,Data!$A$2:$S$91,14,FALSE)</f>
        <v>0</v>
      </c>
      <c r="O76" s="15"/>
      <c r="P76" s="15"/>
      <c r="Q76" s="17" t="str">
        <f>VLOOKUP($A76,Data!$A$2:$S$91,17,FALSE)</f>
        <v>PSS</v>
      </c>
      <c r="R76" s="20">
        <f>VLOOKUP($A76,Data!$A$2:$S$91,18,FALSE)</f>
        <v>42471</v>
      </c>
      <c r="S76" s="17" t="str">
        <f>VLOOKUP($A76,Data!$A$2:$S$91,19,FALSE)</f>
        <v>Java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34" t="str">
        <f t="shared" si="24"/>
        <v>N/A</v>
      </c>
      <c r="AE76" s="35" t="str">
        <f t="shared" si="25"/>
        <v>N/A</v>
      </c>
      <c r="AF76" s="34" t="str">
        <f t="shared" si="26"/>
        <v>N/A</v>
      </c>
      <c r="AG76" s="35" t="str">
        <f t="shared" si="27"/>
        <v>N/A</v>
      </c>
      <c r="AH76" s="21">
        <f t="shared" si="28"/>
        <v>0</v>
      </c>
      <c r="AI76" s="22">
        <f t="shared" si="29"/>
        <v>0</v>
      </c>
      <c r="AJ76" s="22">
        <f t="shared" ca="1" si="30"/>
        <v>0</v>
      </c>
      <c r="AK76" s="22">
        <f t="shared" ca="1" si="31"/>
        <v>0</v>
      </c>
      <c r="AL76" s="22">
        <f t="shared" ca="1" si="32"/>
        <v>0</v>
      </c>
      <c r="AM76" s="22">
        <f t="shared" ca="1" si="33"/>
        <v>-2</v>
      </c>
      <c r="AN76" s="22">
        <f t="shared" ca="1" si="34"/>
        <v>5</v>
      </c>
      <c r="AO76" s="22">
        <f t="shared" ca="1" si="35"/>
        <v>5</v>
      </c>
      <c r="AP76" s="28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x14ac:dyDescent="0.35">
      <c r="A77" s="14">
        <v>55722</v>
      </c>
      <c r="B77" s="15" t="str">
        <f>VLOOKUP($A77,Data!$A$2:$S$91,2,FALSE)</f>
        <v>Rodriguez Feijoo</v>
      </c>
      <c r="C77" s="15" t="str">
        <f>VLOOKUP($A77,Data!$A$2:$S$91,3,FALSE)</f>
        <v>Seila</v>
      </c>
      <c r="D77" s="15" t="str">
        <f>VLOOKUP($A77,Data!$A$2:$S$91,4,FALSE)</f>
        <v>BA</v>
      </c>
      <c r="E77" s="15">
        <f>VLOOKUP($A77,Data!$A$2:$S$91,5,FALSE)</f>
        <v>2</v>
      </c>
      <c r="F77" s="15">
        <f>VLOOKUP($A77,Data!$A$2:$S$91,6,FALSE)</f>
        <v>4</v>
      </c>
      <c r="G77" s="15">
        <f>VLOOKUP($A77,Data!$A$2:$S$91,7,FALSE)</f>
        <v>0</v>
      </c>
      <c r="H77" s="15">
        <f ca="1">VLOOKUP($A77,Data!$A$2:$S$91,11,FALSE)</f>
        <v>-34145.583333333336</v>
      </c>
      <c r="I77" s="15">
        <f ca="1">$AP$1-VLOOKUP($A77,Data!$A$2:$S$91,8,FALSE)</f>
        <v>-34145.583333333336</v>
      </c>
      <c r="J77" s="15">
        <f>VLOOKUP($A77,Data!$A$2:$S$91,10,FALSE)</f>
        <v>2013.9166666666667</v>
      </c>
      <c r="K77" s="15">
        <f ca="1">VLOOKUP($A77,Data!$A$2:$S$91,11,FALSE)</f>
        <v>-34145.583333333336</v>
      </c>
      <c r="L77" s="15">
        <f ca="1">VLOOKUP($A77,Data!$A$2:$S$91,12,FALSE)</f>
        <v>13.166666666666742</v>
      </c>
      <c r="M77" s="15">
        <f ca="1">VLOOKUP($A77,Data!$A$2:$S$91,13,FALSE)</f>
        <v>6.5</v>
      </c>
      <c r="N77" s="15">
        <f>VLOOKUP($A77,Data!$A$2:$S$91,14,FALSE)</f>
        <v>0</v>
      </c>
      <c r="O77" s="15"/>
      <c r="P77" s="15"/>
      <c r="Q77" s="17" t="str">
        <f>VLOOKUP($A77,Data!$A$2:$S$91,17,FALSE)</f>
        <v>PSS</v>
      </c>
      <c r="R77" s="20">
        <f>VLOOKUP($A77,Data!$A$2:$S$91,18,FALSE)</f>
        <v>42424</v>
      </c>
      <c r="S77" s="17" t="str">
        <f>VLOOKUP($A77,Data!$A$2:$S$91,19,FALSE)</f>
        <v>BA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34" t="str">
        <f t="shared" si="24"/>
        <v>N/A</v>
      </c>
      <c r="AE77" s="35" t="str">
        <f t="shared" si="25"/>
        <v>N/A</v>
      </c>
      <c r="AF77" s="34" t="str">
        <f t="shared" si="26"/>
        <v>N/A</v>
      </c>
      <c r="AG77" s="35" t="str">
        <f t="shared" si="27"/>
        <v>N/A</v>
      </c>
      <c r="AH77" s="21">
        <f t="shared" si="28"/>
        <v>0</v>
      </c>
      <c r="AI77" s="22">
        <f t="shared" si="29"/>
        <v>0</v>
      </c>
      <c r="AJ77" s="22">
        <f t="shared" ca="1" si="30"/>
        <v>0</v>
      </c>
      <c r="AK77" s="22">
        <f t="shared" ca="1" si="31"/>
        <v>0</v>
      </c>
      <c r="AL77" s="22">
        <f t="shared" ca="1" si="32"/>
        <v>0</v>
      </c>
      <c r="AM77" s="22">
        <f t="shared" ca="1" si="33"/>
        <v>-2</v>
      </c>
      <c r="AN77" s="22">
        <f t="shared" ca="1" si="34"/>
        <v>5</v>
      </c>
      <c r="AO77" s="22">
        <f t="shared" ca="1" si="35"/>
        <v>5</v>
      </c>
      <c r="AP77" s="28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x14ac:dyDescent="0.35">
      <c r="A78" s="14">
        <v>51725</v>
      </c>
      <c r="B78" s="15" t="str">
        <f>VLOOKUP($A78,Data!$A$2:$S$91,2,FALSE)</f>
        <v>Rodriguez Gomez</v>
      </c>
      <c r="C78" s="15" t="str">
        <f>VLOOKUP($A78,Data!$A$2:$S$91,3,FALSE)</f>
        <v>Jose Antonio</v>
      </c>
      <c r="D78" s="15" t="str">
        <f>VLOOKUP($A78,Data!$A$2:$S$91,4,FALSE)</f>
        <v>BA</v>
      </c>
      <c r="E78" s="15">
        <f>VLOOKUP($A78,Data!$A$2:$S$91,5,FALSE)</f>
        <v>3</v>
      </c>
      <c r="F78" s="15">
        <f>VLOOKUP($A78,Data!$A$2:$S$91,6,FALSE)</f>
        <v>3</v>
      </c>
      <c r="G78" s="15">
        <f>VLOOKUP($A78,Data!$A$2:$S$91,7,FALSE)</f>
        <v>0</v>
      </c>
      <c r="H78" s="15">
        <f ca="1">VLOOKUP($A78,Data!$A$2:$S$91,11,FALSE)</f>
        <v>-34146.583333333336</v>
      </c>
      <c r="I78" s="15">
        <f ca="1">$AP$1-VLOOKUP($A78,Data!$A$2:$S$91,8,FALSE)</f>
        <v>-34146.583333333336</v>
      </c>
      <c r="J78" s="15">
        <f>VLOOKUP($A78,Data!$A$2:$S$91,10,FALSE)</f>
        <v>2013.1666666666667</v>
      </c>
      <c r="K78" s="15">
        <f ca="1">VLOOKUP($A78,Data!$A$2:$S$91,11,FALSE)</f>
        <v>-34146.583333333336</v>
      </c>
      <c r="L78" s="15">
        <f ca="1">VLOOKUP($A78,Data!$A$2:$S$91,12,FALSE)</f>
        <v>28.666666666666742</v>
      </c>
      <c r="M78" s="15">
        <f ca="1">VLOOKUP($A78,Data!$A$2:$S$91,13,FALSE)</f>
        <v>7.25</v>
      </c>
      <c r="N78" s="15">
        <f>VLOOKUP($A78,Data!$A$2:$S$91,14,FALSE)</f>
        <v>0</v>
      </c>
      <c r="O78" s="15"/>
      <c r="P78" s="15"/>
      <c r="Q78" s="17" t="str">
        <f>VLOOKUP($A78,Data!$A$2:$S$91,17,FALSE)</f>
        <v>ASSEM</v>
      </c>
      <c r="R78" s="20">
        <f>VLOOKUP($A78,Data!$A$2:$S$91,18,FALSE)</f>
        <v>42487</v>
      </c>
      <c r="S78" s="17" t="str">
        <f>VLOOKUP($A78,Data!$A$2:$S$91,19,FALSE)</f>
        <v>PM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34" t="str">
        <f t="shared" si="24"/>
        <v>N/A</v>
      </c>
      <c r="AE78" s="35" t="str">
        <f t="shared" si="25"/>
        <v>N/A</v>
      </c>
      <c r="AF78" s="34" t="str">
        <f t="shared" si="26"/>
        <v>N/A</v>
      </c>
      <c r="AG78" s="35" t="str">
        <f t="shared" si="27"/>
        <v>N/A</v>
      </c>
      <c r="AH78" s="21">
        <f t="shared" si="28"/>
        <v>0</v>
      </c>
      <c r="AI78" s="22">
        <f t="shared" si="29"/>
        <v>0</v>
      </c>
      <c r="AJ78" s="22">
        <f t="shared" ca="1" si="30"/>
        <v>0</v>
      </c>
      <c r="AK78" s="22">
        <f t="shared" ca="1" si="31"/>
        <v>1</v>
      </c>
      <c r="AL78" s="22">
        <f t="shared" ca="1" si="32"/>
        <v>1</v>
      </c>
      <c r="AM78" s="22">
        <f t="shared" ca="1" si="33"/>
        <v>-2</v>
      </c>
      <c r="AN78" s="22">
        <f t="shared" ca="1" si="34"/>
        <v>5</v>
      </c>
      <c r="AO78" s="22">
        <f t="shared" ca="1" si="35"/>
        <v>5</v>
      </c>
      <c r="AP78" s="28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x14ac:dyDescent="0.35">
      <c r="A79" s="14">
        <v>44695</v>
      </c>
      <c r="B79" s="15" t="str">
        <f>VLOOKUP($A79,Data!$A$2:$S$91,2,FALSE)</f>
        <v>Rodriguez Suarez</v>
      </c>
      <c r="C79" s="15" t="str">
        <f>VLOOKUP($A79,Data!$A$2:$S$91,3,FALSE)</f>
        <v>Sergio</v>
      </c>
      <c r="D79" s="15" t="str">
        <f>VLOOKUP($A79,Data!$A$2:$S$91,4,FALSE)</f>
        <v>SB</v>
      </c>
      <c r="E79" s="15">
        <f>VLOOKUP($A79,Data!$A$2:$S$91,5,FALSE)</f>
        <v>2</v>
      </c>
      <c r="F79" s="15">
        <f>VLOOKUP($A79,Data!$A$2:$S$91,6,FALSE)</f>
        <v>1</v>
      </c>
      <c r="G79" s="15">
        <f>VLOOKUP($A79,Data!$A$2:$S$91,7,FALSE)</f>
        <v>0</v>
      </c>
      <c r="H79" s="15">
        <f ca="1">VLOOKUP($A79,Data!$A$2:$S$91,11,FALSE)</f>
        <v>-34147.583333333336</v>
      </c>
      <c r="I79" s="15">
        <f ca="1">$AP$1-VLOOKUP($A79,Data!$A$2:$S$91,8,FALSE)</f>
        <v>-34147.583333333336</v>
      </c>
      <c r="J79" s="15">
        <f>VLOOKUP($A79,Data!$A$2:$S$91,10,FALSE)</f>
        <v>2012</v>
      </c>
      <c r="K79" s="15">
        <f ca="1">VLOOKUP($A79,Data!$A$2:$S$91,11,FALSE)</f>
        <v>-34147.583333333336</v>
      </c>
      <c r="L79" s="15">
        <f ca="1">VLOOKUP($A79,Data!$A$2:$S$91,12,FALSE)</f>
        <v>14.166666666666742</v>
      </c>
      <c r="M79" s="15">
        <f ca="1">VLOOKUP($A79,Data!$A$2:$S$91,13,FALSE)</f>
        <v>8.4166666666667425</v>
      </c>
      <c r="N79" s="15">
        <f>VLOOKUP($A79,Data!$A$2:$S$91,14,FALSE)</f>
        <v>0</v>
      </c>
      <c r="O79" s="15"/>
      <c r="P79" s="15"/>
      <c r="Q79" s="17" t="str">
        <f>VLOOKUP($A79,Data!$A$2:$S$91,17,FALSE)</f>
        <v>PSS</v>
      </c>
      <c r="R79" s="20">
        <f>VLOOKUP($A79,Data!$A$2:$S$91,18,FALSE)</f>
        <v>42493</v>
      </c>
      <c r="S79" s="17" t="str">
        <f>VLOOKUP($A79,Data!$A$2:$S$91,19,FALSE)</f>
        <v>Java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34" t="str">
        <f t="shared" si="24"/>
        <v>N/A</v>
      </c>
      <c r="AE79" s="35" t="str">
        <f t="shared" si="25"/>
        <v>N/A</v>
      </c>
      <c r="AF79" s="34" t="str">
        <f t="shared" si="26"/>
        <v>N/A</v>
      </c>
      <c r="AG79" s="35" t="str">
        <f t="shared" si="27"/>
        <v>N/A</v>
      </c>
      <c r="AH79" s="21">
        <f t="shared" si="28"/>
        <v>0</v>
      </c>
      <c r="AI79" s="22">
        <f t="shared" si="29"/>
        <v>0</v>
      </c>
      <c r="AJ79" s="22">
        <f t="shared" ca="1" si="30"/>
        <v>0</v>
      </c>
      <c r="AK79" s="22">
        <f t="shared" ca="1" si="31"/>
        <v>0</v>
      </c>
      <c r="AL79" s="22">
        <f t="shared" ca="1" si="32"/>
        <v>0</v>
      </c>
      <c r="AM79" s="22">
        <f t="shared" ca="1" si="33"/>
        <v>-2</v>
      </c>
      <c r="AN79" s="22">
        <f t="shared" ca="1" si="34"/>
        <v>5</v>
      </c>
      <c r="AO79" s="22">
        <f t="shared" ca="1" si="35"/>
        <v>5</v>
      </c>
      <c r="AP79" s="28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x14ac:dyDescent="0.35">
      <c r="A80" s="14">
        <v>90999</v>
      </c>
      <c r="B80" s="15" t="str">
        <f>VLOOKUP($A80,Data!$A$2:$S$91,2,FALSE)</f>
        <v>Rooney</v>
      </c>
      <c r="C80" s="15" t="str">
        <f>VLOOKUP($A80,Data!$A$2:$S$91,3,FALSE)</f>
        <v>Sean Marc</v>
      </c>
      <c r="D80" s="15" t="str">
        <f>VLOOKUP($A80,Data!$A$2:$S$91,4,FALSE)</f>
        <v>SB</v>
      </c>
      <c r="E80" s="15">
        <f>VLOOKUP($A80,Data!$A$2:$S$91,5,FALSE)</f>
        <v>1</v>
      </c>
      <c r="F80" s="15">
        <f>VLOOKUP($A80,Data!$A$2:$S$91,6,FALSE)</f>
        <v>5</v>
      </c>
      <c r="G80" s="15">
        <f>VLOOKUP($A80,Data!$A$2:$S$91,7,FALSE)</f>
        <v>0</v>
      </c>
      <c r="H80" s="15">
        <f ca="1">VLOOKUP($A80,Data!$A$2:$S$91,11,FALSE)</f>
        <v>-34148.583333333336</v>
      </c>
      <c r="I80" s="15">
        <f ca="1">$AP$1-VLOOKUP($A80,Data!$A$2:$S$91,8,FALSE)</f>
        <v>-34148.583333333336</v>
      </c>
      <c r="J80" s="15">
        <f>VLOOKUP($A80,Data!$A$2:$S$91,10,FALSE)</f>
        <v>2017.8333333333333</v>
      </c>
      <c r="K80" s="15">
        <f ca="1">VLOOKUP($A80,Data!$A$2:$S$91,11,FALSE)</f>
        <v>-34148.583333333336</v>
      </c>
      <c r="L80" s="15">
        <f ca="1">VLOOKUP($A80,Data!$A$2:$S$91,12,FALSE)</f>
        <v>3.1666666666667425</v>
      </c>
      <c r="M80" s="15">
        <f ca="1">VLOOKUP($A80,Data!$A$2:$S$91,13,FALSE)</f>
        <v>2.5833333333334849</v>
      </c>
      <c r="N80" s="15">
        <f>VLOOKUP($A80,Data!$A$2:$S$91,14,FALSE)</f>
        <v>0</v>
      </c>
      <c r="O80" s="15"/>
      <c r="P80" s="15"/>
      <c r="Q80" s="17" t="str">
        <f>VLOOKUP($A80,Data!$A$2:$S$91,17,FALSE)</f>
        <v>CORPEX</v>
      </c>
      <c r="R80" s="20">
        <f>VLOOKUP($A80,Data!$A$2:$S$91,18,FALSE)</f>
        <v>43038</v>
      </c>
      <c r="S80" s="17" t="str">
        <f>VLOOKUP($A80,Data!$A$2:$S$91,19,FALSE)</f>
        <v>Java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34" t="str">
        <f t="shared" si="24"/>
        <v>N/A</v>
      </c>
      <c r="AE80" s="35" t="str">
        <f t="shared" si="25"/>
        <v>N/A</v>
      </c>
      <c r="AF80" s="34" t="str">
        <f t="shared" si="26"/>
        <v>N/A</v>
      </c>
      <c r="AG80" s="35" t="str">
        <f t="shared" si="27"/>
        <v>N/A</v>
      </c>
      <c r="AH80" s="21">
        <f t="shared" si="28"/>
        <v>0</v>
      </c>
      <c r="AI80" s="22">
        <f t="shared" si="29"/>
        <v>1.5</v>
      </c>
      <c r="AJ80" s="22">
        <f t="shared" ca="1" si="30"/>
        <v>0</v>
      </c>
      <c r="AK80" s="22">
        <f t="shared" ca="1" si="31"/>
        <v>-1</v>
      </c>
      <c r="AL80" s="22">
        <f t="shared" ca="1" si="32"/>
        <v>-1</v>
      </c>
      <c r="AM80" s="22">
        <f t="shared" ca="1" si="33"/>
        <v>-2</v>
      </c>
      <c r="AN80" s="22">
        <f t="shared" ca="1" si="34"/>
        <v>5</v>
      </c>
      <c r="AO80" s="22">
        <f t="shared" ca="1" si="35"/>
        <v>5</v>
      </c>
      <c r="AP80" s="28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x14ac:dyDescent="0.35">
      <c r="A81" s="14">
        <v>86418</v>
      </c>
      <c r="B81" s="15" t="str">
        <f>VLOOKUP($A81,Data!$A$2:$S$91,2,FALSE)</f>
        <v>Ruiz Asenjo</v>
      </c>
      <c r="C81" s="15" t="str">
        <f>VLOOKUP($A81,Data!$A$2:$S$91,3,FALSE)</f>
        <v>Mario Jose</v>
      </c>
      <c r="D81" s="15" t="str">
        <f>VLOOKUP($A81,Data!$A$2:$S$91,4,FALSE)</f>
        <v>SB</v>
      </c>
      <c r="E81" s="15">
        <f>VLOOKUP($A81,Data!$A$2:$S$91,5,FALSE)</f>
        <v>1</v>
      </c>
      <c r="F81" s="15">
        <f>VLOOKUP($A81,Data!$A$2:$S$91,6,FALSE)</f>
        <v>2</v>
      </c>
      <c r="G81" s="15">
        <f>VLOOKUP($A81,Data!$A$2:$S$91,7,FALSE)</f>
        <v>0</v>
      </c>
      <c r="H81" s="15">
        <f ca="1">VLOOKUP($A81,Data!$A$2:$S$91,11,FALSE)</f>
        <v>-34149.583333333336</v>
      </c>
      <c r="I81" s="15">
        <f ca="1">$AP$1-VLOOKUP($A81,Data!$A$2:$S$91,8,FALSE)</f>
        <v>-34149.583333333336</v>
      </c>
      <c r="J81" s="15">
        <f>VLOOKUP($A81,Data!$A$2:$S$91,10,FALSE)</f>
        <v>2017.5</v>
      </c>
      <c r="K81" s="15">
        <f ca="1">VLOOKUP($A81,Data!$A$2:$S$91,11,FALSE)</f>
        <v>-34149.583333333336</v>
      </c>
      <c r="L81" s="15">
        <f ca="1">VLOOKUP($A81,Data!$A$2:$S$91,12,FALSE)</f>
        <v>2.6666666666667425</v>
      </c>
      <c r="M81" s="15">
        <f ca="1">VLOOKUP($A81,Data!$A$2:$S$91,13,FALSE)</f>
        <v>2.9166666666667425</v>
      </c>
      <c r="N81" s="15">
        <f>VLOOKUP($A81,Data!$A$2:$S$91,14,FALSE)</f>
        <v>0</v>
      </c>
      <c r="O81" s="15"/>
      <c r="P81" s="15"/>
      <c r="Q81" s="17" t="str">
        <f>VLOOKUP($A81,Data!$A$2:$S$91,17,FALSE)</f>
        <v>ASSEM</v>
      </c>
      <c r="R81" s="20">
        <f>VLOOKUP($A81,Data!$A$2:$S$91,18,FALSE)</f>
        <v>43215</v>
      </c>
      <c r="S81" s="17" t="str">
        <f>VLOOKUP($A81,Data!$A$2:$S$91,19,FALSE)</f>
        <v>PR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34" t="str">
        <f t="shared" si="24"/>
        <v>N/A</v>
      </c>
      <c r="AE81" s="35" t="str">
        <f t="shared" si="25"/>
        <v>N/A</v>
      </c>
      <c r="AF81" s="34" t="str">
        <f t="shared" si="26"/>
        <v>N/A</v>
      </c>
      <c r="AG81" s="35" t="str">
        <f t="shared" si="27"/>
        <v>N/A</v>
      </c>
      <c r="AH81" s="21">
        <f t="shared" si="28"/>
        <v>0</v>
      </c>
      <c r="AI81" s="22">
        <f t="shared" si="29"/>
        <v>1.5</v>
      </c>
      <c r="AJ81" s="22">
        <f t="shared" ca="1" si="30"/>
        <v>0</v>
      </c>
      <c r="AK81" s="22">
        <f t="shared" ca="1" si="31"/>
        <v>-1</v>
      </c>
      <c r="AL81" s="22">
        <f t="shared" ca="1" si="32"/>
        <v>-1</v>
      </c>
      <c r="AM81" s="22">
        <f t="shared" ca="1" si="33"/>
        <v>-2</v>
      </c>
      <c r="AN81" s="22">
        <f t="shared" ca="1" si="34"/>
        <v>5</v>
      </c>
      <c r="AO81" s="22">
        <f t="shared" ca="1" si="35"/>
        <v>5</v>
      </c>
      <c r="AP81" s="28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x14ac:dyDescent="0.35">
      <c r="A82" s="14">
        <v>52680</v>
      </c>
      <c r="B82" s="15" t="str">
        <f>VLOOKUP($A82,Data!$A$2:$S$91,2,FALSE)</f>
        <v>Sanchez Garcia</v>
      </c>
      <c r="C82" s="15" t="str">
        <f>VLOOKUP($A82,Data!$A$2:$S$91,3,FALSE)</f>
        <v>Estela</v>
      </c>
      <c r="D82" s="15" t="str">
        <f>VLOOKUP($A82,Data!$A$2:$S$91,4,FALSE)</f>
        <v>BA</v>
      </c>
      <c r="E82" s="15">
        <f>VLOOKUP($A82,Data!$A$2:$S$91,5,FALSE)</f>
        <v>1</v>
      </c>
      <c r="F82" s="15">
        <f>VLOOKUP($A82,Data!$A$2:$S$91,6,FALSE)</f>
        <v>4</v>
      </c>
      <c r="G82" s="15">
        <f>VLOOKUP($A82,Data!$A$2:$S$91,7,FALSE)</f>
        <v>0</v>
      </c>
      <c r="H82" s="15">
        <f ca="1">VLOOKUP($A82,Data!$A$2:$S$91,11,FALSE)</f>
        <v>-34150.583333333336</v>
      </c>
      <c r="I82" s="15">
        <f ca="1">$AP$1-VLOOKUP($A82,Data!$A$2:$S$91,8,FALSE)</f>
        <v>-34150.583333333336</v>
      </c>
      <c r="J82" s="15">
        <f>VLOOKUP($A82,Data!$A$2:$S$91,10,FALSE)</f>
        <v>2013.3333333333333</v>
      </c>
      <c r="K82" s="15">
        <f ca="1">VLOOKUP($A82,Data!$A$2:$S$91,11,FALSE)</f>
        <v>-34150.583333333336</v>
      </c>
      <c r="L82" s="15">
        <f ca="1">VLOOKUP($A82,Data!$A$2:$S$91,12,FALSE)</f>
        <v>11.166666666666742</v>
      </c>
      <c r="M82" s="15">
        <f ca="1">VLOOKUP($A82,Data!$A$2:$S$91,13,FALSE)</f>
        <v>7.0833333333334849</v>
      </c>
      <c r="N82" s="15">
        <f>VLOOKUP($A82,Data!$A$2:$S$91,14,FALSE)</f>
        <v>0</v>
      </c>
      <c r="O82" s="15"/>
      <c r="P82" s="15"/>
      <c r="Q82" s="17" t="str">
        <f>VLOOKUP($A82,Data!$A$2:$S$91,17,FALSE)</f>
        <v>PSS</v>
      </c>
      <c r="R82" s="20">
        <f>VLOOKUP($A82,Data!$A$2:$S$91,18,FALSE)</f>
        <v>43024</v>
      </c>
      <c r="S82" s="17" t="str">
        <f>VLOOKUP($A82,Data!$A$2:$S$91,19,FALSE)</f>
        <v>BA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34" t="str">
        <f t="shared" si="24"/>
        <v>N/A</v>
      </c>
      <c r="AE82" s="35" t="str">
        <f t="shared" si="25"/>
        <v>N/A</v>
      </c>
      <c r="AF82" s="34" t="str">
        <f t="shared" si="26"/>
        <v>N/A</v>
      </c>
      <c r="AG82" s="35" t="str">
        <f t="shared" si="27"/>
        <v>N/A</v>
      </c>
      <c r="AH82" s="21">
        <f t="shared" si="28"/>
        <v>0</v>
      </c>
      <c r="AI82" s="22">
        <f t="shared" si="29"/>
        <v>1.5</v>
      </c>
      <c r="AJ82" s="22">
        <f t="shared" ca="1" si="30"/>
        <v>0</v>
      </c>
      <c r="AK82" s="22">
        <f t="shared" ca="1" si="31"/>
        <v>-1</v>
      </c>
      <c r="AL82" s="22">
        <f t="shared" ca="1" si="32"/>
        <v>-1</v>
      </c>
      <c r="AM82" s="22">
        <f t="shared" ca="1" si="33"/>
        <v>-2</v>
      </c>
      <c r="AN82" s="22">
        <f t="shared" ca="1" si="34"/>
        <v>5</v>
      </c>
      <c r="AO82" s="22">
        <f t="shared" ca="1" si="35"/>
        <v>5</v>
      </c>
      <c r="AP82" s="28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x14ac:dyDescent="0.35">
      <c r="A83" s="14">
        <v>85507</v>
      </c>
      <c r="B83" s="15" t="str">
        <f>VLOOKUP($A83,Data!$A$2:$S$91,2,FALSE)</f>
        <v>Sejalon</v>
      </c>
      <c r="C83" s="15" t="str">
        <f>VLOOKUP($A83,Data!$A$2:$S$91,3,FALSE)</f>
        <v>Pierre</v>
      </c>
      <c r="D83" s="15" t="str">
        <f>VLOOKUP($A83,Data!$A$2:$S$91,4,FALSE)</f>
        <v>BA</v>
      </c>
      <c r="E83" s="15">
        <f>VLOOKUP($A83,Data!$A$2:$S$91,5,FALSE)</f>
        <v>2</v>
      </c>
      <c r="F83" s="15">
        <f>VLOOKUP($A83,Data!$A$2:$S$91,6,FALSE)</f>
        <v>5</v>
      </c>
      <c r="G83" s="15">
        <f>VLOOKUP($A83,Data!$A$2:$S$91,7,FALSE)</f>
        <v>0</v>
      </c>
      <c r="H83" s="15">
        <f ca="1">VLOOKUP($A83,Data!$A$2:$S$91,11,FALSE)</f>
        <v>-34151.583333333336</v>
      </c>
      <c r="I83" s="15">
        <f ca="1">$AP$1-VLOOKUP($A83,Data!$A$2:$S$91,8,FALSE)</f>
        <v>-34151.583333333336</v>
      </c>
      <c r="J83" s="15">
        <f>VLOOKUP($A83,Data!$A$2:$S$91,10,FALSE)</f>
        <v>2017.4166666666667</v>
      </c>
      <c r="K83" s="15">
        <f ca="1">VLOOKUP($A83,Data!$A$2:$S$91,11,FALSE)</f>
        <v>-34151.583333333336</v>
      </c>
      <c r="L83" s="15">
        <f ca="1">VLOOKUP($A83,Data!$A$2:$S$91,12,FALSE)</f>
        <v>12.166666666666742</v>
      </c>
      <c r="M83" s="15">
        <f ca="1">VLOOKUP($A83,Data!$A$2:$S$91,13,FALSE)</f>
        <v>3</v>
      </c>
      <c r="N83" s="15">
        <f>VLOOKUP($A83,Data!$A$2:$S$91,14,FALSE)</f>
        <v>0</v>
      </c>
      <c r="O83" s="15"/>
      <c r="P83" s="15"/>
      <c r="Q83" s="17" t="str">
        <f>VLOOKUP($A83,Data!$A$2:$S$91,17,FALSE)</f>
        <v>ASSEM</v>
      </c>
      <c r="R83" s="20">
        <f>VLOOKUP($A83,Data!$A$2:$S$91,18,FALSE)</f>
        <v>42859</v>
      </c>
      <c r="S83" s="17" t="str">
        <f>VLOOKUP($A83,Data!$A$2:$S$91,19,FALSE)</f>
        <v>BA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34" t="str">
        <f t="shared" si="24"/>
        <v>N/A</v>
      </c>
      <c r="AE83" s="35" t="str">
        <f t="shared" si="25"/>
        <v>N/A</v>
      </c>
      <c r="AF83" s="34" t="str">
        <f t="shared" si="26"/>
        <v>N/A</v>
      </c>
      <c r="AG83" s="35" t="str">
        <f t="shared" si="27"/>
        <v>N/A</v>
      </c>
      <c r="AH83" s="21">
        <f t="shared" si="28"/>
        <v>0</v>
      </c>
      <c r="AI83" s="22">
        <f t="shared" si="29"/>
        <v>0</v>
      </c>
      <c r="AJ83" s="22">
        <f t="shared" ca="1" si="30"/>
        <v>0</v>
      </c>
      <c r="AK83" s="22">
        <f t="shared" ca="1" si="31"/>
        <v>0</v>
      </c>
      <c r="AL83" s="22">
        <f t="shared" ca="1" si="32"/>
        <v>0</v>
      </c>
      <c r="AM83" s="22">
        <f t="shared" ca="1" si="33"/>
        <v>-2</v>
      </c>
      <c r="AN83" s="22">
        <f t="shared" ca="1" si="34"/>
        <v>5</v>
      </c>
      <c r="AO83" s="22">
        <f t="shared" ca="1" si="35"/>
        <v>5</v>
      </c>
      <c r="AP83" s="28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x14ac:dyDescent="0.35">
      <c r="A84" s="14">
        <v>61804</v>
      </c>
      <c r="B84" s="15" t="str">
        <f>VLOOKUP($A84,Data!$A$2:$S$91,2,FALSE)</f>
        <v>Serradilla Arellano</v>
      </c>
      <c r="C84" s="15" t="str">
        <f>VLOOKUP($A84,Data!$A$2:$S$91,3,FALSE)</f>
        <v>Jose</v>
      </c>
      <c r="D84" s="15" t="str">
        <f>VLOOKUP($A84,Data!$A$2:$S$91,4,FALSE)</f>
        <v>SB</v>
      </c>
      <c r="E84" s="15">
        <f>VLOOKUP($A84,Data!$A$2:$S$91,5,FALSE)</f>
        <v>2</v>
      </c>
      <c r="F84" s="15">
        <f>VLOOKUP($A84,Data!$A$2:$S$91,6,FALSE)</f>
        <v>3</v>
      </c>
      <c r="G84" s="15">
        <f>VLOOKUP($A84,Data!$A$2:$S$91,7,FALSE)</f>
        <v>0</v>
      </c>
      <c r="H84" s="15">
        <f ca="1">VLOOKUP($A84,Data!$A$2:$S$91,11,FALSE)</f>
        <v>-34152.583333333336</v>
      </c>
      <c r="I84" s="15">
        <f ca="1">$AP$1-VLOOKUP($A84,Data!$A$2:$S$91,8,FALSE)</f>
        <v>-34152.583333333336</v>
      </c>
      <c r="J84" s="15">
        <f>VLOOKUP($A84,Data!$A$2:$S$91,10,FALSE)</f>
        <v>2014.9166666666667</v>
      </c>
      <c r="K84" s="15">
        <f ca="1">VLOOKUP($A84,Data!$A$2:$S$91,11,FALSE)</f>
        <v>-34152.583333333336</v>
      </c>
      <c r="L84" s="15">
        <f ca="1">VLOOKUP($A84,Data!$A$2:$S$91,12,FALSE)</f>
        <v>11.416666666666742</v>
      </c>
      <c r="M84" s="15">
        <f ca="1">VLOOKUP($A84,Data!$A$2:$S$91,13,FALSE)</f>
        <v>5.5</v>
      </c>
      <c r="N84" s="15">
        <f>VLOOKUP($A84,Data!$A$2:$S$91,14,FALSE)</f>
        <v>0</v>
      </c>
      <c r="O84" s="15"/>
      <c r="P84" s="15"/>
      <c r="Q84" s="17" t="str">
        <f>VLOOKUP($A84,Data!$A$2:$S$91,17,FALSE)</f>
        <v>CLREX</v>
      </c>
      <c r="R84" s="20">
        <f>VLOOKUP($A84,Data!$A$2:$S$91,18,FALSE)</f>
        <v>43081</v>
      </c>
      <c r="S84" s="17" t="str">
        <f>VLOOKUP($A84,Data!$A$2:$S$91,19,FALSE)</f>
        <v>PM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34" t="str">
        <f t="shared" si="24"/>
        <v>N/A</v>
      </c>
      <c r="AE84" s="35" t="str">
        <f t="shared" si="25"/>
        <v>N/A</v>
      </c>
      <c r="AF84" s="34" t="str">
        <f t="shared" si="26"/>
        <v>N/A</v>
      </c>
      <c r="AG84" s="35" t="str">
        <f t="shared" si="27"/>
        <v>N/A</v>
      </c>
      <c r="AH84" s="21">
        <f t="shared" si="28"/>
        <v>0</v>
      </c>
      <c r="AI84" s="22">
        <f t="shared" si="29"/>
        <v>0</v>
      </c>
      <c r="AJ84" s="22">
        <f t="shared" ca="1" si="30"/>
        <v>0</v>
      </c>
      <c r="AK84" s="22">
        <f t="shared" ca="1" si="31"/>
        <v>0</v>
      </c>
      <c r="AL84" s="22">
        <f t="shared" ca="1" si="32"/>
        <v>0</v>
      </c>
      <c r="AM84" s="22">
        <f t="shared" ca="1" si="33"/>
        <v>-2</v>
      </c>
      <c r="AN84" s="22">
        <f t="shared" ca="1" si="34"/>
        <v>5</v>
      </c>
      <c r="AO84" s="22">
        <f t="shared" ca="1" si="35"/>
        <v>5</v>
      </c>
      <c r="AP84" s="28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x14ac:dyDescent="0.35">
      <c r="A85" s="14">
        <v>19522</v>
      </c>
      <c r="B85" s="15" t="str">
        <f>VLOOKUP($A85,Data!$A$2:$S$91,2,FALSE)</f>
        <v>Tejedor Gil</v>
      </c>
      <c r="C85" s="15" t="str">
        <f>VLOOKUP($A85,Data!$A$2:$S$91,3,FALSE)</f>
        <v>Fernando</v>
      </c>
      <c r="D85" s="15" t="str">
        <f>VLOOKUP($A85,Data!$A$2:$S$91,4,FALSE)</f>
        <v>SB</v>
      </c>
      <c r="E85" s="15">
        <f>VLOOKUP($A85,Data!$A$2:$S$91,5,FALSE)</f>
        <v>2</v>
      </c>
      <c r="F85" s="15">
        <f>VLOOKUP($A85,Data!$A$2:$S$91,6,FALSE)</f>
        <v>3</v>
      </c>
      <c r="G85" s="15">
        <f>VLOOKUP($A85,Data!$A$2:$S$91,7,FALSE)</f>
        <v>0</v>
      </c>
      <c r="H85" s="15">
        <f ca="1">VLOOKUP($A85,Data!$A$2:$S$91,11,FALSE)</f>
        <v>-34153.583333333336</v>
      </c>
      <c r="I85" s="15">
        <f ca="1">$AP$1-VLOOKUP($A85,Data!$A$2:$S$91,8,FALSE)</f>
        <v>-34153.583333333336</v>
      </c>
      <c r="J85" s="15">
        <f>VLOOKUP($A85,Data!$A$2:$S$91,10,FALSE)</f>
        <v>2006.5</v>
      </c>
      <c r="K85" s="15">
        <f ca="1">VLOOKUP($A85,Data!$A$2:$S$91,11,FALSE)</f>
        <v>-34153.583333333336</v>
      </c>
      <c r="L85" s="15">
        <f ca="1">VLOOKUP($A85,Data!$A$2:$S$91,12,FALSE)</f>
        <v>14.166666666666742</v>
      </c>
      <c r="M85" s="15">
        <f ca="1">VLOOKUP($A85,Data!$A$2:$S$91,13,FALSE)</f>
        <v>13.916666666666742</v>
      </c>
      <c r="N85" s="15">
        <f>VLOOKUP($A85,Data!$A$2:$S$91,14,FALSE)</f>
        <v>0</v>
      </c>
      <c r="O85" s="15"/>
      <c r="P85" s="15"/>
      <c r="Q85" s="17" t="str">
        <f>VLOOKUP($A85,Data!$A$2:$S$91,17,FALSE)</f>
        <v>CRPRP</v>
      </c>
      <c r="R85" s="20">
        <f>VLOOKUP($A85,Data!$A$2:$S$91,18,FALSE)</f>
        <v>42474</v>
      </c>
      <c r="S85" s="17" t="str">
        <f>VLOOKUP($A85,Data!$A$2:$S$91,19,FALSE)</f>
        <v>Java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34" t="str">
        <f t="shared" si="24"/>
        <v>N/A</v>
      </c>
      <c r="AE85" s="35" t="str">
        <f t="shared" si="25"/>
        <v>N/A</v>
      </c>
      <c r="AF85" s="34" t="str">
        <f t="shared" si="26"/>
        <v>N/A</v>
      </c>
      <c r="AG85" s="35" t="str">
        <f t="shared" si="27"/>
        <v>N/A</v>
      </c>
      <c r="AH85" s="21">
        <f t="shared" si="28"/>
        <v>0</v>
      </c>
      <c r="AI85" s="22">
        <f t="shared" si="29"/>
        <v>0</v>
      </c>
      <c r="AJ85" s="22">
        <f t="shared" ca="1" si="30"/>
        <v>0</v>
      </c>
      <c r="AK85" s="22">
        <f t="shared" ca="1" si="31"/>
        <v>0</v>
      </c>
      <c r="AL85" s="22">
        <f t="shared" ca="1" si="32"/>
        <v>0</v>
      </c>
      <c r="AM85" s="22">
        <f t="shared" ca="1" si="33"/>
        <v>-2</v>
      </c>
      <c r="AN85" s="22">
        <f t="shared" ca="1" si="34"/>
        <v>5</v>
      </c>
      <c r="AO85" s="22">
        <f t="shared" ca="1" si="35"/>
        <v>5</v>
      </c>
      <c r="AP85" s="28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x14ac:dyDescent="0.35">
      <c r="A86" s="14">
        <v>31228</v>
      </c>
      <c r="B86" s="15" t="str">
        <f>VLOOKUP($A86,Data!$A$2:$S$91,2,FALSE)</f>
        <v>Tercero Gomes</v>
      </c>
      <c r="C86" s="15" t="str">
        <f>VLOOKUP($A86,Data!$A$2:$S$91,3,FALSE)</f>
        <v>Antonio</v>
      </c>
      <c r="D86" s="15" t="str">
        <f>VLOOKUP($A86,Data!$A$2:$S$91,4,FALSE)</f>
        <v>SB</v>
      </c>
      <c r="E86" s="15">
        <f>VLOOKUP($A86,Data!$A$2:$S$91,5,FALSE)</f>
        <v>3</v>
      </c>
      <c r="F86" s="15">
        <f>VLOOKUP($A86,Data!$A$2:$S$91,6,FALSE)</f>
        <v>5</v>
      </c>
      <c r="G86" s="15">
        <f>VLOOKUP($A86,Data!$A$2:$S$91,7,FALSE)</f>
        <v>0</v>
      </c>
      <c r="H86" s="15">
        <f ca="1">VLOOKUP($A86,Data!$A$2:$S$91,11,FALSE)</f>
        <v>-34154.583333333336</v>
      </c>
      <c r="I86" s="15">
        <f ca="1">$AP$1-VLOOKUP($A86,Data!$A$2:$S$91,8,FALSE)</f>
        <v>-34154.583333333336</v>
      </c>
      <c r="J86" s="15">
        <f>VLOOKUP($A86,Data!$A$2:$S$91,10,FALSE)</f>
        <v>2008.75</v>
      </c>
      <c r="K86" s="15">
        <f ca="1">VLOOKUP($A86,Data!$A$2:$S$91,11,FALSE)</f>
        <v>-34154.583333333336</v>
      </c>
      <c r="L86" s="15">
        <f ca="1">VLOOKUP($A86,Data!$A$2:$S$91,12,FALSE)</f>
        <v>20.166666666666742</v>
      </c>
      <c r="M86" s="15">
        <f ca="1">VLOOKUP($A86,Data!$A$2:$S$91,13,FALSE)</f>
        <v>11.666666666666742</v>
      </c>
      <c r="N86" s="15">
        <f>VLOOKUP($A86,Data!$A$2:$S$91,14,FALSE)</f>
        <v>0</v>
      </c>
      <c r="O86" s="15"/>
      <c r="P86" s="15"/>
      <c r="Q86" s="17" t="str">
        <f>VLOOKUP($A86,Data!$A$2:$S$91,17,FALSE)</f>
        <v>CORPEX</v>
      </c>
      <c r="R86" s="20">
        <f>VLOOKUP($A86,Data!$A$2:$S$91,18,FALSE)</f>
        <v>42737</v>
      </c>
      <c r="S86" s="17" t="str">
        <f>VLOOKUP($A86,Data!$A$2:$S$91,19,FALSE)</f>
        <v>Java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34" t="str">
        <f t="shared" si="24"/>
        <v>N/A</v>
      </c>
      <c r="AE86" s="35" t="str">
        <f t="shared" si="25"/>
        <v>N/A</v>
      </c>
      <c r="AF86" s="34" t="str">
        <f t="shared" si="26"/>
        <v>N/A</v>
      </c>
      <c r="AG86" s="35" t="str">
        <f t="shared" si="27"/>
        <v>N/A</v>
      </c>
      <c r="AH86" s="21">
        <f t="shared" si="28"/>
        <v>0</v>
      </c>
      <c r="AI86" s="22">
        <f t="shared" si="29"/>
        <v>0</v>
      </c>
      <c r="AJ86" s="22">
        <f t="shared" ca="1" si="30"/>
        <v>0</v>
      </c>
      <c r="AK86" s="22">
        <f t="shared" ca="1" si="31"/>
        <v>1</v>
      </c>
      <c r="AL86" s="22">
        <f t="shared" ca="1" si="32"/>
        <v>1</v>
      </c>
      <c r="AM86" s="22">
        <f t="shared" ca="1" si="33"/>
        <v>-2</v>
      </c>
      <c r="AN86" s="22">
        <f t="shared" ca="1" si="34"/>
        <v>5</v>
      </c>
      <c r="AO86" s="22">
        <f t="shared" ca="1" si="35"/>
        <v>5</v>
      </c>
      <c r="AP86" s="28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x14ac:dyDescent="0.35">
      <c r="A87" s="14">
        <v>79672</v>
      </c>
      <c r="B87" s="15" t="str">
        <f>VLOOKUP($A87,Data!$A$2:$S$91,2,FALSE)</f>
        <v>Thome</v>
      </c>
      <c r="C87" s="15" t="str">
        <f>VLOOKUP($A87,Data!$A$2:$S$91,3,FALSE)</f>
        <v>Jean-Christophe</v>
      </c>
      <c r="D87" s="15" t="str">
        <f>VLOOKUP($A87,Data!$A$2:$S$91,4,FALSE)</f>
        <v>SB</v>
      </c>
      <c r="E87" s="15">
        <f>VLOOKUP($A87,Data!$A$2:$S$91,5,FALSE)</f>
        <v>1</v>
      </c>
      <c r="F87" s="15">
        <f>VLOOKUP($A87,Data!$A$2:$S$91,6,FALSE)</f>
        <v>5</v>
      </c>
      <c r="G87" s="15">
        <f>VLOOKUP($A87,Data!$A$2:$S$91,7,FALSE)</f>
        <v>0</v>
      </c>
      <c r="H87" s="15">
        <f ca="1">VLOOKUP($A87,Data!$A$2:$S$91,11,FALSE)</f>
        <v>-34155.583333333336</v>
      </c>
      <c r="I87" s="15">
        <f ca="1">$AP$1-VLOOKUP($A87,Data!$A$2:$S$91,8,FALSE)</f>
        <v>-34155.583333333336</v>
      </c>
      <c r="J87" s="15">
        <f>VLOOKUP($A87,Data!$A$2:$S$91,10,FALSE)</f>
        <v>2016.8333333333333</v>
      </c>
      <c r="K87" s="15">
        <f ca="1">VLOOKUP($A87,Data!$A$2:$S$91,11,FALSE)</f>
        <v>-34155.583333333336</v>
      </c>
      <c r="L87" s="15">
        <f ca="1">VLOOKUP($A87,Data!$A$2:$S$91,12,FALSE)</f>
        <v>4.1666666666667425</v>
      </c>
      <c r="M87" s="15">
        <f ca="1">VLOOKUP($A87,Data!$A$2:$S$91,13,FALSE)</f>
        <v>3.5833333333334849</v>
      </c>
      <c r="N87" s="15">
        <f>VLOOKUP($A87,Data!$A$2:$S$91,14,FALSE)</f>
        <v>0</v>
      </c>
      <c r="O87" s="15"/>
      <c r="P87" s="15"/>
      <c r="Q87" s="17" t="str">
        <f>VLOOKUP($A87,Data!$A$2:$S$91,17,FALSE)</f>
        <v>CORPEX</v>
      </c>
      <c r="R87" s="20">
        <f>VLOOKUP($A87,Data!$A$2:$S$91,18,FALSE)</f>
        <v>42667</v>
      </c>
      <c r="S87" s="17" t="str">
        <f>VLOOKUP($A87,Data!$A$2:$S$91,19,FALSE)</f>
        <v>Java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4" t="str">
        <f t="shared" si="24"/>
        <v>N/A</v>
      </c>
      <c r="AE87" s="35" t="str">
        <f t="shared" si="25"/>
        <v>N/A</v>
      </c>
      <c r="AF87" s="34" t="str">
        <f t="shared" si="26"/>
        <v>N/A</v>
      </c>
      <c r="AG87" s="35" t="str">
        <f t="shared" si="27"/>
        <v>N/A</v>
      </c>
      <c r="AH87" s="21">
        <f t="shared" si="28"/>
        <v>0</v>
      </c>
      <c r="AI87" s="22">
        <f t="shared" si="29"/>
        <v>1.5</v>
      </c>
      <c r="AJ87" s="22">
        <f t="shared" ca="1" si="30"/>
        <v>0</v>
      </c>
      <c r="AK87" s="22">
        <f t="shared" ca="1" si="31"/>
        <v>-1</v>
      </c>
      <c r="AL87" s="22">
        <f t="shared" ca="1" si="32"/>
        <v>-1</v>
      </c>
      <c r="AM87" s="22">
        <f t="shared" ca="1" si="33"/>
        <v>-2</v>
      </c>
      <c r="AN87" s="22">
        <f t="shared" ca="1" si="34"/>
        <v>5</v>
      </c>
      <c r="AO87" s="22">
        <f t="shared" ca="1" si="35"/>
        <v>5</v>
      </c>
      <c r="AP87" s="28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x14ac:dyDescent="0.35">
      <c r="A88" s="14">
        <v>43009</v>
      </c>
      <c r="B88" s="15" t="str">
        <f>VLOOKUP($A88,Data!$A$2:$S$91,2,FALSE)</f>
        <v>Vera Lopez</v>
      </c>
      <c r="C88" s="15" t="str">
        <f>VLOOKUP($A88,Data!$A$2:$S$91,3,FALSE)</f>
        <v>Juan Manuel</v>
      </c>
      <c r="D88" s="15" t="str">
        <f>VLOOKUP($A88,Data!$A$2:$S$91,4,FALSE)</f>
        <v>SB</v>
      </c>
      <c r="E88" s="15">
        <f>VLOOKUP($A88,Data!$A$2:$S$91,5,FALSE)</f>
        <v>2</v>
      </c>
      <c r="F88" s="15">
        <f>VLOOKUP($A88,Data!$A$2:$S$91,6,FALSE)</f>
        <v>4</v>
      </c>
      <c r="G88" s="15">
        <f>VLOOKUP($A88,Data!$A$2:$S$91,7,FALSE)</f>
        <v>0</v>
      </c>
      <c r="H88" s="15">
        <f ca="1">VLOOKUP($A88,Data!$A$2:$S$91,11,FALSE)</f>
        <v>-34156.583333333336</v>
      </c>
      <c r="I88" s="15">
        <f ca="1">$AP$1-VLOOKUP($A88,Data!$A$2:$S$91,8,FALSE)</f>
        <v>-34156.583333333336</v>
      </c>
      <c r="J88" s="15">
        <f>VLOOKUP($A88,Data!$A$2:$S$91,10,FALSE)</f>
        <v>2011.5833333333333</v>
      </c>
      <c r="K88" s="15">
        <f ca="1">VLOOKUP($A88,Data!$A$2:$S$91,11,FALSE)</f>
        <v>-34156.583333333336</v>
      </c>
      <c r="L88" s="15">
        <f ca="1">VLOOKUP($A88,Data!$A$2:$S$91,12,FALSE)</f>
        <v>14.166666666666742</v>
      </c>
      <c r="M88" s="15">
        <f ca="1">VLOOKUP($A88,Data!$A$2:$S$91,13,FALSE)</f>
        <v>8.8333333333334849</v>
      </c>
      <c r="N88" s="15">
        <f>VLOOKUP($A88,Data!$A$2:$S$91,14,FALSE)</f>
        <v>0</v>
      </c>
      <c r="O88" s="15"/>
      <c r="P88" s="15"/>
      <c r="Q88" s="17" t="str">
        <f>VLOOKUP($A88,Data!$A$2:$S$91,17,FALSE)</f>
        <v>CLREX</v>
      </c>
      <c r="R88" s="20">
        <f>VLOOKUP($A88,Data!$A$2:$S$91,18,FALSE)</f>
        <v>42614</v>
      </c>
      <c r="S88" s="17" t="str">
        <f>VLOOKUP($A88,Data!$A$2:$S$91,19,FALSE)</f>
        <v>Cobol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34" t="str">
        <f t="shared" si="24"/>
        <v>N/A</v>
      </c>
      <c r="AE88" s="35" t="str">
        <f t="shared" si="25"/>
        <v>N/A</v>
      </c>
      <c r="AF88" s="34" t="str">
        <f t="shared" si="26"/>
        <v>N/A</v>
      </c>
      <c r="AG88" s="35" t="str">
        <f t="shared" si="27"/>
        <v>N/A</v>
      </c>
      <c r="AH88" s="21">
        <f t="shared" si="28"/>
        <v>0</v>
      </c>
      <c r="AI88" s="22">
        <f t="shared" si="29"/>
        <v>0</v>
      </c>
      <c r="AJ88" s="22">
        <f t="shared" ca="1" si="30"/>
        <v>0</v>
      </c>
      <c r="AK88" s="22">
        <f t="shared" ca="1" si="31"/>
        <v>0</v>
      </c>
      <c r="AL88" s="22">
        <f t="shared" ca="1" si="32"/>
        <v>0</v>
      </c>
      <c r="AM88" s="22">
        <f t="shared" ca="1" si="33"/>
        <v>-2</v>
      </c>
      <c r="AN88" s="22">
        <f t="shared" ca="1" si="34"/>
        <v>5</v>
      </c>
      <c r="AO88" s="22">
        <f t="shared" ca="1" si="35"/>
        <v>5</v>
      </c>
      <c r="AP88" s="28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x14ac:dyDescent="0.35">
      <c r="A89" s="14">
        <v>51793</v>
      </c>
      <c r="B89" s="15" t="str">
        <f>VLOOKUP($A89,Data!$A$2:$S$91,2,FALSE)</f>
        <v>Videau</v>
      </c>
      <c r="C89" s="15" t="str">
        <f>VLOOKUP($A89,Data!$A$2:$S$91,3,FALSE)</f>
        <v>Philippe</v>
      </c>
      <c r="D89" s="15" t="str">
        <f>VLOOKUP($A89,Data!$A$2:$S$91,4,FALSE)</f>
        <v>SB</v>
      </c>
      <c r="E89" s="15">
        <f>VLOOKUP($A89,Data!$A$2:$S$91,5,FALSE)</f>
        <v>2</v>
      </c>
      <c r="F89" s="15">
        <f>VLOOKUP($A89,Data!$A$2:$S$91,6,FALSE)</f>
        <v>5</v>
      </c>
      <c r="G89" s="15">
        <f>VLOOKUP($A89,Data!$A$2:$S$91,7,FALSE)</f>
        <v>0</v>
      </c>
      <c r="H89" s="15">
        <f ca="1">VLOOKUP($A89,Data!$A$2:$S$91,11,FALSE)</f>
        <v>-34157.583333333336</v>
      </c>
      <c r="I89" s="15">
        <f ca="1">$AP$1-VLOOKUP($A89,Data!$A$2:$S$91,8,FALSE)</f>
        <v>-34157.583333333336</v>
      </c>
      <c r="J89" s="15">
        <f>VLOOKUP($A89,Data!$A$2:$S$91,10,FALSE)</f>
        <v>2013.1666666666667</v>
      </c>
      <c r="K89" s="15">
        <f ca="1">VLOOKUP($A89,Data!$A$2:$S$91,11,FALSE)</f>
        <v>-34157.583333333336</v>
      </c>
      <c r="L89" s="15">
        <f ca="1">VLOOKUP($A89,Data!$A$2:$S$91,12,FALSE)</f>
        <v>33.166666666666742</v>
      </c>
      <c r="M89" s="15">
        <f ca="1">VLOOKUP($A89,Data!$A$2:$S$91,13,FALSE)</f>
        <v>7.25</v>
      </c>
      <c r="N89" s="15">
        <f>VLOOKUP($A89,Data!$A$2:$S$91,14,FALSE)</f>
        <v>0</v>
      </c>
      <c r="O89" s="15"/>
      <c r="P89" s="15"/>
      <c r="Q89" s="17" t="str">
        <f>VLOOKUP($A89,Data!$A$2:$S$91,17,FALSE)</f>
        <v>CORPEX</v>
      </c>
      <c r="R89" s="20">
        <f>VLOOKUP($A89,Data!$A$2:$S$91,18,FALSE)</f>
        <v>42634</v>
      </c>
      <c r="S89" s="17" t="str">
        <f>VLOOKUP($A89,Data!$A$2:$S$91,19,FALSE)</f>
        <v>PR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34" t="str">
        <f t="shared" si="24"/>
        <v>N/A</v>
      </c>
      <c r="AE89" s="35" t="str">
        <f t="shared" si="25"/>
        <v>N/A</v>
      </c>
      <c r="AF89" s="34" t="str">
        <f t="shared" si="26"/>
        <v>N/A</v>
      </c>
      <c r="AG89" s="35" t="str">
        <f t="shared" si="27"/>
        <v>N/A</v>
      </c>
      <c r="AH89" s="21">
        <f t="shared" si="28"/>
        <v>0</v>
      </c>
      <c r="AI89" s="22">
        <f t="shared" si="29"/>
        <v>0</v>
      </c>
      <c r="AJ89" s="22">
        <f t="shared" ca="1" si="30"/>
        <v>0</v>
      </c>
      <c r="AK89" s="22">
        <f t="shared" ca="1" si="31"/>
        <v>0</v>
      </c>
      <c r="AL89" s="22">
        <f t="shared" ca="1" si="32"/>
        <v>0</v>
      </c>
      <c r="AM89" s="22">
        <f t="shared" ca="1" si="33"/>
        <v>-2</v>
      </c>
      <c r="AN89" s="22">
        <f t="shared" ca="1" si="34"/>
        <v>5</v>
      </c>
      <c r="AO89" s="22">
        <f t="shared" ca="1" si="35"/>
        <v>5</v>
      </c>
      <c r="AP89" s="28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x14ac:dyDescent="0.35">
      <c r="A90" s="14">
        <v>17862</v>
      </c>
      <c r="B90" s="15" t="str">
        <f>VLOOKUP($A90,Data!$A$2:$S$91,2,FALSE)</f>
        <v>Villalba Broncano</v>
      </c>
      <c r="C90" s="15" t="str">
        <f>VLOOKUP($A90,Data!$A$2:$S$91,3,FALSE)</f>
        <v>Jose</v>
      </c>
      <c r="D90" s="15" t="str">
        <f>VLOOKUP($A90,Data!$A$2:$S$91,4,FALSE)</f>
        <v>SB</v>
      </c>
      <c r="E90" s="15">
        <f>VLOOKUP($A90,Data!$A$2:$S$91,5,FALSE)</f>
        <v>3</v>
      </c>
      <c r="F90" s="15">
        <f>VLOOKUP($A90,Data!$A$2:$S$91,6,FALSE)</f>
        <v>1</v>
      </c>
      <c r="G90" s="15">
        <f>VLOOKUP($A90,Data!$A$2:$S$91,7,FALSE)</f>
        <v>0</v>
      </c>
      <c r="H90" s="15">
        <f ca="1">VLOOKUP($A90,Data!$A$2:$S$91,11,FALSE)</f>
        <v>-34158.583333333336</v>
      </c>
      <c r="I90" s="15">
        <f ca="1">$AP$1-VLOOKUP($A90,Data!$A$2:$S$91,8,FALSE)</f>
        <v>-34158.583333333336</v>
      </c>
      <c r="J90" s="15">
        <f>VLOOKUP($A90,Data!$A$2:$S$91,10,FALSE)</f>
        <v>2006.1666666666667</v>
      </c>
      <c r="K90" s="15">
        <f ca="1">VLOOKUP($A90,Data!$A$2:$S$91,11,FALSE)</f>
        <v>-34158.583333333336</v>
      </c>
      <c r="L90" s="15">
        <f ca="1">VLOOKUP($A90,Data!$A$2:$S$91,12,FALSE)</f>
        <v>33.166666666666742</v>
      </c>
      <c r="M90" s="15">
        <f ca="1">VLOOKUP($A90,Data!$A$2:$S$91,13,FALSE)</f>
        <v>14.25</v>
      </c>
      <c r="N90" s="15">
        <f>VLOOKUP($A90,Data!$A$2:$S$91,14,FALSE)</f>
        <v>0</v>
      </c>
      <c r="O90" s="15"/>
      <c r="P90" s="15"/>
      <c r="Q90" s="17" t="str">
        <f>VLOOKUP($A90,Data!$A$2:$S$91,17,FALSE)</f>
        <v>CRPRP</v>
      </c>
      <c r="R90" s="20">
        <f>VLOOKUP($A90,Data!$A$2:$S$91,18,FALSE)</f>
        <v>42422</v>
      </c>
      <c r="S90" s="17" t="str">
        <f>VLOOKUP($A90,Data!$A$2:$S$91,19,FALSE)</f>
        <v>Cobol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34" t="str">
        <f t="shared" si="24"/>
        <v>N/A</v>
      </c>
      <c r="AE90" s="35" t="str">
        <f t="shared" si="25"/>
        <v>N/A</v>
      </c>
      <c r="AF90" s="34" t="str">
        <f t="shared" si="26"/>
        <v>N/A</v>
      </c>
      <c r="AG90" s="35" t="str">
        <f t="shared" si="27"/>
        <v>N/A</v>
      </c>
      <c r="AH90" s="21">
        <f t="shared" si="28"/>
        <v>0</v>
      </c>
      <c r="AI90" s="22">
        <f t="shared" si="29"/>
        <v>0</v>
      </c>
      <c r="AJ90" s="22">
        <f t="shared" ca="1" si="30"/>
        <v>0</v>
      </c>
      <c r="AK90" s="22">
        <f t="shared" ca="1" si="31"/>
        <v>1</v>
      </c>
      <c r="AL90" s="22">
        <f t="shared" ca="1" si="32"/>
        <v>1</v>
      </c>
      <c r="AM90" s="22">
        <f t="shared" ca="1" si="33"/>
        <v>-2</v>
      </c>
      <c r="AN90" s="22">
        <f t="shared" ca="1" si="34"/>
        <v>5</v>
      </c>
      <c r="AO90" s="22">
        <f t="shared" ca="1" si="35"/>
        <v>5</v>
      </c>
      <c r="AP90" s="28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x14ac:dyDescent="0.35">
      <c r="A91" s="14">
        <v>14749</v>
      </c>
      <c r="B91" s="15" t="str">
        <f>VLOOKUP($A91,Data!$A$2:$S$91,2,FALSE)</f>
        <v>Villar Fernandez</v>
      </c>
      <c r="C91" s="15" t="str">
        <f>VLOOKUP($A91,Data!$A$2:$S$91,3,FALSE)</f>
        <v>Eladio</v>
      </c>
      <c r="D91" s="15" t="str">
        <f>VLOOKUP($A91,Data!$A$2:$S$91,4,FALSE)</f>
        <v>SB</v>
      </c>
      <c r="E91" s="15">
        <f>VLOOKUP($A91,Data!$A$2:$S$91,5,FALSE)</f>
        <v>3</v>
      </c>
      <c r="F91" s="15">
        <f>VLOOKUP($A91,Data!$A$2:$S$91,6,FALSE)</f>
        <v>5</v>
      </c>
      <c r="G91" s="15">
        <f>VLOOKUP($A91,Data!$A$2:$S$91,7,FALSE)</f>
        <v>0</v>
      </c>
      <c r="H91" s="15">
        <f ca="1">VLOOKUP($A91,Data!$A$2:$S$91,11,FALSE)</f>
        <v>-34159.583333333336</v>
      </c>
      <c r="I91" s="15">
        <f ca="1">$AP$1-VLOOKUP($A91,Data!$A$2:$S$91,8,FALSE)</f>
        <v>-34159.583333333336</v>
      </c>
      <c r="J91" s="15">
        <f>VLOOKUP($A91,Data!$A$2:$S$91,10,FALSE)</f>
        <v>2005.25</v>
      </c>
      <c r="K91" s="15">
        <f ca="1">VLOOKUP($A91,Data!$A$2:$S$91,11,FALSE)</f>
        <v>-34159.583333333336</v>
      </c>
      <c r="L91" s="15">
        <f ca="1">VLOOKUP($A91,Data!$A$2:$S$91,12,FALSE)</f>
        <v>21.166666666666742</v>
      </c>
      <c r="M91" s="15">
        <f ca="1">VLOOKUP($A91,Data!$A$2:$S$91,13,FALSE)</f>
        <v>15.166666666666742</v>
      </c>
      <c r="N91" s="15">
        <f>VLOOKUP($A91,Data!$A$2:$S$91,14,FALSE)</f>
        <v>0</v>
      </c>
      <c r="O91" s="15"/>
      <c r="P91" s="15"/>
      <c r="Q91" s="17" t="str">
        <f>VLOOKUP($A91,Data!$A$2:$S$91,17,FALSE)</f>
        <v>CORPEX</v>
      </c>
      <c r="R91" s="20">
        <f>VLOOKUP($A91,Data!$A$2:$S$91,18,FALSE)</f>
        <v>42758</v>
      </c>
      <c r="S91" s="17" t="str">
        <f>VLOOKUP($A91,Data!$A$2:$S$91,19,FALSE)</f>
        <v>Java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34" t="str">
        <f t="shared" si="24"/>
        <v>N/A</v>
      </c>
      <c r="AE91" s="35" t="str">
        <f t="shared" si="25"/>
        <v>N/A</v>
      </c>
      <c r="AF91" s="34" t="str">
        <f t="shared" si="26"/>
        <v>N/A</v>
      </c>
      <c r="AG91" s="35" t="str">
        <f t="shared" si="27"/>
        <v>N/A</v>
      </c>
      <c r="AH91" s="21">
        <f t="shared" si="28"/>
        <v>0</v>
      </c>
      <c r="AI91" s="22">
        <f t="shared" si="29"/>
        <v>0</v>
      </c>
      <c r="AJ91" s="22">
        <f t="shared" ca="1" si="30"/>
        <v>0</v>
      </c>
      <c r="AK91" s="22">
        <f t="shared" ca="1" si="31"/>
        <v>1</v>
      </c>
      <c r="AL91" s="22">
        <f t="shared" ca="1" si="32"/>
        <v>1</v>
      </c>
      <c r="AM91" s="22">
        <f t="shared" ca="1" si="33"/>
        <v>-2</v>
      </c>
      <c r="AN91" s="22">
        <f t="shared" ca="1" si="34"/>
        <v>5</v>
      </c>
      <c r="AO91" s="22">
        <f t="shared" ca="1" si="35"/>
        <v>5</v>
      </c>
      <c r="AP91" s="28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x14ac:dyDescent="0.35">
      <c r="AH92" s="23"/>
      <c r="AI92" s="23"/>
      <c r="AJ92" s="23"/>
      <c r="AK92" s="23"/>
      <c r="AL92" s="23"/>
      <c r="AM92" s="23"/>
      <c r="AN92" s="23"/>
      <c r="AO92" s="23"/>
    </row>
  </sheetData>
  <autoFilter ref="A2:AZ2">
    <sortState ref="A3:AT91">
      <sortCondition ref="B2"/>
    </sortState>
  </autoFilter>
  <mergeCells count="7">
    <mergeCell ref="D1:N1"/>
    <mergeCell ref="Q1:S1"/>
    <mergeCell ref="T1:W1"/>
    <mergeCell ref="AD1:AG1"/>
    <mergeCell ref="AH1:AO1"/>
    <mergeCell ref="AA1:AC1"/>
    <mergeCell ref="X1:Z1"/>
  </mergeCells>
  <conditionalFormatting sqref="AD3:AD91">
    <cfRule type="cellIs" dxfId="9" priority="6" operator="equal">
      <formula>"PROGRÈS REQ"</formula>
    </cfRule>
    <cfRule type="cellIs" dxfId="8" priority="7" operator="equal">
      <formula>"EXCEP"</formula>
    </cfRule>
    <cfRule type="cellIs" dxfId="7" priority="8" operator="equal">
      <formula>"TRÈS BIEN"</formula>
    </cfRule>
    <cfRule type="cellIs" dxfId="6" priority="9" operator="equal">
      <formula>"BIEN"</formula>
    </cfRule>
    <cfRule type="containsText" dxfId="5" priority="10" operator="containsText" text="!">
      <formula>NOT(ISERROR(SEARCH("!",AD3)))</formula>
    </cfRule>
  </conditionalFormatting>
  <conditionalFormatting sqref="AF3:AF91">
    <cfRule type="containsText" dxfId="4" priority="1" operator="containsText" text="!">
      <formula>NOT(ISERROR(SEARCH("!",AF3)))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7" sqref="D7"/>
    </sheetView>
  </sheetViews>
  <sheetFormatPr baseColWidth="10" defaultRowHeight="14.5" x14ac:dyDescent="0.35"/>
  <cols>
    <col min="1" max="1" width="7.36328125" bestFit="1" customWidth="1"/>
    <col min="2" max="2" width="8.1796875" bestFit="1" customWidth="1"/>
    <col min="3" max="3" width="13.26953125" bestFit="1" customWidth="1"/>
    <col min="4" max="4" width="16.7265625" bestFit="1" customWidth="1"/>
    <col min="5" max="5" width="15.08984375" customWidth="1"/>
  </cols>
  <sheetData>
    <row r="1" spans="1:5" x14ac:dyDescent="0.35">
      <c r="A1" s="75" t="s">
        <v>261</v>
      </c>
      <c r="B1" s="75"/>
      <c r="C1" s="75"/>
      <c r="D1" s="75"/>
      <c r="E1" s="5" t="s">
        <v>262</v>
      </c>
    </row>
    <row r="2" spans="1:5" x14ac:dyDescent="0.35">
      <c r="A2" s="5" t="s">
        <v>263</v>
      </c>
      <c r="B2" s="5" t="s">
        <v>264</v>
      </c>
      <c r="C2" s="5" t="s">
        <v>267</v>
      </c>
      <c r="D2" s="5" t="s">
        <v>265</v>
      </c>
      <c r="E2" s="5" t="s">
        <v>266</v>
      </c>
    </row>
    <row r="3" spans="1:5" x14ac:dyDescent="0.35">
      <c r="A3" s="4" t="s">
        <v>52</v>
      </c>
      <c r="B3" s="4" t="s">
        <v>51</v>
      </c>
      <c r="C3" s="4" t="s">
        <v>260</v>
      </c>
      <c r="D3" s="4" t="s">
        <v>53</v>
      </c>
      <c r="E3" s="4" t="s">
        <v>257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FDE578D-433B-40C2-BAE8-0A8134F161A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TemplateCRH</vt:lpstr>
      <vt:lpstr>CRH201810</vt:lpstr>
      <vt:lpstr>Parameters</vt:lpstr>
    </vt:vector>
  </TitlesOfParts>
  <Company>SopraSteria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MARTIN Ismael</dc:creator>
  <cp:lastModifiedBy>AMOR MARTIN Ismael</cp:lastModifiedBy>
  <dcterms:created xsi:type="dcterms:W3CDTF">2017-11-06T16:46:24Z</dcterms:created>
  <dcterms:modified xsi:type="dcterms:W3CDTF">2020-05-01T07:28:02Z</dcterms:modified>
</cp:coreProperties>
</file>