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7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8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9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10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11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drawings/drawing12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drawings/drawing13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14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15.xml" ContentType="application/vnd.openxmlformats-officedocument.drawing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drawings/drawing16.xml" ContentType="application/vnd.openxmlformats-officedocument.drawing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drawings/drawing17.xml" ContentType="application/vnd.openxmlformats-officedocument.drawing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drawings/drawing18.xml" ContentType="application/vnd.openxmlformats-officedocument.drawing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19.xml" ContentType="application/vnd.openxmlformats-officedocument.drawing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qdc.sharepoint.com/sites/TESTMENU/Documents partages/General/"/>
    </mc:Choice>
  </mc:AlternateContent>
  <xr:revisionPtr revIDLastSave="518" documentId="14_{A6AF49B6-C9AA-4567-AECC-E254431F67CB}" xr6:coauthVersionLast="47" xr6:coauthVersionMax="47" xr10:uidLastSave="{EB9752B0-A2A1-4489-A9B5-13CAA28968D0}"/>
  <bookViews>
    <workbookView xWindow="-120" yWindow="-120" windowWidth="29040" windowHeight="15840" tabRatio="713" activeTab="13" xr2:uid="{00000000-000D-0000-FFFF-FFFF00000000}"/>
  </bookViews>
  <sheets>
    <sheet name="Comment ca marche!" sheetId="24" r:id="rId1"/>
    <sheet name="Préroulés (O)" sheetId="20" state="hidden" r:id="rId2"/>
    <sheet name="77004" sheetId="28" r:id="rId3"/>
    <sheet name="77005" sheetId="31" r:id="rId4"/>
    <sheet name="77007" sheetId="34" r:id="rId5"/>
    <sheet name="77008" sheetId="36" r:id="rId6"/>
    <sheet name="77010" sheetId="30" r:id="rId7"/>
    <sheet name="77032" sheetId="48" r:id="rId8"/>
    <sheet name="77036" sheetId="37" r:id="rId9"/>
    <sheet name="Feuil1" sheetId="47" state="hidden" r:id="rId10"/>
    <sheet name="77037" sheetId="38" r:id="rId11"/>
    <sheet name="77041" sheetId="45" r:id="rId12"/>
    <sheet name="77044" sheetId="33" r:id="rId13"/>
    <sheet name="77052" sheetId="35" r:id="rId14"/>
    <sheet name="77053" sheetId="46" r:id="rId15"/>
    <sheet name="77056" sheetId="32" r:id="rId16"/>
    <sheet name="77074" sheetId="39" r:id="rId17"/>
    <sheet name="77083" sheetId="40" r:id="rId18"/>
    <sheet name="77090" sheetId="41" r:id="rId19"/>
    <sheet name="77096" sheetId="42" r:id="rId20"/>
    <sheet name="Base Préroués" sheetId="18" r:id="rId21"/>
  </sheets>
  <definedNames>
    <definedName name="_xlnm._FilterDatabase" localSheetId="3" hidden="1">'77005'!$N$79:$T$118</definedName>
    <definedName name="_xlnm._FilterDatabase" localSheetId="7" hidden="1">'77032'!$A$3:$Q$3</definedName>
    <definedName name="_xlnm._FilterDatabase" localSheetId="11" hidden="1">'77041'!$A$3:$Q$3</definedName>
    <definedName name="_xlnm._FilterDatabase" localSheetId="14" hidden="1">'77053'!$A$3:$Q$3</definedName>
    <definedName name="_xlnm._FilterDatabase" localSheetId="16" hidden="1">'77074'!$A$3:$Q$3</definedName>
    <definedName name="atomiseurhybride1" localSheetId="2">#REF!</definedName>
    <definedName name="atomiseurhybride1" localSheetId="3">#REF!</definedName>
    <definedName name="atomiseurhybride1" localSheetId="4">#REF!</definedName>
    <definedName name="atomiseurhybride1" localSheetId="5">#REF!</definedName>
    <definedName name="atomiseurhybride1" localSheetId="6">#REF!</definedName>
    <definedName name="atomiseurhybride1" localSheetId="7">#REF!</definedName>
    <definedName name="atomiseurhybride1" localSheetId="8">#REF!</definedName>
    <definedName name="atomiseurhybride1" localSheetId="10">#REF!</definedName>
    <definedName name="atomiseurhybride1" localSheetId="11">#REF!</definedName>
    <definedName name="atomiseurhybride1" localSheetId="12">#REF!</definedName>
    <definedName name="atomiseurhybride1" localSheetId="13">#REF!</definedName>
    <definedName name="atomiseurhybride1" localSheetId="14">#REF!</definedName>
    <definedName name="atomiseurhybride1" localSheetId="15">#REF!</definedName>
    <definedName name="atomiseurhybride1" localSheetId="16">#REF!</definedName>
    <definedName name="atomiseurhybride1" localSheetId="17">#REF!</definedName>
    <definedName name="atomiseurhybride1" localSheetId="18">#REF!</definedName>
    <definedName name="atomiseurhybride1" localSheetId="1">#REF!</definedName>
    <definedName name="atomiseurhybride1">#REF!</definedName>
    <definedName name="atomiseurindica1" localSheetId="2">#REF!</definedName>
    <definedName name="atomiseurindica1" localSheetId="3">#REF!</definedName>
    <definedName name="atomiseurindica1" localSheetId="4">#REF!</definedName>
    <definedName name="atomiseurindica1" localSheetId="5">#REF!</definedName>
    <definedName name="atomiseurindica1" localSheetId="6">#REF!</definedName>
    <definedName name="atomiseurindica1" localSheetId="7">#REF!</definedName>
    <definedName name="atomiseurindica1" localSheetId="8">#REF!</definedName>
    <definedName name="atomiseurindica1" localSheetId="10">#REF!</definedName>
    <definedName name="atomiseurindica1" localSheetId="11">#REF!</definedName>
    <definedName name="atomiseurindica1" localSheetId="12">#REF!</definedName>
    <definedName name="atomiseurindica1" localSheetId="13">#REF!</definedName>
    <definedName name="atomiseurindica1" localSheetId="14">#REF!</definedName>
    <definedName name="atomiseurindica1" localSheetId="15">#REF!</definedName>
    <definedName name="atomiseurindica1" localSheetId="16">#REF!</definedName>
    <definedName name="atomiseurindica1" localSheetId="17">#REF!</definedName>
    <definedName name="atomiseurindica1" localSheetId="18">#REF!</definedName>
    <definedName name="atomiseurindica1" localSheetId="1">#REF!</definedName>
    <definedName name="atomiseurindica1">#REF!</definedName>
    <definedName name="atomiseursativa1" localSheetId="2">#REF!</definedName>
    <definedName name="atomiseursativa1" localSheetId="3">#REF!</definedName>
    <definedName name="atomiseursativa1" localSheetId="4">#REF!</definedName>
    <definedName name="atomiseursativa1" localSheetId="5">#REF!</definedName>
    <definedName name="atomiseursativa1" localSheetId="6">#REF!</definedName>
    <definedName name="atomiseursativa1" localSheetId="7">#REF!</definedName>
    <definedName name="atomiseursativa1" localSheetId="8">#REF!</definedName>
    <definedName name="atomiseursativa1" localSheetId="10">#REF!</definedName>
    <definedName name="atomiseursativa1" localSheetId="11">#REF!</definedName>
    <definedName name="atomiseursativa1" localSheetId="12">#REF!</definedName>
    <definedName name="atomiseursativa1" localSheetId="13">#REF!</definedName>
    <definedName name="atomiseursativa1" localSheetId="14">#REF!</definedName>
    <definedName name="atomiseursativa1" localSheetId="15">#REF!</definedName>
    <definedName name="atomiseursativa1" localSheetId="16">#REF!</definedName>
    <definedName name="atomiseursativa1" localSheetId="17">#REF!</definedName>
    <definedName name="atomiseursativa1" localSheetId="18">#REF!</definedName>
    <definedName name="atomiseursativa1" localSheetId="1">#REF!</definedName>
    <definedName name="atomiseursativa1">#REF!</definedName>
    <definedName name="Boissons" localSheetId="2">#REF!</definedName>
    <definedName name="Boissons" localSheetId="3">#REF!</definedName>
    <definedName name="Boissons" localSheetId="4">#REF!</definedName>
    <definedName name="Boissons" localSheetId="5">#REF!</definedName>
    <definedName name="Boissons" localSheetId="6">#REF!</definedName>
    <definedName name="Boissons" localSheetId="7">#REF!</definedName>
    <definedName name="Boissons" localSheetId="8">#REF!</definedName>
    <definedName name="Boissons" localSheetId="10">#REF!</definedName>
    <definedName name="Boissons" localSheetId="11">#REF!</definedName>
    <definedName name="Boissons" localSheetId="12">#REF!</definedName>
    <definedName name="Boissons" localSheetId="13">#REF!</definedName>
    <definedName name="Boissons" localSheetId="14">#REF!</definedName>
    <definedName name="Boissons" localSheetId="15">#REF!</definedName>
    <definedName name="Boissons" localSheetId="16">#REF!</definedName>
    <definedName name="Boissons" localSheetId="17">#REF!</definedName>
    <definedName name="Boissons" localSheetId="18">#REF!</definedName>
    <definedName name="Boissons">#REF!</definedName>
    <definedName name="haschich">#REF!</definedName>
    <definedName name="huilehybride1" localSheetId="2">#REF!</definedName>
    <definedName name="huilehybride1" localSheetId="3">#REF!</definedName>
    <definedName name="huilehybride1" localSheetId="4">#REF!</definedName>
    <definedName name="huilehybride1" localSheetId="5">#REF!</definedName>
    <definedName name="huilehybride1" localSheetId="6">#REF!</definedName>
    <definedName name="huilehybride1" localSheetId="7">#REF!</definedName>
    <definedName name="huilehybride1" localSheetId="8">#REF!</definedName>
    <definedName name="huilehybride1" localSheetId="10">#REF!</definedName>
    <definedName name="huilehybride1" localSheetId="11">#REF!</definedName>
    <definedName name="huilehybride1" localSheetId="12">#REF!</definedName>
    <definedName name="huilehybride1" localSheetId="13">#REF!</definedName>
    <definedName name="huilehybride1" localSheetId="14">#REF!</definedName>
    <definedName name="huilehybride1" localSheetId="15">#REF!</definedName>
    <definedName name="huilehybride1" localSheetId="16">#REF!</definedName>
    <definedName name="huilehybride1" localSheetId="17">#REF!</definedName>
    <definedName name="huilehybride1" localSheetId="18">#REF!</definedName>
    <definedName name="huilehybride1" localSheetId="1">#REF!</definedName>
    <definedName name="huilehybride1">#REF!</definedName>
    <definedName name="huileindica1" localSheetId="2">#REF!</definedName>
    <definedName name="huileindica1" localSheetId="3">#REF!</definedName>
    <definedName name="huileindica1" localSheetId="4">#REF!</definedName>
    <definedName name="huileindica1" localSheetId="5">#REF!</definedName>
    <definedName name="huileindica1" localSheetId="6">#REF!</definedName>
    <definedName name="huileindica1" localSheetId="7">#REF!</definedName>
    <definedName name="huileindica1" localSheetId="8">#REF!</definedName>
    <definedName name="huileindica1" localSheetId="10">#REF!</definedName>
    <definedName name="huileindica1" localSheetId="11">#REF!</definedName>
    <definedName name="huileindica1" localSheetId="12">#REF!</definedName>
    <definedName name="huileindica1" localSheetId="13">#REF!</definedName>
    <definedName name="huileindica1" localSheetId="14">#REF!</definedName>
    <definedName name="huileindica1" localSheetId="15">#REF!</definedName>
    <definedName name="huileindica1" localSheetId="16">#REF!</definedName>
    <definedName name="huileindica1" localSheetId="17">#REF!</definedName>
    <definedName name="huileindica1" localSheetId="18">#REF!</definedName>
    <definedName name="huileindica1" localSheetId="1">#REF!</definedName>
    <definedName name="huileindica1">#REF!</definedName>
    <definedName name="huilesativa1" localSheetId="2">#REF!</definedName>
    <definedName name="huilesativa1" localSheetId="3">#REF!</definedName>
    <definedName name="huilesativa1" localSheetId="4">#REF!</definedName>
    <definedName name="huilesativa1" localSheetId="5">#REF!</definedName>
    <definedName name="huilesativa1" localSheetId="6">#REF!</definedName>
    <definedName name="huilesativa1" localSheetId="7">#REF!</definedName>
    <definedName name="huilesativa1" localSheetId="8">#REF!</definedName>
    <definedName name="huilesativa1" localSheetId="10">#REF!</definedName>
    <definedName name="huilesativa1" localSheetId="11">#REF!</definedName>
    <definedName name="huilesativa1" localSheetId="12">#REF!</definedName>
    <definedName name="huilesativa1" localSheetId="13">#REF!</definedName>
    <definedName name="huilesativa1" localSheetId="14">#REF!</definedName>
    <definedName name="huilesativa1" localSheetId="15">#REF!</definedName>
    <definedName name="huilesativa1" localSheetId="16">#REF!</definedName>
    <definedName name="huilesativa1" localSheetId="17">#REF!</definedName>
    <definedName name="huilesativa1" localSheetId="18">#REF!</definedName>
    <definedName name="huilesativa1" localSheetId="1">#REF!</definedName>
    <definedName name="huilesativa1">#REF!</definedName>
    <definedName name="hybride1" localSheetId="2">#REF!</definedName>
    <definedName name="hybride1" localSheetId="3">#REF!</definedName>
    <definedName name="hybride1" localSheetId="4">#REF!</definedName>
    <definedName name="hybride1" localSheetId="5">#REF!</definedName>
    <definedName name="hybride1" localSheetId="6">#REF!</definedName>
    <definedName name="hybride1" localSheetId="7">#REF!</definedName>
    <definedName name="hybride1" localSheetId="8">#REF!</definedName>
    <definedName name="hybride1" localSheetId="10">#REF!</definedName>
    <definedName name="hybride1" localSheetId="11">#REF!</definedName>
    <definedName name="hybride1" localSheetId="12">#REF!</definedName>
    <definedName name="hybride1" localSheetId="13">#REF!</definedName>
    <definedName name="hybride1" localSheetId="14">#REF!</definedName>
    <definedName name="hybride1" localSheetId="15">#REF!</definedName>
    <definedName name="hybride1" localSheetId="16">#REF!</definedName>
    <definedName name="hybride1" localSheetId="17">#REF!</definedName>
    <definedName name="hybride1" localSheetId="18">#REF!</definedName>
    <definedName name="hybride1" localSheetId="1">#REF!</definedName>
    <definedName name="hybride1">#REF!</definedName>
    <definedName name="hybridepre" localSheetId="2">#REF!</definedName>
    <definedName name="hybridepre" localSheetId="3">#REF!</definedName>
    <definedName name="hybridepre" localSheetId="4">#REF!</definedName>
    <definedName name="hybridepre" localSheetId="5">#REF!</definedName>
    <definedName name="hybridepre" localSheetId="6">#REF!</definedName>
    <definedName name="hybridepre" localSheetId="7">#REF!</definedName>
    <definedName name="hybridepre" localSheetId="8">#REF!</definedName>
    <definedName name="hybridepre" localSheetId="10">#REF!</definedName>
    <definedName name="hybridepre" localSheetId="11">#REF!</definedName>
    <definedName name="hybridepre" localSheetId="12">#REF!</definedName>
    <definedName name="hybridepre" localSheetId="13">#REF!</definedName>
    <definedName name="hybridepre" localSheetId="14">#REF!</definedName>
    <definedName name="hybridepre" localSheetId="15">#REF!</definedName>
    <definedName name="hybridepre" localSheetId="16">#REF!</definedName>
    <definedName name="hybridepre" localSheetId="17">#REF!</definedName>
    <definedName name="hybridepre" localSheetId="18">#REF!</definedName>
    <definedName name="hybridepre" localSheetId="1">#REF!</definedName>
    <definedName name="hybridepre">#REF!</definedName>
    <definedName name="HYBRIDEPRE3" localSheetId="2">#REF!</definedName>
    <definedName name="HYBRIDEPRE3" localSheetId="3">#REF!</definedName>
    <definedName name="HYBRIDEPRE3" localSheetId="4">#REF!</definedName>
    <definedName name="HYBRIDEPRE3" localSheetId="5">#REF!</definedName>
    <definedName name="HYBRIDEPRE3" localSheetId="6">#REF!</definedName>
    <definedName name="HYBRIDEPRE3" localSheetId="7">#REF!</definedName>
    <definedName name="HYBRIDEPRE3" localSheetId="8">#REF!</definedName>
    <definedName name="HYBRIDEPRE3" localSheetId="10">#REF!</definedName>
    <definedName name="HYBRIDEPRE3" localSheetId="11">#REF!</definedName>
    <definedName name="HYBRIDEPRE3" localSheetId="12">#REF!</definedName>
    <definedName name="HYBRIDEPRE3" localSheetId="13">#REF!</definedName>
    <definedName name="HYBRIDEPRE3" localSheetId="14">#REF!</definedName>
    <definedName name="HYBRIDEPRE3" localSheetId="15">#REF!</definedName>
    <definedName name="HYBRIDEPRE3" localSheetId="16">#REF!</definedName>
    <definedName name="HYBRIDEPRE3" localSheetId="17">#REF!</definedName>
    <definedName name="HYBRIDEPRE3" localSheetId="18">#REF!</definedName>
    <definedName name="HYBRIDEPRE3" localSheetId="1">#REF!</definedName>
    <definedName name="HYBRIDEPRE3">#REF!</definedName>
    <definedName name="Indica" localSheetId="2">Préroulés_Indica[#All]</definedName>
    <definedName name="Indica" localSheetId="3">Préroulés_Indica[#All]</definedName>
    <definedName name="Indica" localSheetId="4">Préroulés_Indica[#All]</definedName>
    <definedName name="Indica" localSheetId="5">Préroulés_Indica[#All]</definedName>
    <definedName name="Indica" localSheetId="6">Préroulés_Indica[#All]</definedName>
    <definedName name="Indica" localSheetId="7">Préroulés_Indica[#All]</definedName>
    <definedName name="Indica" localSheetId="8">Préroulés_Indica[#All]</definedName>
    <definedName name="Indica" localSheetId="10">Préroulés_Indica[#All]</definedName>
    <definedName name="Indica" localSheetId="11">Préroulés_Indica[#All]</definedName>
    <definedName name="Indica" localSheetId="12">Préroulés_Indica[#All]</definedName>
    <definedName name="Indica" localSheetId="13">Préroulés_Indica[#All]</definedName>
    <definedName name="Indica" localSheetId="14">Préroulés_Indica[#All]</definedName>
    <definedName name="Indica" localSheetId="15">Préroulés_Indica[#All]</definedName>
    <definedName name="Indica" localSheetId="16">Préroulés_Indica[#All]</definedName>
    <definedName name="Indica" localSheetId="17">Préroulés_Indica[#All]</definedName>
    <definedName name="Indica" localSheetId="18">Préroulés_Indica[#All]</definedName>
    <definedName name="Indica" localSheetId="19">Préroulés_Indica[#All]</definedName>
    <definedName name="Indica">Préroulés_Indica[#All]</definedName>
    <definedName name="indica1" localSheetId="2">#REF!</definedName>
    <definedName name="indica1" localSheetId="3">#REF!</definedName>
    <definedName name="indica1" localSheetId="4">#REF!</definedName>
    <definedName name="indica1" localSheetId="5">#REF!</definedName>
    <definedName name="indica1" localSheetId="6">#REF!</definedName>
    <definedName name="indica1" localSheetId="7">#REF!</definedName>
    <definedName name="indica1" localSheetId="8">#REF!</definedName>
    <definedName name="indica1" localSheetId="10">#REF!</definedName>
    <definedName name="indica1" localSheetId="11">#REF!</definedName>
    <definedName name="indica1" localSheetId="12">#REF!</definedName>
    <definedName name="indica1" localSheetId="13">#REF!</definedName>
    <definedName name="indica1" localSheetId="14">#REF!</definedName>
    <definedName name="indica1" localSheetId="15">#REF!</definedName>
    <definedName name="indica1" localSheetId="16">#REF!</definedName>
    <definedName name="indica1" localSheetId="17">#REF!</definedName>
    <definedName name="indica1" localSheetId="18">#REF!</definedName>
    <definedName name="indica1" localSheetId="1">#REF!</definedName>
    <definedName name="indica1">#REF!</definedName>
    <definedName name="indica2" localSheetId="2">#REF!</definedName>
    <definedName name="indica2" localSheetId="3">#REF!</definedName>
    <definedName name="indica2" localSheetId="4">#REF!</definedName>
    <definedName name="indica2" localSheetId="5">#REF!</definedName>
    <definedName name="indica2" localSheetId="6">#REF!</definedName>
    <definedName name="indica2" localSheetId="7">#REF!</definedName>
    <definedName name="indica2" localSheetId="8">#REF!</definedName>
    <definedName name="indica2" localSheetId="10">#REF!</definedName>
    <definedName name="indica2" localSheetId="11">#REF!</definedName>
    <definedName name="indica2" localSheetId="12">#REF!</definedName>
    <definedName name="indica2" localSheetId="13">#REF!</definedName>
    <definedName name="indica2" localSheetId="14">#REF!</definedName>
    <definedName name="indica2" localSheetId="15">#REF!</definedName>
    <definedName name="indica2" localSheetId="16">#REF!</definedName>
    <definedName name="indica2" localSheetId="17">#REF!</definedName>
    <definedName name="indica2" localSheetId="18">#REF!</definedName>
    <definedName name="indica2" localSheetId="1">#REF!</definedName>
    <definedName name="indica2">#REF!</definedName>
    <definedName name="indica3" localSheetId="7">Préroulés_Indica[#All]</definedName>
    <definedName name="indica3" localSheetId="11">Préroulés_Indica[#All]</definedName>
    <definedName name="indica3" localSheetId="14">Préroulés_Indica[#All]</definedName>
    <definedName name="indica3">Préroulés_Indica[#All]</definedName>
    <definedName name="indica77032">'77032'!$A$2:$K$20</definedName>
    <definedName name="indicapre" localSheetId="2">#REF!</definedName>
    <definedName name="indicapre" localSheetId="3">#REF!</definedName>
    <definedName name="indicapre" localSheetId="4">#REF!</definedName>
    <definedName name="indicapre" localSheetId="5">#REF!</definedName>
    <definedName name="indicapre" localSheetId="6">#REF!</definedName>
    <definedName name="indicapre" localSheetId="7">#REF!</definedName>
    <definedName name="indicapre" localSheetId="8">#REF!</definedName>
    <definedName name="indicapre" localSheetId="10">#REF!</definedName>
    <definedName name="indicapre" localSheetId="11">#REF!</definedName>
    <definedName name="indicapre" localSheetId="12">#REF!</definedName>
    <definedName name="indicapre" localSheetId="13">#REF!</definedName>
    <definedName name="indicapre" localSheetId="14">#REF!</definedName>
    <definedName name="indicapre" localSheetId="15">#REF!</definedName>
    <definedName name="indicapre" localSheetId="16">#REF!</definedName>
    <definedName name="indicapre" localSheetId="17">#REF!</definedName>
    <definedName name="indicapre" localSheetId="18">#REF!</definedName>
    <definedName name="indicapre" localSheetId="1">#REF!</definedName>
    <definedName name="indicapre">#REF!</definedName>
    <definedName name="INDICAPRE3" localSheetId="2">#REF!</definedName>
    <definedName name="INDICAPRE3" localSheetId="3">#REF!</definedName>
    <definedName name="INDICAPRE3" localSheetId="4">#REF!</definedName>
    <definedName name="INDICAPRE3" localSheetId="5">#REF!</definedName>
    <definedName name="INDICAPRE3" localSheetId="6">#REF!</definedName>
    <definedName name="INDICAPRE3" localSheetId="7">#REF!</definedName>
    <definedName name="INDICAPRE3" localSheetId="8">#REF!</definedName>
    <definedName name="INDICAPRE3" localSheetId="10">#REF!</definedName>
    <definedName name="INDICAPRE3" localSheetId="11">#REF!</definedName>
    <definedName name="INDICAPRE3" localSheetId="12">#REF!</definedName>
    <definedName name="INDICAPRE3" localSheetId="13">#REF!</definedName>
    <definedName name="INDICAPRE3" localSheetId="14">#REF!</definedName>
    <definedName name="INDICAPRE3" localSheetId="15">#REF!</definedName>
    <definedName name="INDICAPRE3" localSheetId="16">#REF!</definedName>
    <definedName name="INDICAPRE3" localSheetId="17">#REF!</definedName>
    <definedName name="INDICAPRE3" localSheetId="18">#REF!</definedName>
    <definedName name="INDICAPRE3" localSheetId="1">#REF!</definedName>
    <definedName name="INDICAPRE3">#REF!</definedName>
    <definedName name="pilulehybride1" localSheetId="2">#REF!</definedName>
    <definedName name="pilulehybride1" localSheetId="3">#REF!</definedName>
    <definedName name="pilulehybride1" localSheetId="4">#REF!</definedName>
    <definedName name="pilulehybride1" localSheetId="5">#REF!</definedName>
    <definedName name="pilulehybride1" localSheetId="6">#REF!</definedName>
    <definedName name="pilulehybride1" localSheetId="7">#REF!</definedName>
    <definedName name="pilulehybride1" localSheetId="8">#REF!</definedName>
    <definedName name="pilulehybride1" localSheetId="10">#REF!</definedName>
    <definedName name="pilulehybride1" localSheetId="11">#REF!</definedName>
    <definedName name="pilulehybride1" localSheetId="12">#REF!</definedName>
    <definedName name="pilulehybride1" localSheetId="13">#REF!</definedName>
    <definedName name="pilulehybride1" localSheetId="14">#REF!</definedName>
    <definedName name="pilulehybride1" localSheetId="15">#REF!</definedName>
    <definedName name="pilulehybride1" localSheetId="16">#REF!</definedName>
    <definedName name="pilulehybride1" localSheetId="17">#REF!</definedName>
    <definedName name="pilulehybride1" localSheetId="18">#REF!</definedName>
    <definedName name="pilulehybride1" localSheetId="1">#REF!</definedName>
    <definedName name="pilulehybride1">#REF!</definedName>
    <definedName name="piluleindica1" localSheetId="2">#REF!</definedName>
    <definedName name="piluleindica1" localSheetId="3">#REF!</definedName>
    <definedName name="piluleindica1" localSheetId="4">#REF!</definedName>
    <definedName name="piluleindica1" localSheetId="5">#REF!</definedName>
    <definedName name="piluleindica1" localSheetId="6">#REF!</definedName>
    <definedName name="piluleindica1" localSheetId="7">#REF!</definedName>
    <definedName name="piluleindica1" localSheetId="8">#REF!</definedName>
    <definedName name="piluleindica1" localSheetId="10">#REF!</definedName>
    <definedName name="piluleindica1" localSheetId="11">#REF!</definedName>
    <definedName name="piluleindica1" localSheetId="12">#REF!</definedName>
    <definedName name="piluleindica1" localSheetId="13">#REF!</definedName>
    <definedName name="piluleindica1" localSheetId="14">#REF!</definedName>
    <definedName name="piluleindica1" localSheetId="15">#REF!</definedName>
    <definedName name="piluleindica1" localSheetId="16">#REF!</definedName>
    <definedName name="piluleindica1" localSheetId="17">#REF!</definedName>
    <definedName name="piluleindica1" localSheetId="18">#REF!</definedName>
    <definedName name="piluleindica1" localSheetId="1">#REF!</definedName>
    <definedName name="piluleindica1">#REF!</definedName>
    <definedName name="pilulesativa1" localSheetId="2">#REF!</definedName>
    <definedName name="pilulesativa1" localSheetId="3">#REF!</definedName>
    <definedName name="pilulesativa1" localSheetId="4">#REF!</definedName>
    <definedName name="pilulesativa1" localSheetId="5">#REF!</definedName>
    <definedName name="pilulesativa1" localSheetId="6">#REF!</definedName>
    <definedName name="pilulesativa1" localSheetId="7">#REF!</definedName>
    <definedName name="pilulesativa1" localSheetId="8">#REF!</definedName>
    <definedName name="pilulesativa1" localSheetId="10">#REF!</definedName>
    <definedName name="pilulesativa1" localSheetId="11">#REF!</definedName>
    <definedName name="pilulesativa1" localSheetId="12">#REF!</definedName>
    <definedName name="pilulesativa1" localSheetId="13">#REF!</definedName>
    <definedName name="pilulesativa1" localSheetId="14">#REF!</definedName>
    <definedName name="pilulesativa1" localSheetId="15">#REF!</definedName>
    <definedName name="pilulesativa1" localSheetId="16">#REF!</definedName>
    <definedName name="pilulesativa1" localSheetId="17">#REF!</definedName>
    <definedName name="pilulesativa1" localSheetId="18">#REF!</definedName>
    <definedName name="pilulesativa1" localSheetId="1">#REF!</definedName>
    <definedName name="pilulesativa1">#REF!</definedName>
    <definedName name="ROLHYBRIDE77056">'77056'!#REF!</definedName>
    <definedName name="rolhybride77096">'77096'!$A$116:$K$161</definedName>
    <definedName name="rollhybride77004">'77004'!$A$76:$K$121</definedName>
    <definedName name="rollhybride77005">'77005'!$A$75:$K$117</definedName>
    <definedName name="rollhybride77007">'77007'!$A$90:$K$139</definedName>
    <definedName name="rollhybride77008">'77008'!$A$93:$K$169</definedName>
    <definedName name="rollhybride77010">'77010'!$A$148:$K$199</definedName>
    <definedName name="rollhybride77036">'77036'!$A$56:$K$86</definedName>
    <definedName name="rollhybride77037">'77037'!$A$75:$K$117</definedName>
    <definedName name="rollhybride77044">'77044'!$A$73:$K$113</definedName>
    <definedName name="rollhybride77052">'77052'!$A$162:$K$216</definedName>
    <definedName name="ROLLHYBRIDE77056">'77056'!$A$109:$K$152</definedName>
    <definedName name="rollhybride77074" localSheetId="7">'77032'!$A$56:$K$77</definedName>
    <definedName name="rollhybride77074" localSheetId="11">'77041'!$A$88:$K$133</definedName>
    <definedName name="rollhybride77074" localSheetId="14">'77053'!$A$87:$K$133</definedName>
    <definedName name="rollhybride77074">'77074'!$A$90:$K$134</definedName>
    <definedName name="rollhybride77074_2" localSheetId="7">'77032'!$A$56:$K$79</definedName>
    <definedName name="rollhybride77074_2" localSheetId="11">'77041'!$A$88:$K$139</definedName>
    <definedName name="rollhybride77074_2" localSheetId="14">'77053'!$A$87:$K$139</definedName>
    <definedName name="rollhybride77074_2">'77074'!$A$90:$K$137</definedName>
    <definedName name="rollhybride77083">'77083'!$A$124:$K$165</definedName>
    <definedName name="rollhybride77090">'77090'!$A$77:$K$124</definedName>
    <definedName name="rollindica77004">'77004'!$A$2:$K$36</definedName>
    <definedName name="rollindica77005">'77005'!$A$2:$K$34</definedName>
    <definedName name="rollindica77007">'77007'!$A$2:$K$39</definedName>
    <definedName name="rollindica77008">'77008'!$A$3:$K$40</definedName>
    <definedName name="rollindica77010">'77010'!$A$3:$K$43</definedName>
    <definedName name="rollindica77036">'77036'!$A$2:$K$23</definedName>
    <definedName name="rollindica77037">'77037'!$A$2:$K$35</definedName>
    <definedName name="rollindica77044">'77044'!$A$2:$K$34</definedName>
    <definedName name="rollindica77052">'77052'!$A$2:$K$40</definedName>
    <definedName name="rollindica77056">'77056'!$A$3:$K$36</definedName>
    <definedName name="rollindica77074" localSheetId="7">'77032'!$A$2:$K$23</definedName>
    <definedName name="rollindica77074" localSheetId="11">'77041'!$A$2:$K$39</definedName>
    <definedName name="rollindica77074" localSheetId="14">'77053'!$A$2:$K$38</definedName>
    <definedName name="rollindica77074">'77074'!$A$2:$K$39</definedName>
    <definedName name="rollindica77083">'77083'!$A$3:$K$38</definedName>
    <definedName name="rollindica77090">'77090'!$A$2:$K$38</definedName>
    <definedName name="rollindica77096">'77096'!$A$2:$K$34</definedName>
    <definedName name="rollsativa77004">'77004'!$A$38:$K$74</definedName>
    <definedName name="rollsativa77005">'77005'!$A$37:$K$72</definedName>
    <definedName name="rollsativa77007">'77007'!$A$40:$K$88</definedName>
    <definedName name="rollsativa77008">'77008'!$A$42:$K$90</definedName>
    <definedName name="rollsativa77010">'77010'!$A$45:$K$85</definedName>
    <definedName name="rollsativa77036">'77036'!$A$25:$K$54</definedName>
    <definedName name="rollsativa77037">'77037'!$A$38:$K$73</definedName>
    <definedName name="rollsativa77044">'77044'!$A$36:$K$70</definedName>
    <definedName name="rollsativa77052">'77052'!$A$72:$K$112</definedName>
    <definedName name="rollsativa77056">'77056'!$A$39:$K$75</definedName>
    <definedName name="rollsativa77074" localSheetId="7">'77032'!$A$27:$K$54</definedName>
    <definedName name="rollsativa77074" localSheetId="11">'77041'!$A$42:$K$86</definedName>
    <definedName name="rollsativa77074" localSheetId="14">'77053'!$A$41:$K$85</definedName>
    <definedName name="rollsativa77074">'77074'!$A$42:$K$88</definedName>
    <definedName name="rollsativa77074_2" localSheetId="7">'77032'!$A$25:$K$53</definedName>
    <definedName name="rollsativa77074_2" localSheetId="11">'77041'!$A$40:$K$85</definedName>
    <definedName name="rollsativa77074_2" localSheetId="14">'77053'!$A$39:$K$84</definedName>
    <definedName name="rollsativa77074_2">'77074'!$A$40:$K$87</definedName>
    <definedName name="rollsativa77083">'77083'!$A$40:$K$76</definedName>
    <definedName name="rollsativa77090">'77090'!$A$40:$K$75</definedName>
    <definedName name="rollsativa77096">'77096'!$A$75:$K$114</definedName>
    <definedName name="Sativa" localSheetId="2">Préroulés_Sativa[#All]</definedName>
    <definedName name="Sativa" localSheetId="3">Préroulés_Sativa[#All]</definedName>
    <definedName name="Sativa" localSheetId="4">Préroulés_Sativa[#All]</definedName>
    <definedName name="Sativa" localSheetId="5">Préroulés_Sativa[#All]</definedName>
    <definedName name="Sativa" localSheetId="6">Préroulés_Sativa[#All]</definedName>
    <definedName name="Sativa" localSheetId="7">Préroulés_Sativa[#All]</definedName>
    <definedName name="Sativa" localSheetId="8">Préroulés_Sativa[#All]</definedName>
    <definedName name="Sativa" localSheetId="10">Préroulés_Sativa[#All]</definedName>
    <definedName name="Sativa" localSheetId="11">Préroulés_Sativa[#All]</definedName>
    <definedName name="Sativa" localSheetId="12">Préroulés_Sativa[#All]</definedName>
    <definedName name="Sativa" localSheetId="13">Préroulés_Sativa[#All]</definedName>
    <definedName name="Sativa" localSheetId="14">Préroulés_Sativa[#All]</definedName>
    <definedName name="Sativa" localSheetId="15">Préroulés_Sativa[#All]</definedName>
    <definedName name="Sativa" localSheetId="16">Préroulés_Sativa[#All]</definedName>
    <definedName name="Sativa" localSheetId="17">Préroulés_Sativa[#All]</definedName>
    <definedName name="Sativa" localSheetId="18">Préroulés_Sativa[#All]</definedName>
    <definedName name="Sativa" localSheetId="19">Préroulés_Sativa[#All]</definedName>
    <definedName name="Sativa">Préroulés_Sativa[#All]</definedName>
    <definedName name="sativa1" localSheetId="2">#REF!</definedName>
    <definedName name="sativa1" localSheetId="3">#REF!</definedName>
    <definedName name="sativa1" localSheetId="4">#REF!</definedName>
    <definedName name="sativa1" localSheetId="5">#REF!</definedName>
    <definedName name="sativa1" localSheetId="6">#REF!</definedName>
    <definedName name="sativa1" localSheetId="7">#REF!</definedName>
    <definedName name="sativa1" localSheetId="8">#REF!</definedName>
    <definedName name="sativa1" localSheetId="10">#REF!</definedName>
    <definedName name="sativa1" localSheetId="11">#REF!</definedName>
    <definedName name="sativa1" localSheetId="12">#REF!</definedName>
    <definedName name="sativa1" localSheetId="13">#REF!</definedName>
    <definedName name="sativa1" localSheetId="14">#REF!</definedName>
    <definedName name="sativa1" localSheetId="15">#REF!</definedName>
    <definedName name="sativa1" localSheetId="16">#REF!</definedName>
    <definedName name="sativa1" localSheetId="17">#REF!</definedName>
    <definedName name="sativa1" localSheetId="18">#REF!</definedName>
    <definedName name="sativa1" localSheetId="19">#REF!</definedName>
    <definedName name="sativa1" localSheetId="1">#REF!</definedName>
    <definedName name="sativa1">#REF!</definedName>
    <definedName name="sativa3" localSheetId="7">Préroulés_Sativa[#All]</definedName>
    <definedName name="sativa3" localSheetId="11">Préroulés_Sativa[#All]</definedName>
    <definedName name="sativa3" localSheetId="14">Préroulés_Sativa[#All]</definedName>
    <definedName name="sativa3">Préroulés_Sativa[#All]</definedName>
    <definedName name="sativapre" localSheetId="2">#REF!</definedName>
    <definedName name="sativapre" localSheetId="3">#REF!</definedName>
    <definedName name="sativapre" localSheetId="4">#REF!</definedName>
    <definedName name="sativapre" localSheetId="5">#REF!</definedName>
    <definedName name="sativapre" localSheetId="6">#REF!</definedName>
    <definedName name="sativapre" localSheetId="7">#REF!</definedName>
    <definedName name="sativapre" localSheetId="8">#REF!</definedName>
    <definedName name="sativapre" localSheetId="10">#REF!</definedName>
    <definedName name="sativapre" localSheetId="11">#REF!</definedName>
    <definedName name="sativapre" localSheetId="12">#REF!</definedName>
    <definedName name="sativapre" localSheetId="13">#REF!</definedName>
    <definedName name="sativapre" localSheetId="14">#REF!</definedName>
    <definedName name="sativapre" localSheetId="15">#REF!</definedName>
    <definedName name="sativapre" localSheetId="16">#REF!</definedName>
    <definedName name="sativapre" localSheetId="17">#REF!</definedName>
    <definedName name="sativapre" localSheetId="18">#REF!</definedName>
    <definedName name="sativapre" localSheetId="19">#REF!</definedName>
    <definedName name="sativapre" localSheetId="1">#REF!</definedName>
    <definedName name="sativapre">#REF!</definedName>
    <definedName name="SATIVAPRE3" localSheetId="2">#REF!</definedName>
    <definedName name="SATIVAPRE3" localSheetId="3">#REF!</definedName>
    <definedName name="SATIVAPRE3" localSheetId="4">#REF!</definedName>
    <definedName name="SATIVAPRE3" localSheetId="5">#REF!</definedName>
    <definedName name="SATIVAPRE3" localSheetId="6">#REF!</definedName>
    <definedName name="SATIVAPRE3" localSheetId="7">#REF!</definedName>
    <definedName name="SATIVAPRE3" localSheetId="8">#REF!</definedName>
    <definedName name="SATIVAPRE3" localSheetId="10">#REF!</definedName>
    <definedName name="SATIVAPRE3" localSheetId="11">#REF!</definedName>
    <definedName name="SATIVAPRE3" localSheetId="12">#REF!</definedName>
    <definedName name="SATIVAPRE3" localSheetId="13">#REF!</definedName>
    <definedName name="SATIVAPRE3" localSheetId="14">#REF!</definedName>
    <definedName name="SATIVAPRE3" localSheetId="15">#REF!</definedName>
    <definedName name="SATIVAPRE3" localSheetId="16">#REF!</definedName>
    <definedName name="SATIVAPRE3" localSheetId="17">#REF!</definedName>
    <definedName name="SATIVAPRE3" localSheetId="18">#REF!</definedName>
    <definedName name="SATIVAPRE3" localSheetId="19">#REF!</definedName>
    <definedName name="SATIVAPRE3" localSheetId="1">#REF!</definedName>
    <definedName name="SATIVAPRE3">#REF!</definedName>
    <definedName name="_xlnm.Print_Area" localSheetId="4">'77007'!$A$1:$H$1</definedName>
    <definedName name="_xlnm.Print_Area" localSheetId="7">'77032'!$A$1:$H$1</definedName>
    <definedName name="_xlnm.Print_Area" localSheetId="11">'77041'!#REF!</definedName>
    <definedName name="_xlnm.Print_Area" localSheetId="12">'77044'!$A$1:$H$1</definedName>
    <definedName name="_xlnm.Print_Area" localSheetId="14">'77053'!#REF!</definedName>
    <definedName name="_xlnm.Print_Area" localSheetId="15">'77056'!$A$1:$H$1</definedName>
    <definedName name="_xlnm.Print_Area" localSheetId="16">'77074'!$A$1:$H$1</definedName>
    <definedName name="_xlnm.Print_Area" localSheetId="1">'Préroulés (O)'!$A$1:$H$1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3" i="39" l="1"/>
  <c r="J44" i="39"/>
  <c r="J45" i="39"/>
  <c r="J46" i="39"/>
  <c r="J47" i="39"/>
  <c r="J48" i="39"/>
  <c r="J49" i="39"/>
  <c r="J50" i="39"/>
  <c r="J51" i="39"/>
  <c r="J52" i="39"/>
  <c r="J53" i="39"/>
  <c r="J54" i="39"/>
  <c r="J55" i="39"/>
  <c r="J56" i="39"/>
  <c r="J57" i="39"/>
  <c r="J58" i="39"/>
  <c r="J59" i="39"/>
  <c r="J60" i="39"/>
  <c r="J61" i="39"/>
  <c r="J62" i="39"/>
  <c r="J63" i="39"/>
  <c r="J64" i="39"/>
  <c r="J65" i="39"/>
  <c r="J66" i="39"/>
  <c r="J67" i="39"/>
  <c r="J68" i="39"/>
  <c r="J69" i="39"/>
  <c r="J70" i="39"/>
  <c r="J71" i="39"/>
  <c r="J72" i="39"/>
  <c r="J73" i="39"/>
  <c r="J74" i="39"/>
  <c r="J75" i="39"/>
  <c r="J76" i="39"/>
  <c r="J77" i="39"/>
  <c r="J78" i="39"/>
  <c r="J79" i="39"/>
  <c r="J80" i="39"/>
  <c r="J81" i="39"/>
  <c r="J82" i="39"/>
  <c r="J83" i="39"/>
  <c r="J84" i="39"/>
  <c r="J85" i="39"/>
  <c r="J86" i="39"/>
  <c r="J87" i="39"/>
  <c r="J43" i="40"/>
  <c r="J38" i="39"/>
  <c r="K68" i="31"/>
  <c r="J68" i="31"/>
  <c r="G68" i="31"/>
  <c r="F68" i="31"/>
  <c r="D68" i="31"/>
  <c r="C68" i="31"/>
  <c r="B68" i="31"/>
  <c r="A68" i="31"/>
  <c r="K56" i="40"/>
  <c r="J56" i="40"/>
  <c r="G56" i="40"/>
  <c r="F56" i="40"/>
  <c r="D56" i="40"/>
  <c r="C56" i="40"/>
  <c r="B56" i="40"/>
  <c r="A56" i="40"/>
  <c r="K71" i="40"/>
  <c r="J71" i="40"/>
  <c r="G71" i="40"/>
  <c r="F71" i="40"/>
  <c r="D71" i="40"/>
  <c r="C71" i="40"/>
  <c r="B71" i="40"/>
  <c r="A71" i="40"/>
  <c r="K17" i="40"/>
  <c r="J17" i="40"/>
  <c r="G17" i="40"/>
  <c r="F17" i="40"/>
  <c r="D17" i="40"/>
  <c r="C17" i="40"/>
  <c r="B17" i="40"/>
  <c r="A17" i="40"/>
  <c r="K108" i="35"/>
  <c r="J108" i="35"/>
  <c r="G108" i="35"/>
  <c r="F108" i="35"/>
  <c r="D108" i="35"/>
  <c r="C108" i="35"/>
  <c r="B108" i="35"/>
  <c r="A108" i="35"/>
  <c r="K52" i="34"/>
  <c r="J52" i="34"/>
  <c r="G52" i="34"/>
  <c r="F52" i="34"/>
  <c r="D52" i="34"/>
  <c r="C52" i="34"/>
  <c r="B52" i="34"/>
  <c r="A52" i="34"/>
  <c r="I87" i="39"/>
  <c r="K15" i="35"/>
  <c r="G15" i="35"/>
  <c r="F15" i="35"/>
  <c r="D15" i="35"/>
  <c r="C15" i="35"/>
  <c r="B15" i="35"/>
  <c r="A15" i="35"/>
  <c r="A16" i="40"/>
  <c r="B16" i="40"/>
  <c r="C16" i="40"/>
  <c r="D16" i="40"/>
  <c r="F16" i="40"/>
  <c r="G16" i="40"/>
  <c r="K16" i="40"/>
  <c r="K18" i="31"/>
  <c r="G18" i="31"/>
  <c r="F18" i="31"/>
  <c r="D18" i="31"/>
  <c r="C18" i="31"/>
  <c r="B18" i="31"/>
  <c r="A18" i="31"/>
  <c r="A21" i="39"/>
  <c r="B21" i="39"/>
  <c r="C21" i="39"/>
  <c r="D21" i="39"/>
  <c r="F21" i="39"/>
  <c r="G21" i="39"/>
  <c r="K21" i="39"/>
  <c r="A78" i="39"/>
  <c r="B78" i="39"/>
  <c r="C78" i="39"/>
  <c r="D78" i="39"/>
  <c r="F78" i="39"/>
  <c r="K78" i="39"/>
  <c r="K6" i="33"/>
  <c r="G6" i="33"/>
  <c r="F6" i="33"/>
  <c r="D6" i="33"/>
  <c r="C6" i="33"/>
  <c r="B6" i="33"/>
  <c r="A6" i="33"/>
  <c r="K35" i="35" l="1"/>
  <c r="G35" i="35"/>
  <c r="F35" i="35"/>
  <c r="D35" i="35"/>
  <c r="C35" i="35"/>
  <c r="B35" i="35"/>
  <c r="A35" i="35"/>
  <c r="K24" i="31"/>
  <c r="G24" i="31"/>
  <c r="F24" i="31"/>
  <c r="D24" i="31"/>
  <c r="C24" i="31"/>
  <c r="B24" i="31"/>
  <c r="A24" i="31"/>
  <c r="K73" i="39"/>
  <c r="F73" i="39"/>
  <c r="D73" i="39"/>
  <c r="C73" i="39"/>
  <c r="B73" i="39"/>
  <c r="A73" i="39"/>
  <c r="K6" i="28"/>
  <c r="G6" i="28"/>
  <c r="F6" i="28"/>
  <c r="D6" i="28"/>
  <c r="C6" i="28"/>
  <c r="B6" i="28"/>
  <c r="A6" i="28"/>
  <c r="K30" i="39"/>
  <c r="G30" i="39"/>
  <c r="F30" i="39"/>
  <c r="D30" i="39"/>
  <c r="C30" i="39"/>
  <c r="B30" i="39"/>
  <c r="A30" i="39"/>
  <c r="K35" i="39"/>
  <c r="G35" i="39"/>
  <c r="F35" i="39"/>
  <c r="D35" i="39"/>
  <c r="C35" i="39"/>
  <c r="B35" i="39"/>
  <c r="A35" i="39"/>
  <c r="B26" i="40"/>
  <c r="K44" i="39"/>
  <c r="F44" i="39"/>
  <c r="D44" i="39"/>
  <c r="C44" i="39"/>
  <c r="B44" i="39"/>
  <c r="A44" i="39"/>
  <c r="K45" i="34"/>
  <c r="G45" i="34"/>
  <c r="F45" i="34"/>
  <c r="D45" i="34"/>
  <c r="C45" i="34"/>
  <c r="B45" i="34"/>
  <c r="A45" i="34"/>
  <c r="A54" i="33" l="1"/>
  <c r="B54" i="33"/>
  <c r="C54" i="33"/>
  <c r="D54" i="33"/>
  <c r="F54" i="33"/>
  <c r="G54" i="33"/>
  <c r="K54" i="33"/>
  <c r="K41" i="28" l="1"/>
  <c r="G41" i="28"/>
  <c r="F41" i="28"/>
  <c r="D41" i="28"/>
  <c r="C41" i="28"/>
  <c r="B41" i="28"/>
  <c r="A41" i="28"/>
  <c r="K48" i="28"/>
  <c r="G48" i="28"/>
  <c r="F48" i="28"/>
  <c r="D48" i="28"/>
  <c r="C48" i="28"/>
  <c r="B48" i="28"/>
  <c r="A48" i="28"/>
  <c r="K62" i="31"/>
  <c r="G62" i="31"/>
  <c r="F62" i="31"/>
  <c r="D62" i="31"/>
  <c r="C62" i="31"/>
  <c r="B62" i="31"/>
  <c r="A62" i="31"/>
  <c r="G5" i="42"/>
  <c r="A18" i="34"/>
  <c r="B18" i="34"/>
  <c r="C18" i="34"/>
  <c r="D18" i="34"/>
  <c r="F18" i="34"/>
  <c r="G18" i="34"/>
  <c r="K18" i="34"/>
  <c r="A10" i="48"/>
  <c r="B10" i="48"/>
  <c r="C10" i="48"/>
  <c r="D10" i="48"/>
  <c r="F10" i="48"/>
  <c r="G10" i="48"/>
  <c r="K10" i="48"/>
  <c r="K23" i="33"/>
  <c r="G23" i="33"/>
  <c r="F23" i="33"/>
  <c r="D23" i="33"/>
  <c r="C23" i="33"/>
  <c r="B23" i="33"/>
  <c r="A23" i="33"/>
  <c r="K14" i="33"/>
  <c r="G14" i="33"/>
  <c r="F14" i="33"/>
  <c r="D14" i="33"/>
  <c r="C14" i="33"/>
  <c r="B14" i="33"/>
  <c r="A14" i="33"/>
  <c r="K7" i="33" l="1"/>
  <c r="G7" i="33"/>
  <c r="F7" i="33"/>
  <c r="D7" i="33"/>
  <c r="C7" i="33"/>
  <c r="B7" i="33"/>
  <c r="A7" i="33"/>
  <c r="K27" i="35" l="1"/>
  <c r="G27" i="35"/>
  <c r="F27" i="35"/>
  <c r="D27" i="35"/>
  <c r="C27" i="35"/>
  <c r="B27" i="35"/>
  <c r="A27" i="35"/>
  <c r="K14" i="31"/>
  <c r="G14" i="31"/>
  <c r="F14" i="31"/>
  <c r="D14" i="31"/>
  <c r="C14" i="31"/>
  <c r="B14" i="31"/>
  <c r="A14" i="31"/>
  <c r="A27" i="39"/>
  <c r="B27" i="39"/>
  <c r="C27" i="39"/>
  <c r="D27" i="39"/>
  <c r="F27" i="39"/>
  <c r="G27" i="39"/>
  <c r="K27" i="39"/>
  <c r="K13" i="38"/>
  <c r="G13" i="38"/>
  <c r="F13" i="38"/>
  <c r="D13" i="38"/>
  <c r="C13" i="38"/>
  <c r="B13" i="38"/>
  <c r="A13" i="38"/>
  <c r="A16" i="34" l="1"/>
  <c r="B16" i="34"/>
  <c r="C16" i="34"/>
  <c r="D16" i="34"/>
  <c r="F16" i="34"/>
  <c r="G16" i="34"/>
  <c r="K16" i="34"/>
  <c r="K13" i="41"/>
  <c r="G13" i="41"/>
  <c r="F13" i="41"/>
  <c r="D13" i="41"/>
  <c r="C13" i="41"/>
  <c r="B13" i="41"/>
  <c r="A13" i="41"/>
  <c r="K13" i="30"/>
  <c r="G13" i="30"/>
  <c r="F13" i="30"/>
  <c r="D13" i="30"/>
  <c r="C13" i="30"/>
  <c r="B13" i="30"/>
  <c r="A13" i="30"/>
  <c r="K100" i="35" l="1"/>
  <c r="G100" i="35"/>
  <c r="F100" i="35"/>
  <c r="D100" i="35"/>
  <c r="C100" i="35"/>
  <c r="B100" i="35"/>
  <c r="A100" i="35"/>
  <c r="K81" i="35"/>
  <c r="G81" i="35"/>
  <c r="F81" i="35"/>
  <c r="D81" i="35"/>
  <c r="C81" i="35"/>
  <c r="B81" i="35"/>
  <c r="A81" i="35"/>
  <c r="K43" i="38"/>
  <c r="G43" i="38"/>
  <c r="F43" i="38"/>
  <c r="D43" i="38"/>
  <c r="C43" i="38"/>
  <c r="B43" i="38"/>
  <c r="A43" i="38"/>
  <c r="K20" i="33" l="1"/>
  <c r="G20" i="33"/>
  <c r="F20" i="33"/>
  <c r="D20" i="33"/>
  <c r="C20" i="33"/>
  <c r="B20" i="33"/>
  <c r="A20" i="33"/>
  <c r="K14" i="39" l="1"/>
  <c r="G14" i="39"/>
  <c r="F14" i="39"/>
  <c r="D14" i="39"/>
  <c r="C14" i="39"/>
  <c r="B14" i="39"/>
  <c r="A14" i="39"/>
  <c r="K20" i="41"/>
  <c r="G20" i="41"/>
  <c r="F20" i="41"/>
  <c r="D20" i="41"/>
  <c r="C20" i="41"/>
  <c r="B20" i="41"/>
  <c r="A20" i="41"/>
  <c r="A9" i="34"/>
  <c r="B9" i="34"/>
  <c r="C9" i="34"/>
  <c r="D9" i="34"/>
  <c r="F9" i="34"/>
  <c r="G9" i="34"/>
  <c r="K9" i="34"/>
  <c r="A26" i="40"/>
  <c r="C26" i="40"/>
  <c r="D26" i="40"/>
  <c r="F26" i="40"/>
  <c r="G26" i="40"/>
  <c r="K26" i="40"/>
  <c r="A27" i="40"/>
  <c r="B27" i="40"/>
  <c r="C27" i="40"/>
  <c r="D27" i="40"/>
  <c r="F27" i="40"/>
  <c r="G27" i="40"/>
  <c r="K27" i="40"/>
  <c r="K65" i="32"/>
  <c r="G65" i="32"/>
  <c r="F65" i="32"/>
  <c r="D65" i="32"/>
  <c r="C65" i="32"/>
  <c r="B65" i="32"/>
  <c r="A65" i="32"/>
  <c r="A66" i="33"/>
  <c r="B66" i="33"/>
  <c r="C66" i="33"/>
  <c r="D66" i="33"/>
  <c r="F66" i="33"/>
  <c r="G66" i="33"/>
  <c r="K66" i="33"/>
  <c r="K8" i="41" l="1"/>
  <c r="G8" i="41"/>
  <c r="F8" i="41"/>
  <c r="D8" i="41"/>
  <c r="C8" i="41"/>
  <c r="B8" i="41"/>
  <c r="A8" i="41"/>
  <c r="A20" i="48"/>
  <c r="B20" i="48"/>
  <c r="C20" i="48"/>
  <c r="D20" i="48"/>
  <c r="F20" i="48"/>
  <c r="G20" i="48"/>
  <c r="K20" i="48"/>
  <c r="A52" i="41"/>
  <c r="B52" i="41"/>
  <c r="C52" i="41"/>
  <c r="D52" i="41"/>
  <c r="F52" i="41"/>
  <c r="G52" i="41"/>
  <c r="K52" i="41"/>
  <c r="K17" i="32"/>
  <c r="G17" i="32"/>
  <c r="F17" i="32"/>
  <c r="D17" i="32"/>
  <c r="C17" i="32"/>
  <c r="B17" i="32"/>
  <c r="A17" i="32"/>
  <c r="A7" i="48"/>
  <c r="B7" i="48"/>
  <c r="C7" i="48"/>
  <c r="D7" i="48"/>
  <c r="F7" i="48"/>
  <c r="G7" i="48"/>
  <c r="K7" i="48"/>
  <c r="B5" i="48"/>
  <c r="C5" i="48"/>
  <c r="D5" i="48"/>
  <c r="F5" i="48"/>
  <c r="G5" i="48"/>
  <c r="K5" i="48"/>
  <c r="A16" i="48"/>
  <c r="B16" i="48"/>
  <c r="C16" i="48"/>
  <c r="D16" i="48"/>
  <c r="F16" i="48"/>
  <c r="K16" i="48"/>
  <c r="A59" i="38"/>
  <c r="B59" i="38"/>
  <c r="C59" i="38"/>
  <c r="D59" i="38"/>
  <c r="F59" i="38"/>
  <c r="G59" i="38"/>
  <c r="K59" i="38"/>
  <c r="K13" i="42" l="1"/>
  <c r="G13" i="42"/>
  <c r="F13" i="42"/>
  <c r="D13" i="42"/>
  <c r="C13" i="42"/>
  <c r="B13" i="42"/>
  <c r="A13" i="42"/>
  <c r="K96" i="42"/>
  <c r="G96" i="42"/>
  <c r="F96" i="42"/>
  <c r="D96" i="42"/>
  <c r="C96" i="42"/>
  <c r="B96" i="42"/>
  <c r="A96" i="42"/>
  <c r="K10" i="28"/>
  <c r="G10" i="28"/>
  <c r="F10" i="28"/>
  <c r="D10" i="28"/>
  <c r="C10" i="28"/>
  <c r="B10" i="28"/>
  <c r="A10" i="28"/>
  <c r="K58" i="34"/>
  <c r="G58" i="34"/>
  <c r="F58" i="34"/>
  <c r="D58" i="34"/>
  <c r="C58" i="34"/>
  <c r="B58" i="34"/>
  <c r="A58" i="34"/>
  <c r="K39" i="35"/>
  <c r="G39" i="35"/>
  <c r="F39" i="35"/>
  <c r="D39" i="35"/>
  <c r="C39" i="35"/>
  <c r="B39" i="35"/>
  <c r="A39" i="35"/>
  <c r="A22" i="39"/>
  <c r="B22" i="39"/>
  <c r="C22" i="39"/>
  <c r="D22" i="39"/>
  <c r="F22" i="39"/>
  <c r="G22" i="39"/>
  <c r="K22" i="39"/>
  <c r="K41" i="38"/>
  <c r="G41" i="38"/>
  <c r="F41" i="38"/>
  <c r="D41" i="38"/>
  <c r="C41" i="38"/>
  <c r="B41" i="38"/>
  <c r="A41" i="38"/>
  <c r="K42" i="32" l="1"/>
  <c r="G42" i="32"/>
  <c r="F42" i="32"/>
  <c r="D42" i="32"/>
  <c r="C42" i="32"/>
  <c r="B42" i="32"/>
  <c r="A42" i="32"/>
  <c r="K5" i="41"/>
  <c r="G5" i="41"/>
  <c r="F5" i="41"/>
  <c r="D5" i="41"/>
  <c r="C5" i="41"/>
  <c r="B5" i="41"/>
  <c r="A5" i="41"/>
  <c r="A36" i="41"/>
  <c r="B36" i="41"/>
  <c r="C36" i="41"/>
  <c r="D36" i="41"/>
  <c r="F36" i="41"/>
  <c r="G36" i="41"/>
  <c r="J36" i="41"/>
  <c r="K36" i="41"/>
  <c r="A43" i="39"/>
  <c r="B43" i="39"/>
  <c r="C43" i="39"/>
  <c r="D43" i="39"/>
  <c r="F43" i="39"/>
  <c r="K43" i="39"/>
  <c r="K67" i="31"/>
  <c r="G67" i="31"/>
  <c r="F67" i="31"/>
  <c r="D67" i="31"/>
  <c r="C67" i="31"/>
  <c r="B67" i="31"/>
  <c r="A67" i="31"/>
  <c r="K58" i="40"/>
  <c r="G58" i="40"/>
  <c r="F58" i="40"/>
  <c r="D58" i="40"/>
  <c r="C58" i="40"/>
  <c r="B58" i="40"/>
  <c r="A58" i="40"/>
  <c r="K70" i="40"/>
  <c r="G70" i="40"/>
  <c r="F70" i="40"/>
  <c r="D70" i="40"/>
  <c r="C70" i="40"/>
  <c r="B70" i="40"/>
  <c r="A70" i="40"/>
  <c r="F64" i="40"/>
  <c r="K23" i="35" l="1"/>
  <c r="G23" i="35"/>
  <c r="F23" i="35"/>
  <c r="D23" i="35"/>
  <c r="C23" i="35"/>
  <c r="B23" i="35"/>
  <c r="A23" i="35"/>
  <c r="K70" i="28"/>
  <c r="G70" i="28"/>
  <c r="F70" i="28"/>
  <c r="D70" i="28"/>
  <c r="C70" i="28"/>
  <c r="B70" i="28"/>
  <c r="A70" i="28"/>
  <c r="F72" i="36"/>
  <c r="C6" i="40"/>
  <c r="C7" i="40"/>
  <c r="K89" i="42"/>
  <c r="G89" i="42"/>
  <c r="F89" i="42"/>
  <c r="D89" i="42"/>
  <c r="C89" i="42"/>
  <c r="B89" i="42"/>
  <c r="A89" i="42"/>
  <c r="K52" i="48"/>
  <c r="G52" i="48"/>
  <c r="F52" i="48"/>
  <c r="D52" i="48"/>
  <c r="C52" i="48"/>
  <c r="B52" i="48"/>
  <c r="A52" i="48"/>
  <c r="K53" i="48"/>
  <c r="G53" i="48"/>
  <c r="F53" i="48"/>
  <c r="D53" i="48"/>
  <c r="C53" i="48"/>
  <c r="B53" i="48"/>
  <c r="A53" i="48"/>
  <c r="K51" i="48"/>
  <c r="G51" i="48"/>
  <c r="F51" i="48"/>
  <c r="D51" i="48"/>
  <c r="C51" i="48"/>
  <c r="B51" i="48"/>
  <c r="A51" i="48"/>
  <c r="K50" i="48"/>
  <c r="G50" i="48"/>
  <c r="F50" i="48"/>
  <c r="D50" i="48"/>
  <c r="C50" i="48"/>
  <c r="B50" i="48"/>
  <c r="A50" i="48"/>
  <c r="K49" i="48"/>
  <c r="G49" i="48"/>
  <c r="F49" i="48"/>
  <c r="D49" i="48"/>
  <c r="C49" i="48"/>
  <c r="B49" i="48"/>
  <c r="A49" i="48"/>
  <c r="K47" i="48"/>
  <c r="G47" i="48"/>
  <c r="F47" i="48"/>
  <c r="D47" i="48"/>
  <c r="C47" i="48"/>
  <c r="B47" i="48"/>
  <c r="A47" i="48"/>
  <c r="K48" i="48"/>
  <c r="G48" i="48"/>
  <c r="F48" i="48"/>
  <c r="D48" i="48"/>
  <c r="C48" i="48"/>
  <c r="B48" i="48"/>
  <c r="A48" i="48"/>
  <c r="K46" i="48"/>
  <c r="G46" i="48"/>
  <c r="F46" i="48"/>
  <c r="D46" i="48"/>
  <c r="C46" i="48"/>
  <c r="B46" i="48"/>
  <c r="A46" i="48"/>
  <c r="K45" i="48"/>
  <c r="G45" i="48"/>
  <c r="F45" i="48"/>
  <c r="D45" i="48"/>
  <c r="C45" i="48"/>
  <c r="B45" i="48"/>
  <c r="A45" i="48"/>
  <c r="K44" i="48"/>
  <c r="G44" i="48"/>
  <c r="F44" i="48"/>
  <c r="D44" i="48"/>
  <c r="C44" i="48"/>
  <c r="B44" i="48"/>
  <c r="A44" i="48"/>
  <c r="K43" i="48"/>
  <c r="G43" i="48"/>
  <c r="F43" i="48"/>
  <c r="D43" i="48"/>
  <c r="C43" i="48"/>
  <c r="B43" i="48"/>
  <c r="A43" i="48"/>
  <c r="K42" i="48"/>
  <c r="G42" i="48"/>
  <c r="F42" i="48"/>
  <c r="D42" i="48"/>
  <c r="C42" i="48"/>
  <c r="B42" i="48"/>
  <c r="A42" i="48"/>
  <c r="K41" i="48"/>
  <c r="G41" i="48"/>
  <c r="F41" i="48"/>
  <c r="D41" i="48"/>
  <c r="C41" i="48"/>
  <c r="B41" i="48"/>
  <c r="A41" i="48"/>
  <c r="K40" i="48"/>
  <c r="G40" i="48"/>
  <c r="F40" i="48"/>
  <c r="D40" i="48"/>
  <c r="C40" i="48"/>
  <c r="B40" i="48"/>
  <c r="A40" i="48"/>
  <c r="K39" i="48"/>
  <c r="G39" i="48"/>
  <c r="F39" i="48"/>
  <c r="D39" i="48"/>
  <c r="C39" i="48"/>
  <c r="B39" i="48"/>
  <c r="A39" i="48"/>
  <c r="K38" i="48"/>
  <c r="G38" i="48"/>
  <c r="F38" i="48"/>
  <c r="D38" i="48"/>
  <c r="C38" i="48"/>
  <c r="B38" i="48"/>
  <c r="A38" i="48"/>
  <c r="K37" i="48"/>
  <c r="G37" i="48"/>
  <c r="F37" i="48"/>
  <c r="D37" i="48"/>
  <c r="C37" i="48"/>
  <c r="B37" i="48"/>
  <c r="A37" i="48"/>
  <c r="K36" i="48"/>
  <c r="G36" i="48"/>
  <c r="F36" i="48"/>
  <c r="D36" i="48"/>
  <c r="C36" i="48"/>
  <c r="B36" i="48"/>
  <c r="A36" i="48"/>
  <c r="K35" i="48"/>
  <c r="G35" i="48"/>
  <c r="F35" i="48"/>
  <c r="D35" i="48"/>
  <c r="C35" i="48"/>
  <c r="B35" i="48"/>
  <c r="A35" i="48"/>
  <c r="K34" i="48"/>
  <c r="G34" i="48"/>
  <c r="F34" i="48"/>
  <c r="D34" i="48"/>
  <c r="C34" i="48"/>
  <c r="B34" i="48"/>
  <c r="A34" i="48"/>
  <c r="K33" i="48"/>
  <c r="J33" i="48"/>
  <c r="G33" i="48"/>
  <c r="F33" i="48"/>
  <c r="D33" i="48"/>
  <c r="C33" i="48"/>
  <c r="B33" i="48"/>
  <c r="A33" i="48"/>
  <c r="K32" i="48"/>
  <c r="G32" i="48"/>
  <c r="F32" i="48"/>
  <c r="D32" i="48"/>
  <c r="C32" i="48"/>
  <c r="B32" i="48"/>
  <c r="A32" i="48"/>
  <c r="K31" i="48"/>
  <c r="G31" i="48"/>
  <c r="F31" i="48"/>
  <c r="D31" i="48"/>
  <c r="C31" i="48"/>
  <c r="B31" i="48"/>
  <c r="A31" i="48"/>
  <c r="K30" i="48"/>
  <c r="G30" i="48"/>
  <c r="F30" i="48"/>
  <c r="D30" i="48"/>
  <c r="C30" i="48"/>
  <c r="B30" i="48"/>
  <c r="A30" i="48"/>
  <c r="K29" i="48"/>
  <c r="G29" i="48"/>
  <c r="F29" i="48"/>
  <c r="D29" i="48"/>
  <c r="C29" i="48"/>
  <c r="B29" i="48"/>
  <c r="A29" i="48"/>
  <c r="K28" i="48"/>
  <c r="G28" i="48"/>
  <c r="F28" i="48"/>
  <c r="D28" i="48"/>
  <c r="C28" i="48"/>
  <c r="B28" i="48"/>
  <c r="A28" i="48"/>
  <c r="K23" i="48"/>
  <c r="G23" i="48"/>
  <c r="F23" i="48"/>
  <c r="D23" i="48"/>
  <c r="C23" i="48"/>
  <c r="B23" i="48"/>
  <c r="A23" i="48"/>
  <c r="K22" i="48"/>
  <c r="G22" i="48"/>
  <c r="F22" i="48"/>
  <c r="D22" i="48"/>
  <c r="C22" i="48"/>
  <c r="B22" i="48"/>
  <c r="A22" i="48"/>
  <c r="K21" i="48"/>
  <c r="G21" i="48"/>
  <c r="F21" i="48"/>
  <c r="D21" i="48"/>
  <c r="C21" i="48"/>
  <c r="B21" i="48"/>
  <c r="A21" i="48"/>
  <c r="K19" i="48"/>
  <c r="G19" i="48"/>
  <c r="F19" i="48"/>
  <c r="D19" i="48"/>
  <c r="C19" i="48"/>
  <c r="B19" i="48"/>
  <c r="A19" i="48"/>
  <c r="K17" i="48"/>
  <c r="G17" i="48"/>
  <c r="F17" i="48"/>
  <c r="D17" i="48"/>
  <c r="C17" i="48"/>
  <c r="B17" i="48"/>
  <c r="A17" i="48"/>
  <c r="K15" i="48"/>
  <c r="G15" i="48"/>
  <c r="F15" i="48"/>
  <c r="D15" i="48"/>
  <c r="C15" i="48"/>
  <c r="B15" i="48"/>
  <c r="A15" i="48"/>
  <c r="K14" i="48"/>
  <c r="G14" i="48"/>
  <c r="F14" i="48"/>
  <c r="D14" i="48"/>
  <c r="C14" i="48"/>
  <c r="B14" i="48"/>
  <c r="A14" i="48"/>
  <c r="K13" i="48"/>
  <c r="G13" i="48"/>
  <c r="F13" i="48"/>
  <c r="D13" i="48"/>
  <c r="C13" i="48"/>
  <c r="B13" i="48"/>
  <c r="A13" i="48"/>
  <c r="K12" i="48"/>
  <c r="G12" i="48"/>
  <c r="F12" i="48"/>
  <c r="D12" i="48"/>
  <c r="C12" i="48"/>
  <c r="B12" i="48"/>
  <c r="A12" i="48"/>
  <c r="K11" i="48"/>
  <c r="G11" i="48"/>
  <c r="F11" i="48"/>
  <c r="D11" i="48"/>
  <c r="C11" i="48"/>
  <c r="B11" i="48"/>
  <c r="A11" i="48"/>
  <c r="K8" i="48"/>
  <c r="G8" i="48"/>
  <c r="F8" i="48"/>
  <c r="D8" i="48"/>
  <c r="C8" i="48"/>
  <c r="B8" i="48"/>
  <c r="A8" i="48"/>
  <c r="K9" i="48"/>
  <c r="G9" i="48"/>
  <c r="F9" i="48"/>
  <c r="D9" i="48"/>
  <c r="C9" i="48"/>
  <c r="B9" i="48"/>
  <c r="A9" i="48"/>
  <c r="K6" i="48"/>
  <c r="G6" i="48"/>
  <c r="F6" i="48"/>
  <c r="D6" i="48"/>
  <c r="C6" i="48"/>
  <c r="B6" i="48"/>
  <c r="A6" i="48"/>
  <c r="K6" i="40"/>
  <c r="G6" i="40"/>
  <c r="F6" i="40"/>
  <c r="D6" i="40"/>
  <c r="B6" i="40"/>
  <c r="A6" i="40"/>
  <c r="K54" i="32"/>
  <c r="G54" i="32"/>
  <c r="F54" i="32"/>
  <c r="D54" i="32"/>
  <c r="C54" i="32"/>
  <c r="B54" i="32"/>
  <c r="A54" i="32"/>
  <c r="K54" i="31"/>
  <c r="G54" i="31"/>
  <c r="F54" i="31"/>
  <c r="D54" i="31"/>
  <c r="C54" i="31"/>
  <c r="B54" i="31"/>
  <c r="A54" i="31"/>
  <c r="K5" i="31"/>
  <c r="G5" i="31"/>
  <c r="F5" i="31"/>
  <c r="D5" i="31"/>
  <c r="C5" i="31"/>
  <c r="B5" i="31"/>
  <c r="A5" i="31"/>
  <c r="J49" i="32"/>
  <c r="K54" i="28"/>
  <c r="G54" i="28"/>
  <c r="F54" i="28"/>
  <c r="D54" i="28"/>
  <c r="C54" i="28"/>
  <c r="B54" i="28"/>
  <c r="A54" i="28"/>
  <c r="K63" i="30"/>
  <c r="G63" i="30"/>
  <c r="F63" i="30"/>
  <c r="D63" i="30"/>
  <c r="C63" i="30"/>
  <c r="B63" i="30"/>
  <c r="A63" i="30"/>
  <c r="K55" i="31"/>
  <c r="G55" i="31"/>
  <c r="F55" i="31"/>
  <c r="D55" i="31"/>
  <c r="C55" i="31"/>
  <c r="B55" i="31"/>
  <c r="A55" i="31"/>
  <c r="K51" i="31"/>
  <c r="G51" i="31"/>
  <c r="F51" i="31"/>
  <c r="D51" i="31"/>
  <c r="C51" i="31"/>
  <c r="B51" i="31"/>
  <c r="A51" i="31"/>
  <c r="K47" i="31"/>
  <c r="G47" i="31"/>
  <c r="F47" i="31"/>
  <c r="D47" i="31"/>
  <c r="C47" i="31"/>
  <c r="B47" i="31"/>
  <c r="A47" i="31"/>
  <c r="K49" i="31"/>
  <c r="G49" i="31"/>
  <c r="F49" i="31"/>
  <c r="D49" i="31"/>
  <c r="C49" i="31"/>
  <c r="B49" i="31"/>
  <c r="A49" i="31"/>
  <c r="K52" i="28"/>
  <c r="G52" i="28"/>
  <c r="F52" i="28"/>
  <c r="D52" i="28"/>
  <c r="C52" i="28"/>
  <c r="B52" i="28"/>
  <c r="A52" i="28"/>
  <c r="K9" i="28"/>
  <c r="G9" i="28"/>
  <c r="F9" i="28"/>
  <c r="D9" i="28"/>
  <c r="C9" i="28"/>
  <c r="B9" i="28"/>
  <c r="A9" i="28"/>
  <c r="K52" i="38"/>
  <c r="G52" i="38"/>
  <c r="F52" i="38"/>
  <c r="D52" i="38"/>
  <c r="C52" i="38"/>
  <c r="B52" i="38"/>
  <c r="A52" i="38"/>
  <c r="K12" i="38"/>
  <c r="G12" i="38"/>
  <c r="F12" i="38"/>
  <c r="D12" i="38"/>
  <c r="C12" i="38"/>
  <c r="B12" i="38"/>
  <c r="A12" i="38"/>
  <c r="A52" i="40" l="1"/>
  <c r="B52" i="40"/>
  <c r="C52" i="40"/>
  <c r="D52" i="40"/>
  <c r="F52" i="40"/>
  <c r="G52" i="40"/>
  <c r="K52" i="40"/>
  <c r="A59" i="36" l="1"/>
  <c r="B59" i="36"/>
  <c r="C59" i="36"/>
  <c r="D59" i="36"/>
  <c r="F59" i="36"/>
  <c r="G59" i="36"/>
  <c r="K59" i="36"/>
  <c r="A63" i="36"/>
  <c r="B63" i="36"/>
  <c r="C63" i="36"/>
  <c r="D63" i="36"/>
  <c r="F63" i="36"/>
  <c r="G63" i="36"/>
  <c r="K63" i="36"/>
  <c r="A50" i="39"/>
  <c r="B50" i="39"/>
  <c r="C50" i="39"/>
  <c r="D50" i="39"/>
  <c r="F50" i="39"/>
  <c r="K50" i="39"/>
  <c r="A57" i="39"/>
  <c r="B57" i="39"/>
  <c r="C57" i="39"/>
  <c r="D57" i="39"/>
  <c r="F57" i="39"/>
  <c r="K57" i="39"/>
  <c r="A62" i="39"/>
  <c r="B62" i="39"/>
  <c r="C62" i="39"/>
  <c r="D62" i="39"/>
  <c r="F62" i="39"/>
  <c r="K62" i="39"/>
  <c r="A60" i="39"/>
  <c r="B60" i="39"/>
  <c r="C60" i="39"/>
  <c r="D60" i="39"/>
  <c r="F60" i="39"/>
  <c r="K60" i="39"/>
  <c r="A55" i="39"/>
  <c r="B55" i="39"/>
  <c r="C55" i="39"/>
  <c r="D55" i="39"/>
  <c r="F55" i="39"/>
  <c r="K55" i="39"/>
  <c r="A51" i="39"/>
  <c r="B51" i="39"/>
  <c r="C51" i="39"/>
  <c r="D51" i="39"/>
  <c r="F51" i="39"/>
  <c r="K51" i="39"/>
  <c r="K49" i="33"/>
  <c r="G49" i="33"/>
  <c r="F49" i="33"/>
  <c r="D49" i="33"/>
  <c r="C49" i="33"/>
  <c r="B49" i="33"/>
  <c r="A49" i="33"/>
  <c r="K91" i="35" l="1"/>
  <c r="G91" i="35"/>
  <c r="F91" i="35"/>
  <c r="D91" i="35"/>
  <c r="C91" i="35"/>
  <c r="B91" i="35"/>
  <c r="A91" i="35"/>
  <c r="A53" i="41"/>
  <c r="B53" i="41"/>
  <c r="C53" i="41"/>
  <c r="D53" i="41"/>
  <c r="F53" i="41"/>
  <c r="G53" i="41"/>
  <c r="K53" i="41"/>
  <c r="A55" i="41"/>
  <c r="B55" i="41"/>
  <c r="C55" i="41"/>
  <c r="D55" i="41"/>
  <c r="F55" i="41"/>
  <c r="G55" i="41"/>
  <c r="K55" i="41"/>
  <c r="K54" i="40"/>
  <c r="G54" i="40"/>
  <c r="F54" i="40"/>
  <c r="D54" i="40"/>
  <c r="C54" i="40"/>
  <c r="B54" i="40"/>
  <c r="A54" i="40"/>
  <c r="K13" i="40"/>
  <c r="G13" i="40"/>
  <c r="F13" i="40"/>
  <c r="D13" i="40"/>
  <c r="C13" i="40"/>
  <c r="B13" i="40"/>
  <c r="A13" i="40"/>
  <c r="A7" i="40" l="1"/>
  <c r="A11" i="40"/>
  <c r="A8" i="40"/>
  <c r="A10" i="40"/>
  <c r="A9" i="40"/>
  <c r="A12" i="40"/>
  <c r="A14" i="40"/>
  <c r="A15" i="40"/>
  <c r="A19" i="40"/>
  <c r="A18" i="40"/>
  <c r="A20" i="40"/>
  <c r="A21" i="40"/>
  <c r="A22" i="40"/>
  <c r="A23" i="40"/>
  <c r="A24" i="40"/>
  <c r="A25" i="40"/>
  <c r="A28" i="40"/>
  <c r="A29" i="40"/>
  <c r="A30" i="40"/>
  <c r="A31" i="40"/>
  <c r="A32" i="40"/>
  <c r="A33" i="40"/>
  <c r="A35" i="40"/>
  <c r="A34" i="40"/>
  <c r="A36" i="40"/>
  <c r="A37" i="40"/>
  <c r="C35" i="32" l="1"/>
  <c r="A35" i="32"/>
  <c r="K9" i="40"/>
  <c r="G9" i="40"/>
  <c r="F9" i="40"/>
  <c r="D9" i="40"/>
  <c r="C9" i="40"/>
  <c r="B9" i="40"/>
  <c r="K83" i="36"/>
  <c r="G83" i="36"/>
  <c r="F83" i="36"/>
  <c r="D83" i="36"/>
  <c r="C83" i="36"/>
  <c r="B83" i="36"/>
  <c r="A83" i="36"/>
  <c r="K58" i="36"/>
  <c r="G58" i="36"/>
  <c r="F58" i="36"/>
  <c r="D58" i="36"/>
  <c r="C58" i="36"/>
  <c r="B58" i="36"/>
  <c r="A58" i="36"/>
  <c r="K57" i="40"/>
  <c r="G57" i="40"/>
  <c r="F57" i="40"/>
  <c r="D57" i="40"/>
  <c r="C57" i="40"/>
  <c r="B57" i="40"/>
  <c r="A57" i="40"/>
  <c r="C15" i="40"/>
  <c r="C10" i="40"/>
  <c r="K13" i="28"/>
  <c r="G13" i="28"/>
  <c r="F13" i="28"/>
  <c r="D13" i="28"/>
  <c r="C13" i="28"/>
  <c r="B13" i="28"/>
  <c r="A13" i="28"/>
  <c r="K8" i="28"/>
  <c r="G8" i="28"/>
  <c r="F8" i="28"/>
  <c r="D8" i="28"/>
  <c r="C8" i="28"/>
  <c r="B8" i="28"/>
  <c r="A8" i="28"/>
  <c r="K79" i="39"/>
  <c r="F79" i="39"/>
  <c r="D79" i="39"/>
  <c r="C79" i="39"/>
  <c r="B79" i="39"/>
  <c r="A79" i="39"/>
  <c r="K79" i="30"/>
  <c r="G79" i="30"/>
  <c r="F79" i="30"/>
  <c r="D79" i="30"/>
  <c r="C79" i="30"/>
  <c r="B79" i="30"/>
  <c r="A79" i="30"/>
  <c r="K69" i="28" l="1"/>
  <c r="G69" i="28"/>
  <c r="F69" i="28"/>
  <c r="D69" i="28"/>
  <c r="C69" i="28"/>
  <c r="B69" i="28"/>
  <c r="A69" i="28"/>
  <c r="J58" i="30"/>
  <c r="A58" i="30"/>
  <c r="B58" i="30"/>
  <c r="C58" i="30"/>
  <c r="D58" i="30"/>
  <c r="F58" i="30"/>
  <c r="G58" i="30"/>
  <c r="K58" i="30"/>
  <c r="K5" i="28"/>
  <c r="G5" i="28"/>
  <c r="F5" i="28"/>
  <c r="D5" i="28"/>
  <c r="C5" i="28"/>
  <c r="B5" i="28"/>
  <c r="A5" i="28"/>
  <c r="K67" i="41"/>
  <c r="G67" i="41"/>
  <c r="F67" i="41"/>
  <c r="D67" i="41"/>
  <c r="C67" i="41"/>
  <c r="B67" i="41"/>
  <c r="A67" i="41"/>
  <c r="A24" i="33"/>
  <c r="B24" i="33"/>
  <c r="C24" i="33"/>
  <c r="D24" i="33"/>
  <c r="F24" i="33"/>
  <c r="G24" i="33"/>
  <c r="K24" i="33"/>
  <c r="A88" i="42" l="1"/>
  <c r="B88" i="42"/>
  <c r="C88" i="42"/>
  <c r="D88" i="42"/>
  <c r="F88" i="42"/>
  <c r="G88" i="42"/>
  <c r="K88" i="42"/>
  <c r="K51" i="40"/>
  <c r="G51" i="40"/>
  <c r="F51" i="40"/>
  <c r="D51" i="40"/>
  <c r="C51" i="40"/>
  <c r="B51" i="40"/>
  <c r="A51" i="40"/>
  <c r="K71" i="28"/>
  <c r="G71" i="28"/>
  <c r="F71" i="28"/>
  <c r="D71" i="28"/>
  <c r="C71" i="28"/>
  <c r="B71" i="28"/>
  <c r="A71" i="28"/>
  <c r="K50" i="31" l="1"/>
  <c r="G50" i="31"/>
  <c r="F50" i="31"/>
  <c r="D50" i="31"/>
  <c r="C50" i="31"/>
  <c r="B50" i="31"/>
  <c r="A50" i="31"/>
  <c r="K5" i="39"/>
  <c r="G5" i="39"/>
  <c r="F5" i="39"/>
  <c r="D5" i="39"/>
  <c r="C5" i="39"/>
  <c r="B5" i="39"/>
  <c r="A5" i="39"/>
  <c r="A44" i="32"/>
  <c r="A19" i="39"/>
  <c r="B19" i="39"/>
  <c r="C19" i="39"/>
  <c r="D19" i="39"/>
  <c r="F19" i="39"/>
  <c r="G19" i="39"/>
  <c r="K19" i="39"/>
  <c r="K94" i="42"/>
  <c r="G94" i="42"/>
  <c r="F94" i="42"/>
  <c r="D94" i="42"/>
  <c r="C94" i="42"/>
  <c r="B94" i="42"/>
  <c r="A94" i="42"/>
  <c r="K5" i="38"/>
  <c r="G5" i="38"/>
  <c r="F5" i="38"/>
  <c r="D5" i="38"/>
  <c r="C5" i="38"/>
  <c r="B5" i="38"/>
  <c r="A5" i="38"/>
  <c r="A19" i="34" l="1"/>
  <c r="B19" i="34"/>
  <c r="C19" i="34"/>
  <c r="D19" i="34"/>
  <c r="F19" i="34"/>
  <c r="G19" i="34"/>
  <c r="K19" i="34"/>
  <c r="K69" i="36"/>
  <c r="G69" i="36"/>
  <c r="F69" i="36"/>
  <c r="D69" i="36"/>
  <c r="C69" i="36"/>
  <c r="B69" i="36"/>
  <c r="A69" i="36"/>
  <c r="A67" i="34"/>
  <c r="B67" i="34"/>
  <c r="C67" i="34"/>
  <c r="D67" i="34"/>
  <c r="F67" i="34"/>
  <c r="G67" i="34"/>
  <c r="K67" i="34"/>
  <c r="K58" i="31"/>
  <c r="G58" i="31"/>
  <c r="F58" i="31"/>
  <c r="D58" i="31"/>
  <c r="C58" i="31"/>
  <c r="B58" i="31"/>
  <c r="A58" i="31"/>
  <c r="K7" i="42"/>
  <c r="G7" i="42"/>
  <c r="F7" i="42"/>
  <c r="D7" i="42"/>
  <c r="C7" i="42"/>
  <c r="B7" i="42"/>
  <c r="A7" i="42"/>
  <c r="K8" i="30"/>
  <c r="G8" i="30"/>
  <c r="F8" i="30"/>
  <c r="D8" i="30"/>
  <c r="C8" i="30"/>
  <c r="B8" i="30"/>
  <c r="A8" i="30"/>
  <c r="K7" i="38"/>
  <c r="G7" i="38"/>
  <c r="F7" i="38"/>
  <c r="D7" i="38"/>
  <c r="C7" i="38"/>
  <c r="B7" i="38"/>
  <c r="A7" i="38"/>
  <c r="K72" i="39" l="1"/>
  <c r="F72" i="39"/>
  <c r="D72" i="39"/>
  <c r="C72" i="39"/>
  <c r="B72" i="39"/>
  <c r="A72" i="39"/>
  <c r="K8" i="39"/>
  <c r="G8" i="39"/>
  <c r="F8" i="39"/>
  <c r="D8" i="39"/>
  <c r="C8" i="39"/>
  <c r="B8" i="39"/>
  <c r="A8" i="39"/>
  <c r="K46" i="33"/>
  <c r="G46" i="33"/>
  <c r="F46" i="33"/>
  <c r="D46" i="33"/>
  <c r="C46" i="33"/>
  <c r="B46" i="33"/>
  <c r="A46" i="33"/>
  <c r="K7" i="31" l="1"/>
  <c r="G7" i="31"/>
  <c r="F7" i="31"/>
  <c r="D7" i="31"/>
  <c r="C7" i="31"/>
  <c r="B7" i="31"/>
  <c r="A7" i="31"/>
  <c r="K8" i="40"/>
  <c r="G8" i="40"/>
  <c r="F8" i="40"/>
  <c r="D8" i="40"/>
  <c r="C8" i="40"/>
  <c r="B8" i="40"/>
  <c r="K5" i="35"/>
  <c r="G5" i="35"/>
  <c r="F5" i="35"/>
  <c r="D5" i="35"/>
  <c r="C5" i="35"/>
  <c r="B5" i="35"/>
  <c r="A5" i="35"/>
  <c r="K33" i="33"/>
  <c r="G33" i="33"/>
  <c r="F33" i="33"/>
  <c r="D33" i="33"/>
  <c r="C33" i="33"/>
  <c r="B33" i="33"/>
  <c r="A33" i="33"/>
  <c r="K29" i="30" l="1"/>
  <c r="G29" i="30"/>
  <c r="F29" i="30"/>
  <c r="D29" i="30"/>
  <c r="C29" i="30"/>
  <c r="B29" i="30"/>
  <c r="A29" i="30"/>
  <c r="K84" i="30"/>
  <c r="G84" i="30"/>
  <c r="F84" i="30"/>
  <c r="D84" i="30"/>
  <c r="C84" i="30"/>
  <c r="B84" i="30"/>
  <c r="A84" i="30"/>
  <c r="K19" i="30"/>
  <c r="G19" i="30"/>
  <c r="F19" i="30"/>
  <c r="D19" i="30"/>
  <c r="C19" i="30"/>
  <c r="B19" i="30"/>
  <c r="A19" i="30"/>
  <c r="A66" i="39"/>
  <c r="B66" i="39"/>
  <c r="C66" i="39"/>
  <c r="D66" i="39"/>
  <c r="F66" i="39"/>
  <c r="K66" i="39"/>
  <c r="K33" i="42"/>
  <c r="G33" i="42"/>
  <c r="F33" i="42"/>
  <c r="D33" i="42"/>
  <c r="C33" i="42"/>
  <c r="B33" i="42"/>
  <c r="A33" i="42"/>
  <c r="K112" i="42"/>
  <c r="G112" i="42"/>
  <c r="F112" i="42"/>
  <c r="D112" i="42"/>
  <c r="C112" i="42"/>
  <c r="B112" i="42"/>
  <c r="A112" i="42"/>
  <c r="K61" i="41"/>
  <c r="G61" i="41"/>
  <c r="F61" i="41"/>
  <c r="D61" i="41"/>
  <c r="C61" i="41"/>
  <c r="B61" i="41"/>
  <c r="A61" i="41"/>
  <c r="A65" i="39"/>
  <c r="B65" i="39"/>
  <c r="C65" i="39"/>
  <c r="D65" i="39"/>
  <c r="F65" i="39"/>
  <c r="K65" i="39"/>
  <c r="A88" i="36" l="1"/>
  <c r="B88" i="36"/>
  <c r="C88" i="36"/>
  <c r="D88" i="36"/>
  <c r="F88" i="36"/>
  <c r="G88" i="36"/>
  <c r="K88" i="36"/>
  <c r="A39" i="36"/>
  <c r="B39" i="36"/>
  <c r="C39" i="36"/>
  <c r="D39" i="36"/>
  <c r="F39" i="36"/>
  <c r="G39" i="36"/>
  <c r="K39" i="36"/>
  <c r="H99" i="18"/>
  <c r="J7" i="33" s="1"/>
  <c r="A61" i="39"/>
  <c r="B61" i="39"/>
  <c r="C61" i="39"/>
  <c r="D61" i="39"/>
  <c r="F61" i="39"/>
  <c r="K61" i="39"/>
  <c r="K29" i="28"/>
  <c r="G29" i="28"/>
  <c r="F29" i="28"/>
  <c r="D29" i="28"/>
  <c r="C29" i="28"/>
  <c r="B29" i="28"/>
  <c r="A29" i="28"/>
  <c r="K61" i="31"/>
  <c r="G61" i="31"/>
  <c r="F61" i="31"/>
  <c r="D61" i="31"/>
  <c r="C61" i="31"/>
  <c r="B61" i="31"/>
  <c r="A61" i="31"/>
  <c r="K84" i="35"/>
  <c r="G84" i="35"/>
  <c r="F84" i="35"/>
  <c r="D84" i="35"/>
  <c r="C84" i="35"/>
  <c r="B84" i="35"/>
  <c r="A84" i="35"/>
  <c r="A34" i="41"/>
  <c r="B34" i="41"/>
  <c r="C34" i="41"/>
  <c r="D34" i="41"/>
  <c r="F34" i="41"/>
  <c r="G34" i="41"/>
  <c r="K34" i="41"/>
  <c r="A74" i="41"/>
  <c r="B74" i="41"/>
  <c r="C74" i="41"/>
  <c r="D74" i="41"/>
  <c r="F74" i="41"/>
  <c r="G74" i="41"/>
  <c r="K74" i="41"/>
  <c r="K6" i="30"/>
  <c r="G6" i="30"/>
  <c r="F6" i="30"/>
  <c r="D6" i="30"/>
  <c r="C6" i="30"/>
  <c r="B6" i="30"/>
  <c r="A6" i="30"/>
  <c r="J8" i="30" l="1"/>
  <c r="J6" i="48"/>
  <c r="J9" i="28"/>
  <c r="J7" i="38"/>
  <c r="J8" i="39"/>
  <c r="J7" i="31"/>
  <c r="J5" i="35"/>
  <c r="K21" i="30"/>
  <c r="G21" i="30"/>
  <c r="F21" i="30"/>
  <c r="D21" i="30"/>
  <c r="C21" i="30"/>
  <c r="B21" i="30"/>
  <c r="A21" i="30"/>
  <c r="K73" i="38"/>
  <c r="G73" i="38"/>
  <c r="F73" i="38"/>
  <c r="D73" i="38"/>
  <c r="C73" i="38"/>
  <c r="B73" i="38"/>
  <c r="A73" i="38"/>
  <c r="K34" i="38"/>
  <c r="G34" i="38"/>
  <c r="F34" i="38"/>
  <c r="D34" i="38"/>
  <c r="C34" i="38"/>
  <c r="B34" i="38"/>
  <c r="A34" i="38"/>
  <c r="K72" i="31" l="1"/>
  <c r="G72" i="31"/>
  <c r="F72" i="31"/>
  <c r="D72" i="31"/>
  <c r="C72" i="31"/>
  <c r="B72" i="31"/>
  <c r="A72" i="31"/>
  <c r="K33" i="31"/>
  <c r="G33" i="31"/>
  <c r="F33" i="31"/>
  <c r="D33" i="31"/>
  <c r="C33" i="31"/>
  <c r="B33" i="31"/>
  <c r="A33" i="31"/>
  <c r="K74" i="32"/>
  <c r="G74" i="32"/>
  <c r="F74" i="32"/>
  <c r="D74" i="32"/>
  <c r="C74" i="32"/>
  <c r="B74" i="32"/>
  <c r="A74" i="32"/>
  <c r="K41" i="30"/>
  <c r="G41" i="30"/>
  <c r="F41" i="30"/>
  <c r="D41" i="30"/>
  <c r="C41" i="30"/>
  <c r="B41" i="30"/>
  <c r="A41" i="30"/>
  <c r="A87" i="34"/>
  <c r="B87" i="34"/>
  <c r="C87" i="34"/>
  <c r="D87" i="34"/>
  <c r="F87" i="34"/>
  <c r="G87" i="34"/>
  <c r="K87" i="34"/>
  <c r="A38" i="34" l="1"/>
  <c r="B38" i="34"/>
  <c r="C38" i="34"/>
  <c r="D38" i="34"/>
  <c r="F38" i="34"/>
  <c r="G38" i="34"/>
  <c r="K38" i="34"/>
  <c r="K69" i="33"/>
  <c r="G69" i="33"/>
  <c r="F69" i="33"/>
  <c r="D69" i="33"/>
  <c r="C69" i="33"/>
  <c r="B69" i="33"/>
  <c r="A69" i="33"/>
  <c r="B36" i="40" l="1"/>
  <c r="C36" i="40"/>
  <c r="D36" i="40"/>
  <c r="F36" i="40"/>
  <c r="G36" i="40"/>
  <c r="K36" i="40"/>
  <c r="A74" i="40"/>
  <c r="B74" i="40"/>
  <c r="C74" i="40"/>
  <c r="D74" i="40"/>
  <c r="F74" i="40"/>
  <c r="G74" i="40"/>
  <c r="K74" i="40"/>
  <c r="K35" i="28"/>
  <c r="G35" i="28"/>
  <c r="F35" i="28"/>
  <c r="D35" i="28"/>
  <c r="C35" i="28"/>
  <c r="B35" i="28"/>
  <c r="A35" i="28"/>
  <c r="K74" i="28"/>
  <c r="G74" i="28"/>
  <c r="F74" i="28"/>
  <c r="D74" i="28"/>
  <c r="C74" i="28"/>
  <c r="B74" i="28"/>
  <c r="A74" i="28"/>
  <c r="K38" i="35"/>
  <c r="G38" i="35"/>
  <c r="F38" i="35"/>
  <c r="D38" i="35"/>
  <c r="C38" i="35"/>
  <c r="B38" i="35"/>
  <c r="A38" i="35"/>
  <c r="K111" i="35"/>
  <c r="G111" i="35"/>
  <c r="F111" i="35"/>
  <c r="D111" i="35"/>
  <c r="C111" i="35"/>
  <c r="B111" i="35"/>
  <c r="A111" i="35"/>
  <c r="K37" i="39"/>
  <c r="G37" i="39"/>
  <c r="F37" i="39"/>
  <c r="D37" i="39"/>
  <c r="C37" i="39"/>
  <c r="B37" i="39"/>
  <c r="A37" i="39"/>
  <c r="K86" i="39"/>
  <c r="F86" i="39"/>
  <c r="D86" i="39"/>
  <c r="C86" i="39"/>
  <c r="B86" i="39"/>
  <c r="A86" i="39"/>
  <c r="H21" i="18"/>
  <c r="J52" i="48" s="1"/>
  <c r="H80" i="18"/>
  <c r="J22" i="48" s="1"/>
  <c r="K35" i="32"/>
  <c r="F35" i="32"/>
  <c r="C73" i="32"/>
  <c r="C72" i="32"/>
  <c r="C55" i="32"/>
  <c r="D55" i="32"/>
  <c r="F55" i="32"/>
  <c r="K55" i="32"/>
  <c r="C58" i="32"/>
  <c r="D58" i="32"/>
  <c r="F58" i="32"/>
  <c r="G58" i="32"/>
  <c r="K58" i="32"/>
  <c r="C61" i="32"/>
  <c r="D61" i="32"/>
  <c r="F61" i="32"/>
  <c r="G61" i="32"/>
  <c r="K61" i="32"/>
  <c r="C57" i="32"/>
  <c r="D57" i="32"/>
  <c r="F57" i="32"/>
  <c r="G57" i="32"/>
  <c r="K57" i="32"/>
  <c r="C56" i="32"/>
  <c r="D56" i="32"/>
  <c r="F56" i="32"/>
  <c r="G56" i="32"/>
  <c r="K56" i="32"/>
  <c r="C59" i="32"/>
  <c r="D59" i="32"/>
  <c r="F59" i="32"/>
  <c r="G59" i="32"/>
  <c r="K59" i="32"/>
  <c r="C60" i="32"/>
  <c r="D60" i="32"/>
  <c r="F60" i="32"/>
  <c r="G60" i="32"/>
  <c r="K60" i="32"/>
  <c r="C62" i="32"/>
  <c r="D62" i="32"/>
  <c r="F62" i="32"/>
  <c r="G62" i="32"/>
  <c r="K62" i="32"/>
  <c r="C63" i="32"/>
  <c r="D63" i="32"/>
  <c r="F63" i="32"/>
  <c r="G63" i="32"/>
  <c r="K63" i="32"/>
  <c r="C64" i="32"/>
  <c r="D64" i="32"/>
  <c r="F64" i="32"/>
  <c r="G64" i="32"/>
  <c r="K64" i="32"/>
  <c r="C66" i="32"/>
  <c r="D66" i="32"/>
  <c r="F66" i="32"/>
  <c r="G66" i="32"/>
  <c r="K66" i="32"/>
  <c r="C68" i="32"/>
  <c r="D68" i="32"/>
  <c r="F68" i="32"/>
  <c r="G68" i="32"/>
  <c r="K68" i="32"/>
  <c r="C67" i="32"/>
  <c r="D67" i="32"/>
  <c r="F67" i="32"/>
  <c r="G67" i="32"/>
  <c r="K67" i="32"/>
  <c r="C69" i="32"/>
  <c r="D69" i="32"/>
  <c r="F69" i="32"/>
  <c r="G69" i="32"/>
  <c r="K69" i="32"/>
  <c r="C70" i="32"/>
  <c r="D70" i="32"/>
  <c r="F70" i="32"/>
  <c r="G70" i="32"/>
  <c r="K70" i="32"/>
  <c r="C71" i="32"/>
  <c r="D71" i="32"/>
  <c r="F71" i="32"/>
  <c r="G71" i="32"/>
  <c r="K71" i="32"/>
  <c r="D73" i="32"/>
  <c r="F73" i="32"/>
  <c r="G73" i="32"/>
  <c r="K73" i="32"/>
  <c r="D72" i="32"/>
  <c r="F72" i="32"/>
  <c r="G72" i="32"/>
  <c r="K72" i="32"/>
  <c r="K25" i="31"/>
  <c r="G25" i="31"/>
  <c r="F25" i="31"/>
  <c r="D25" i="31"/>
  <c r="C25" i="31"/>
  <c r="B25" i="31"/>
  <c r="A25" i="31"/>
  <c r="K42" i="38"/>
  <c r="G42" i="38"/>
  <c r="F42" i="38"/>
  <c r="D42" i="38"/>
  <c r="C42" i="38"/>
  <c r="B42" i="38"/>
  <c r="J39" i="36" l="1"/>
  <c r="J33" i="33"/>
  <c r="J33" i="42"/>
  <c r="J84" i="30"/>
  <c r="J112" i="42"/>
  <c r="J74" i="41"/>
  <c r="J88" i="36"/>
  <c r="J35" i="32"/>
  <c r="J34" i="41"/>
  <c r="J34" i="38"/>
  <c r="J33" i="31"/>
  <c r="J41" i="30"/>
  <c r="J38" i="34"/>
  <c r="J73" i="38"/>
  <c r="J72" i="31"/>
  <c r="J74" i="32"/>
  <c r="J87" i="34"/>
  <c r="J36" i="40"/>
  <c r="J35" i="28"/>
  <c r="J38" i="35"/>
  <c r="J37" i="39"/>
  <c r="J69" i="33"/>
  <c r="J74" i="40"/>
  <c r="J74" i="28"/>
  <c r="J111" i="35"/>
  <c r="A49" i="39"/>
  <c r="B49" i="39"/>
  <c r="C49" i="39"/>
  <c r="D49" i="39"/>
  <c r="F49" i="39"/>
  <c r="K49" i="39"/>
  <c r="A80" i="42" l="1"/>
  <c r="B80" i="42"/>
  <c r="C80" i="42"/>
  <c r="D80" i="42"/>
  <c r="F80" i="42"/>
  <c r="G80" i="42"/>
  <c r="K80" i="42"/>
  <c r="A8" i="33"/>
  <c r="B8" i="33"/>
  <c r="C8" i="33"/>
  <c r="D8" i="33"/>
  <c r="F8" i="33"/>
  <c r="G8" i="33"/>
  <c r="K8" i="33"/>
  <c r="K23" i="36" l="1"/>
  <c r="G23" i="36"/>
  <c r="F23" i="36"/>
  <c r="D23" i="36"/>
  <c r="C23" i="36"/>
  <c r="B23" i="36"/>
  <c r="A23" i="36"/>
  <c r="K15" i="36"/>
  <c r="G15" i="36"/>
  <c r="F15" i="36"/>
  <c r="D15" i="36"/>
  <c r="C15" i="36"/>
  <c r="B15" i="36"/>
  <c r="A15" i="36"/>
  <c r="K38" i="30"/>
  <c r="G38" i="30"/>
  <c r="F38" i="30"/>
  <c r="D38" i="30"/>
  <c r="C38" i="30"/>
  <c r="B38" i="30"/>
  <c r="A38" i="30"/>
  <c r="A7" i="39" l="1"/>
  <c r="B7" i="39"/>
  <c r="C7" i="39"/>
  <c r="D7" i="39"/>
  <c r="F7" i="39"/>
  <c r="G7" i="39"/>
  <c r="K7" i="39"/>
  <c r="A6" i="34"/>
  <c r="B6" i="34"/>
  <c r="C6" i="34"/>
  <c r="D6" i="34"/>
  <c r="F6" i="34"/>
  <c r="G6" i="34"/>
  <c r="K6" i="34"/>
  <c r="K11" i="31"/>
  <c r="G11" i="31"/>
  <c r="F11" i="31"/>
  <c r="D11" i="31"/>
  <c r="C11" i="31"/>
  <c r="B11" i="31"/>
  <c r="A11" i="31"/>
  <c r="K93" i="42"/>
  <c r="G93" i="42"/>
  <c r="F93" i="42"/>
  <c r="D93" i="42"/>
  <c r="C93" i="42"/>
  <c r="B93" i="42"/>
  <c r="A93" i="42"/>
  <c r="A7" i="34"/>
  <c r="B7" i="34"/>
  <c r="C7" i="34"/>
  <c r="D7" i="34"/>
  <c r="F7" i="34"/>
  <c r="G7" i="34"/>
  <c r="K7" i="34"/>
  <c r="K17" i="31"/>
  <c r="G17" i="31"/>
  <c r="F17" i="31"/>
  <c r="D17" i="31"/>
  <c r="C17" i="31"/>
  <c r="B17" i="31"/>
  <c r="A17" i="31"/>
  <c r="K71" i="41"/>
  <c r="G71" i="41"/>
  <c r="F71" i="41"/>
  <c r="D71" i="41"/>
  <c r="C71" i="41"/>
  <c r="B71" i="41"/>
  <c r="A71" i="41"/>
  <c r="A36" i="36"/>
  <c r="B36" i="36"/>
  <c r="C36" i="36"/>
  <c r="D36" i="36"/>
  <c r="F36" i="36"/>
  <c r="G36" i="36"/>
  <c r="K36" i="36"/>
  <c r="A24" i="36"/>
  <c r="B24" i="36"/>
  <c r="C24" i="36"/>
  <c r="D24" i="36"/>
  <c r="F24" i="36"/>
  <c r="G24" i="36"/>
  <c r="K24" i="36"/>
  <c r="A7" i="36"/>
  <c r="B7" i="36"/>
  <c r="C7" i="36"/>
  <c r="D7" i="36"/>
  <c r="F7" i="36"/>
  <c r="G7" i="36"/>
  <c r="K7" i="36"/>
  <c r="K48" i="41"/>
  <c r="G48" i="41"/>
  <c r="F48" i="41"/>
  <c r="D48" i="41"/>
  <c r="C48" i="41"/>
  <c r="B48" i="41"/>
  <c r="A48" i="41"/>
  <c r="K84" i="46"/>
  <c r="G84" i="46"/>
  <c r="F84" i="46"/>
  <c r="D84" i="46"/>
  <c r="C84" i="46"/>
  <c r="B84" i="46"/>
  <c r="A84" i="46"/>
  <c r="K83" i="46"/>
  <c r="G83" i="46"/>
  <c r="F83" i="46"/>
  <c r="D83" i="46"/>
  <c r="C83" i="46"/>
  <c r="B83" i="46"/>
  <c r="A83" i="46"/>
  <c r="K82" i="46"/>
  <c r="G82" i="46"/>
  <c r="F82" i="46"/>
  <c r="D82" i="46"/>
  <c r="C82" i="46"/>
  <c r="B82" i="46"/>
  <c r="A82" i="46"/>
  <c r="K80" i="46"/>
  <c r="G80" i="46"/>
  <c r="F80" i="46"/>
  <c r="D80" i="46"/>
  <c r="C80" i="46"/>
  <c r="B80" i="46"/>
  <c r="A80" i="46"/>
  <c r="K79" i="46"/>
  <c r="G79" i="46"/>
  <c r="F79" i="46"/>
  <c r="D79" i="46"/>
  <c r="C79" i="46"/>
  <c r="B79" i="46"/>
  <c r="A79" i="46"/>
  <c r="K78" i="46"/>
  <c r="G78" i="46"/>
  <c r="F78" i="46"/>
  <c r="D78" i="46"/>
  <c r="C78" i="46"/>
  <c r="B78" i="46"/>
  <c r="A78" i="46"/>
  <c r="K77" i="46"/>
  <c r="G77" i="46"/>
  <c r="F77" i="46"/>
  <c r="D77" i="46"/>
  <c r="C77" i="46"/>
  <c r="B77" i="46"/>
  <c r="A77" i="46"/>
  <c r="K76" i="46"/>
  <c r="G76" i="46"/>
  <c r="F76" i="46"/>
  <c r="D76" i="46"/>
  <c r="C76" i="46"/>
  <c r="B76" i="46"/>
  <c r="A76" i="46"/>
  <c r="K75" i="46"/>
  <c r="G75" i="46"/>
  <c r="F75" i="46"/>
  <c r="D75" i="46"/>
  <c r="C75" i="46"/>
  <c r="B75" i="46"/>
  <c r="A75" i="46"/>
  <c r="K74" i="46"/>
  <c r="G74" i="46"/>
  <c r="F74" i="46"/>
  <c r="D74" i="46"/>
  <c r="C74" i="46"/>
  <c r="B74" i="46"/>
  <c r="A74" i="46"/>
  <c r="K73" i="46"/>
  <c r="G73" i="46"/>
  <c r="F73" i="46"/>
  <c r="D73" i="46"/>
  <c r="C73" i="46"/>
  <c r="B73" i="46"/>
  <c r="A73" i="46"/>
  <c r="K72" i="46"/>
  <c r="G72" i="46"/>
  <c r="F72" i="46"/>
  <c r="D72" i="46"/>
  <c r="C72" i="46"/>
  <c r="B72" i="46"/>
  <c r="A72" i="46"/>
  <c r="K71" i="46"/>
  <c r="G71" i="46"/>
  <c r="F71" i="46"/>
  <c r="D71" i="46"/>
  <c r="C71" i="46"/>
  <c r="B71" i="46"/>
  <c r="A71" i="46"/>
  <c r="K70" i="46"/>
  <c r="G70" i="46"/>
  <c r="F70" i="46"/>
  <c r="D70" i="46"/>
  <c r="C70" i="46"/>
  <c r="B70" i="46"/>
  <c r="A70" i="46"/>
  <c r="K69" i="46"/>
  <c r="G69" i="46"/>
  <c r="F69" i="46"/>
  <c r="D69" i="46"/>
  <c r="C69" i="46"/>
  <c r="B69" i="46"/>
  <c r="A69" i="46"/>
  <c r="K68" i="46"/>
  <c r="G68" i="46"/>
  <c r="F68" i="46"/>
  <c r="D68" i="46"/>
  <c r="C68" i="46"/>
  <c r="B68" i="46"/>
  <c r="A68" i="46"/>
  <c r="K67" i="46"/>
  <c r="G67" i="46"/>
  <c r="F67" i="46"/>
  <c r="D67" i="46"/>
  <c r="C67" i="46"/>
  <c r="B67" i="46"/>
  <c r="A67" i="46"/>
  <c r="K66" i="46"/>
  <c r="G66" i="46"/>
  <c r="F66" i="46"/>
  <c r="D66" i="46"/>
  <c r="C66" i="46"/>
  <c r="B66" i="46"/>
  <c r="A66" i="46"/>
  <c r="K65" i="46"/>
  <c r="G65" i="46"/>
  <c r="F65" i="46"/>
  <c r="D65" i="46"/>
  <c r="C65" i="46"/>
  <c r="B65" i="46"/>
  <c r="A65" i="46"/>
  <c r="K64" i="46"/>
  <c r="G64" i="46"/>
  <c r="F64" i="46"/>
  <c r="D64" i="46"/>
  <c r="C64" i="46"/>
  <c r="B64" i="46"/>
  <c r="A64" i="46"/>
  <c r="K63" i="46"/>
  <c r="G63" i="46"/>
  <c r="F63" i="46"/>
  <c r="D63" i="46"/>
  <c r="C63" i="46"/>
  <c r="B63" i="46"/>
  <c r="A63" i="46"/>
  <c r="K62" i="46"/>
  <c r="G62" i="46"/>
  <c r="F62" i="46"/>
  <c r="D62" i="46"/>
  <c r="C62" i="46"/>
  <c r="B62" i="46"/>
  <c r="A62" i="46"/>
  <c r="K61" i="46"/>
  <c r="G61" i="46"/>
  <c r="F61" i="46"/>
  <c r="D61" i="46"/>
  <c r="C61" i="46"/>
  <c r="B61" i="46"/>
  <c r="A61" i="46"/>
  <c r="K60" i="46"/>
  <c r="G60" i="46"/>
  <c r="F60" i="46"/>
  <c r="D60" i="46"/>
  <c r="C60" i="46"/>
  <c r="B60" i="46"/>
  <c r="A60" i="46"/>
  <c r="K59" i="46"/>
  <c r="G59" i="46"/>
  <c r="F59" i="46"/>
  <c r="D59" i="46"/>
  <c r="C59" i="46"/>
  <c r="B59" i="46"/>
  <c r="A59" i="46"/>
  <c r="K58" i="46"/>
  <c r="G58" i="46"/>
  <c r="F58" i="46"/>
  <c r="D58" i="46"/>
  <c r="C58" i="46"/>
  <c r="B58" i="46"/>
  <c r="A58" i="46"/>
  <c r="K57" i="46"/>
  <c r="G57" i="46"/>
  <c r="F57" i="46"/>
  <c r="D57" i="46"/>
  <c r="C57" i="46"/>
  <c r="B57" i="46"/>
  <c r="A57" i="46"/>
  <c r="K56" i="46"/>
  <c r="G56" i="46"/>
  <c r="F56" i="46"/>
  <c r="D56" i="46"/>
  <c r="C56" i="46"/>
  <c r="B56" i="46"/>
  <c r="A56" i="46"/>
  <c r="K55" i="46"/>
  <c r="G55" i="46"/>
  <c r="F55" i="46"/>
  <c r="D55" i="46"/>
  <c r="C55" i="46"/>
  <c r="B55" i="46"/>
  <c r="A55" i="46"/>
  <c r="K54" i="46"/>
  <c r="G54" i="46"/>
  <c r="F54" i="46"/>
  <c r="D54" i="46"/>
  <c r="C54" i="46"/>
  <c r="B54" i="46"/>
  <c r="A54" i="46"/>
  <c r="K53" i="46"/>
  <c r="G53" i="46"/>
  <c r="F53" i="46"/>
  <c r="D53" i="46"/>
  <c r="C53" i="46"/>
  <c r="B53" i="46"/>
  <c r="A53" i="46"/>
  <c r="K52" i="46"/>
  <c r="G52" i="46"/>
  <c r="F52" i="46"/>
  <c r="D52" i="46"/>
  <c r="C52" i="46"/>
  <c r="B52" i="46"/>
  <c r="A52" i="46"/>
  <c r="K51" i="46"/>
  <c r="G51" i="46"/>
  <c r="F51" i="46"/>
  <c r="D51" i="46"/>
  <c r="C51" i="46"/>
  <c r="B51" i="46"/>
  <c r="A51" i="46"/>
  <c r="K50" i="46"/>
  <c r="G50" i="46"/>
  <c r="F50" i="46"/>
  <c r="D50" i="46"/>
  <c r="C50" i="46"/>
  <c r="B50" i="46"/>
  <c r="A50" i="46"/>
  <c r="K49" i="46"/>
  <c r="G49" i="46"/>
  <c r="F49" i="46"/>
  <c r="D49" i="46"/>
  <c r="C49" i="46"/>
  <c r="B49" i="46"/>
  <c r="A49" i="46"/>
  <c r="K81" i="46"/>
  <c r="G81" i="46"/>
  <c r="F81" i="46"/>
  <c r="D81" i="46"/>
  <c r="C81" i="46"/>
  <c r="B81" i="46"/>
  <c r="A81" i="46"/>
  <c r="K48" i="46"/>
  <c r="G48" i="46"/>
  <c r="F48" i="46"/>
  <c r="D48" i="46"/>
  <c r="C48" i="46"/>
  <c r="B48" i="46"/>
  <c r="A48" i="46"/>
  <c r="K47" i="46"/>
  <c r="G47" i="46"/>
  <c r="F47" i="46"/>
  <c r="D47" i="46"/>
  <c r="C47" i="46"/>
  <c r="B47" i="46"/>
  <c r="A47" i="46"/>
  <c r="K46" i="46"/>
  <c r="G46" i="46"/>
  <c r="F46" i="46"/>
  <c r="D46" i="46"/>
  <c r="C46" i="46"/>
  <c r="B46" i="46"/>
  <c r="A46" i="46"/>
  <c r="K45" i="46"/>
  <c r="G45" i="46"/>
  <c r="F45" i="46"/>
  <c r="D45" i="46"/>
  <c r="C45" i="46"/>
  <c r="B45" i="46"/>
  <c r="A45" i="46"/>
  <c r="K44" i="46"/>
  <c r="G44" i="46"/>
  <c r="F44" i="46"/>
  <c r="D44" i="46"/>
  <c r="C44" i="46"/>
  <c r="B44" i="46"/>
  <c r="A44" i="46"/>
  <c r="K43" i="46"/>
  <c r="G43" i="46"/>
  <c r="F43" i="46"/>
  <c r="D43" i="46"/>
  <c r="C43" i="46"/>
  <c r="B43" i="46"/>
  <c r="A43" i="46"/>
  <c r="K42" i="46"/>
  <c r="G42" i="46"/>
  <c r="F42" i="46"/>
  <c r="D42" i="46"/>
  <c r="C42" i="46"/>
  <c r="B42" i="46"/>
  <c r="A42" i="46"/>
  <c r="K37" i="46"/>
  <c r="G37" i="46"/>
  <c r="F37" i="46"/>
  <c r="D37" i="46"/>
  <c r="C37" i="46"/>
  <c r="B37" i="46"/>
  <c r="A37" i="46"/>
  <c r="K36" i="46"/>
  <c r="G36" i="46"/>
  <c r="F36" i="46"/>
  <c r="D36" i="46"/>
  <c r="C36" i="46"/>
  <c r="B36" i="46"/>
  <c r="A36" i="46"/>
  <c r="K35" i="46"/>
  <c r="G35" i="46"/>
  <c r="F35" i="46"/>
  <c r="D35" i="46"/>
  <c r="C35" i="46"/>
  <c r="B35" i="46"/>
  <c r="A35" i="46"/>
  <c r="K34" i="46"/>
  <c r="G34" i="46"/>
  <c r="F34" i="46"/>
  <c r="D34" i="46"/>
  <c r="C34" i="46"/>
  <c r="B34" i="46"/>
  <c r="A34" i="46"/>
  <c r="K33" i="46"/>
  <c r="G33" i="46"/>
  <c r="F33" i="46"/>
  <c r="D33" i="46"/>
  <c r="C33" i="46"/>
  <c r="B33" i="46"/>
  <c r="A33" i="46"/>
  <c r="K32" i="46"/>
  <c r="G32" i="46"/>
  <c r="F32" i="46"/>
  <c r="D32" i="46"/>
  <c r="C32" i="46"/>
  <c r="B32" i="46"/>
  <c r="A32" i="46"/>
  <c r="K31" i="46"/>
  <c r="G31" i="46"/>
  <c r="F31" i="46"/>
  <c r="D31" i="46"/>
  <c r="C31" i="46"/>
  <c r="B31" i="46"/>
  <c r="A31" i="46"/>
  <c r="K29" i="46"/>
  <c r="G29" i="46"/>
  <c r="F29" i="46"/>
  <c r="D29" i="46"/>
  <c r="C29" i="46"/>
  <c r="B29" i="46"/>
  <c r="A29" i="46"/>
  <c r="K28" i="46"/>
  <c r="G28" i="46"/>
  <c r="F28" i="46"/>
  <c r="D28" i="46"/>
  <c r="C28" i="46"/>
  <c r="B28" i="46"/>
  <c r="A28" i="46"/>
  <c r="K27" i="46"/>
  <c r="G27" i="46"/>
  <c r="F27" i="46"/>
  <c r="D27" i="46"/>
  <c r="C27" i="46"/>
  <c r="B27" i="46"/>
  <c r="A27" i="46"/>
  <c r="K26" i="46"/>
  <c r="G26" i="46"/>
  <c r="F26" i="46"/>
  <c r="D26" i="46"/>
  <c r="C26" i="46"/>
  <c r="B26" i="46"/>
  <c r="A26" i="46"/>
  <c r="K25" i="46"/>
  <c r="G25" i="46"/>
  <c r="F25" i="46"/>
  <c r="D25" i="46"/>
  <c r="C25" i="46"/>
  <c r="B25" i="46"/>
  <c r="A25" i="46"/>
  <c r="K24" i="46"/>
  <c r="G24" i="46"/>
  <c r="F24" i="46"/>
  <c r="D24" i="46"/>
  <c r="C24" i="46"/>
  <c r="B24" i="46"/>
  <c r="A24" i="46"/>
  <c r="K23" i="46"/>
  <c r="G23" i="46"/>
  <c r="F23" i="46"/>
  <c r="D23" i="46"/>
  <c r="C23" i="46"/>
  <c r="B23" i="46"/>
  <c r="A23" i="46"/>
  <c r="K22" i="46"/>
  <c r="G22" i="46"/>
  <c r="F22" i="46"/>
  <c r="D22" i="46"/>
  <c r="C22" i="46"/>
  <c r="B22" i="46"/>
  <c r="A22" i="46"/>
  <c r="K21" i="46"/>
  <c r="G21" i="46"/>
  <c r="F21" i="46"/>
  <c r="D21" i="46"/>
  <c r="C21" i="46"/>
  <c r="B21" i="46"/>
  <c r="A21" i="46"/>
  <c r="K20" i="46"/>
  <c r="G20" i="46"/>
  <c r="F20" i="46"/>
  <c r="D20" i="46"/>
  <c r="C20" i="46"/>
  <c r="B20" i="46"/>
  <c r="A20" i="46"/>
  <c r="K19" i="46"/>
  <c r="G19" i="46"/>
  <c r="F19" i="46"/>
  <c r="D19" i="46"/>
  <c r="C19" i="46"/>
  <c r="B19" i="46"/>
  <c r="A19" i="46"/>
  <c r="K18" i="46"/>
  <c r="G18" i="46"/>
  <c r="F18" i="46"/>
  <c r="D18" i="46"/>
  <c r="C18" i="46"/>
  <c r="B18" i="46"/>
  <c r="A18" i="46"/>
  <c r="K17" i="46"/>
  <c r="G17" i="46"/>
  <c r="F17" i="46"/>
  <c r="D17" i="46"/>
  <c r="C17" i="46"/>
  <c r="B17" i="46"/>
  <c r="A17" i="46"/>
  <c r="K16" i="46"/>
  <c r="G16" i="46"/>
  <c r="F16" i="46"/>
  <c r="D16" i="46"/>
  <c r="C16" i="46"/>
  <c r="B16" i="46"/>
  <c r="A16" i="46"/>
  <c r="K15" i="46"/>
  <c r="G15" i="46"/>
  <c r="F15" i="46"/>
  <c r="D15" i="46"/>
  <c r="C15" i="46"/>
  <c r="B15" i="46"/>
  <c r="A15" i="46"/>
  <c r="K14" i="46"/>
  <c r="G14" i="46"/>
  <c r="F14" i="46"/>
  <c r="D14" i="46"/>
  <c r="C14" i="46"/>
  <c r="B14" i="46"/>
  <c r="A14" i="46"/>
  <c r="K13" i="46"/>
  <c r="G13" i="46"/>
  <c r="F13" i="46"/>
  <c r="D13" i="46"/>
  <c r="C13" i="46"/>
  <c r="B13" i="46"/>
  <c r="A13" i="46"/>
  <c r="K12" i="46"/>
  <c r="G12" i="46"/>
  <c r="F12" i="46"/>
  <c r="D12" i="46"/>
  <c r="C12" i="46"/>
  <c r="B12" i="46"/>
  <c r="A12" i="46"/>
  <c r="K11" i="46"/>
  <c r="G11" i="46"/>
  <c r="F11" i="46"/>
  <c r="D11" i="46"/>
  <c r="C11" i="46"/>
  <c r="B11" i="46"/>
  <c r="A11" i="46"/>
  <c r="K10" i="46"/>
  <c r="G10" i="46"/>
  <c r="F10" i="46"/>
  <c r="D10" i="46"/>
  <c r="C10" i="46"/>
  <c r="B10" i="46"/>
  <c r="A10" i="46"/>
  <c r="K9" i="46"/>
  <c r="G9" i="46"/>
  <c r="F9" i="46"/>
  <c r="D9" i="46"/>
  <c r="C9" i="46"/>
  <c r="B9" i="46"/>
  <c r="A9" i="46"/>
  <c r="K30" i="46"/>
  <c r="G30" i="46"/>
  <c r="F30" i="46"/>
  <c r="D30" i="46"/>
  <c r="C30" i="46"/>
  <c r="B30" i="46"/>
  <c r="A30" i="46"/>
  <c r="K8" i="46"/>
  <c r="G8" i="46"/>
  <c r="F8" i="46"/>
  <c r="D8" i="46"/>
  <c r="C8" i="46"/>
  <c r="B8" i="46"/>
  <c r="A8" i="46"/>
  <c r="K7" i="46"/>
  <c r="G7" i="46"/>
  <c r="F7" i="46"/>
  <c r="D7" i="46"/>
  <c r="C7" i="46"/>
  <c r="B7" i="46"/>
  <c r="A7" i="46"/>
  <c r="K6" i="46"/>
  <c r="G6" i="46"/>
  <c r="F6" i="46"/>
  <c r="D6" i="46"/>
  <c r="C6" i="46"/>
  <c r="B6" i="46"/>
  <c r="A6" i="46"/>
  <c r="K5" i="46"/>
  <c r="G5" i="46"/>
  <c r="F5" i="46"/>
  <c r="D5" i="46"/>
  <c r="C5" i="46"/>
  <c r="B5" i="46"/>
  <c r="A5" i="46"/>
  <c r="K85" i="45"/>
  <c r="G85" i="45"/>
  <c r="F85" i="45"/>
  <c r="D85" i="45"/>
  <c r="C85" i="45"/>
  <c r="B85" i="45"/>
  <c r="A85" i="45"/>
  <c r="K84" i="45"/>
  <c r="G84" i="45"/>
  <c r="F84" i="45"/>
  <c r="D84" i="45"/>
  <c r="C84" i="45"/>
  <c r="B84" i="45"/>
  <c r="A84" i="45"/>
  <c r="K83" i="45"/>
  <c r="G83" i="45"/>
  <c r="F83" i="45"/>
  <c r="D83" i="45"/>
  <c r="C83" i="45"/>
  <c r="B83" i="45"/>
  <c r="A83" i="45"/>
  <c r="K82" i="45"/>
  <c r="G82" i="45"/>
  <c r="F82" i="45"/>
  <c r="D82" i="45"/>
  <c r="C82" i="45"/>
  <c r="B82" i="45"/>
  <c r="A82" i="45"/>
  <c r="K81" i="45"/>
  <c r="G81" i="45"/>
  <c r="F81" i="45"/>
  <c r="D81" i="45"/>
  <c r="C81" i="45"/>
  <c r="B81" i="45"/>
  <c r="A81" i="45"/>
  <c r="K80" i="45"/>
  <c r="G80" i="45"/>
  <c r="F80" i="45"/>
  <c r="D80" i="45"/>
  <c r="C80" i="45"/>
  <c r="B80" i="45"/>
  <c r="A80" i="45"/>
  <c r="K79" i="45"/>
  <c r="G79" i="45"/>
  <c r="F79" i="45"/>
  <c r="D79" i="45"/>
  <c r="C79" i="45"/>
  <c r="B79" i="45"/>
  <c r="A79" i="45"/>
  <c r="K78" i="45"/>
  <c r="G78" i="45"/>
  <c r="F78" i="45"/>
  <c r="D78" i="45"/>
  <c r="C78" i="45"/>
  <c r="B78" i="45"/>
  <c r="A78" i="45"/>
  <c r="K77" i="45"/>
  <c r="G77" i="45"/>
  <c r="F77" i="45"/>
  <c r="D77" i="45"/>
  <c r="C77" i="45"/>
  <c r="B77" i="45"/>
  <c r="A77" i="45"/>
  <c r="K76" i="45"/>
  <c r="G76" i="45"/>
  <c r="F76" i="45"/>
  <c r="D76" i="45"/>
  <c r="C76" i="45"/>
  <c r="B76" i="45"/>
  <c r="A76" i="45"/>
  <c r="K75" i="45"/>
  <c r="G75" i="45"/>
  <c r="F75" i="45"/>
  <c r="D75" i="45"/>
  <c r="C75" i="45"/>
  <c r="B75" i="45"/>
  <c r="A75" i="45"/>
  <c r="K74" i="45"/>
  <c r="G74" i="45"/>
  <c r="F74" i="45"/>
  <c r="D74" i="45"/>
  <c r="C74" i="45"/>
  <c r="B74" i="45"/>
  <c r="A74" i="45"/>
  <c r="K73" i="45"/>
  <c r="G73" i="45"/>
  <c r="F73" i="45"/>
  <c r="D73" i="45"/>
  <c r="C73" i="45"/>
  <c r="B73" i="45"/>
  <c r="A73" i="45"/>
  <c r="K72" i="45"/>
  <c r="G72" i="45"/>
  <c r="F72" i="45"/>
  <c r="D72" i="45"/>
  <c r="C72" i="45"/>
  <c r="B72" i="45"/>
  <c r="A72" i="45"/>
  <c r="K71" i="45"/>
  <c r="G71" i="45"/>
  <c r="F71" i="45"/>
  <c r="D71" i="45"/>
  <c r="C71" i="45"/>
  <c r="B71" i="45"/>
  <c r="A71" i="45"/>
  <c r="K70" i="45"/>
  <c r="G70" i="45"/>
  <c r="F70" i="45"/>
  <c r="D70" i="45"/>
  <c r="C70" i="45"/>
  <c r="B70" i="45"/>
  <c r="A70" i="45"/>
  <c r="K69" i="45"/>
  <c r="G69" i="45"/>
  <c r="F69" i="45"/>
  <c r="D69" i="45"/>
  <c r="C69" i="45"/>
  <c r="B69" i="45"/>
  <c r="A69" i="45"/>
  <c r="K68" i="45"/>
  <c r="G68" i="45"/>
  <c r="F68" i="45"/>
  <c r="D68" i="45"/>
  <c r="C68" i="45"/>
  <c r="B68" i="45"/>
  <c r="A68" i="45"/>
  <c r="K67" i="45"/>
  <c r="G67" i="45"/>
  <c r="F67" i="45"/>
  <c r="D67" i="45"/>
  <c r="C67" i="45"/>
  <c r="B67" i="45"/>
  <c r="A67" i="45"/>
  <c r="K66" i="45"/>
  <c r="G66" i="45"/>
  <c r="F66" i="45"/>
  <c r="D66" i="45"/>
  <c r="C66" i="45"/>
  <c r="B66" i="45"/>
  <c r="A66" i="45"/>
  <c r="K65" i="45"/>
  <c r="G65" i="45"/>
  <c r="F65" i="45"/>
  <c r="D65" i="45"/>
  <c r="C65" i="45"/>
  <c r="B65" i="45"/>
  <c r="A65" i="45"/>
  <c r="K64" i="45"/>
  <c r="G64" i="45"/>
  <c r="F64" i="45"/>
  <c r="D64" i="45"/>
  <c r="C64" i="45"/>
  <c r="B64" i="45"/>
  <c r="A64" i="45"/>
  <c r="K63" i="45"/>
  <c r="G63" i="45"/>
  <c r="F63" i="45"/>
  <c r="D63" i="45"/>
  <c r="C63" i="45"/>
  <c r="B63" i="45"/>
  <c r="A63" i="45"/>
  <c r="K62" i="45"/>
  <c r="G62" i="45"/>
  <c r="F62" i="45"/>
  <c r="D62" i="45"/>
  <c r="C62" i="45"/>
  <c r="B62" i="45"/>
  <c r="A62" i="45"/>
  <c r="K61" i="45"/>
  <c r="G61" i="45"/>
  <c r="F61" i="45"/>
  <c r="D61" i="45"/>
  <c r="C61" i="45"/>
  <c r="B61" i="45"/>
  <c r="A61" i="45"/>
  <c r="K60" i="45"/>
  <c r="G60" i="45"/>
  <c r="F60" i="45"/>
  <c r="D60" i="45"/>
  <c r="C60" i="45"/>
  <c r="B60" i="45"/>
  <c r="A60" i="45"/>
  <c r="K59" i="45"/>
  <c r="G59" i="45"/>
  <c r="F59" i="45"/>
  <c r="D59" i="45"/>
  <c r="C59" i="45"/>
  <c r="B59" i="45"/>
  <c r="A59" i="45"/>
  <c r="K58" i="45"/>
  <c r="G58" i="45"/>
  <c r="F58" i="45"/>
  <c r="D58" i="45"/>
  <c r="C58" i="45"/>
  <c r="B58" i="45"/>
  <c r="A58" i="45"/>
  <c r="K57" i="45"/>
  <c r="G57" i="45"/>
  <c r="F57" i="45"/>
  <c r="D57" i="45"/>
  <c r="C57" i="45"/>
  <c r="B57" i="45"/>
  <c r="A57" i="45"/>
  <c r="K56" i="45"/>
  <c r="G56" i="45"/>
  <c r="F56" i="45"/>
  <c r="D56" i="45"/>
  <c r="C56" i="45"/>
  <c r="B56" i="45"/>
  <c r="A56" i="45"/>
  <c r="K55" i="45"/>
  <c r="G55" i="45"/>
  <c r="F55" i="45"/>
  <c r="D55" i="45"/>
  <c r="C55" i="45"/>
  <c r="B55" i="45"/>
  <c r="A55" i="45"/>
  <c r="K54" i="45"/>
  <c r="G54" i="45"/>
  <c r="F54" i="45"/>
  <c r="D54" i="45"/>
  <c r="C54" i="45"/>
  <c r="B54" i="45"/>
  <c r="A54" i="45"/>
  <c r="K53" i="45"/>
  <c r="G53" i="45"/>
  <c r="F53" i="45"/>
  <c r="D53" i="45"/>
  <c r="C53" i="45"/>
  <c r="B53" i="45"/>
  <c r="A53" i="45"/>
  <c r="K52" i="45"/>
  <c r="G52" i="45"/>
  <c r="F52" i="45"/>
  <c r="D52" i="45"/>
  <c r="C52" i="45"/>
  <c r="B52" i="45"/>
  <c r="A52" i="45"/>
  <c r="K51" i="45"/>
  <c r="G51" i="45"/>
  <c r="F51" i="45"/>
  <c r="D51" i="45"/>
  <c r="C51" i="45"/>
  <c r="B51" i="45"/>
  <c r="A51" i="45"/>
  <c r="K50" i="45"/>
  <c r="G50" i="45"/>
  <c r="F50" i="45"/>
  <c r="D50" i="45"/>
  <c r="C50" i="45"/>
  <c r="B50" i="45"/>
  <c r="A50" i="45"/>
  <c r="K49" i="45"/>
  <c r="G49" i="45"/>
  <c r="F49" i="45"/>
  <c r="D49" i="45"/>
  <c r="C49" i="45"/>
  <c r="B49" i="45"/>
  <c r="A49" i="45"/>
  <c r="K48" i="45"/>
  <c r="G48" i="45"/>
  <c r="F48" i="45"/>
  <c r="D48" i="45"/>
  <c r="C48" i="45"/>
  <c r="B48" i="45"/>
  <c r="A48" i="45"/>
  <c r="K47" i="45"/>
  <c r="G47" i="45"/>
  <c r="F47" i="45"/>
  <c r="D47" i="45"/>
  <c r="C47" i="45"/>
  <c r="B47" i="45"/>
  <c r="A47" i="45"/>
  <c r="K46" i="45"/>
  <c r="G46" i="45"/>
  <c r="F46" i="45"/>
  <c r="D46" i="45"/>
  <c r="C46" i="45"/>
  <c r="B46" i="45"/>
  <c r="A46" i="45"/>
  <c r="K45" i="45"/>
  <c r="G45" i="45"/>
  <c r="F45" i="45"/>
  <c r="D45" i="45"/>
  <c r="C45" i="45"/>
  <c r="B45" i="45"/>
  <c r="A45" i="45"/>
  <c r="K44" i="45"/>
  <c r="G44" i="45"/>
  <c r="F44" i="45"/>
  <c r="D44" i="45"/>
  <c r="C44" i="45"/>
  <c r="B44" i="45"/>
  <c r="A44" i="45"/>
  <c r="K43" i="45"/>
  <c r="G43" i="45"/>
  <c r="F43" i="45"/>
  <c r="D43" i="45"/>
  <c r="C43" i="45"/>
  <c r="B43" i="45"/>
  <c r="A43" i="45"/>
  <c r="K38" i="45"/>
  <c r="G38" i="45"/>
  <c r="F38" i="45"/>
  <c r="D38" i="45"/>
  <c r="C38" i="45"/>
  <c r="B38" i="45"/>
  <c r="A38" i="45"/>
  <c r="K37" i="45"/>
  <c r="G37" i="45"/>
  <c r="F37" i="45"/>
  <c r="D37" i="45"/>
  <c r="C37" i="45"/>
  <c r="B37" i="45"/>
  <c r="A37" i="45"/>
  <c r="K36" i="45"/>
  <c r="G36" i="45"/>
  <c r="F36" i="45"/>
  <c r="D36" i="45"/>
  <c r="C36" i="45"/>
  <c r="B36" i="45"/>
  <c r="A36" i="45"/>
  <c r="K35" i="45"/>
  <c r="G35" i="45"/>
  <c r="F35" i="45"/>
  <c r="D35" i="45"/>
  <c r="C35" i="45"/>
  <c r="B35" i="45"/>
  <c r="A35" i="45"/>
  <c r="K34" i="45"/>
  <c r="G34" i="45"/>
  <c r="F34" i="45"/>
  <c r="D34" i="45"/>
  <c r="C34" i="45"/>
  <c r="B34" i="45"/>
  <c r="A34" i="45"/>
  <c r="K33" i="45"/>
  <c r="G33" i="45"/>
  <c r="F33" i="45"/>
  <c r="D33" i="45"/>
  <c r="C33" i="45"/>
  <c r="B33" i="45"/>
  <c r="A33" i="45"/>
  <c r="K32" i="45"/>
  <c r="G32" i="45"/>
  <c r="F32" i="45"/>
  <c r="D32" i="45"/>
  <c r="C32" i="45"/>
  <c r="B32" i="45"/>
  <c r="A32" i="45"/>
  <c r="K31" i="45"/>
  <c r="G31" i="45"/>
  <c r="F31" i="45"/>
  <c r="D31" i="45"/>
  <c r="C31" i="45"/>
  <c r="B31" i="45"/>
  <c r="A31" i="45"/>
  <c r="K30" i="45"/>
  <c r="G30" i="45"/>
  <c r="F30" i="45"/>
  <c r="D30" i="45"/>
  <c r="C30" i="45"/>
  <c r="B30" i="45"/>
  <c r="A30" i="45"/>
  <c r="K29" i="45"/>
  <c r="G29" i="45"/>
  <c r="F29" i="45"/>
  <c r="D29" i="45"/>
  <c r="C29" i="45"/>
  <c r="B29" i="45"/>
  <c r="A29" i="45"/>
  <c r="K28" i="45"/>
  <c r="G28" i="45"/>
  <c r="F28" i="45"/>
  <c r="D28" i="45"/>
  <c r="C28" i="45"/>
  <c r="B28" i="45"/>
  <c r="A28" i="45"/>
  <c r="K27" i="45"/>
  <c r="G27" i="45"/>
  <c r="F27" i="45"/>
  <c r="D27" i="45"/>
  <c r="C27" i="45"/>
  <c r="B27" i="45"/>
  <c r="A27" i="45"/>
  <c r="K26" i="45"/>
  <c r="G26" i="45"/>
  <c r="F26" i="45"/>
  <c r="D26" i="45"/>
  <c r="C26" i="45"/>
  <c r="B26" i="45"/>
  <c r="A26" i="45"/>
  <c r="K25" i="45"/>
  <c r="G25" i="45"/>
  <c r="F25" i="45"/>
  <c r="D25" i="45"/>
  <c r="C25" i="45"/>
  <c r="B25" i="45"/>
  <c r="A25" i="45"/>
  <c r="K24" i="45"/>
  <c r="G24" i="45"/>
  <c r="F24" i="45"/>
  <c r="D24" i="45"/>
  <c r="C24" i="45"/>
  <c r="B24" i="45"/>
  <c r="A24" i="45"/>
  <c r="K23" i="45"/>
  <c r="G23" i="45"/>
  <c r="F23" i="45"/>
  <c r="D23" i="45"/>
  <c r="C23" i="45"/>
  <c r="B23" i="45"/>
  <c r="A23" i="45"/>
  <c r="K22" i="45"/>
  <c r="G22" i="45"/>
  <c r="F22" i="45"/>
  <c r="D22" i="45"/>
  <c r="C22" i="45"/>
  <c r="B22" i="45"/>
  <c r="A22" i="45"/>
  <c r="K21" i="45"/>
  <c r="G21" i="45"/>
  <c r="F21" i="45"/>
  <c r="D21" i="45"/>
  <c r="C21" i="45"/>
  <c r="B21" i="45"/>
  <c r="A21" i="45"/>
  <c r="K20" i="45"/>
  <c r="G20" i="45"/>
  <c r="F20" i="45"/>
  <c r="D20" i="45"/>
  <c r="C20" i="45"/>
  <c r="B20" i="45"/>
  <c r="A20" i="45"/>
  <c r="K19" i="45"/>
  <c r="G19" i="45"/>
  <c r="F19" i="45"/>
  <c r="D19" i="45"/>
  <c r="C19" i="45"/>
  <c r="B19" i="45"/>
  <c r="A19" i="45"/>
  <c r="K18" i="45"/>
  <c r="G18" i="45"/>
  <c r="F18" i="45"/>
  <c r="D18" i="45"/>
  <c r="C18" i="45"/>
  <c r="B18" i="45"/>
  <c r="A18" i="45"/>
  <c r="K17" i="45"/>
  <c r="G17" i="45"/>
  <c r="F17" i="45"/>
  <c r="D17" i="45"/>
  <c r="C17" i="45"/>
  <c r="B17" i="45"/>
  <c r="A17" i="45"/>
  <c r="K16" i="45"/>
  <c r="G16" i="45"/>
  <c r="F16" i="45"/>
  <c r="D16" i="45"/>
  <c r="C16" i="45"/>
  <c r="B16" i="45"/>
  <c r="A16" i="45"/>
  <c r="K15" i="45"/>
  <c r="G15" i="45"/>
  <c r="F15" i="45"/>
  <c r="D15" i="45"/>
  <c r="C15" i="45"/>
  <c r="B15" i="45"/>
  <c r="A15" i="45"/>
  <c r="K14" i="45"/>
  <c r="G14" i="45"/>
  <c r="F14" i="45"/>
  <c r="D14" i="45"/>
  <c r="C14" i="45"/>
  <c r="B14" i="45"/>
  <c r="A14" i="45"/>
  <c r="K13" i="45"/>
  <c r="G13" i="45"/>
  <c r="F13" i="45"/>
  <c r="D13" i="45"/>
  <c r="C13" i="45"/>
  <c r="B13" i="45"/>
  <c r="A13" i="45"/>
  <c r="K12" i="45"/>
  <c r="G12" i="45"/>
  <c r="F12" i="45"/>
  <c r="D12" i="45"/>
  <c r="C12" i="45"/>
  <c r="B12" i="45"/>
  <c r="A12" i="45"/>
  <c r="K11" i="45"/>
  <c r="G11" i="45"/>
  <c r="F11" i="45"/>
  <c r="D11" i="45"/>
  <c r="C11" i="45"/>
  <c r="B11" i="45"/>
  <c r="A11" i="45"/>
  <c r="K10" i="45"/>
  <c r="G10" i="45"/>
  <c r="F10" i="45"/>
  <c r="D10" i="45"/>
  <c r="C10" i="45"/>
  <c r="B10" i="45"/>
  <c r="A10" i="45"/>
  <c r="K9" i="45"/>
  <c r="G9" i="45"/>
  <c r="F9" i="45"/>
  <c r="D9" i="45"/>
  <c r="C9" i="45"/>
  <c r="B9" i="45"/>
  <c r="A9" i="45"/>
  <c r="K8" i="45"/>
  <c r="G8" i="45"/>
  <c r="F8" i="45"/>
  <c r="D8" i="45"/>
  <c r="C8" i="45"/>
  <c r="B8" i="45"/>
  <c r="A8" i="45"/>
  <c r="K7" i="45"/>
  <c r="G7" i="45"/>
  <c r="F7" i="45"/>
  <c r="D7" i="45"/>
  <c r="C7" i="45"/>
  <c r="B7" i="45"/>
  <c r="A7" i="45"/>
  <c r="K6" i="45"/>
  <c r="G6" i="45"/>
  <c r="F6" i="45"/>
  <c r="D6" i="45"/>
  <c r="C6" i="45"/>
  <c r="B6" i="45"/>
  <c r="A6" i="45"/>
  <c r="K5" i="45"/>
  <c r="G5" i="45"/>
  <c r="F5" i="45"/>
  <c r="D5" i="45"/>
  <c r="C5" i="45"/>
  <c r="B5" i="45"/>
  <c r="A5" i="45"/>
  <c r="K32" i="40"/>
  <c r="G32" i="40"/>
  <c r="F32" i="40"/>
  <c r="D32" i="40"/>
  <c r="C32" i="40"/>
  <c r="B32" i="40"/>
  <c r="K31" i="40"/>
  <c r="G31" i="40"/>
  <c r="F31" i="40"/>
  <c r="D31" i="40"/>
  <c r="C31" i="40"/>
  <c r="B31" i="40"/>
  <c r="K33" i="40"/>
  <c r="G33" i="40"/>
  <c r="F33" i="40"/>
  <c r="D33" i="40"/>
  <c r="C33" i="40"/>
  <c r="B33" i="40"/>
  <c r="K35" i="40"/>
  <c r="G35" i="40"/>
  <c r="F35" i="40"/>
  <c r="D35" i="40"/>
  <c r="C35" i="40"/>
  <c r="B35" i="40"/>
  <c r="K24" i="40"/>
  <c r="G24" i="40"/>
  <c r="F24" i="40"/>
  <c r="D24" i="40"/>
  <c r="C24" i="40"/>
  <c r="B24" i="40"/>
  <c r="K28" i="40"/>
  <c r="G28" i="40"/>
  <c r="F28" i="40"/>
  <c r="D28" i="40"/>
  <c r="C28" i="40"/>
  <c r="B28" i="40"/>
  <c r="K29" i="40"/>
  <c r="G29" i="40"/>
  <c r="F29" i="40"/>
  <c r="D29" i="40"/>
  <c r="C29" i="40"/>
  <c r="B29" i="40"/>
  <c r="K23" i="40"/>
  <c r="G23" i="40"/>
  <c r="F23" i="40"/>
  <c r="D23" i="40"/>
  <c r="C23" i="40"/>
  <c r="B23" i="40"/>
  <c r="K25" i="40"/>
  <c r="G25" i="40"/>
  <c r="F25" i="40"/>
  <c r="D25" i="40"/>
  <c r="C25" i="40"/>
  <c r="B25" i="40"/>
  <c r="K22" i="40"/>
  <c r="G22" i="40"/>
  <c r="F22" i="40"/>
  <c r="D22" i="40"/>
  <c r="C22" i="40"/>
  <c r="B22" i="40"/>
  <c r="K21" i="40"/>
  <c r="G21" i="40"/>
  <c r="F21" i="40"/>
  <c r="D21" i="40"/>
  <c r="C21" i="40"/>
  <c r="B21" i="40"/>
  <c r="K20" i="40"/>
  <c r="G20" i="40"/>
  <c r="F20" i="40"/>
  <c r="D20" i="40"/>
  <c r="C20" i="40"/>
  <c r="B20" i="40"/>
  <c r="K18" i="40"/>
  <c r="G18" i="40"/>
  <c r="F18" i="40"/>
  <c r="D18" i="40"/>
  <c r="C18" i="40"/>
  <c r="B18" i="40"/>
  <c r="B12" i="40"/>
  <c r="C12" i="40"/>
  <c r="D12" i="40"/>
  <c r="F12" i="40"/>
  <c r="G12" i="40"/>
  <c r="K12" i="40"/>
  <c r="B11" i="40"/>
  <c r="C11" i="40"/>
  <c r="D11" i="40"/>
  <c r="F11" i="40"/>
  <c r="G11" i="40"/>
  <c r="K11" i="40"/>
  <c r="B10" i="40"/>
  <c r="D10" i="40"/>
  <c r="F10" i="40"/>
  <c r="G10" i="40"/>
  <c r="K10" i="40"/>
  <c r="B7" i="40"/>
  <c r="D7" i="40"/>
  <c r="F7" i="40"/>
  <c r="G7" i="40"/>
  <c r="K7" i="40"/>
  <c r="K15" i="40"/>
  <c r="G15" i="40"/>
  <c r="F15" i="40"/>
  <c r="D15" i="40"/>
  <c r="B15" i="40"/>
  <c r="K30" i="40"/>
  <c r="G30" i="40"/>
  <c r="F30" i="40"/>
  <c r="D30" i="40"/>
  <c r="C30" i="40"/>
  <c r="B30" i="40"/>
  <c r="B34" i="40"/>
  <c r="B19" i="40"/>
  <c r="B37" i="40"/>
  <c r="B14" i="40"/>
  <c r="C34" i="40"/>
  <c r="C19" i="40"/>
  <c r="C37" i="40"/>
  <c r="C14" i="40"/>
  <c r="F34" i="40"/>
  <c r="F19" i="40"/>
  <c r="F37" i="40"/>
  <c r="F14" i="40"/>
  <c r="K34" i="40"/>
  <c r="G34" i="40"/>
  <c r="D34" i="40"/>
  <c r="K19" i="40"/>
  <c r="G19" i="40"/>
  <c r="D19" i="40"/>
  <c r="K37" i="40"/>
  <c r="G37" i="40"/>
  <c r="D37" i="40"/>
  <c r="E38" i="40"/>
  <c r="A38" i="40" s="1"/>
  <c r="K14" i="40"/>
  <c r="G14" i="40"/>
  <c r="D14" i="40"/>
  <c r="K56" i="28"/>
  <c r="G56" i="28"/>
  <c r="F56" i="28"/>
  <c r="D56" i="28"/>
  <c r="C56" i="28"/>
  <c r="B56" i="28"/>
  <c r="A56" i="28"/>
  <c r="K21" i="33"/>
  <c r="G21" i="33"/>
  <c r="F21" i="33"/>
  <c r="D21" i="33"/>
  <c r="C21" i="33"/>
  <c r="B21" i="33"/>
  <c r="A21" i="33"/>
  <c r="K49" i="28"/>
  <c r="G49" i="28"/>
  <c r="F49" i="28"/>
  <c r="D49" i="28"/>
  <c r="C49" i="28"/>
  <c r="B49" i="28"/>
  <c r="A49" i="28"/>
  <c r="K11" i="28"/>
  <c r="G11" i="28"/>
  <c r="F11" i="28"/>
  <c r="D11" i="28"/>
  <c r="C11" i="28"/>
  <c r="B11" i="28"/>
  <c r="A11" i="28"/>
  <c r="A23" i="34"/>
  <c r="B23" i="34"/>
  <c r="C23" i="34"/>
  <c r="D23" i="34"/>
  <c r="F23" i="34"/>
  <c r="G23" i="34"/>
  <c r="K23" i="34"/>
  <c r="K10" i="38"/>
  <c r="G10" i="38"/>
  <c r="F10" i="38"/>
  <c r="D10" i="38"/>
  <c r="C10" i="38"/>
  <c r="B10" i="38"/>
  <c r="A10" i="38"/>
  <c r="J38" i="40" l="1"/>
  <c r="F38" i="40"/>
  <c r="C38" i="40"/>
  <c r="B38" i="40"/>
  <c r="K53" i="36"/>
  <c r="G53" i="36"/>
  <c r="F53" i="36"/>
  <c r="D53" i="36"/>
  <c r="C53" i="36"/>
  <c r="B53" i="36"/>
  <c r="A53" i="36"/>
  <c r="K56" i="36"/>
  <c r="G56" i="36"/>
  <c r="F56" i="36"/>
  <c r="D56" i="36"/>
  <c r="C56" i="36"/>
  <c r="B56" i="36"/>
  <c r="A56" i="36"/>
  <c r="K57" i="34"/>
  <c r="G57" i="34"/>
  <c r="F57" i="34"/>
  <c r="D57" i="34"/>
  <c r="C57" i="34"/>
  <c r="B57" i="34"/>
  <c r="A57" i="34"/>
  <c r="A76" i="35"/>
  <c r="B76" i="35"/>
  <c r="C76" i="35"/>
  <c r="D76" i="35"/>
  <c r="F76" i="35"/>
  <c r="G76" i="35"/>
  <c r="K76" i="35"/>
  <c r="K53" i="30"/>
  <c r="G53" i="30"/>
  <c r="F53" i="30"/>
  <c r="D53" i="30"/>
  <c r="C53" i="30"/>
  <c r="B53" i="30"/>
  <c r="A53" i="30"/>
  <c r="K48" i="30" l="1"/>
  <c r="G48" i="30"/>
  <c r="F48" i="30"/>
  <c r="D48" i="30"/>
  <c r="C48" i="30"/>
  <c r="B48" i="30"/>
  <c r="A48" i="30"/>
  <c r="K42" i="31"/>
  <c r="G42" i="31"/>
  <c r="F42" i="31"/>
  <c r="D42" i="31"/>
  <c r="C42" i="31"/>
  <c r="B42" i="31"/>
  <c r="A42" i="31"/>
  <c r="K17" i="35" l="1"/>
  <c r="G17" i="35"/>
  <c r="F17" i="35"/>
  <c r="D17" i="35"/>
  <c r="C17" i="35"/>
  <c r="B17" i="35"/>
  <c r="A17" i="35"/>
  <c r="K45" i="28" l="1"/>
  <c r="G45" i="28"/>
  <c r="F45" i="28"/>
  <c r="D45" i="28"/>
  <c r="C45" i="28"/>
  <c r="B45" i="28"/>
  <c r="A45" i="28"/>
  <c r="K31" i="28"/>
  <c r="G31" i="28"/>
  <c r="F31" i="28"/>
  <c r="D31" i="28"/>
  <c r="C31" i="28"/>
  <c r="B31" i="28"/>
  <c r="A31" i="28"/>
  <c r="K75" i="35" l="1"/>
  <c r="G75" i="35"/>
  <c r="F75" i="35"/>
  <c r="D75" i="35"/>
  <c r="C75" i="35"/>
  <c r="B75" i="35"/>
  <c r="A75" i="35"/>
  <c r="A8" i="36"/>
  <c r="B8" i="36"/>
  <c r="C8" i="36"/>
  <c r="D8" i="36"/>
  <c r="F8" i="36"/>
  <c r="G8" i="36"/>
  <c r="K8" i="36"/>
  <c r="K14" i="42"/>
  <c r="G14" i="42"/>
  <c r="F14" i="42"/>
  <c r="D14" i="42"/>
  <c r="C14" i="42"/>
  <c r="B14" i="42"/>
  <c r="A14" i="42"/>
  <c r="K106" i="42" l="1"/>
  <c r="G106" i="42"/>
  <c r="F106" i="42"/>
  <c r="D106" i="42"/>
  <c r="C106" i="42"/>
  <c r="B106" i="42"/>
  <c r="A106" i="42"/>
  <c r="K110" i="42"/>
  <c r="G110" i="42"/>
  <c r="F110" i="42"/>
  <c r="D110" i="42"/>
  <c r="C110" i="42"/>
  <c r="B110" i="42"/>
  <c r="A110" i="42"/>
  <c r="K98" i="42"/>
  <c r="G98" i="42"/>
  <c r="F98" i="42"/>
  <c r="D98" i="42"/>
  <c r="C98" i="42"/>
  <c r="B98" i="42"/>
  <c r="A98" i="42"/>
  <c r="K113" i="42"/>
  <c r="G113" i="42"/>
  <c r="F113" i="42"/>
  <c r="D113" i="42"/>
  <c r="C113" i="42"/>
  <c r="B113" i="42"/>
  <c r="A113" i="42"/>
  <c r="K81" i="42"/>
  <c r="G81" i="42"/>
  <c r="F81" i="42"/>
  <c r="D81" i="42"/>
  <c r="C81" i="42"/>
  <c r="B81" i="42"/>
  <c r="A81" i="42"/>
  <c r="K105" i="42"/>
  <c r="G105" i="42"/>
  <c r="F105" i="42"/>
  <c r="D105" i="42"/>
  <c r="C105" i="42"/>
  <c r="B105" i="42"/>
  <c r="A105" i="42"/>
  <c r="K28" i="42"/>
  <c r="G28" i="42"/>
  <c r="F28" i="42"/>
  <c r="D28" i="42"/>
  <c r="C28" i="42"/>
  <c r="B28" i="42"/>
  <c r="A28" i="42"/>
  <c r="K29" i="42"/>
  <c r="G29" i="42"/>
  <c r="F29" i="42"/>
  <c r="D29" i="42"/>
  <c r="C29" i="42"/>
  <c r="B29" i="42"/>
  <c r="A29" i="42"/>
  <c r="K26" i="42"/>
  <c r="G26" i="42"/>
  <c r="F26" i="42"/>
  <c r="D26" i="42"/>
  <c r="C26" i="42"/>
  <c r="B26" i="42"/>
  <c r="A26" i="42"/>
  <c r="K24" i="42"/>
  <c r="G24" i="42"/>
  <c r="F24" i="42"/>
  <c r="D24" i="42"/>
  <c r="C24" i="42"/>
  <c r="B24" i="42"/>
  <c r="A24" i="42"/>
  <c r="K11" i="42"/>
  <c r="G11" i="42"/>
  <c r="F11" i="42"/>
  <c r="D11" i="42"/>
  <c r="C11" i="42"/>
  <c r="B11" i="42"/>
  <c r="A11" i="42"/>
  <c r="K12" i="42"/>
  <c r="G12" i="42"/>
  <c r="F12" i="42"/>
  <c r="D12" i="42"/>
  <c r="C12" i="42"/>
  <c r="B12" i="42"/>
  <c r="A12" i="42"/>
  <c r="K6" i="42"/>
  <c r="G6" i="42"/>
  <c r="F6" i="42"/>
  <c r="D6" i="42"/>
  <c r="C6" i="42"/>
  <c r="B6" i="42"/>
  <c r="A6" i="42"/>
  <c r="K9" i="42"/>
  <c r="K51" i="33"/>
  <c r="G51" i="33"/>
  <c r="F51" i="33"/>
  <c r="D51" i="33"/>
  <c r="C51" i="33"/>
  <c r="B51" i="33"/>
  <c r="A51" i="33"/>
  <c r="K64" i="28" l="1"/>
  <c r="G64" i="28"/>
  <c r="F64" i="28"/>
  <c r="D64" i="28"/>
  <c r="C64" i="28"/>
  <c r="B64" i="28"/>
  <c r="A64" i="28"/>
  <c r="K7" i="28"/>
  <c r="G7" i="28"/>
  <c r="F7" i="28"/>
  <c r="D7" i="28"/>
  <c r="C7" i="28"/>
  <c r="B7" i="28"/>
  <c r="A7" i="28"/>
  <c r="K30" i="28"/>
  <c r="G30" i="28"/>
  <c r="F30" i="28"/>
  <c r="D30" i="28"/>
  <c r="C30" i="28"/>
  <c r="B30" i="28"/>
  <c r="A30" i="28"/>
  <c r="K28" i="33" l="1"/>
  <c r="G28" i="33"/>
  <c r="F28" i="33"/>
  <c r="D28" i="33"/>
  <c r="C28" i="33"/>
  <c r="B28" i="33"/>
  <c r="A28" i="33"/>
  <c r="K10" i="33"/>
  <c r="G10" i="33"/>
  <c r="F10" i="33"/>
  <c r="D10" i="33"/>
  <c r="C10" i="33"/>
  <c r="B10" i="33"/>
  <c r="A10" i="33"/>
  <c r="A61" i="33"/>
  <c r="B61" i="33"/>
  <c r="C61" i="33"/>
  <c r="D61" i="33"/>
  <c r="F61" i="33"/>
  <c r="G61" i="33"/>
  <c r="K61" i="33"/>
  <c r="A68" i="33"/>
  <c r="B68" i="33"/>
  <c r="C68" i="33"/>
  <c r="D68" i="33"/>
  <c r="F68" i="33"/>
  <c r="G68" i="33"/>
  <c r="K68" i="33"/>
  <c r="A67" i="33"/>
  <c r="B67" i="33"/>
  <c r="C67" i="33"/>
  <c r="D67" i="33"/>
  <c r="F67" i="33"/>
  <c r="G67" i="33"/>
  <c r="K67" i="33"/>
  <c r="A40" i="33"/>
  <c r="B40" i="33"/>
  <c r="C40" i="33"/>
  <c r="D40" i="33"/>
  <c r="F40" i="33"/>
  <c r="G40" i="33"/>
  <c r="K40" i="33"/>
  <c r="A27" i="33"/>
  <c r="B27" i="33"/>
  <c r="C27" i="33"/>
  <c r="D27" i="33"/>
  <c r="F27" i="33"/>
  <c r="G27" i="33"/>
  <c r="K27" i="33"/>
  <c r="A12" i="33"/>
  <c r="B12" i="33"/>
  <c r="C12" i="33"/>
  <c r="D12" i="33"/>
  <c r="F12" i="33"/>
  <c r="G12" i="33"/>
  <c r="K12" i="33"/>
  <c r="A11" i="33"/>
  <c r="B11" i="33"/>
  <c r="C11" i="33"/>
  <c r="D11" i="33"/>
  <c r="F11" i="33"/>
  <c r="G11" i="33"/>
  <c r="K11" i="33"/>
  <c r="A26" i="33"/>
  <c r="B26" i="33"/>
  <c r="C26" i="33"/>
  <c r="D26" i="33"/>
  <c r="F26" i="33"/>
  <c r="G26" i="33"/>
  <c r="K26" i="33"/>
  <c r="A62" i="33"/>
  <c r="B62" i="33"/>
  <c r="C62" i="33"/>
  <c r="D62" i="33"/>
  <c r="F62" i="33"/>
  <c r="G62" i="33"/>
  <c r="K62" i="33"/>
  <c r="K43" i="28" l="1"/>
  <c r="G43" i="28"/>
  <c r="F43" i="28"/>
  <c r="D43" i="28"/>
  <c r="C43" i="28"/>
  <c r="B43" i="28"/>
  <c r="A43" i="28"/>
  <c r="K73" i="28"/>
  <c r="G73" i="28"/>
  <c r="F73" i="28"/>
  <c r="D73" i="28"/>
  <c r="C73" i="28"/>
  <c r="B73" i="28"/>
  <c r="A73" i="28"/>
  <c r="K72" i="28"/>
  <c r="G72" i="28"/>
  <c r="F72" i="28"/>
  <c r="D72" i="28"/>
  <c r="C72" i="28"/>
  <c r="B72" i="28"/>
  <c r="A72" i="28"/>
  <c r="K65" i="28"/>
  <c r="G65" i="28"/>
  <c r="F65" i="28"/>
  <c r="D65" i="28"/>
  <c r="C65" i="28"/>
  <c r="B65" i="28"/>
  <c r="A65" i="28"/>
  <c r="K26" i="28"/>
  <c r="G26" i="28"/>
  <c r="F26" i="28"/>
  <c r="D26" i="28"/>
  <c r="C26" i="28"/>
  <c r="B26" i="28"/>
  <c r="A26" i="28"/>
  <c r="K28" i="28"/>
  <c r="G28" i="28"/>
  <c r="F28" i="28"/>
  <c r="D28" i="28"/>
  <c r="C28" i="28"/>
  <c r="B28" i="28"/>
  <c r="A28" i="28"/>
  <c r="K14" i="28"/>
  <c r="G14" i="28"/>
  <c r="F14" i="28"/>
  <c r="D14" i="28"/>
  <c r="C14" i="28"/>
  <c r="B14" i="28"/>
  <c r="A14" i="28"/>
  <c r="K76" i="30"/>
  <c r="G76" i="30"/>
  <c r="F76" i="30"/>
  <c r="D76" i="30"/>
  <c r="C76" i="30"/>
  <c r="B76" i="30"/>
  <c r="A76" i="30"/>
  <c r="K82" i="30"/>
  <c r="G82" i="30"/>
  <c r="F82" i="30"/>
  <c r="D82" i="30"/>
  <c r="C82" i="30"/>
  <c r="B82" i="30"/>
  <c r="A82" i="30"/>
  <c r="K85" i="30"/>
  <c r="G85" i="30"/>
  <c r="F85" i="30"/>
  <c r="D85" i="30"/>
  <c r="C85" i="30"/>
  <c r="B85" i="30"/>
  <c r="A85" i="30"/>
  <c r="K33" i="30"/>
  <c r="G33" i="30"/>
  <c r="F33" i="30"/>
  <c r="D33" i="30"/>
  <c r="C33" i="30"/>
  <c r="B33" i="30"/>
  <c r="A33" i="30"/>
  <c r="K42" i="30"/>
  <c r="G42" i="30"/>
  <c r="F42" i="30"/>
  <c r="D42" i="30"/>
  <c r="C42" i="30"/>
  <c r="B42" i="30"/>
  <c r="A42" i="30"/>
  <c r="K15" i="30"/>
  <c r="G15" i="30"/>
  <c r="F15" i="30"/>
  <c r="D15" i="30"/>
  <c r="C15" i="30"/>
  <c r="B15" i="30"/>
  <c r="A15" i="30"/>
  <c r="K32" i="30"/>
  <c r="G32" i="30"/>
  <c r="F32" i="30"/>
  <c r="D32" i="30"/>
  <c r="C32" i="30"/>
  <c r="B32" i="30"/>
  <c r="A32" i="30"/>
  <c r="K30" i="30"/>
  <c r="G30" i="30"/>
  <c r="F30" i="30"/>
  <c r="D30" i="30"/>
  <c r="C30" i="30"/>
  <c r="B30" i="30"/>
  <c r="A30" i="30"/>
  <c r="K12" i="30"/>
  <c r="G12" i="30"/>
  <c r="F12" i="30"/>
  <c r="D12" i="30"/>
  <c r="C12" i="30"/>
  <c r="B12" i="30"/>
  <c r="A12" i="30"/>
  <c r="K90" i="36" l="1"/>
  <c r="G90" i="36"/>
  <c r="F90" i="36"/>
  <c r="D90" i="36"/>
  <c r="C90" i="36"/>
  <c r="B90" i="36"/>
  <c r="A90" i="36"/>
  <c r="K78" i="36"/>
  <c r="G78" i="36"/>
  <c r="F78" i="36"/>
  <c r="D78" i="36"/>
  <c r="C78" i="36"/>
  <c r="B78" i="36"/>
  <c r="A78" i="36"/>
  <c r="K70" i="36"/>
  <c r="G70" i="36"/>
  <c r="F70" i="36"/>
  <c r="D70" i="36"/>
  <c r="C70" i="36"/>
  <c r="B70" i="36"/>
  <c r="A70" i="36"/>
  <c r="K48" i="36"/>
  <c r="G48" i="36"/>
  <c r="F48" i="36"/>
  <c r="D48" i="36"/>
  <c r="C48" i="36"/>
  <c r="B48" i="36"/>
  <c r="A48" i="36"/>
  <c r="K73" i="36"/>
  <c r="G73" i="36"/>
  <c r="F73" i="36"/>
  <c r="D73" i="36"/>
  <c r="C73" i="36"/>
  <c r="B73" i="36"/>
  <c r="A73" i="36"/>
  <c r="K46" i="36"/>
  <c r="G46" i="36"/>
  <c r="F46" i="36"/>
  <c r="D46" i="36"/>
  <c r="C46" i="36"/>
  <c r="B46" i="36"/>
  <c r="A46" i="36"/>
  <c r="K32" i="36"/>
  <c r="G32" i="36"/>
  <c r="F32" i="36"/>
  <c r="D32" i="36"/>
  <c r="C32" i="36"/>
  <c r="B32" i="36"/>
  <c r="A32" i="36"/>
  <c r="K10" i="36"/>
  <c r="G10" i="36"/>
  <c r="F10" i="36"/>
  <c r="D10" i="36"/>
  <c r="C10" i="36"/>
  <c r="B10" i="36"/>
  <c r="A10" i="36"/>
  <c r="A85" i="39"/>
  <c r="B85" i="39"/>
  <c r="C85" i="39"/>
  <c r="D85" i="39"/>
  <c r="F85" i="39"/>
  <c r="K85" i="39"/>
  <c r="A70" i="39" l="1"/>
  <c r="B70" i="39"/>
  <c r="C70" i="39"/>
  <c r="D70" i="39"/>
  <c r="F70" i="39"/>
  <c r="K70" i="39"/>
  <c r="A67" i="39"/>
  <c r="B67" i="39"/>
  <c r="C67" i="39"/>
  <c r="D67" i="39"/>
  <c r="F67" i="39"/>
  <c r="K67" i="39"/>
  <c r="A6" i="39"/>
  <c r="B6" i="39"/>
  <c r="C6" i="39"/>
  <c r="D6" i="39"/>
  <c r="F6" i="39"/>
  <c r="G6" i="39"/>
  <c r="K6" i="39"/>
  <c r="A10" i="39"/>
  <c r="B10" i="39"/>
  <c r="C10" i="39"/>
  <c r="D10" i="39"/>
  <c r="F10" i="39"/>
  <c r="G10" i="39"/>
  <c r="K10" i="39"/>
  <c r="A46" i="39"/>
  <c r="B46" i="39"/>
  <c r="C46" i="39"/>
  <c r="D46" i="39"/>
  <c r="F46" i="39"/>
  <c r="K46" i="39"/>
  <c r="A76" i="39"/>
  <c r="B76" i="39"/>
  <c r="C76" i="39"/>
  <c r="D76" i="39"/>
  <c r="F76" i="39"/>
  <c r="K76" i="39"/>
  <c r="K64" i="38"/>
  <c r="G64" i="38"/>
  <c r="F64" i="38"/>
  <c r="D64" i="38"/>
  <c r="C64" i="38"/>
  <c r="B64" i="38"/>
  <c r="A64" i="38"/>
  <c r="K72" i="38"/>
  <c r="G72" i="38"/>
  <c r="F72" i="38"/>
  <c r="D72" i="38"/>
  <c r="C72" i="38"/>
  <c r="B72" i="38"/>
  <c r="A72" i="38"/>
  <c r="K28" i="38"/>
  <c r="G28" i="38"/>
  <c r="F28" i="38"/>
  <c r="D28" i="38"/>
  <c r="C28" i="38"/>
  <c r="B28" i="38"/>
  <c r="A28" i="38"/>
  <c r="K11" i="38"/>
  <c r="G11" i="38"/>
  <c r="F11" i="38"/>
  <c r="D11" i="38"/>
  <c r="C11" i="38"/>
  <c r="B11" i="38"/>
  <c r="A11" i="38"/>
  <c r="K27" i="38"/>
  <c r="G27" i="38"/>
  <c r="F27" i="38"/>
  <c r="D27" i="38"/>
  <c r="C27" i="38"/>
  <c r="B27" i="38"/>
  <c r="A27" i="38"/>
  <c r="K25" i="38"/>
  <c r="G25" i="38"/>
  <c r="F25" i="38"/>
  <c r="D25" i="38"/>
  <c r="C25" i="38"/>
  <c r="B25" i="38"/>
  <c r="A25" i="38"/>
  <c r="A47" i="34" l="1"/>
  <c r="B47" i="34"/>
  <c r="C47" i="34"/>
  <c r="D47" i="34"/>
  <c r="F47" i="34"/>
  <c r="G47" i="34"/>
  <c r="K47" i="34"/>
  <c r="A77" i="34"/>
  <c r="B77" i="34"/>
  <c r="C77" i="34"/>
  <c r="D77" i="34"/>
  <c r="F77" i="34"/>
  <c r="G77" i="34"/>
  <c r="K77" i="34"/>
  <c r="A88" i="34"/>
  <c r="B88" i="34"/>
  <c r="C88" i="34"/>
  <c r="D88" i="34"/>
  <c r="F88" i="34"/>
  <c r="G88" i="34"/>
  <c r="K88" i="34"/>
  <c r="A68" i="34"/>
  <c r="B68" i="34"/>
  <c r="C68" i="34"/>
  <c r="D68" i="34"/>
  <c r="F68" i="34"/>
  <c r="G68" i="34"/>
  <c r="K68" i="34"/>
  <c r="A71" i="34"/>
  <c r="B71" i="34"/>
  <c r="C71" i="34"/>
  <c r="D71" i="34"/>
  <c r="F71" i="34"/>
  <c r="G71" i="34"/>
  <c r="K71" i="34"/>
  <c r="A10" i="34"/>
  <c r="B10" i="34"/>
  <c r="C10" i="34"/>
  <c r="D10" i="34"/>
  <c r="F10" i="34"/>
  <c r="G10" i="34"/>
  <c r="K10" i="34"/>
  <c r="A14" i="34"/>
  <c r="B14" i="34"/>
  <c r="C14" i="34"/>
  <c r="D14" i="34"/>
  <c r="F14" i="34"/>
  <c r="G14" i="34"/>
  <c r="K14" i="34"/>
  <c r="A31" i="34"/>
  <c r="B31" i="34"/>
  <c r="C31" i="34"/>
  <c r="D31" i="34"/>
  <c r="F31" i="34"/>
  <c r="G31" i="34"/>
  <c r="K31" i="34"/>
  <c r="K70" i="31"/>
  <c r="G70" i="31"/>
  <c r="F70" i="31"/>
  <c r="D70" i="31"/>
  <c r="C70" i="31"/>
  <c r="B70" i="31"/>
  <c r="A70" i="31"/>
  <c r="K64" i="31"/>
  <c r="G64" i="31"/>
  <c r="F64" i="31"/>
  <c r="D64" i="31"/>
  <c r="C64" i="31"/>
  <c r="B64" i="31"/>
  <c r="A64" i="31"/>
  <c r="K28" i="31"/>
  <c r="G28" i="31"/>
  <c r="F28" i="31"/>
  <c r="D28" i="31"/>
  <c r="C28" i="31"/>
  <c r="B28" i="31"/>
  <c r="A28" i="31"/>
  <c r="K27" i="31"/>
  <c r="G27" i="31"/>
  <c r="F27" i="31"/>
  <c r="D27" i="31"/>
  <c r="C27" i="31"/>
  <c r="B27" i="31"/>
  <c r="A27" i="31"/>
  <c r="K12" i="31"/>
  <c r="G12" i="31"/>
  <c r="F12" i="31"/>
  <c r="D12" i="31"/>
  <c r="C12" i="31"/>
  <c r="B12" i="31"/>
  <c r="A12" i="31"/>
  <c r="K73" i="40"/>
  <c r="G73" i="40"/>
  <c r="F73" i="40"/>
  <c r="D73" i="40"/>
  <c r="C73" i="40"/>
  <c r="B73" i="40"/>
  <c r="A73" i="40"/>
  <c r="K45" i="40"/>
  <c r="G45" i="40"/>
  <c r="F45" i="40"/>
  <c r="D45" i="40"/>
  <c r="C45" i="40"/>
  <c r="B45" i="40"/>
  <c r="A45" i="40"/>
  <c r="K66" i="40"/>
  <c r="G66" i="40"/>
  <c r="F66" i="40"/>
  <c r="D66" i="40"/>
  <c r="C66" i="40"/>
  <c r="B66" i="40"/>
  <c r="A66" i="40"/>
  <c r="B57" i="32"/>
  <c r="A57" i="32"/>
  <c r="B66" i="32"/>
  <c r="A66" i="32"/>
  <c r="B73" i="32"/>
  <c r="A73" i="32"/>
  <c r="B70" i="32"/>
  <c r="A70" i="32"/>
  <c r="K44" i="32"/>
  <c r="G44" i="32"/>
  <c r="F44" i="32"/>
  <c r="D44" i="32"/>
  <c r="C44" i="32"/>
  <c r="B44" i="32"/>
  <c r="K28" i="32"/>
  <c r="G28" i="32"/>
  <c r="F28" i="32"/>
  <c r="D28" i="32"/>
  <c r="C28" i="32"/>
  <c r="B28" i="32"/>
  <c r="A28" i="32"/>
  <c r="K29" i="32"/>
  <c r="G29" i="32"/>
  <c r="F29" i="32"/>
  <c r="D29" i="32"/>
  <c r="C29" i="32"/>
  <c r="B29" i="32"/>
  <c r="A29" i="32"/>
  <c r="K26" i="32"/>
  <c r="G26" i="32"/>
  <c r="F26" i="32"/>
  <c r="D26" i="32"/>
  <c r="C26" i="32"/>
  <c r="B26" i="32"/>
  <c r="A26" i="32"/>
  <c r="K12" i="32"/>
  <c r="G12" i="32"/>
  <c r="F12" i="32"/>
  <c r="D12" i="32"/>
  <c r="C12" i="32"/>
  <c r="B12" i="32"/>
  <c r="A12" i="32"/>
  <c r="K7" i="32"/>
  <c r="G7" i="32"/>
  <c r="F7" i="32"/>
  <c r="D7" i="32"/>
  <c r="C7" i="32"/>
  <c r="B7" i="32"/>
  <c r="A7" i="32"/>
  <c r="K13" i="32"/>
  <c r="G13" i="32"/>
  <c r="F13" i="32"/>
  <c r="D13" i="32"/>
  <c r="C13" i="32"/>
  <c r="B13" i="32"/>
  <c r="A13" i="32"/>
  <c r="K109" i="35"/>
  <c r="G109" i="35"/>
  <c r="F109" i="35"/>
  <c r="D109" i="35"/>
  <c r="C109" i="35"/>
  <c r="B109" i="35"/>
  <c r="A109" i="35"/>
  <c r="K103" i="35"/>
  <c r="G103" i="35"/>
  <c r="F103" i="35"/>
  <c r="D103" i="35"/>
  <c r="C103" i="35"/>
  <c r="B103" i="35"/>
  <c r="A103" i="35"/>
  <c r="K11" i="35"/>
  <c r="G11" i="35"/>
  <c r="F11" i="35"/>
  <c r="D11" i="35"/>
  <c r="C11" i="35"/>
  <c r="B11" i="35"/>
  <c r="A11" i="35"/>
  <c r="K110" i="35"/>
  <c r="G110" i="35"/>
  <c r="F110" i="35"/>
  <c r="D110" i="35"/>
  <c r="C110" i="35"/>
  <c r="B110" i="35"/>
  <c r="A110" i="35"/>
  <c r="K30" i="35"/>
  <c r="G30" i="35"/>
  <c r="F30" i="35"/>
  <c r="D30" i="35"/>
  <c r="C30" i="35"/>
  <c r="B30" i="35"/>
  <c r="A30" i="35"/>
  <c r="K28" i="35"/>
  <c r="G28" i="35"/>
  <c r="F28" i="35"/>
  <c r="D28" i="35"/>
  <c r="C28" i="35"/>
  <c r="B28" i="35"/>
  <c r="A28" i="35"/>
  <c r="K82" i="35"/>
  <c r="G82" i="35"/>
  <c r="F82" i="35"/>
  <c r="D82" i="35"/>
  <c r="C82" i="35"/>
  <c r="B82" i="35"/>
  <c r="A82" i="35"/>
  <c r="K79" i="35"/>
  <c r="G79" i="35"/>
  <c r="F79" i="35"/>
  <c r="D79" i="35"/>
  <c r="C79" i="35"/>
  <c r="B79" i="35"/>
  <c r="A79" i="35"/>
  <c r="K7" i="35"/>
  <c r="G7" i="35"/>
  <c r="F7" i="35"/>
  <c r="D7" i="35"/>
  <c r="C7" i="35"/>
  <c r="B7" i="35"/>
  <c r="A7" i="35"/>
  <c r="K20" i="35"/>
  <c r="G20" i="35"/>
  <c r="F20" i="35"/>
  <c r="D20" i="35"/>
  <c r="C20" i="35"/>
  <c r="B20" i="35"/>
  <c r="A20" i="35"/>
  <c r="K31" i="35"/>
  <c r="G31" i="35"/>
  <c r="F31" i="35"/>
  <c r="D31" i="35"/>
  <c r="C31" i="35"/>
  <c r="B31" i="35"/>
  <c r="A31" i="35"/>
  <c r="K95" i="35"/>
  <c r="G95" i="35"/>
  <c r="F95" i="35"/>
  <c r="D95" i="35"/>
  <c r="C95" i="35"/>
  <c r="B95" i="35"/>
  <c r="A95" i="35"/>
  <c r="A253" i="18"/>
  <c r="I253" i="18"/>
  <c r="A256" i="18" l="1"/>
  <c r="K45" i="41" l="1"/>
  <c r="G45" i="41"/>
  <c r="F45" i="41"/>
  <c r="D45" i="41"/>
  <c r="C45" i="41"/>
  <c r="B45" i="41"/>
  <c r="A45" i="41"/>
  <c r="K73" i="41"/>
  <c r="G73" i="41"/>
  <c r="F73" i="41"/>
  <c r="D73" i="41"/>
  <c r="C73" i="41"/>
  <c r="B73" i="41"/>
  <c r="A73" i="41"/>
  <c r="K66" i="41"/>
  <c r="G66" i="41"/>
  <c r="F66" i="41"/>
  <c r="D66" i="41"/>
  <c r="C66" i="41"/>
  <c r="B66" i="41"/>
  <c r="A66" i="41"/>
  <c r="K12" i="41"/>
  <c r="G12" i="41"/>
  <c r="F12" i="41"/>
  <c r="D12" i="41"/>
  <c r="C12" i="41"/>
  <c r="B12" i="41"/>
  <c r="A12" i="41"/>
  <c r="K28" i="41"/>
  <c r="G28" i="41"/>
  <c r="F28" i="41"/>
  <c r="D28" i="41"/>
  <c r="C28" i="41"/>
  <c r="B28" i="41"/>
  <c r="A28" i="41"/>
  <c r="K27" i="41"/>
  <c r="G27" i="41"/>
  <c r="F27" i="41"/>
  <c r="D27" i="41"/>
  <c r="C27" i="41"/>
  <c r="B27" i="41"/>
  <c r="A27" i="41"/>
  <c r="K11" i="41"/>
  <c r="G11" i="41"/>
  <c r="F11" i="41"/>
  <c r="D11" i="41"/>
  <c r="C11" i="41"/>
  <c r="B11" i="41"/>
  <c r="A11" i="41"/>
  <c r="K25" i="41"/>
  <c r="G25" i="41"/>
  <c r="F25" i="41"/>
  <c r="D25" i="41"/>
  <c r="C25" i="41"/>
  <c r="B25" i="41"/>
  <c r="A25" i="41"/>
  <c r="K22" i="30"/>
  <c r="G22" i="30"/>
  <c r="F22" i="30"/>
  <c r="D22" i="30"/>
  <c r="C22" i="30"/>
  <c r="B22" i="30"/>
  <c r="A22" i="30"/>
  <c r="A67" i="40" l="1"/>
  <c r="B67" i="40"/>
  <c r="C67" i="40"/>
  <c r="D67" i="40"/>
  <c r="F67" i="40"/>
  <c r="G67" i="40"/>
  <c r="K67" i="40"/>
  <c r="A67" i="30"/>
  <c r="B67" i="30"/>
  <c r="C67" i="30"/>
  <c r="D67" i="30"/>
  <c r="F67" i="30"/>
  <c r="G67" i="30"/>
  <c r="K67" i="30"/>
  <c r="K51" i="30"/>
  <c r="G51" i="30"/>
  <c r="F51" i="30"/>
  <c r="D51" i="30"/>
  <c r="C51" i="30"/>
  <c r="B51" i="30"/>
  <c r="A51" i="30"/>
  <c r="A54" i="30"/>
  <c r="B54" i="30"/>
  <c r="C54" i="30"/>
  <c r="D54" i="30"/>
  <c r="F54" i="30"/>
  <c r="G54" i="30"/>
  <c r="K54" i="30"/>
  <c r="A80" i="30"/>
  <c r="B80" i="30"/>
  <c r="C80" i="30"/>
  <c r="D80" i="30"/>
  <c r="F80" i="30"/>
  <c r="G80" i="30"/>
  <c r="K80" i="30"/>
  <c r="A34" i="30"/>
  <c r="B34" i="30"/>
  <c r="C34" i="30"/>
  <c r="D34" i="30"/>
  <c r="F34" i="30"/>
  <c r="G34" i="30"/>
  <c r="K34" i="30"/>
  <c r="K63" i="31"/>
  <c r="G63" i="31"/>
  <c r="F63" i="31"/>
  <c r="D63" i="31"/>
  <c r="C63" i="31"/>
  <c r="B63" i="31"/>
  <c r="A63" i="31"/>
  <c r="K16" i="31"/>
  <c r="G16" i="31"/>
  <c r="F16" i="31"/>
  <c r="D16" i="31"/>
  <c r="C16" i="31"/>
  <c r="B16" i="31"/>
  <c r="A16" i="31"/>
  <c r="A49" i="34"/>
  <c r="B49" i="34"/>
  <c r="C49" i="34"/>
  <c r="D49" i="34"/>
  <c r="F49" i="34"/>
  <c r="G49" i="34"/>
  <c r="K49" i="34"/>
  <c r="A76" i="34"/>
  <c r="B76" i="34"/>
  <c r="C76" i="34"/>
  <c r="D76" i="34"/>
  <c r="F76" i="34"/>
  <c r="G76" i="34"/>
  <c r="K76" i="34"/>
  <c r="A64" i="34"/>
  <c r="B64" i="34"/>
  <c r="C64" i="34"/>
  <c r="D64" i="34"/>
  <c r="F64" i="34"/>
  <c r="G64" i="34"/>
  <c r="K64" i="34"/>
  <c r="A24" i="34"/>
  <c r="B24" i="34"/>
  <c r="C24" i="34"/>
  <c r="D24" i="34"/>
  <c r="F24" i="34"/>
  <c r="G24" i="34"/>
  <c r="K24" i="34"/>
  <c r="K48" i="39"/>
  <c r="F48" i="39"/>
  <c r="D48" i="39"/>
  <c r="C48" i="39"/>
  <c r="B48" i="39"/>
  <c r="A48" i="39"/>
  <c r="K63" i="39"/>
  <c r="F63" i="39"/>
  <c r="D63" i="39"/>
  <c r="C63" i="39"/>
  <c r="B63" i="39"/>
  <c r="A63" i="39"/>
  <c r="K75" i="39"/>
  <c r="F75" i="39"/>
  <c r="D75" i="39"/>
  <c r="C75" i="39"/>
  <c r="B75" i="39"/>
  <c r="A75" i="39"/>
  <c r="K23" i="39"/>
  <c r="G23" i="39"/>
  <c r="F23" i="39"/>
  <c r="D23" i="39"/>
  <c r="C23" i="39"/>
  <c r="B23" i="39"/>
  <c r="A23" i="39"/>
  <c r="K18" i="39"/>
  <c r="G18" i="39"/>
  <c r="F18" i="39"/>
  <c r="D18" i="39"/>
  <c r="C18" i="39"/>
  <c r="B18" i="39"/>
  <c r="A18" i="39"/>
  <c r="K69" i="38"/>
  <c r="G69" i="38"/>
  <c r="F69" i="38"/>
  <c r="D69" i="38"/>
  <c r="C69" i="38"/>
  <c r="B69" i="38"/>
  <c r="A69" i="38"/>
  <c r="K54" i="38"/>
  <c r="G54" i="38"/>
  <c r="F54" i="38"/>
  <c r="D54" i="38"/>
  <c r="C54" i="38"/>
  <c r="B54" i="38"/>
  <c r="A54" i="38"/>
  <c r="K65" i="38"/>
  <c r="G65" i="38"/>
  <c r="F65" i="38"/>
  <c r="D65" i="38"/>
  <c r="C65" i="38"/>
  <c r="B65" i="38"/>
  <c r="A65" i="38"/>
  <c r="K17" i="38"/>
  <c r="G17" i="38"/>
  <c r="F17" i="38"/>
  <c r="D17" i="38"/>
  <c r="C17" i="38"/>
  <c r="B17" i="38"/>
  <c r="A17" i="38"/>
  <c r="A50" i="36" l="1"/>
  <c r="B50" i="36"/>
  <c r="C50" i="36"/>
  <c r="D50" i="36"/>
  <c r="F50" i="36"/>
  <c r="G50" i="36"/>
  <c r="K50" i="36"/>
  <c r="A67" i="36"/>
  <c r="B67" i="36"/>
  <c r="C67" i="36"/>
  <c r="D67" i="36"/>
  <c r="F67" i="36"/>
  <c r="G67" i="36"/>
  <c r="K67" i="36"/>
  <c r="A68" i="36"/>
  <c r="B68" i="36"/>
  <c r="C68" i="36"/>
  <c r="D68" i="36"/>
  <c r="F68" i="36"/>
  <c r="G68" i="36"/>
  <c r="K68" i="36"/>
  <c r="A77" i="36"/>
  <c r="B77" i="36"/>
  <c r="C77" i="36"/>
  <c r="D77" i="36"/>
  <c r="F77" i="36"/>
  <c r="G77" i="36"/>
  <c r="K77" i="36"/>
  <c r="A25" i="36"/>
  <c r="B25" i="36"/>
  <c r="C25" i="36"/>
  <c r="D25" i="36"/>
  <c r="F25" i="36"/>
  <c r="G25" i="36"/>
  <c r="K25" i="36"/>
  <c r="A20" i="36"/>
  <c r="B20" i="36"/>
  <c r="C20" i="36"/>
  <c r="D20" i="36"/>
  <c r="F20" i="36"/>
  <c r="G20" i="36"/>
  <c r="K20" i="36"/>
  <c r="K16" i="33"/>
  <c r="G16" i="33"/>
  <c r="F16" i="33"/>
  <c r="D16" i="33"/>
  <c r="C16" i="33"/>
  <c r="B16" i="33"/>
  <c r="A16" i="33"/>
  <c r="K66" i="28" l="1"/>
  <c r="G66" i="28"/>
  <c r="F66" i="28"/>
  <c r="D66" i="28"/>
  <c r="C66" i="28"/>
  <c r="B66" i="28"/>
  <c r="A66" i="28"/>
  <c r="K18" i="28"/>
  <c r="G18" i="28"/>
  <c r="F18" i="28"/>
  <c r="D18" i="28"/>
  <c r="C18" i="28"/>
  <c r="B18" i="28"/>
  <c r="A18" i="28"/>
  <c r="K58" i="41"/>
  <c r="G58" i="41"/>
  <c r="F58" i="41"/>
  <c r="D58" i="41"/>
  <c r="C58" i="41"/>
  <c r="B58" i="41"/>
  <c r="A58" i="41"/>
  <c r="K17" i="41"/>
  <c r="G17" i="41"/>
  <c r="F17" i="41"/>
  <c r="D17" i="41"/>
  <c r="C17" i="41"/>
  <c r="B17" i="41"/>
  <c r="A17" i="41"/>
  <c r="A82" i="39"/>
  <c r="B82" i="39"/>
  <c r="C82" i="39"/>
  <c r="D82" i="39"/>
  <c r="F82" i="39"/>
  <c r="K82" i="39"/>
  <c r="K68" i="39"/>
  <c r="F68" i="39"/>
  <c r="D68" i="39"/>
  <c r="C68" i="39"/>
  <c r="B68" i="39"/>
  <c r="A68" i="39"/>
  <c r="K29" i="38"/>
  <c r="G29" i="38"/>
  <c r="F29" i="38"/>
  <c r="D29" i="38"/>
  <c r="C29" i="38"/>
  <c r="B29" i="38"/>
  <c r="A29" i="38"/>
  <c r="A25" i="30" l="1"/>
  <c r="B25" i="30"/>
  <c r="C25" i="30"/>
  <c r="D25" i="30"/>
  <c r="F25" i="30"/>
  <c r="G25" i="30"/>
  <c r="K25" i="30"/>
  <c r="K32" i="39"/>
  <c r="G32" i="39"/>
  <c r="F32" i="39"/>
  <c r="D32" i="39"/>
  <c r="C32" i="39"/>
  <c r="B32" i="39"/>
  <c r="A32" i="39"/>
  <c r="K83" i="39"/>
  <c r="F83" i="39"/>
  <c r="D83" i="39"/>
  <c r="C83" i="39"/>
  <c r="B83" i="39"/>
  <c r="A83" i="39"/>
  <c r="A10" i="30"/>
  <c r="B10" i="30"/>
  <c r="C10" i="30"/>
  <c r="D10" i="30"/>
  <c r="F10" i="30"/>
  <c r="G10" i="30"/>
  <c r="K10" i="30"/>
  <c r="K77" i="39"/>
  <c r="F77" i="39"/>
  <c r="D77" i="39"/>
  <c r="C77" i="39"/>
  <c r="B77" i="39"/>
  <c r="A77" i="39"/>
  <c r="K11" i="32"/>
  <c r="G11" i="32"/>
  <c r="F11" i="32"/>
  <c r="D11" i="32"/>
  <c r="C11" i="32"/>
  <c r="B11" i="32"/>
  <c r="A11" i="32"/>
  <c r="K30" i="32"/>
  <c r="G30" i="32"/>
  <c r="F30" i="32"/>
  <c r="D30" i="32"/>
  <c r="C30" i="32"/>
  <c r="B30" i="32"/>
  <c r="A30" i="32"/>
  <c r="A83" i="34"/>
  <c r="B83" i="34"/>
  <c r="C83" i="34"/>
  <c r="D83" i="34"/>
  <c r="F83" i="34"/>
  <c r="G83" i="34"/>
  <c r="K83" i="34"/>
  <c r="K75" i="40"/>
  <c r="G75" i="40"/>
  <c r="F75" i="40"/>
  <c r="D75" i="40"/>
  <c r="C75" i="40"/>
  <c r="B75" i="40"/>
  <c r="A75" i="40"/>
  <c r="A84" i="34"/>
  <c r="B84" i="34"/>
  <c r="C84" i="34"/>
  <c r="D84" i="34"/>
  <c r="F84" i="34"/>
  <c r="G84" i="34"/>
  <c r="K84" i="34"/>
  <c r="A69" i="34"/>
  <c r="B69" i="34"/>
  <c r="C69" i="34"/>
  <c r="D69" i="34"/>
  <c r="F69" i="34"/>
  <c r="G69" i="34"/>
  <c r="K69" i="34"/>
  <c r="A33" i="34"/>
  <c r="B33" i="34"/>
  <c r="C33" i="34"/>
  <c r="D33" i="34"/>
  <c r="F33" i="34"/>
  <c r="G33" i="34"/>
  <c r="K33" i="34"/>
  <c r="A25" i="34"/>
  <c r="B25" i="34"/>
  <c r="C25" i="34"/>
  <c r="D25" i="34"/>
  <c r="F25" i="34"/>
  <c r="G25" i="34"/>
  <c r="K25" i="34"/>
  <c r="K29" i="31"/>
  <c r="G29" i="31"/>
  <c r="F29" i="31"/>
  <c r="D29" i="31"/>
  <c r="C29" i="31"/>
  <c r="B29" i="31"/>
  <c r="A29" i="31"/>
  <c r="K9" i="31"/>
  <c r="G9" i="31"/>
  <c r="F9" i="31"/>
  <c r="D9" i="31"/>
  <c r="C9" i="31"/>
  <c r="B9" i="31"/>
  <c r="A9" i="31"/>
  <c r="K6" i="35"/>
  <c r="G6" i="35"/>
  <c r="F6" i="35"/>
  <c r="D6" i="35"/>
  <c r="C6" i="35"/>
  <c r="B6" i="35"/>
  <c r="A6" i="35"/>
  <c r="K86" i="36"/>
  <c r="G86" i="36"/>
  <c r="F86" i="36"/>
  <c r="D86" i="36"/>
  <c r="C86" i="36"/>
  <c r="B86" i="36"/>
  <c r="A86" i="36"/>
  <c r="K71" i="36"/>
  <c r="G71" i="36"/>
  <c r="F71" i="36"/>
  <c r="D71" i="36"/>
  <c r="C71" i="36"/>
  <c r="B71" i="36"/>
  <c r="A71" i="36"/>
  <c r="K85" i="36"/>
  <c r="G85" i="36"/>
  <c r="F85" i="36"/>
  <c r="D85" i="36"/>
  <c r="C85" i="36"/>
  <c r="B85" i="36"/>
  <c r="A85" i="36"/>
  <c r="K34" i="36"/>
  <c r="G34" i="36"/>
  <c r="F34" i="36"/>
  <c r="D34" i="36"/>
  <c r="C34" i="36"/>
  <c r="B34" i="36"/>
  <c r="A34" i="36"/>
  <c r="K29" i="41"/>
  <c r="G29" i="41"/>
  <c r="F29" i="41"/>
  <c r="D29" i="41"/>
  <c r="C29" i="41"/>
  <c r="B29" i="41"/>
  <c r="A29" i="41"/>
  <c r="K9" i="41"/>
  <c r="G9" i="41"/>
  <c r="F9" i="41"/>
  <c r="D9" i="41"/>
  <c r="C9" i="41"/>
  <c r="B9" i="41"/>
  <c r="A9" i="41"/>
  <c r="K30" i="31"/>
  <c r="G30" i="31"/>
  <c r="F30" i="31"/>
  <c r="D30" i="31"/>
  <c r="C30" i="31"/>
  <c r="B30" i="31"/>
  <c r="A30" i="31"/>
  <c r="K92" i="35"/>
  <c r="G92" i="35"/>
  <c r="F92" i="35"/>
  <c r="D92" i="35"/>
  <c r="C92" i="35"/>
  <c r="B92" i="35"/>
  <c r="A92" i="35"/>
  <c r="K97" i="35"/>
  <c r="G97" i="35"/>
  <c r="F97" i="35"/>
  <c r="D97" i="35"/>
  <c r="C97" i="35"/>
  <c r="B97" i="35"/>
  <c r="A97" i="35"/>
  <c r="A85" i="34"/>
  <c r="B85" i="34"/>
  <c r="C85" i="34"/>
  <c r="D85" i="34"/>
  <c r="F85" i="34"/>
  <c r="G85" i="34"/>
  <c r="K85" i="34"/>
  <c r="D84" i="39"/>
  <c r="D87" i="39"/>
  <c r="B84" i="39"/>
  <c r="B87" i="39"/>
  <c r="C84" i="39"/>
  <c r="C87" i="39"/>
  <c r="A84" i="39"/>
  <c r="A11" i="39"/>
  <c r="B11" i="39"/>
  <c r="C11" i="39"/>
  <c r="D11" i="39"/>
  <c r="F11" i="39"/>
  <c r="G11" i="39"/>
  <c r="K11" i="39"/>
  <c r="K80" i="39"/>
  <c r="F80" i="39"/>
  <c r="D80" i="39"/>
  <c r="C80" i="39"/>
  <c r="B80" i="39"/>
  <c r="A80" i="39"/>
  <c r="K84" i="39"/>
  <c r="F84" i="39"/>
  <c r="K35" i="36"/>
  <c r="G35" i="36"/>
  <c r="F35" i="36"/>
  <c r="D35" i="36"/>
  <c r="C35" i="36"/>
  <c r="B35" i="36"/>
  <c r="A35" i="36"/>
  <c r="A13" i="39"/>
  <c r="B13" i="39"/>
  <c r="C13" i="39"/>
  <c r="D13" i="39"/>
  <c r="F13" i="39"/>
  <c r="G13" i="39"/>
  <c r="K13" i="39"/>
  <c r="K40" i="31"/>
  <c r="G40" i="31"/>
  <c r="F40" i="31"/>
  <c r="D40" i="31"/>
  <c r="C40" i="31"/>
  <c r="B40" i="31"/>
  <c r="A40" i="31"/>
  <c r="K15" i="31"/>
  <c r="G15" i="31"/>
  <c r="F15" i="31"/>
  <c r="D15" i="31"/>
  <c r="C15" i="31"/>
  <c r="B15" i="31"/>
  <c r="A15" i="31"/>
  <c r="A61" i="34"/>
  <c r="B61" i="34"/>
  <c r="C61" i="34"/>
  <c r="D61" i="34"/>
  <c r="F61" i="34"/>
  <c r="G61" i="34"/>
  <c r="K61" i="34"/>
  <c r="A17" i="39"/>
  <c r="B17" i="39"/>
  <c r="C17" i="39"/>
  <c r="D17" i="39"/>
  <c r="F17" i="39"/>
  <c r="G17" i="39"/>
  <c r="K17" i="39"/>
  <c r="A74" i="39"/>
  <c r="B74" i="39"/>
  <c r="C74" i="39"/>
  <c r="D74" i="39"/>
  <c r="F74" i="39"/>
  <c r="K74" i="39"/>
  <c r="A59" i="39"/>
  <c r="B59" i="39"/>
  <c r="C59" i="39"/>
  <c r="D59" i="39"/>
  <c r="F59" i="39"/>
  <c r="K59" i="39"/>
  <c r="A45" i="39"/>
  <c r="B45" i="39"/>
  <c r="C45" i="39"/>
  <c r="D45" i="39"/>
  <c r="F45" i="39"/>
  <c r="K45" i="39"/>
  <c r="A31" i="39"/>
  <c r="B31" i="39"/>
  <c r="C31" i="39"/>
  <c r="D31" i="39"/>
  <c r="F31" i="39"/>
  <c r="G31" i="39"/>
  <c r="K31" i="39"/>
  <c r="A28" i="39"/>
  <c r="B28" i="39"/>
  <c r="C28" i="39"/>
  <c r="D28" i="39"/>
  <c r="F28" i="39"/>
  <c r="G28" i="39"/>
  <c r="K28" i="39"/>
  <c r="A29" i="39"/>
  <c r="B29" i="39"/>
  <c r="C29" i="39"/>
  <c r="D29" i="39"/>
  <c r="F29" i="39"/>
  <c r="G29" i="39"/>
  <c r="K29" i="39"/>
  <c r="A12" i="39"/>
  <c r="B12" i="39"/>
  <c r="C12" i="39"/>
  <c r="D12" i="39"/>
  <c r="F12" i="39"/>
  <c r="G12" i="39"/>
  <c r="K12" i="39"/>
  <c r="K87" i="39"/>
  <c r="F87" i="39"/>
  <c r="A87" i="39"/>
  <c r="K81" i="39"/>
  <c r="F81" i="39"/>
  <c r="D81" i="39"/>
  <c r="C81" i="39"/>
  <c r="B81" i="39"/>
  <c r="A81" i="39"/>
  <c r="K71" i="39"/>
  <c r="F71" i="39"/>
  <c r="D71" i="39"/>
  <c r="C71" i="39"/>
  <c r="B71" i="39"/>
  <c r="A71" i="39"/>
  <c r="K69" i="39"/>
  <c r="F69" i="39"/>
  <c r="D69" i="39"/>
  <c r="C69" i="39"/>
  <c r="B69" i="39"/>
  <c r="A69" i="39"/>
  <c r="K64" i="39"/>
  <c r="F64" i="39"/>
  <c r="D64" i="39"/>
  <c r="C64" i="39"/>
  <c r="B64" i="39"/>
  <c r="A64" i="39"/>
  <c r="K58" i="39"/>
  <c r="F58" i="39"/>
  <c r="D58" i="39"/>
  <c r="C58" i="39"/>
  <c r="B58" i="39"/>
  <c r="A58" i="39"/>
  <c r="K56" i="39"/>
  <c r="F56" i="39"/>
  <c r="D56" i="39"/>
  <c r="C56" i="39"/>
  <c r="B56" i="39"/>
  <c r="A56" i="39"/>
  <c r="K54" i="39"/>
  <c r="F54" i="39"/>
  <c r="D54" i="39"/>
  <c r="C54" i="39"/>
  <c r="B54" i="39"/>
  <c r="A54" i="39"/>
  <c r="K53" i="39"/>
  <c r="F53" i="39"/>
  <c r="D53" i="39"/>
  <c r="C53" i="39"/>
  <c r="B53" i="39"/>
  <c r="A53" i="39"/>
  <c r="K52" i="39"/>
  <c r="F52" i="39"/>
  <c r="D52" i="39"/>
  <c r="C52" i="39"/>
  <c r="B52" i="39"/>
  <c r="A52" i="39"/>
  <c r="K47" i="39"/>
  <c r="F47" i="39"/>
  <c r="D47" i="39"/>
  <c r="C47" i="39"/>
  <c r="B47" i="39"/>
  <c r="A47" i="39"/>
  <c r="K38" i="39"/>
  <c r="G38" i="39"/>
  <c r="F38" i="39"/>
  <c r="D38" i="39"/>
  <c r="C38" i="39"/>
  <c r="B38" i="39"/>
  <c r="A38" i="39"/>
  <c r="K36" i="39"/>
  <c r="G36" i="39"/>
  <c r="F36" i="39"/>
  <c r="D36" i="39"/>
  <c r="C36" i="39"/>
  <c r="B36" i="39"/>
  <c r="A36" i="39"/>
  <c r="K34" i="39"/>
  <c r="G34" i="39"/>
  <c r="F34" i="39"/>
  <c r="D34" i="39"/>
  <c r="C34" i="39"/>
  <c r="B34" i="39"/>
  <c r="A34" i="39"/>
  <c r="K33" i="39"/>
  <c r="G33" i="39"/>
  <c r="F33" i="39"/>
  <c r="D33" i="39"/>
  <c r="C33" i="39"/>
  <c r="B33" i="39"/>
  <c r="A33" i="39"/>
  <c r="K25" i="39"/>
  <c r="G25" i="39"/>
  <c r="F25" i="39"/>
  <c r="D25" i="39"/>
  <c r="C25" i="39"/>
  <c r="B25" i="39"/>
  <c r="A25" i="39"/>
  <c r="K26" i="39"/>
  <c r="G26" i="39"/>
  <c r="F26" i="39"/>
  <c r="D26" i="39"/>
  <c r="C26" i="39"/>
  <c r="B26" i="39"/>
  <c r="A26" i="39"/>
  <c r="K24" i="39"/>
  <c r="G24" i="39"/>
  <c r="F24" i="39"/>
  <c r="D24" i="39"/>
  <c r="C24" i="39"/>
  <c r="B24" i="39"/>
  <c r="A24" i="39"/>
  <c r="K20" i="39"/>
  <c r="G20" i="39"/>
  <c r="F20" i="39"/>
  <c r="D20" i="39"/>
  <c r="C20" i="39"/>
  <c r="B20" i="39"/>
  <c r="A20" i="39"/>
  <c r="K16" i="39"/>
  <c r="G16" i="39"/>
  <c r="F16" i="39"/>
  <c r="D16" i="39"/>
  <c r="C16" i="39"/>
  <c r="B16" i="39"/>
  <c r="A16" i="39"/>
  <c r="K15" i="39"/>
  <c r="G15" i="39"/>
  <c r="F15" i="39"/>
  <c r="D15" i="39"/>
  <c r="C15" i="39"/>
  <c r="B15" i="39"/>
  <c r="A15" i="39"/>
  <c r="K9" i="39"/>
  <c r="G9" i="39"/>
  <c r="F9" i="39"/>
  <c r="D9" i="39"/>
  <c r="C9" i="39"/>
  <c r="B9" i="39"/>
  <c r="A9" i="39"/>
  <c r="A27" i="34"/>
  <c r="B27" i="34"/>
  <c r="C27" i="34"/>
  <c r="D27" i="34"/>
  <c r="F27" i="34"/>
  <c r="G27" i="34"/>
  <c r="K27" i="34"/>
  <c r="K49" i="38"/>
  <c r="G49" i="38"/>
  <c r="F49" i="38"/>
  <c r="D49" i="38"/>
  <c r="C49" i="38"/>
  <c r="B49" i="38"/>
  <c r="A49" i="38"/>
  <c r="K8" i="32" l="1"/>
  <c r="G8" i="32"/>
  <c r="F8" i="32"/>
  <c r="D8" i="32"/>
  <c r="C8" i="32"/>
  <c r="B8" i="32"/>
  <c r="A8" i="32"/>
  <c r="F64" i="41"/>
  <c r="K23" i="42"/>
  <c r="G23" i="42"/>
  <c r="F23" i="42"/>
  <c r="D23" i="42"/>
  <c r="C23" i="42"/>
  <c r="B23" i="42"/>
  <c r="A23" i="42"/>
  <c r="B63" i="32"/>
  <c r="A63" i="32"/>
  <c r="K6" i="32"/>
  <c r="G6" i="32"/>
  <c r="F6" i="32"/>
  <c r="D6" i="32"/>
  <c r="C6" i="32"/>
  <c r="B6" i="32"/>
  <c r="A6" i="32"/>
  <c r="K72" i="30"/>
  <c r="G72" i="30"/>
  <c r="F72" i="30"/>
  <c r="D72" i="30"/>
  <c r="C72" i="30"/>
  <c r="B72" i="30"/>
  <c r="A72" i="30"/>
  <c r="K74" i="36"/>
  <c r="G74" i="36"/>
  <c r="F74" i="36"/>
  <c r="D74" i="36"/>
  <c r="C74" i="36"/>
  <c r="B74" i="36"/>
  <c r="A74" i="36"/>
  <c r="G62" i="28"/>
  <c r="K7" i="30"/>
  <c r="G7" i="30"/>
  <c r="F7" i="30"/>
  <c r="D7" i="30"/>
  <c r="C7" i="30"/>
  <c r="B7" i="30"/>
  <c r="A7" i="30"/>
  <c r="H10" i="18"/>
  <c r="H13" i="18"/>
  <c r="J41" i="28" s="1"/>
  <c r="H15" i="18"/>
  <c r="H17" i="18"/>
  <c r="H18" i="18"/>
  <c r="H22" i="18"/>
  <c r="J100" i="35" s="1"/>
  <c r="H26" i="18"/>
  <c r="H27" i="18"/>
  <c r="H28" i="18"/>
  <c r="J50" i="48" s="1"/>
  <c r="H29" i="18"/>
  <c r="J96" i="42" s="1"/>
  <c r="H32" i="18"/>
  <c r="H33" i="18"/>
  <c r="H34" i="18"/>
  <c r="H35" i="18"/>
  <c r="H36" i="18"/>
  <c r="J81" i="35" s="1"/>
  <c r="H38" i="18"/>
  <c r="J28" i="48" s="1"/>
  <c r="H39" i="18"/>
  <c r="H40" i="18"/>
  <c r="H41" i="18"/>
  <c r="H42" i="18"/>
  <c r="J42" i="48" s="1"/>
  <c r="H43" i="18"/>
  <c r="J66" i="33" s="1"/>
  <c r="H44" i="18"/>
  <c r="H45" i="18"/>
  <c r="H46" i="18"/>
  <c r="H49" i="18"/>
  <c r="J58" i="40" s="1"/>
  <c r="H50" i="18"/>
  <c r="H53" i="18"/>
  <c r="H55" i="18"/>
  <c r="H56" i="18"/>
  <c r="H57" i="18"/>
  <c r="J59" i="38" s="1"/>
  <c r="H58" i="18"/>
  <c r="H59" i="18"/>
  <c r="J58" i="34" s="1"/>
  <c r="H61" i="18"/>
  <c r="J52" i="41" s="1"/>
  <c r="H62" i="18"/>
  <c r="J39" i="48" s="1"/>
  <c r="H63" i="18"/>
  <c r="H64" i="18"/>
  <c r="J36" i="48" s="1"/>
  <c r="H65" i="18"/>
  <c r="H66" i="18"/>
  <c r="H67" i="18"/>
  <c r="J48" i="28" s="1"/>
  <c r="H68" i="18"/>
  <c r="H69" i="18"/>
  <c r="J31" i="48" s="1"/>
  <c r="H16" i="18"/>
  <c r="H37" i="18"/>
  <c r="H51" i="18"/>
  <c r="H60" i="18"/>
  <c r="H8" i="18"/>
  <c r="H14" i="18"/>
  <c r="H19" i="18"/>
  <c r="H30" i="18"/>
  <c r="H31" i="18"/>
  <c r="H48" i="18"/>
  <c r="H52" i="18"/>
  <c r="J53" i="30" s="1"/>
  <c r="H12" i="18"/>
  <c r="H11" i="18"/>
  <c r="H23" i="18"/>
  <c r="H24" i="18"/>
  <c r="J76" i="35" s="1"/>
  <c r="H25" i="18"/>
  <c r="H47" i="18"/>
  <c r="H20" i="18"/>
  <c r="H54" i="18"/>
  <c r="H6" i="18"/>
  <c r="H7" i="18"/>
  <c r="A223" i="18"/>
  <c r="A220" i="18"/>
  <c r="A170" i="18"/>
  <c r="A186" i="18"/>
  <c r="A150" i="18"/>
  <c r="A190" i="18"/>
  <c r="A194" i="18"/>
  <c r="A217" i="18"/>
  <c r="A229" i="18"/>
  <c r="A258" i="18"/>
  <c r="A161" i="18"/>
  <c r="A245" i="18"/>
  <c r="A178" i="18"/>
  <c r="A179" i="18"/>
  <c r="A226" i="18"/>
  <c r="A180" i="18"/>
  <c r="A174" i="18"/>
  <c r="A201" i="18"/>
  <c r="A214" i="18"/>
  <c r="A203" i="18"/>
  <c r="I223" i="18"/>
  <c r="I220" i="18"/>
  <c r="I170" i="18"/>
  <c r="I186" i="18"/>
  <c r="I150" i="18"/>
  <c r="I190" i="18"/>
  <c r="I194" i="18"/>
  <c r="I217" i="18"/>
  <c r="I229" i="18"/>
  <c r="I258" i="18"/>
  <c r="I161" i="18"/>
  <c r="I245" i="18"/>
  <c r="I178" i="18"/>
  <c r="I179" i="18"/>
  <c r="I226" i="18"/>
  <c r="I180" i="18"/>
  <c r="I174" i="18"/>
  <c r="I201" i="18"/>
  <c r="I214" i="18"/>
  <c r="I203" i="18"/>
  <c r="H78" i="18"/>
  <c r="H79" i="18"/>
  <c r="H81" i="18"/>
  <c r="H83" i="18"/>
  <c r="H86" i="18"/>
  <c r="J8" i="48" s="1"/>
  <c r="H87" i="18"/>
  <c r="J19" i="48" s="1"/>
  <c r="H90" i="18"/>
  <c r="J27" i="40" s="1"/>
  <c r="H91" i="18"/>
  <c r="H95" i="18"/>
  <c r="H96" i="18"/>
  <c r="J20" i="33" s="1"/>
  <c r="H98" i="18"/>
  <c r="J8" i="40" s="1"/>
  <c r="H100" i="18"/>
  <c r="J16" i="48" s="1"/>
  <c r="H103" i="18"/>
  <c r="J18" i="34" s="1"/>
  <c r="H104" i="18"/>
  <c r="H105" i="18"/>
  <c r="H106" i="18"/>
  <c r="H108" i="18"/>
  <c r="J23" i="48" s="1"/>
  <c r="H109" i="18"/>
  <c r="H110" i="18"/>
  <c r="J6" i="33" s="1"/>
  <c r="H112" i="18"/>
  <c r="H113" i="18"/>
  <c r="H114" i="18"/>
  <c r="H115" i="18"/>
  <c r="J17" i="48" s="1"/>
  <c r="H117" i="18"/>
  <c r="J14" i="48" s="1"/>
  <c r="H120" i="18"/>
  <c r="J16" i="40" s="1"/>
  <c r="H121" i="18"/>
  <c r="H122" i="18"/>
  <c r="J18" i="31" s="1"/>
  <c r="H123" i="18"/>
  <c r="H126" i="18"/>
  <c r="H127" i="18"/>
  <c r="H128" i="18"/>
  <c r="H129" i="18"/>
  <c r="H130" i="18"/>
  <c r="H132" i="18"/>
  <c r="H133" i="18"/>
  <c r="H134" i="18"/>
  <c r="H135" i="18"/>
  <c r="J35" i="39" s="1"/>
  <c r="H136" i="18"/>
  <c r="H84" i="18"/>
  <c r="H101" i="18"/>
  <c r="H102" i="18"/>
  <c r="H111" i="18"/>
  <c r="H116" i="18"/>
  <c r="H124" i="18"/>
  <c r="J39" i="35" s="1"/>
  <c r="H125" i="18"/>
  <c r="H118" i="18"/>
  <c r="H76" i="18"/>
  <c r="H85" i="18"/>
  <c r="J23" i="35" s="1"/>
  <c r="H92" i="18"/>
  <c r="H93" i="18"/>
  <c r="H107" i="18"/>
  <c r="J15" i="35" s="1"/>
  <c r="H137" i="18"/>
  <c r="H88" i="18"/>
  <c r="J35" i="35" s="1"/>
  <c r="H89" i="18"/>
  <c r="H97" i="18"/>
  <c r="H119" i="18"/>
  <c r="H131" i="18"/>
  <c r="H94" i="18"/>
  <c r="J30" i="39" s="1"/>
  <c r="H82" i="18"/>
  <c r="J21" i="30" s="1"/>
  <c r="H75" i="18"/>
  <c r="J5" i="48" s="1"/>
  <c r="H77" i="18"/>
  <c r="J21" i="39" s="1"/>
  <c r="K25" i="42"/>
  <c r="G25" i="42"/>
  <c r="F25" i="42"/>
  <c r="D25" i="42"/>
  <c r="C25" i="42"/>
  <c r="B25" i="42"/>
  <c r="A25" i="42"/>
  <c r="K86" i="35"/>
  <c r="G86" i="35"/>
  <c r="F86" i="35"/>
  <c r="D86" i="35"/>
  <c r="C86" i="35"/>
  <c r="B86" i="35"/>
  <c r="A86" i="35"/>
  <c r="K27" i="32"/>
  <c r="G27" i="32"/>
  <c r="F27" i="32"/>
  <c r="D27" i="32"/>
  <c r="C27" i="32"/>
  <c r="B27" i="32"/>
  <c r="A27" i="32"/>
  <c r="K25" i="33"/>
  <c r="G25" i="33"/>
  <c r="F25" i="33"/>
  <c r="D25" i="33"/>
  <c r="C25" i="33"/>
  <c r="B25" i="33"/>
  <c r="A25" i="33"/>
  <c r="J23" i="33" l="1"/>
  <c r="J24" i="31"/>
  <c r="J5" i="41"/>
  <c r="J6" i="28"/>
  <c r="J62" i="31"/>
  <c r="J45" i="34"/>
  <c r="J41" i="48"/>
  <c r="J54" i="33"/>
  <c r="J14" i="33"/>
  <c r="J10" i="48"/>
  <c r="J13" i="38"/>
  <c r="J14" i="31"/>
  <c r="J27" i="35"/>
  <c r="J27" i="39"/>
  <c r="J13" i="41"/>
  <c r="J16" i="34"/>
  <c r="J14" i="39"/>
  <c r="J13" i="30"/>
  <c r="J29" i="48"/>
  <c r="J43" i="38"/>
  <c r="J26" i="40"/>
  <c r="J15" i="48"/>
  <c r="J20" i="41"/>
  <c r="J46" i="48"/>
  <c r="J65" i="32"/>
  <c r="J8" i="41"/>
  <c r="J9" i="34"/>
  <c r="J10" i="28"/>
  <c r="J7" i="48"/>
  <c r="J21" i="48"/>
  <c r="J20" i="48"/>
  <c r="J12" i="48"/>
  <c r="J17" i="32"/>
  <c r="J11" i="48"/>
  <c r="J13" i="42"/>
  <c r="J22" i="39"/>
  <c r="J41" i="38"/>
  <c r="J42" i="32"/>
  <c r="J67" i="31"/>
  <c r="J70" i="40"/>
  <c r="J5" i="31"/>
  <c r="J9" i="40"/>
  <c r="J8" i="33"/>
  <c r="J19" i="39"/>
  <c r="J13" i="48"/>
  <c r="J6" i="40"/>
  <c r="J12" i="38"/>
  <c r="J9" i="48"/>
  <c r="J58" i="31"/>
  <c r="J34" i="48"/>
  <c r="J47" i="31"/>
  <c r="J89" i="42"/>
  <c r="J37" i="48"/>
  <c r="J54" i="32"/>
  <c r="J63" i="30"/>
  <c r="J51" i="31"/>
  <c r="J52" i="28"/>
  <c r="J38" i="48"/>
  <c r="J54" i="31"/>
  <c r="J54" i="28"/>
  <c r="J67" i="32"/>
  <c r="J47" i="48"/>
  <c r="J40" i="48"/>
  <c r="J55" i="31"/>
  <c r="J70" i="28"/>
  <c r="J49" i="48"/>
  <c r="J64" i="32"/>
  <c r="J45" i="48"/>
  <c r="J68" i="32"/>
  <c r="J48" i="48"/>
  <c r="J80" i="42"/>
  <c r="J30" i="48"/>
  <c r="J66" i="32"/>
  <c r="J73" i="32"/>
  <c r="J51" i="48"/>
  <c r="J32" i="48"/>
  <c r="J62" i="32"/>
  <c r="J72" i="32"/>
  <c r="J53" i="48"/>
  <c r="J44" i="48"/>
  <c r="J35" i="48"/>
  <c r="J49" i="31"/>
  <c r="J94" i="42"/>
  <c r="J43" i="48"/>
  <c r="J42" i="38"/>
  <c r="J59" i="32"/>
  <c r="J63" i="36"/>
  <c r="J53" i="41"/>
  <c r="J52" i="40"/>
  <c r="J52" i="38"/>
  <c r="J59" i="36"/>
  <c r="J15" i="36"/>
  <c r="J13" i="40"/>
  <c r="J83" i="36"/>
  <c r="J49" i="33"/>
  <c r="J91" i="35"/>
  <c r="J54" i="40"/>
  <c r="J55" i="41"/>
  <c r="J23" i="36"/>
  <c r="J50" i="31"/>
  <c r="J58" i="36"/>
  <c r="J58" i="32"/>
  <c r="J57" i="40"/>
  <c r="J6" i="34"/>
  <c r="J8" i="28"/>
  <c r="J11" i="31"/>
  <c r="J13" i="28"/>
  <c r="J5" i="39"/>
  <c r="J5" i="28"/>
  <c r="J69" i="32"/>
  <c r="J79" i="30"/>
  <c r="J69" i="28"/>
  <c r="J67" i="41"/>
  <c r="J51" i="40"/>
  <c r="J88" i="42"/>
  <c r="J25" i="31"/>
  <c r="J24" i="33"/>
  <c r="J71" i="32"/>
  <c r="J71" i="28"/>
  <c r="J29" i="28"/>
  <c r="J19" i="30"/>
  <c r="J19" i="34"/>
  <c r="J6" i="30"/>
  <c r="J5" i="38"/>
  <c r="J67" i="34"/>
  <c r="J69" i="36"/>
  <c r="J46" i="33"/>
  <c r="J29" i="30"/>
  <c r="J61" i="32"/>
  <c r="J60" i="32"/>
  <c r="J61" i="41"/>
  <c r="J56" i="32"/>
  <c r="J57" i="32"/>
  <c r="J84" i="35"/>
  <c r="J55" i="32"/>
  <c r="J61" i="31"/>
  <c r="J71" i="41"/>
  <c r="J70" i="32"/>
  <c r="J93" i="42"/>
  <c r="J63" i="32"/>
  <c r="J38" i="30"/>
  <c r="J7" i="34"/>
  <c r="J7" i="39"/>
  <c r="J17" i="31"/>
  <c r="J11" i="28"/>
  <c r="J8" i="46"/>
  <c r="J8" i="45"/>
  <c r="J25" i="40"/>
  <c r="J25" i="46"/>
  <c r="J27" i="45"/>
  <c r="J13" i="46"/>
  <c r="J15" i="45"/>
  <c r="J24" i="46"/>
  <c r="J26" i="45"/>
  <c r="J32" i="40"/>
  <c r="J33" i="46"/>
  <c r="J34" i="45"/>
  <c r="J50" i="46"/>
  <c r="J52" i="45"/>
  <c r="J63" i="46"/>
  <c r="J65" i="45"/>
  <c r="J83" i="46"/>
  <c r="J84" i="45"/>
  <c r="J57" i="46"/>
  <c r="J59" i="45"/>
  <c r="J68" i="36"/>
  <c r="J61" i="46"/>
  <c r="J63" i="45"/>
  <c r="J105" i="42"/>
  <c r="J72" i="46"/>
  <c r="J74" i="45"/>
  <c r="J66" i="46"/>
  <c r="J68" i="45"/>
  <c r="J69" i="46"/>
  <c r="J71" i="45"/>
  <c r="J43" i="46"/>
  <c r="J44" i="45"/>
  <c r="J7" i="36"/>
  <c r="J5" i="46"/>
  <c r="J5" i="45"/>
  <c r="J11" i="46"/>
  <c r="J12" i="45"/>
  <c r="J19" i="46"/>
  <c r="J21" i="45"/>
  <c r="J23" i="34"/>
  <c r="J24" i="36"/>
  <c r="J20" i="46"/>
  <c r="J22" i="45"/>
  <c r="J6" i="46"/>
  <c r="J6" i="45"/>
  <c r="J32" i="46"/>
  <c r="J33" i="45"/>
  <c r="J18" i="46"/>
  <c r="J20" i="45"/>
  <c r="J28" i="40"/>
  <c r="J28" i="46"/>
  <c r="J30" i="45"/>
  <c r="J7" i="46"/>
  <c r="J7" i="45"/>
  <c r="J26" i="46"/>
  <c r="J28" i="45"/>
  <c r="J30" i="46"/>
  <c r="J9" i="45"/>
  <c r="J27" i="46"/>
  <c r="J29" i="45"/>
  <c r="J14" i="45"/>
  <c r="J59" i="46"/>
  <c r="J61" i="45"/>
  <c r="J62" i="46"/>
  <c r="J64" i="45"/>
  <c r="J80" i="46"/>
  <c r="J82" i="45"/>
  <c r="J44" i="46"/>
  <c r="J45" i="45"/>
  <c r="J48" i="41"/>
  <c r="J48" i="46"/>
  <c r="J49" i="45"/>
  <c r="J49" i="28"/>
  <c r="J52" i="46"/>
  <c r="J54" i="45"/>
  <c r="J75" i="46"/>
  <c r="J77" i="45"/>
  <c r="J58" i="46"/>
  <c r="J60" i="45"/>
  <c r="J110" i="42"/>
  <c r="J77" i="46"/>
  <c r="J79" i="45"/>
  <c r="J74" i="46"/>
  <c r="J76" i="45"/>
  <c r="J45" i="46"/>
  <c r="J46" i="45"/>
  <c r="J67" i="33"/>
  <c r="J78" i="46"/>
  <c r="J80" i="45"/>
  <c r="J53" i="46"/>
  <c r="J55" i="45"/>
  <c r="J35" i="46"/>
  <c r="J36" i="45"/>
  <c r="J23" i="40"/>
  <c r="J23" i="46"/>
  <c r="J25" i="45"/>
  <c r="J67" i="46"/>
  <c r="J69" i="45"/>
  <c r="J54" i="46"/>
  <c r="J56" i="45"/>
  <c r="J55" i="46"/>
  <c r="J57" i="45"/>
  <c r="J64" i="46"/>
  <c r="J66" i="45"/>
  <c r="J42" i="46"/>
  <c r="J43" i="45"/>
  <c r="J113" i="42"/>
  <c r="J82" i="46"/>
  <c r="J83" i="45"/>
  <c r="J68" i="46"/>
  <c r="J70" i="45"/>
  <c r="J49" i="46"/>
  <c r="J51" i="45"/>
  <c r="J29" i="46"/>
  <c r="J31" i="45"/>
  <c r="J31" i="46"/>
  <c r="J32" i="45"/>
  <c r="J14" i="46"/>
  <c r="J16" i="45"/>
  <c r="J33" i="40"/>
  <c r="J36" i="36"/>
  <c r="J34" i="46"/>
  <c r="J35" i="45"/>
  <c r="J47" i="46"/>
  <c r="J48" i="45"/>
  <c r="J21" i="46"/>
  <c r="J23" i="45"/>
  <c r="J10" i="46"/>
  <c r="J11" i="45"/>
  <c r="J22" i="46"/>
  <c r="J24" i="45"/>
  <c r="J36" i="46"/>
  <c r="J37" i="45"/>
  <c r="J9" i="46"/>
  <c r="J10" i="45"/>
  <c r="J15" i="46"/>
  <c r="J17" i="45"/>
  <c r="J17" i="46"/>
  <c r="J19" i="45"/>
  <c r="J37" i="46"/>
  <c r="J38" i="45"/>
  <c r="J16" i="46"/>
  <c r="J18" i="45"/>
  <c r="J12" i="46"/>
  <c r="J13" i="45"/>
  <c r="J79" i="46"/>
  <c r="J81" i="45"/>
  <c r="J56" i="46"/>
  <c r="J58" i="45"/>
  <c r="J71" i="46"/>
  <c r="J73" i="45"/>
  <c r="J65" i="46"/>
  <c r="J67" i="45"/>
  <c r="J51" i="46"/>
  <c r="J53" i="45"/>
  <c r="J76" i="46"/>
  <c r="J78" i="45"/>
  <c r="J106" i="42"/>
  <c r="J73" i="46"/>
  <c r="J75" i="45"/>
  <c r="J70" i="46"/>
  <c r="J72" i="45"/>
  <c r="J46" i="46"/>
  <c r="J47" i="45"/>
  <c r="J81" i="46"/>
  <c r="J50" i="45"/>
  <c r="J84" i="46"/>
  <c r="J85" i="45"/>
  <c r="J60" i="46"/>
  <c r="J62" i="45"/>
  <c r="J22" i="40"/>
  <c r="J6" i="39"/>
  <c r="J7" i="40"/>
  <c r="J26" i="42"/>
  <c r="J29" i="40"/>
  <c r="J34" i="40"/>
  <c r="J28" i="42"/>
  <c r="J31" i="40"/>
  <c r="J9" i="39"/>
  <c r="J11" i="40"/>
  <c r="J11" i="39"/>
  <c r="J10" i="40"/>
  <c r="J29" i="42"/>
  <c r="J30" i="40"/>
  <c r="J15" i="40"/>
  <c r="I38" i="40"/>
  <c r="J20" i="40"/>
  <c r="J36" i="39"/>
  <c r="J35" i="40"/>
  <c r="J17" i="35"/>
  <c r="J18" i="40"/>
  <c r="J20" i="39"/>
  <c r="J21" i="40"/>
  <c r="J15" i="39"/>
  <c r="J14" i="40"/>
  <c r="J6" i="42"/>
  <c r="J37" i="40"/>
  <c r="J17" i="39"/>
  <c r="J19" i="40"/>
  <c r="J25" i="39"/>
  <c r="J24" i="40"/>
  <c r="J21" i="33"/>
  <c r="J24" i="42"/>
  <c r="J12" i="42"/>
  <c r="J12" i="40"/>
  <c r="J11" i="42"/>
  <c r="J56" i="28"/>
  <c r="J10" i="38"/>
  <c r="J53" i="36"/>
  <c r="J57" i="34"/>
  <c r="J56" i="36"/>
  <c r="J51" i="30"/>
  <c r="J75" i="35"/>
  <c r="J48" i="30"/>
  <c r="J25" i="42"/>
  <c r="J81" i="42"/>
  <c r="J42" i="31"/>
  <c r="J8" i="36"/>
  <c r="J30" i="31"/>
  <c r="J31" i="28"/>
  <c r="J45" i="28"/>
  <c r="J14" i="42"/>
  <c r="J51" i="33"/>
  <c r="J98" i="42"/>
  <c r="J10" i="33"/>
  <c r="J7" i="28"/>
  <c r="J64" i="28"/>
  <c r="J28" i="33"/>
  <c r="J30" i="28"/>
  <c r="J26" i="33"/>
  <c r="J28" i="28"/>
  <c r="J33" i="30"/>
  <c r="J27" i="33"/>
  <c r="J30" i="30"/>
  <c r="J26" i="28"/>
  <c r="J11" i="33"/>
  <c r="J12" i="33"/>
  <c r="J14" i="28"/>
  <c r="J61" i="33"/>
  <c r="J76" i="30"/>
  <c r="J62" i="33"/>
  <c r="J65" i="28"/>
  <c r="J40" i="33"/>
  <c r="J43" i="28"/>
  <c r="J82" i="30"/>
  <c r="J68" i="33"/>
  <c r="J73" i="28"/>
  <c r="J75" i="40"/>
  <c r="J72" i="28"/>
  <c r="J109" i="35"/>
  <c r="J85" i="30"/>
  <c r="J15" i="30"/>
  <c r="J10" i="34"/>
  <c r="J10" i="36"/>
  <c r="J10" i="39"/>
  <c r="J77" i="34"/>
  <c r="J78" i="36"/>
  <c r="J42" i="30"/>
  <c r="J88" i="34"/>
  <c r="J90" i="36"/>
  <c r="J46" i="36"/>
  <c r="J71" i="34"/>
  <c r="J73" i="36"/>
  <c r="J12" i="30"/>
  <c r="J68" i="34"/>
  <c r="J70" i="36"/>
  <c r="J48" i="36"/>
  <c r="J32" i="30"/>
  <c r="J32" i="36"/>
  <c r="J14" i="34"/>
  <c r="J27" i="41"/>
  <c r="J27" i="38"/>
  <c r="J31" i="34"/>
  <c r="J27" i="31"/>
  <c r="J28" i="32"/>
  <c r="J30" i="35"/>
  <c r="J22" i="30"/>
  <c r="J20" i="35"/>
  <c r="J34" i="30"/>
  <c r="J31" i="35"/>
  <c r="J28" i="38"/>
  <c r="J28" i="31"/>
  <c r="J29" i="32"/>
  <c r="J7" i="32"/>
  <c r="J7" i="35"/>
  <c r="J25" i="38"/>
  <c r="J26" i="32"/>
  <c r="J28" i="35"/>
  <c r="J11" i="38"/>
  <c r="J13" i="32"/>
  <c r="J11" i="35"/>
  <c r="J12" i="31"/>
  <c r="J12" i="32"/>
  <c r="J54" i="30"/>
  <c r="J82" i="35"/>
  <c r="J79" i="35"/>
  <c r="J95" i="35"/>
  <c r="J64" i="38"/>
  <c r="J64" i="31"/>
  <c r="J66" i="40"/>
  <c r="J103" i="35"/>
  <c r="J45" i="41"/>
  <c r="J47" i="34"/>
  <c r="J45" i="40"/>
  <c r="J44" i="32"/>
  <c r="J72" i="38"/>
  <c r="J70" i="31"/>
  <c r="J73" i="40"/>
  <c r="J110" i="35"/>
  <c r="J31" i="39"/>
  <c r="J28" i="41"/>
  <c r="J28" i="39"/>
  <c r="J25" i="41"/>
  <c r="J12" i="41"/>
  <c r="J66" i="41"/>
  <c r="J13" i="39"/>
  <c r="J11" i="41"/>
  <c r="J73" i="41"/>
  <c r="J67" i="36"/>
  <c r="J64" i="34"/>
  <c r="J18" i="39"/>
  <c r="J16" i="31"/>
  <c r="J67" i="40"/>
  <c r="J76" i="34"/>
  <c r="J63" i="31"/>
  <c r="J69" i="38"/>
  <c r="J80" i="30"/>
  <c r="J25" i="36"/>
  <c r="J24" i="34"/>
  <c r="J23" i="39"/>
  <c r="J54" i="38"/>
  <c r="J67" i="30"/>
  <c r="J50" i="36"/>
  <c r="J49" i="34"/>
  <c r="J17" i="38"/>
  <c r="J20" i="36"/>
  <c r="J65" i="38"/>
  <c r="J77" i="36"/>
  <c r="J18" i="28"/>
  <c r="J17" i="41"/>
  <c r="J16" i="33"/>
  <c r="J66" i="28"/>
  <c r="J58" i="41"/>
  <c r="J83" i="34"/>
  <c r="J85" i="36"/>
  <c r="J25" i="30"/>
  <c r="J12" i="39"/>
  <c r="J10" i="30"/>
  <c r="J11" i="32"/>
  <c r="J9" i="31"/>
  <c r="J6" i="35"/>
  <c r="J9" i="41"/>
  <c r="J84" i="34"/>
  <c r="J86" i="36"/>
  <c r="J71" i="36"/>
  <c r="J69" i="34"/>
  <c r="J29" i="38"/>
  <c r="J29" i="31"/>
  <c r="J34" i="36"/>
  <c r="J33" i="34"/>
  <c r="J32" i="39"/>
  <c r="J30" i="32"/>
  <c r="J29" i="41"/>
  <c r="J24" i="39"/>
  <c r="J25" i="34"/>
  <c r="J34" i="39"/>
  <c r="J92" i="35"/>
  <c r="J97" i="35"/>
  <c r="J85" i="34"/>
  <c r="J33" i="39"/>
  <c r="J35" i="36"/>
  <c r="J86" i="35"/>
  <c r="J16" i="39"/>
  <c r="J15" i="31"/>
  <c r="J61" i="34"/>
  <c r="J40" i="31"/>
  <c r="J27" i="32"/>
  <c r="J27" i="34"/>
  <c r="J26" i="39"/>
  <c r="J25" i="33"/>
  <c r="J29" i="39"/>
  <c r="J23" i="42"/>
  <c r="J8" i="32"/>
  <c r="J72" i="30"/>
  <c r="J49" i="38"/>
  <c r="J74" i="36"/>
  <c r="J6" i="32"/>
  <c r="J7" i="30"/>
  <c r="A51" i="36"/>
  <c r="B51" i="36"/>
  <c r="C51" i="36"/>
  <c r="D51" i="36"/>
  <c r="F51" i="36"/>
  <c r="G51" i="36"/>
  <c r="J51" i="36"/>
  <c r="K51" i="36"/>
  <c r="K44" i="41"/>
  <c r="J44" i="41"/>
  <c r="G44" i="41"/>
  <c r="F44" i="41"/>
  <c r="D44" i="41"/>
  <c r="C44" i="41"/>
  <c r="B44" i="41"/>
  <c r="A44" i="41"/>
  <c r="I143" i="18"/>
  <c r="I144" i="18"/>
  <c r="I145" i="18"/>
  <c r="I146" i="18"/>
  <c r="I147" i="18"/>
  <c r="I148" i="18"/>
  <c r="I149" i="18"/>
  <c r="I151" i="18"/>
  <c r="I152" i="18"/>
  <c r="I153" i="18"/>
  <c r="I154" i="18"/>
  <c r="I155" i="18"/>
  <c r="I156" i="18"/>
  <c r="I157" i="18"/>
  <c r="I158" i="18"/>
  <c r="I159" i="18"/>
  <c r="I160" i="18"/>
  <c r="I162" i="18"/>
  <c r="I163" i="18"/>
  <c r="I164" i="18"/>
  <c r="I165" i="18"/>
  <c r="I166" i="18"/>
  <c r="I167" i="18"/>
  <c r="I168" i="18"/>
  <c r="I169" i="18"/>
  <c r="I171" i="18"/>
  <c r="I172" i="18"/>
  <c r="I173" i="18"/>
  <c r="I175" i="18"/>
  <c r="I176" i="18"/>
  <c r="I177" i="18"/>
  <c r="I181" i="18"/>
  <c r="I182" i="18"/>
  <c r="I183" i="18"/>
  <c r="I184" i="18"/>
  <c r="I185" i="18"/>
  <c r="I187" i="18"/>
  <c r="I188" i="18"/>
  <c r="I189" i="18"/>
  <c r="I191" i="18"/>
  <c r="I192" i="18"/>
  <c r="I193" i="18"/>
  <c r="I195" i="18"/>
  <c r="I196" i="18"/>
  <c r="I197" i="18"/>
  <c r="I198" i="18"/>
  <c r="I199" i="18"/>
  <c r="I200" i="18"/>
  <c r="I202" i="18"/>
  <c r="I204" i="18"/>
  <c r="I205" i="18"/>
  <c r="I206" i="18"/>
  <c r="I207" i="18"/>
  <c r="I208" i="18"/>
  <c r="I209" i="18"/>
  <c r="I210" i="18"/>
  <c r="I211" i="18"/>
  <c r="I212" i="18"/>
  <c r="I213" i="18"/>
  <c r="I215" i="18"/>
  <c r="I216" i="18"/>
  <c r="I218" i="18"/>
  <c r="I219" i="18"/>
  <c r="I221" i="18"/>
  <c r="I222" i="18"/>
  <c r="I224" i="18"/>
  <c r="I225" i="18"/>
  <c r="I227" i="18"/>
  <c r="I228" i="18"/>
  <c r="I230" i="18"/>
  <c r="I231" i="18"/>
  <c r="I232" i="18"/>
  <c r="I233" i="18"/>
  <c r="I234" i="18"/>
  <c r="I235" i="18"/>
  <c r="I236" i="18"/>
  <c r="I237" i="18"/>
  <c r="I238" i="18"/>
  <c r="I239" i="18"/>
  <c r="I240" i="18"/>
  <c r="I241" i="18"/>
  <c r="I242" i="18"/>
  <c r="I243" i="18"/>
  <c r="I244" i="18"/>
  <c r="I246" i="18"/>
  <c r="I247" i="18"/>
  <c r="I248" i="18"/>
  <c r="I249" i="18"/>
  <c r="I250" i="18"/>
  <c r="I251" i="18"/>
  <c r="I252" i="18"/>
  <c r="I254" i="18"/>
  <c r="I255" i="18"/>
  <c r="I256" i="18"/>
  <c r="I257" i="18"/>
  <c r="I259" i="18"/>
  <c r="K87" i="42"/>
  <c r="J87" i="42"/>
  <c r="G87" i="42"/>
  <c r="F87" i="42"/>
  <c r="D87" i="42"/>
  <c r="C87" i="42"/>
  <c r="B87" i="42"/>
  <c r="A87" i="42"/>
  <c r="K114" i="42"/>
  <c r="J114" i="42"/>
  <c r="G114" i="42"/>
  <c r="F114" i="42"/>
  <c r="D114" i="42"/>
  <c r="C114" i="42"/>
  <c r="B114" i="42"/>
  <c r="A114" i="42"/>
  <c r="K32" i="42"/>
  <c r="J32" i="42"/>
  <c r="G32" i="42"/>
  <c r="F32" i="42"/>
  <c r="D32" i="42"/>
  <c r="C32" i="42"/>
  <c r="B32" i="42"/>
  <c r="A32" i="42"/>
  <c r="K27" i="42"/>
  <c r="J27" i="42"/>
  <c r="G27" i="42"/>
  <c r="F27" i="42"/>
  <c r="D27" i="42"/>
  <c r="C27" i="42"/>
  <c r="B27" i="42"/>
  <c r="A27" i="42"/>
  <c r="K88" i="35" l="1"/>
  <c r="J88" i="35"/>
  <c r="G88" i="35"/>
  <c r="F88" i="35"/>
  <c r="D88" i="35"/>
  <c r="C88" i="35"/>
  <c r="B88" i="35"/>
  <c r="A88" i="35"/>
  <c r="K75" i="41"/>
  <c r="J75" i="41"/>
  <c r="G75" i="41"/>
  <c r="F75" i="41"/>
  <c r="D75" i="41"/>
  <c r="C75" i="41"/>
  <c r="B75" i="41"/>
  <c r="A75" i="41"/>
  <c r="K112" i="35"/>
  <c r="J112" i="35"/>
  <c r="G112" i="35"/>
  <c r="F112" i="35"/>
  <c r="D112" i="35"/>
  <c r="C112" i="35"/>
  <c r="B112" i="35"/>
  <c r="A112" i="35"/>
  <c r="G44" i="40"/>
  <c r="G43" i="40"/>
  <c r="G46" i="40"/>
  <c r="G48" i="40"/>
  <c r="G47" i="40"/>
  <c r="G49" i="40"/>
  <c r="G50" i="40"/>
  <c r="G53" i="40"/>
  <c r="G55" i="40"/>
  <c r="G61" i="40"/>
  <c r="G59" i="40"/>
  <c r="G60" i="40"/>
  <c r="G62" i="40"/>
  <c r="G63" i="40"/>
  <c r="G64" i="40"/>
  <c r="G65" i="40"/>
  <c r="G68" i="40"/>
  <c r="G69" i="40"/>
  <c r="G72" i="40"/>
  <c r="K69" i="40"/>
  <c r="J69" i="40"/>
  <c r="F69" i="40"/>
  <c r="D69" i="40"/>
  <c r="C69" i="40"/>
  <c r="B69" i="40"/>
  <c r="A69" i="40"/>
  <c r="K72" i="40"/>
  <c r="J72" i="40"/>
  <c r="F72" i="40"/>
  <c r="D72" i="40"/>
  <c r="C72" i="40"/>
  <c r="B72" i="40"/>
  <c r="A72" i="40"/>
  <c r="K68" i="40"/>
  <c r="J68" i="40"/>
  <c r="F68" i="40"/>
  <c r="D68" i="40"/>
  <c r="C68" i="40"/>
  <c r="B68" i="40"/>
  <c r="A68" i="40"/>
  <c r="A54" i="34"/>
  <c r="B54" i="34"/>
  <c r="C54" i="34"/>
  <c r="D54" i="34"/>
  <c r="F54" i="34"/>
  <c r="G54" i="34"/>
  <c r="J54" i="34"/>
  <c r="K54" i="34"/>
  <c r="A55" i="36"/>
  <c r="B55" i="36"/>
  <c r="C55" i="36"/>
  <c r="D55" i="36"/>
  <c r="F55" i="36"/>
  <c r="G55" i="36"/>
  <c r="K55" i="36"/>
  <c r="A61" i="36"/>
  <c r="B61" i="36"/>
  <c r="C61" i="36"/>
  <c r="D61" i="36"/>
  <c r="F61" i="36"/>
  <c r="G61" i="36"/>
  <c r="K61" i="36"/>
  <c r="A9" i="36" l="1"/>
  <c r="K29" i="35"/>
  <c r="G29" i="35"/>
  <c r="F29" i="35"/>
  <c r="D29" i="35"/>
  <c r="C29" i="35"/>
  <c r="B29" i="35"/>
  <c r="A29" i="35"/>
  <c r="K86" i="42"/>
  <c r="G86" i="42"/>
  <c r="F86" i="42"/>
  <c r="D86" i="42"/>
  <c r="C86" i="42"/>
  <c r="B86" i="42"/>
  <c r="A86" i="42"/>
  <c r="K54" i="41"/>
  <c r="G54" i="41"/>
  <c r="F54" i="41"/>
  <c r="D54" i="41"/>
  <c r="C54" i="41"/>
  <c r="B54" i="41"/>
  <c r="A54" i="41"/>
  <c r="K50" i="40"/>
  <c r="F50" i="40"/>
  <c r="D50" i="40"/>
  <c r="C50" i="40"/>
  <c r="B50" i="40"/>
  <c r="A50" i="40"/>
  <c r="K59" i="30"/>
  <c r="G59" i="30"/>
  <c r="F59" i="30"/>
  <c r="D59" i="30"/>
  <c r="C59" i="30"/>
  <c r="B59" i="30"/>
  <c r="A59" i="30"/>
  <c r="K51" i="41" l="1"/>
  <c r="G51" i="41"/>
  <c r="F51" i="41"/>
  <c r="D51" i="41"/>
  <c r="C51" i="41"/>
  <c r="B51" i="41"/>
  <c r="A51" i="41"/>
  <c r="A39" i="30"/>
  <c r="B39" i="30"/>
  <c r="C39" i="30"/>
  <c r="D39" i="30"/>
  <c r="F39" i="30"/>
  <c r="G39" i="30"/>
  <c r="K39" i="30"/>
  <c r="A206" i="18" l="1"/>
  <c r="A207" i="18"/>
  <c r="A55" i="34"/>
  <c r="B55" i="34"/>
  <c r="C55" i="34"/>
  <c r="D55" i="34"/>
  <c r="F55" i="34"/>
  <c r="G55" i="34"/>
  <c r="K55" i="34"/>
  <c r="K60" i="30" l="1"/>
  <c r="G60" i="30"/>
  <c r="F60" i="30"/>
  <c r="D60" i="30"/>
  <c r="C60" i="30"/>
  <c r="B60" i="30"/>
  <c r="A60" i="30"/>
  <c r="A30" i="36" l="1"/>
  <c r="B30" i="36"/>
  <c r="C30" i="36"/>
  <c r="D30" i="36"/>
  <c r="F30" i="36"/>
  <c r="G30" i="36"/>
  <c r="K30" i="36"/>
  <c r="B9" i="36"/>
  <c r="C9" i="36"/>
  <c r="D9" i="36"/>
  <c r="F9" i="36"/>
  <c r="G9" i="36"/>
  <c r="K9" i="36"/>
  <c r="K7" i="41"/>
  <c r="G7" i="41"/>
  <c r="F7" i="41"/>
  <c r="D7" i="41"/>
  <c r="C7" i="41"/>
  <c r="B7" i="41"/>
  <c r="A7" i="41"/>
  <c r="K48" i="31"/>
  <c r="G48" i="31"/>
  <c r="F48" i="31"/>
  <c r="D48" i="31"/>
  <c r="C48" i="31"/>
  <c r="B48" i="31"/>
  <c r="A48" i="31"/>
  <c r="K10" i="31"/>
  <c r="G10" i="31"/>
  <c r="F10" i="31"/>
  <c r="D10" i="31"/>
  <c r="C10" i="31"/>
  <c r="B10" i="31"/>
  <c r="A10" i="31"/>
  <c r="K6" i="31"/>
  <c r="G6" i="31"/>
  <c r="F6" i="31"/>
  <c r="D6" i="31"/>
  <c r="C6" i="31"/>
  <c r="B6" i="31"/>
  <c r="A6" i="31"/>
  <c r="K51" i="32"/>
  <c r="G51" i="32"/>
  <c r="F51" i="32"/>
  <c r="D51" i="32"/>
  <c r="C51" i="32"/>
  <c r="B51" i="32"/>
  <c r="A51" i="32"/>
  <c r="K18" i="33"/>
  <c r="G18" i="33"/>
  <c r="F18" i="33"/>
  <c r="D18" i="33"/>
  <c r="C18" i="33"/>
  <c r="B18" i="33"/>
  <c r="A18" i="33"/>
  <c r="A61" i="38" l="1"/>
  <c r="B61" i="38"/>
  <c r="C61" i="38"/>
  <c r="D61" i="38"/>
  <c r="F61" i="38"/>
  <c r="G61" i="38"/>
  <c r="K61" i="38"/>
  <c r="K8" i="38"/>
  <c r="G8" i="38"/>
  <c r="F8" i="38"/>
  <c r="D8" i="38"/>
  <c r="C8" i="38"/>
  <c r="B8" i="38"/>
  <c r="A8" i="38"/>
  <c r="K59" i="41" l="1"/>
  <c r="G59" i="41"/>
  <c r="F59" i="41"/>
  <c r="D59" i="41"/>
  <c r="C59" i="41"/>
  <c r="B59" i="41"/>
  <c r="A59" i="41"/>
  <c r="K56" i="33"/>
  <c r="G56" i="33"/>
  <c r="F56" i="33"/>
  <c r="D56" i="33"/>
  <c r="C56" i="33"/>
  <c r="B56" i="33"/>
  <c r="A56" i="33"/>
  <c r="A50" i="28" l="1"/>
  <c r="B50" i="28"/>
  <c r="C50" i="28"/>
  <c r="D50" i="28"/>
  <c r="F50" i="28"/>
  <c r="G50" i="28"/>
  <c r="K50" i="28"/>
  <c r="K55" i="33"/>
  <c r="G55" i="33"/>
  <c r="F55" i="33"/>
  <c r="D55" i="33"/>
  <c r="C55" i="33"/>
  <c r="B55" i="33"/>
  <c r="A55" i="33"/>
  <c r="K20" i="31" l="1"/>
  <c r="G20" i="31"/>
  <c r="F20" i="31"/>
  <c r="D20" i="31"/>
  <c r="C20" i="31"/>
  <c r="B20" i="31"/>
  <c r="A20" i="31"/>
  <c r="A56" i="34"/>
  <c r="B56" i="34"/>
  <c r="C56" i="34"/>
  <c r="D56" i="34"/>
  <c r="F56" i="34"/>
  <c r="G56" i="34"/>
  <c r="K56" i="34"/>
  <c r="K78" i="42"/>
  <c r="K79" i="42"/>
  <c r="K82" i="42"/>
  <c r="K84" i="42"/>
  <c r="K83" i="42"/>
  <c r="K85" i="42"/>
  <c r="K90" i="42"/>
  <c r="K91" i="42"/>
  <c r="K92" i="42"/>
  <c r="K97" i="42"/>
  <c r="K99" i="42"/>
  <c r="K95" i="42"/>
  <c r="K100" i="42"/>
  <c r="K101" i="42"/>
  <c r="K102" i="42"/>
  <c r="K103" i="42"/>
  <c r="K104" i="42"/>
  <c r="K107" i="42"/>
  <c r="K108" i="42"/>
  <c r="K109" i="42"/>
  <c r="K111" i="42"/>
  <c r="K9" i="33"/>
  <c r="G9" i="33"/>
  <c r="F9" i="33"/>
  <c r="D9" i="33"/>
  <c r="C9" i="33"/>
  <c r="B9" i="33"/>
  <c r="A9" i="33"/>
  <c r="A13" i="34" l="1"/>
  <c r="B13" i="34"/>
  <c r="C13" i="34"/>
  <c r="D13" i="34"/>
  <c r="F13" i="34"/>
  <c r="G13" i="34"/>
  <c r="K13" i="34"/>
  <c r="A51" i="34"/>
  <c r="B51" i="34"/>
  <c r="C51" i="34"/>
  <c r="D51" i="34"/>
  <c r="F51" i="34"/>
  <c r="G51" i="34"/>
  <c r="K51" i="34"/>
  <c r="A34" i="28"/>
  <c r="B34" i="28"/>
  <c r="C34" i="28"/>
  <c r="D34" i="28"/>
  <c r="F34" i="28"/>
  <c r="G34" i="28"/>
  <c r="K34" i="28"/>
  <c r="A37" i="34"/>
  <c r="B37" i="34"/>
  <c r="C37" i="34"/>
  <c r="D37" i="34"/>
  <c r="F37" i="34"/>
  <c r="G37" i="34"/>
  <c r="K37" i="34"/>
  <c r="A20" i="34"/>
  <c r="B20" i="34"/>
  <c r="C20" i="34"/>
  <c r="D20" i="34"/>
  <c r="F20" i="34"/>
  <c r="G20" i="34"/>
  <c r="K20" i="34"/>
  <c r="A19" i="28" l="1"/>
  <c r="B19" i="28"/>
  <c r="C19" i="28"/>
  <c r="D19" i="28"/>
  <c r="F19" i="28"/>
  <c r="G19" i="28"/>
  <c r="K19" i="28"/>
  <c r="A12" i="28"/>
  <c r="B12" i="28"/>
  <c r="C12" i="28"/>
  <c r="D12" i="28"/>
  <c r="F12" i="28"/>
  <c r="G12" i="28"/>
  <c r="K12" i="28"/>
  <c r="K56" i="31"/>
  <c r="G56" i="31"/>
  <c r="F56" i="31"/>
  <c r="D56" i="31"/>
  <c r="C56" i="31"/>
  <c r="B56" i="31"/>
  <c r="A56" i="31"/>
  <c r="K53" i="31"/>
  <c r="G53" i="31"/>
  <c r="F53" i="31"/>
  <c r="D53" i="31"/>
  <c r="C53" i="31"/>
  <c r="B53" i="31"/>
  <c r="A53" i="31"/>
  <c r="A6" i="38"/>
  <c r="B6" i="38"/>
  <c r="C6" i="38"/>
  <c r="D6" i="38"/>
  <c r="F6" i="38"/>
  <c r="G6" i="38"/>
  <c r="K6" i="38"/>
  <c r="K68" i="28" l="1"/>
  <c r="G68" i="28"/>
  <c r="F68" i="28"/>
  <c r="D68" i="28"/>
  <c r="C68" i="28"/>
  <c r="B68" i="28"/>
  <c r="A68" i="28"/>
  <c r="K51" i="28"/>
  <c r="G51" i="28"/>
  <c r="F51" i="28"/>
  <c r="D51" i="28"/>
  <c r="C51" i="28"/>
  <c r="B51" i="28"/>
  <c r="A51" i="28"/>
  <c r="K67" i="28"/>
  <c r="G67" i="28"/>
  <c r="F67" i="28"/>
  <c r="D67" i="28"/>
  <c r="C67" i="28"/>
  <c r="B67" i="28"/>
  <c r="A67" i="28"/>
  <c r="K12" i="35"/>
  <c r="G12" i="35"/>
  <c r="F12" i="35"/>
  <c r="D12" i="35"/>
  <c r="C12" i="35"/>
  <c r="B12" i="35"/>
  <c r="A12" i="35"/>
  <c r="K35" i="41" l="1"/>
  <c r="G35" i="41"/>
  <c r="F35" i="41"/>
  <c r="D35" i="41"/>
  <c r="C35" i="41"/>
  <c r="B35" i="41"/>
  <c r="A35" i="41"/>
  <c r="K65" i="31"/>
  <c r="G65" i="31"/>
  <c r="F65" i="31"/>
  <c r="D65" i="31"/>
  <c r="C65" i="31"/>
  <c r="B65" i="31"/>
  <c r="A65" i="31"/>
  <c r="K46" i="31"/>
  <c r="G46" i="31"/>
  <c r="F46" i="31"/>
  <c r="D46" i="31"/>
  <c r="C46" i="31"/>
  <c r="B46" i="31"/>
  <c r="A46" i="31"/>
  <c r="K34" i="31"/>
  <c r="G34" i="31"/>
  <c r="F34" i="31"/>
  <c r="D34" i="31"/>
  <c r="C34" i="31"/>
  <c r="B34" i="31"/>
  <c r="A34" i="31"/>
  <c r="K48" i="32"/>
  <c r="G48" i="32"/>
  <c r="F48" i="32"/>
  <c r="D48" i="32"/>
  <c r="C48" i="32"/>
  <c r="B48" i="32"/>
  <c r="A48" i="32"/>
  <c r="K5" i="33"/>
  <c r="G5" i="33"/>
  <c r="F5" i="33"/>
  <c r="D5" i="33"/>
  <c r="C5" i="33"/>
  <c r="B5" i="33"/>
  <c r="A5" i="33"/>
  <c r="K42" i="28" l="1"/>
  <c r="G42" i="28"/>
  <c r="F42" i="28"/>
  <c r="D42" i="28"/>
  <c r="C42" i="28"/>
  <c r="B42" i="28"/>
  <c r="A42" i="28"/>
  <c r="K17" i="28"/>
  <c r="G17" i="28"/>
  <c r="F17" i="28"/>
  <c r="D17" i="28"/>
  <c r="C17" i="28"/>
  <c r="B17" i="28"/>
  <c r="A17" i="28"/>
  <c r="K19" i="31" l="1"/>
  <c r="G19" i="31"/>
  <c r="F19" i="31"/>
  <c r="D19" i="31"/>
  <c r="C19" i="31"/>
  <c r="B19" i="31"/>
  <c r="A19" i="31"/>
  <c r="K57" i="31"/>
  <c r="G57" i="31"/>
  <c r="F57" i="31"/>
  <c r="D57" i="31"/>
  <c r="C57" i="31"/>
  <c r="B57" i="31"/>
  <c r="A57" i="31"/>
  <c r="K36" i="35" l="1"/>
  <c r="G36" i="35"/>
  <c r="F36" i="35"/>
  <c r="D36" i="35"/>
  <c r="C36" i="35"/>
  <c r="B36" i="35"/>
  <c r="A36" i="35"/>
  <c r="K33" i="41" l="1"/>
  <c r="G33" i="41"/>
  <c r="F33" i="41"/>
  <c r="D33" i="41"/>
  <c r="C33" i="41"/>
  <c r="B33" i="41"/>
  <c r="A33" i="41"/>
  <c r="K47" i="28" l="1"/>
  <c r="G47" i="28"/>
  <c r="F47" i="28"/>
  <c r="D47" i="28"/>
  <c r="C47" i="28"/>
  <c r="B47" i="28"/>
  <c r="A47" i="28"/>
  <c r="K31" i="33"/>
  <c r="G31" i="33"/>
  <c r="F31" i="33"/>
  <c r="D31" i="33"/>
  <c r="C31" i="33"/>
  <c r="B31" i="33"/>
  <c r="A31" i="33"/>
  <c r="K5" i="42" l="1"/>
  <c r="F5" i="42"/>
  <c r="D5" i="42"/>
  <c r="C5" i="42"/>
  <c r="B5" i="42"/>
  <c r="A5" i="42"/>
  <c r="K44" i="28" l="1"/>
  <c r="G44" i="28"/>
  <c r="F44" i="28"/>
  <c r="D44" i="28"/>
  <c r="C44" i="28"/>
  <c r="B44" i="28"/>
  <c r="A44" i="28"/>
  <c r="K57" i="28"/>
  <c r="G57" i="28"/>
  <c r="F57" i="28"/>
  <c r="D57" i="28"/>
  <c r="C57" i="28"/>
  <c r="B57" i="28"/>
  <c r="A57" i="28"/>
  <c r="K46" i="28"/>
  <c r="G46" i="28"/>
  <c r="F46" i="28"/>
  <c r="D46" i="28"/>
  <c r="C46" i="28"/>
  <c r="B46" i="28"/>
  <c r="A46" i="28"/>
  <c r="K16" i="28"/>
  <c r="G16" i="28"/>
  <c r="F16" i="28"/>
  <c r="D16" i="28"/>
  <c r="C16" i="28"/>
  <c r="B16" i="28"/>
  <c r="A16" i="28"/>
  <c r="K27" i="28"/>
  <c r="G27" i="28"/>
  <c r="F27" i="28"/>
  <c r="D27" i="28"/>
  <c r="C27" i="28"/>
  <c r="B27" i="28"/>
  <c r="A27" i="28"/>
  <c r="K55" i="28"/>
  <c r="G55" i="28"/>
  <c r="F55" i="28"/>
  <c r="D55" i="28"/>
  <c r="C55" i="28"/>
  <c r="B55" i="28"/>
  <c r="A55" i="28"/>
  <c r="K36" i="28"/>
  <c r="G36" i="28"/>
  <c r="F36" i="28"/>
  <c r="D36" i="28"/>
  <c r="C36" i="28"/>
  <c r="B36" i="28"/>
  <c r="A36" i="28"/>
  <c r="K32" i="28"/>
  <c r="G32" i="28"/>
  <c r="F32" i="28"/>
  <c r="D32" i="28"/>
  <c r="C32" i="28"/>
  <c r="B32" i="28"/>
  <c r="A32" i="28"/>
  <c r="K57" i="36"/>
  <c r="G57" i="36"/>
  <c r="F57" i="36"/>
  <c r="D57" i="36"/>
  <c r="C57" i="36"/>
  <c r="B57" i="36"/>
  <c r="A57" i="36"/>
  <c r="K25" i="28"/>
  <c r="G25" i="28"/>
  <c r="F25" i="28"/>
  <c r="D25" i="28"/>
  <c r="C25" i="28"/>
  <c r="B25" i="28"/>
  <c r="A25" i="28"/>
  <c r="K61" i="28"/>
  <c r="G61" i="28"/>
  <c r="F61" i="28"/>
  <c r="D61" i="28"/>
  <c r="C61" i="28"/>
  <c r="B61" i="28"/>
  <c r="A61" i="28"/>
  <c r="K60" i="28"/>
  <c r="G60" i="28"/>
  <c r="F60" i="28"/>
  <c r="D60" i="28"/>
  <c r="C60" i="28"/>
  <c r="B60" i="28"/>
  <c r="A60" i="28"/>
  <c r="K20" i="28"/>
  <c r="G20" i="28"/>
  <c r="F20" i="28"/>
  <c r="D20" i="28"/>
  <c r="C20" i="28"/>
  <c r="B20" i="28"/>
  <c r="A20" i="28"/>
  <c r="K33" i="28"/>
  <c r="G33" i="28"/>
  <c r="F33" i="28"/>
  <c r="D33" i="28"/>
  <c r="C33" i="28"/>
  <c r="B33" i="28"/>
  <c r="A33" i="28"/>
  <c r="K26" i="30" l="1"/>
  <c r="G26" i="30"/>
  <c r="F26" i="30"/>
  <c r="D26" i="30"/>
  <c r="C26" i="30"/>
  <c r="B26" i="30"/>
  <c r="A26" i="30"/>
  <c r="K22" i="28"/>
  <c r="G22" i="28"/>
  <c r="F22" i="28"/>
  <c r="D22" i="28"/>
  <c r="C22" i="28"/>
  <c r="B22" i="28"/>
  <c r="A22" i="28"/>
  <c r="K24" i="28"/>
  <c r="G24" i="28"/>
  <c r="F24" i="28"/>
  <c r="D24" i="28"/>
  <c r="C24" i="28"/>
  <c r="B24" i="28"/>
  <c r="A24" i="28"/>
  <c r="K55" i="38"/>
  <c r="G55" i="38"/>
  <c r="F55" i="38"/>
  <c r="D55" i="38"/>
  <c r="C55" i="38"/>
  <c r="B55" i="38"/>
  <c r="A55" i="38"/>
  <c r="K57" i="38"/>
  <c r="G57" i="38"/>
  <c r="F57" i="38"/>
  <c r="D57" i="38"/>
  <c r="C57" i="38"/>
  <c r="B57" i="38"/>
  <c r="A57" i="38"/>
  <c r="K58" i="28" l="1"/>
  <c r="G58" i="28"/>
  <c r="F58" i="28"/>
  <c r="D58" i="28"/>
  <c r="C58" i="28"/>
  <c r="B58" i="28"/>
  <c r="A58" i="28"/>
  <c r="A51" i="38"/>
  <c r="B51" i="38"/>
  <c r="C51" i="38"/>
  <c r="D51" i="38"/>
  <c r="F51" i="38"/>
  <c r="G51" i="38"/>
  <c r="K51" i="38"/>
  <c r="K60" i="40" l="1"/>
  <c r="F60" i="40"/>
  <c r="D60" i="40"/>
  <c r="C60" i="40"/>
  <c r="B60" i="40"/>
  <c r="A60" i="40"/>
  <c r="A39" i="34" l="1"/>
  <c r="B39" i="34"/>
  <c r="C39" i="34"/>
  <c r="D39" i="34"/>
  <c r="F39" i="34"/>
  <c r="G39" i="34"/>
  <c r="K39" i="34"/>
  <c r="A40" i="35"/>
  <c r="B40" i="35"/>
  <c r="C40" i="35"/>
  <c r="D40" i="35"/>
  <c r="F40" i="35"/>
  <c r="G40" i="35"/>
  <c r="K40" i="35"/>
  <c r="K62" i="36" l="1"/>
  <c r="G62" i="36"/>
  <c r="F62" i="36"/>
  <c r="D62" i="36"/>
  <c r="C62" i="36"/>
  <c r="B62" i="36"/>
  <c r="A62" i="36"/>
  <c r="K40" i="36"/>
  <c r="G40" i="36"/>
  <c r="F40" i="36"/>
  <c r="D40" i="36"/>
  <c r="C40" i="36"/>
  <c r="B40" i="36"/>
  <c r="A40" i="36"/>
  <c r="K52" i="32"/>
  <c r="G52" i="32"/>
  <c r="F52" i="32"/>
  <c r="D52" i="32"/>
  <c r="C52" i="32"/>
  <c r="B52" i="32"/>
  <c r="A52" i="32"/>
  <c r="A86" i="34"/>
  <c r="B86" i="34"/>
  <c r="C86" i="34"/>
  <c r="D86" i="34"/>
  <c r="F86" i="34"/>
  <c r="G86" i="34"/>
  <c r="K86" i="34"/>
  <c r="K17" i="30"/>
  <c r="G17" i="30"/>
  <c r="F17" i="30"/>
  <c r="D17" i="30"/>
  <c r="C17" i="30"/>
  <c r="B17" i="30"/>
  <c r="A17" i="30"/>
  <c r="K52" i="30"/>
  <c r="G52" i="30"/>
  <c r="F52" i="30"/>
  <c r="D52" i="30"/>
  <c r="C52" i="30"/>
  <c r="B52" i="30"/>
  <c r="A52" i="30"/>
  <c r="K70" i="38"/>
  <c r="G70" i="38"/>
  <c r="F70" i="38"/>
  <c r="D70" i="38"/>
  <c r="C70" i="38"/>
  <c r="B70" i="38"/>
  <c r="A70" i="38"/>
  <c r="B71" i="32" l="1"/>
  <c r="A71" i="32"/>
  <c r="G80" i="35"/>
  <c r="G77" i="35"/>
  <c r="G83" i="35"/>
  <c r="G85" i="35"/>
  <c r="G87" i="35"/>
  <c r="G89" i="35"/>
  <c r="G90" i="35"/>
  <c r="G93" i="35"/>
  <c r="G94" i="35"/>
  <c r="G96" i="35"/>
  <c r="G98" i="35"/>
  <c r="G99" i="35"/>
  <c r="G101" i="35"/>
  <c r="G102" i="35"/>
  <c r="G104" i="35"/>
  <c r="G105" i="35"/>
  <c r="G106" i="35"/>
  <c r="G107" i="35"/>
  <c r="A205" i="18" l="1"/>
  <c r="K20" i="32" l="1"/>
  <c r="G20" i="32"/>
  <c r="F20" i="32"/>
  <c r="D20" i="32"/>
  <c r="C20" i="32"/>
  <c r="B20" i="32"/>
  <c r="A20" i="32"/>
  <c r="K12" i="34" l="1"/>
  <c r="G12" i="34"/>
  <c r="F12" i="34"/>
  <c r="D12" i="34"/>
  <c r="C12" i="34"/>
  <c r="B12" i="34"/>
  <c r="A12" i="34"/>
  <c r="K11" i="36" l="1"/>
  <c r="G11" i="36"/>
  <c r="F11" i="36"/>
  <c r="D11" i="36"/>
  <c r="C11" i="36"/>
  <c r="B11" i="36"/>
  <c r="A11" i="36"/>
  <c r="K69" i="31"/>
  <c r="G69" i="31"/>
  <c r="F69" i="31"/>
  <c r="D69" i="31"/>
  <c r="C69" i="31"/>
  <c r="B69" i="31"/>
  <c r="A69" i="31"/>
  <c r="A10" i="42"/>
  <c r="G111" i="42"/>
  <c r="F111" i="42"/>
  <c r="D111" i="42"/>
  <c r="C111" i="42"/>
  <c r="B111" i="42"/>
  <c r="A111" i="42"/>
  <c r="K38" i="36" l="1"/>
  <c r="G38" i="36"/>
  <c r="F38" i="36"/>
  <c r="D38" i="36"/>
  <c r="C38" i="36"/>
  <c r="B38" i="36"/>
  <c r="K65" i="36"/>
  <c r="F65" i="36"/>
  <c r="D65" i="36"/>
  <c r="C65" i="36"/>
  <c r="B65" i="36"/>
  <c r="A65" i="36"/>
  <c r="K6" i="41" l="1"/>
  <c r="G6" i="41"/>
  <c r="F6" i="41"/>
  <c r="D6" i="41"/>
  <c r="C6" i="41"/>
  <c r="B6" i="41"/>
  <c r="A6" i="41"/>
  <c r="K70" i="33"/>
  <c r="G70" i="33"/>
  <c r="F70" i="33"/>
  <c r="D70" i="33"/>
  <c r="C70" i="33"/>
  <c r="B70" i="33"/>
  <c r="A70" i="33"/>
  <c r="G63" i="34" l="1"/>
  <c r="G65" i="34"/>
  <c r="G70" i="34"/>
  <c r="G72" i="34"/>
  <c r="G73" i="34"/>
  <c r="G74" i="34"/>
  <c r="G75" i="34"/>
  <c r="G79" i="34"/>
  <c r="G78" i="34"/>
  <c r="G80" i="34"/>
  <c r="G81" i="34"/>
  <c r="G82" i="34"/>
  <c r="G62" i="34"/>
  <c r="K70" i="30"/>
  <c r="G70" i="30"/>
  <c r="F70" i="30"/>
  <c r="D70" i="30"/>
  <c r="C70" i="30"/>
  <c r="B70" i="30"/>
  <c r="A70" i="30"/>
  <c r="K75" i="34"/>
  <c r="F75" i="34"/>
  <c r="D75" i="34"/>
  <c r="C75" i="34"/>
  <c r="B75" i="34"/>
  <c r="A75" i="34"/>
  <c r="G101" i="42"/>
  <c r="F101" i="42"/>
  <c r="D101" i="42"/>
  <c r="C101" i="42"/>
  <c r="B101" i="42"/>
  <c r="A101" i="42"/>
  <c r="K82" i="36"/>
  <c r="G82" i="36"/>
  <c r="F82" i="36"/>
  <c r="D82" i="36"/>
  <c r="C82" i="36"/>
  <c r="B82" i="36"/>
  <c r="A82" i="36"/>
  <c r="K79" i="36"/>
  <c r="F79" i="36"/>
  <c r="D79" i="36"/>
  <c r="C79" i="36"/>
  <c r="B79" i="36"/>
  <c r="A79" i="36"/>
  <c r="K87" i="36"/>
  <c r="G87" i="36"/>
  <c r="F87" i="36"/>
  <c r="D87" i="36"/>
  <c r="C87" i="36"/>
  <c r="B87" i="36"/>
  <c r="A87" i="36"/>
  <c r="K16" i="36"/>
  <c r="G16" i="36"/>
  <c r="F16" i="36"/>
  <c r="D16" i="36"/>
  <c r="C16" i="36"/>
  <c r="B16" i="36"/>
  <c r="A16" i="36"/>
  <c r="K22" i="36"/>
  <c r="G22" i="36"/>
  <c r="F22" i="36"/>
  <c r="D22" i="36"/>
  <c r="C22" i="36"/>
  <c r="B22" i="36"/>
  <c r="A22" i="36"/>
  <c r="K17" i="36"/>
  <c r="G17" i="36"/>
  <c r="F17" i="36"/>
  <c r="D17" i="36"/>
  <c r="C17" i="36"/>
  <c r="B17" i="36"/>
  <c r="A17" i="36"/>
  <c r="K8" i="35"/>
  <c r="G8" i="35"/>
  <c r="F8" i="35"/>
  <c r="D8" i="35"/>
  <c r="C8" i="35"/>
  <c r="B8" i="35"/>
  <c r="A8" i="35"/>
  <c r="K21" i="35"/>
  <c r="G21" i="35"/>
  <c r="F21" i="35"/>
  <c r="D21" i="35"/>
  <c r="C21" i="35"/>
  <c r="B21" i="35"/>
  <c r="A21" i="35"/>
  <c r="K19" i="35"/>
  <c r="G19" i="35"/>
  <c r="F19" i="35"/>
  <c r="D19" i="35"/>
  <c r="C19" i="35"/>
  <c r="B19" i="35"/>
  <c r="A19" i="35"/>
  <c r="K80" i="35"/>
  <c r="F80" i="35"/>
  <c r="D80" i="35"/>
  <c r="C80" i="35"/>
  <c r="B80" i="35"/>
  <c r="A80" i="35"/>
  <c r="K57" i="41" l="1"/>
  <c r="G57" i="41"/>
  <c r="F57" i="41"/>
  <c r="D57" i="41"/>
  <c r="C57" i="41"/>
  <c r="B57" i="41"/>
  <c r="A57" i="41"/>
  <c r="K70" i="41"/>
  <c r="G70" i="41"/>
  <c r="F70" i="41"/>
  <c r="D70" i="41"/>
  <c r="C70" i="41"/>
  <c r="B70" i="41"/>
  <c r="A70" i="41"/>
  <c r="K75" i="30" l="1"/>
  <c r="G75" i="30"/>
  <c r="F75" i="30"/>
  <c r="D75" i="30"/>
  <c r="C75" i="30"/>
  <c r="B75" i="30"/>
  <c r="A75" i="30"/>
  <c r="K53" i="33"/>
  <c r="G53" i="33"/>
  <c r="F53" i="33"/>
  <c r="D53" i="33"/>
  <c r="C53" i="33"/>
  <c r="B53" i="33"/>
  <c r="A53" i="33"/>
  <c r="K65" i="33"/>
  <c r="G65" i="33"/>
  <c r="F65" i="33"/>
  <c r="D65" i="33"/>
  <c r="C65" i="33"/>
  <c r="B65" i="33"/>
  <c r="A65" i="33"/>
  <c r="K81" i="34" l="1"/>
  <c r="F81" i="34"/>
  <c r="D81" i="34"/>
  <c r="C81" i="34"/>
  <c r="B81" i="34"/>
  <c r="A81" i="34"/>
  <c r="K80" i="34"/>
  <c r="F80" i="34"/>
  <c r="D80" i="34"/>
  <c r="C80" i="34"/>
  <c r="B80" i="34"/>
  <c r="A80" i="34"/>
  <c r="K65" i="34"/>
  <c r="F65" i="34"/>
  <c r="D65" i="34"/>
  <c r="C65" i="34"/>
  <c r="B65" i="34"/>
  <c r="A65" i="34"/>
  <c r="K62" i="34"/>
  <c r="F62" i="34"/>
  <c r="D62" i="34"/>
  <c r="C62" i="34"/>
  <c r="B62" i="34"/>
  <c r="A62" i="34"/>
  <c r="K93" i="35"/>
  <c r="F93" i="35"/>
  <c r="D93" i="35"/>
  <c r="C93" i="35"/>
  <c r="B93" i="35"/>
  <c r="A93" i="35"/>
  <c r="K104" i="35"/>
  <c r="F104" i="35"/>
  <c r="D104" i="35"/>
  <c r="C104" i="35"/>
  <c r="B104" i="35"/>
  <c r="A104" i="35"/>
  <c r="K106" i="35"/>
  <c r="F106" i="35"/>
  <c r="D106" i="35"/>
  <c r="C106" i="35"/>
  <c r="B106" i="35"/>
  <c r="A106" i="35"/>
  <c r="B60" i="32" l="1"/>
  <c r="A60" i="32"/>
  <c r="B61" i="32"/>
  <c r="A61" i="32"/>
  <c r="K71" i="30"/>
  <c r="G71" i="30"/>
  <c r="F71" i="30"/>
  <c r="D71" i="30"/>
  <c r="C71" i="30"/>
  <c r="B71" i="30"/>
  <c r="A71" i="30"/>
  <c r="K69" i="30"/>
  <c r="G69" i="30"/>
  <c r="F69" i="30"/>
  <c r="D69" i="30"/>
  <c r="C69" i="30"/>
  <c r="B69" i="30"/>
  <c r="A69" i="30"/>
  <c r="K61" i="40"/>
  <c r="F61" i="40"/>
  <c r="D61" i="40"/>
  <c r="C61" i="40"/>
  <c r="B61" i="40"/>
  <c r="A61" i="40"/>
  <c r="B56" i="32"/>
  <c r="A56" i="32"/>
  <c r="B69" i="32"/>
  <c r="A69" i="32"/>
  <c r="K62" i="41"/>
  <c r="G62" i="41"/>
  <c r="F62" i="41"/>
  <c r="D62" i="41"/>
  <c r="C62" i="41"/>
  <c r="B62" i="41"/>
  <c r="A62" i="41"/>
  <c r="A81" i="30"/>
  <c r="B81" i="30"/>
  <c r="C81" i="30"/>
  <c r="D81" i="30"/>
  <c r="F81" i="30"/>
  <c r="G81" i="30"/>
  <c r="K81" i="30"/>
  <c r="K29" i="34"/>
  <c r="G29" i="34"/>
  <c r="F29" i="34"/>
  <c r="D29" i="34"/>
  <c r="B29" i="34"/>
  <c r="A29" i="34"/>
  <c r="K32" i="34"/>
  <c r="G32" i="34"/>
  <c r="F32" i="34"/>
  <c r="D32" i="34"/>
  <c r="C32" i="34"/>
  <c r="B32" i="34"/>
  <c r="A32" i="34"/>
  <c r="K63" i="41"/>
  <c r="G63" i="41"/>
  <c r="F63" i="41"/>
  <c r="D63" i="41"/>
  <c r="C63" i="41"/>
  <c r="B63" i="41"/>
  <c r="A63" i="41"/>
  <c r="K14" i="36" l="1"/>
  <c r="G14" i="36"/>
  <c r="F14" i="36"/>
  <c r="D14" i="36"/>
  <c r="C14" i="36"/>
  <c r="B14" i="36"/>
  <c r="A14" i="36"/>
  <c r="K6" i="36"/>
  <c r="G6" i="36"/>
  <c r="F6" i="36"/>
  <c r="D6" i="36"/>
  <c r="C6" i="36"/>
  <c r="B6" i="36"/>
  <c r="A6" i="36"/>
  <c r="K33" i="36" l="1"/>
  <c r="G33" i="36"/>
  <c r="F33" i="36"/>
  <c r="D33" i="36"/>
  <c r="C33" i="36"/>
  <c r="B33" i="36"/>
  <c r="A33" i="36"/>
  <c r="K72" i="41"/>
  <c r="G72" i="41"/>
  <c r="F72" i="41"/>
  <c r="D72" i="41"/>
  <c r="C72" i="41"/>
  <c r="B72" i="41"/>
  <c r="A72" i="41"/>
  <c r="A12" i="36"/>
  <c r="A13" i="36"/>
  <c r="A19" i="36"/>
  <c r="A21" i="36"/>
  <c r="A26" i="36"/>
  <c r="A28" i="36"/>
  <c r="A27" i="36"/>
  <c r="A31" i="36"/>
  <c r="A37" i="36"/>
  <c r="A29" i="36"/>
  <c r="A18" i="36"/>
  <c r="A2" i="36" a="1"/>
  <c r="A2" i="36" s="1"/>
  <c r="K56" i="41"/>
  <c r="F56" i="41"/>
  <c r="D56" i="41"/>
  <c r="C56" i="41"/>
  <c r="B56" i="41"/>
  <c r="A56" i="41"/>
  <c r="K57" i="30"/>
  <c r="G57" i="30"/>
  <c r="F57" i="30"/>
  <c r="D57" i="30"/>
  <c r="C57" i="30"/>
  <c r="B57" i="30"/>
  <c r="A57" i="30"/>
  <c r="K23" i="30" l="1"/>
  <c r="G23" i="30"/>
  <c r="F23" i="30"/>
  <c r="D23" i="30"/>
  <c r="C23" i="30"/>
  <c r="B23" i="30"/>
  <c r="A23" i="30"/>
  <c r="K43" i="30"/>
  <c r="G43" i="30"/>
  <c r="F43" i="30"/>
  <c r="D43" i="30"/>
  <c r="C43" i="30"/>
  <c r="B43" i="30"/>
  <c r="A43" i="30"/>
  <c r="A143" i="18"/>
  <c r="A144" i="18"/>
  <c r="A145" i="18"/>
  <c r="A146" i="18"/>
  <c r="A147" i="18"/>
  <c r="A148" i="18"/>
  <c r="A149" i="18"/>
  <c r="A151" i="18"/>
  <c r="A152" i="18"/>
  <c r="A153" i="18"/>
  <c r="A154" i="18"/>
  <c r="A155" i="18"/>
  <c r="A156" i="18"/>
  <c r="A157" i="18"/>
  <c r="A158" i="18"/>
  <c r="A159" i="18"/>
  <c r="A160" i="18"/>
  <c r="A162" i="18"/>
  <c r="A163" i="18"/>
  <c r="A164" i="18"/>
  <c r="A165" i="18"/>
  <c r="A166" i="18"/>
  <c r="A167" i="18"/>
  <c r="A168" i="18"/>
  <c r="A169" i="18"/>
  <c r="A171" i="18"/>
  <c r="A172" i="18"/>
  <c r="A173" i="18"/>
  <c r="A175" i="18"/>
  <c r="A176" i="18"/>
  <c r="A177" i="18"/>
  <c r="A181" i="18"/>
  <c r="A182" i="18"/>
  <c r="A183" i="18"/>
  <c r="A184" i="18"/>
  <c r="A185" i="18"/>
  <c r="A187" i="18"/>
  <c r="A188" i="18"/>
  <c r="A189" i="18"/>
  <c r="A191" i="18"/>
  <c r="A192" i="18"/>
  <c r="A193" i="18"/>
  <c r="A195" i="18"/>
  <c r="A196" i="18"/>
  <c r="A197" i="18"/>
  <c r="A198" i="18"/>
  <c r="A199" i="18"/>
  <c r="A200" i="18"/>
  <c r="A202" i="18"/>
  <c r="A204" i="18"/>
  <c r="A208" i="18"/>
  <c r="A209" i="18"/>
  <c r="A210" i="18"/>
  <c r="A211" i="18"/>
  <c r="A212" i="18"/>
  <c r="A213" i="18"/>
  <c r="A215" i="18"/>
  <c r="A216" i="18"/>
  <c r="A218" i="18"/>
  <c r="A219" i="18"/>
  <c r="A221" i="18"/>
  <c r="A222" i="18"/>
  <c r="A224" i="18"/>
  <c r="A225" i="18"/>
  <c r="A227" i="18"/>
  <c r="A228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6" i="18"/>
  <c r="A247" i="18"/>
  <c r="A248" i="18"/>
  <c r="A249" i="18"/>
  <c r="A250" i="18"/>
  <c r="A251" i="18"/>
  <c r="A252" i="18"/>
  <c r="A254" i="18"/>
  <c r="A255" i="18"/>
  <c r="A257" i="18"/>
  <c r="A259" i="18"/>
  <c r="K112" i="38" l="1"/>
  <c r="J112" i="38"/>
  <c r="G112" i="38"/>
  <c r="F112" i="38"/>
  <c r="D112" i="38"/>
  <c r="C112" i="38"/>
  <c r="B112" i="38"/>
  <c r="A112" i="38"/>
  <c r="K98" i="38"/>
  <c r="J98" i="38"/>
  <c r="G98" i="38"/>
  <c r="F98" i="38"/>
  <c r="D98" i="38"/>
  <c r="C98" i="38"/>
  <c r="B98" i="38"/>
  <c r="A98" i="38"/>
  <c r="K89" i="38"/>
  <c r="J89" i="38"/>
  <c r="G89" i="38"/>
  <c r="F89" i="38"/>
  <c r="D89" i="38"/>
  <c r="C89" i="38"/>
  <c r="B89" i="38"/>
  <c r="A89" i="38"/>
  <c r="K203" i="35"/>
  <c r="J203" i="35"/>
  <c r="G203" i="35"/>
  <c r="F203" i="35"/>
  <c r="D203" i="35"/>
  <c r="C203" i="35"/>
  <c r="B203" i="35"/>
  <c r="A203" i="35"/>
  <c r="K195" i="35"/>
  <c r="J195" i="35"/>
  <c r="G195" i="35"/>
  <c r="F195" i="35"/>
  <c r="D195" i="35"/>
  <c r="C195" i="35"/>
  <c r="B195" i="35"/>
  <c r="A195" i="35"/>
  <c r="K174" i="30"/>
  <c r="J174" i="30"/>
  <c r="G174" i="30"/>
  <c r="F174" i="30"/>
  <c r="D174" i="30"/>
  <c r="C174" i="30"/>
  <c r="B174" i="30"/>
  <c r="A174" i="30"/>
  <c r="K155" i="30"/>
  <c r="J155" i="30"/>
  <c r="G155" i="30"/>
  <c r="F155" i="30"/>
  <c r="D155" i="30"/>
  <c r="C155" i="30"/>
  <c r="B155" i="30"/>
  <c r="A155" i="30"/>
  <c r="A97" i="39"/>
  <c r="B97" i="39"/>
  <c r="C97" i="39"/>
  <c r="D97" i="39"/>
  <c r="F97" i="39"/>
  <c r="G97" i="39"/>
  <c r="J97" i="39"/>
  <c r="K97" i="39"/>
  <c r="K82" i="31"/>
  <c r="B82" i="31"/>
  <c r="J82" i="31"/>
  <c r="A82" i="31"/>
  <c r="G82" i="31"/>
  <c r="F82" i="31"/>
  <c r="D82" i="31"/>
  <c r="C82" i="31"/>
  <c r="A133" i="40"/>
  <c r="B133" i="40"/>
  <c r="C133" i="40"/>
  <c r="D133" i="40"/>
  <c r="F133" i="40"/>
  <c r="G133" i="40"/>
  <c r="J133" i="40"/>
  <c r="K133" i="40"/>
  <c r="K156" i="40"/>
  <c r="J156" i="40"/>
  <c r="G156" i="40"/>
  <c r="F156" i="40"/>
  <c r="D156" i="40"/>
  <c r="C156" i="40"/>
  <c r="B156" i="40"/>
  <c r="A156" i="40"/>
  <c r="D109" i="31"/>
  <c r="C109" i="31"/>
  <c r="K109" i="31"/>
  <c r="B109" i="31"/>
  <c r="J109" i="31"/>
  <c r="A109" i="31"/>
  <c r="G109" i="31"/>
  <c r="F109" i="31"/>
  <c r="K112" i="28"/>
  <c r="D112" i="28"/>
  <c r="F112" i="28"/>
  <c r="J112" i="28"/>
  <c r="C112" i="28"/>
  <c r="G112" i="28"/>
  <c r="B112" i="28"/>
  <c r="A112" i="28"/>
  <c r="D93" i="39"/>
  <c r="D216" i="35"/>
  <c r="G149" i="32"/>
  <c r="D112" i="33"/>
  <c r="C112" i="33"/>
  <c r="F112" i="33"/>
  <c r="C93" i="39"/>
  <c r="C216" i="35"/>
  <c r="F149" i="32"/>
  <c r="F216" i="35"/>
  <c r="K93" i="39"/>
  <c r="B93" i="39"/>
  <c r="K216" i="35"/>
  <c r="B216" i="35"/>
  <c r="D149" i="32"/>
  <c r="K112" i="33"/>
  <c r="B112" i="33"/>
  <c r="G216" i="35"/>
  <c r="K149" i="32"/>
  <c r="B149" i="32"/>
  <c r="G112" i="33"/>
  <c r="F93" i="39"/>
  <c r="A149" i="32"/>
  <c r="J93" i="39"/>
  <c r="A93" i="39"/>
  <c r="J216" i="35"/>
  <c r="A216" i="35"/>
  <c r="C149" i="32"/>
  <c r="J112" i="33"/>
  <c r="A112" i="33"/>
  <c r="G93" i="39"/>
  <c r="J149" i="32"/>
  <c r="F61" i="48"/>
  <c r="G61" i="48"/>
  <c r="A61" i="48"/>
  <c r="J61" i="48"/>
  <c r="B61" i="48"/>
  <c r="K61" i="48"/>
  <c r="C61" i="48"/>
  <c r="D61" i="48"/>
  <c r="A59" i="48"/>
  <c r="B59" i="48"/>
  <c r="C59" i="48"/>
  <c r="D59" i="48"/>
  <c r="F59" i="48"/>
  <c r="G59" i="48"/>
  <c r="J59" i="48"/>
  <c r="K59" i="48"/>
  <c r="B147" i="40"/>
  <c r="A145" i="40"/>
  <c r="A107" i="39"/>
  <c r="J107" i="39"/>
  <c r="F99" i="39"/>
  <c r="K107" i="39"/>
  <c r="G99" i="39"/>
  <c r="B107" i="39"/>
  <c r="C107" i="39"/>
  <c r="D107" i="39"/>
  <c r="F107" i="39"/>
  <c r="C99" i="39"/>
  <c r="A99" i="39"/>
  <c r="K99" i="39"/>
  <c r="G107" i="39"/>
  <c r="D99" i="39"/>
  <c r="J99" i="39"/>
  <c r="B99" i="39"/>
  <c r="K91" i="41"/>
  <c r="J91" i="41"/>
  <c r="G91" i="41"/>
  <c r="F91" i="41"/>
  <c r="D91" i="41"/>
  <c r="C91" i="41"/>
  <c r="B91" i="41"/>
  <c r="A91" i="41"/>
  <c r="G116" i="38"/>
  <c r="F116" i="38"/>
  <c r="D116" i="38"/>
  <c r="B116" i="38"/>
  <c r="A116" i="38"/>
  <c r="C116" i="38"/>
  <c r="K116" i="38"/>
  <c r="J116" i="38"/>
  <c r="K190" i="30"/>
  <c r="J190" i="30"/>
  <c r="G190" i="30"/>
  <c r="F190" i="30"/>
  <c r="D190" i="30"/>
  <c r="C190" i="30"/>
  <c r="B190" i="30"/>
  <c r="A190" i="30"/>
  <c r="K79" i="48"/>
  <c r="J79" i="48"/>
  <c r="G79" i="48"/>
  <c r="F79" i="48"/>
  <c r="D79" i="48"/>
  <c r="C79" i="48"/>
  <c r="B79" i="48"/>
  <c r="A79" i="48"/>
  <c r="K78" i="48"/>
  <c r="J78" i="48"/>
  <c r="G78" i="48"/>
  <c r="F78" i="48"/>
  <c r="D78" i="48"/>
  <c r="C78" i="48"/>
  <c r="B78" i="48"/>
  <c r="A78" i="48"/>
  <c r="K77" i="48"/>
  <c r="J77" i="48"/>
  <c r="G77" i="48"/>
  <c r="F77" i="48"/>
  <c r="D77" i="48"/>
  <c r="C77" i="48"/>
  <c r="B77" i="48"/>
  <c r="A77" i="48"/>
  <c r="K76" i="48"/>
  <c r="J76" i="48"/>
  <c r="G76" i="48"/>
  <c r="F76" i="48"/>
  <c r="D76" i="48"/>
  <c r="C76" i="48"/>
  <c r="B76" i="48"/>
  <c r="A76" i="48"/>
  <c r="K75" i="48"/>
  <c r="J75" i="48"/>
  <c r="G75" i="48"/>
  <c r="F75" i="48"/>
  <c r="D75" i="48"/>
  <c r="C75" i="48"/>
  <c r="B75" i="48"/>
  <c r="A75" i="48"/>
  <c r="K74" i="48"/>
  <c r="J74" i="48"/>
  <c r="G74" i="48"/>
  <c r="F74" i="48"/>
  <c r="D74" i="48"/>
  <c r="C74" i="48"/>
  <c r="B74" i="48"/>
  <c r="A74" i="48"/>
  <c r="K73" i="48"/>
  <c r="J73" i="48"/>
  <c r="G73" i="48"/>
  <c r="F73" i="48"/>
  <c r="D73" i="48"/>
  <c r="C73" i="48"/>
  <c r="B73" i="48"/>
  <c r="A73" i="48"/>
  <c r="K72" i="48"/>
  <c r="J72" i="48"/>
  <c r="G72" i="48"/>
  <c r="F72" i="48"/>
  <c r="D72" i="48"/>
  <c r="C72" i="48"/>
  <c r="B72" i="48"/>
  <c r="A72" i="48"/>
  <c r="K71" i="48"/>
  <c r="J71" i="48"/>
  <c r="G71" i="48"/>
  <c r="F71" i="48"/>
  <c r="D71" i="48"/>
  <c r="C71" i="48"/>
  <c r="B71" i="48"/>
  <c r="A71" i="48"/>
  <c r="K70" i="48"/>
  <c r="J70" i="48"/>
  <c r="G70" i="48"/>
  <c r="F70" i="48"/>
  <c r="D70" i="48"/>
  <c r="C70" i="48"/>
  <c r="B70" i="48"/>
  <c r="A70" i="48"/>
  <c r="K69" i="48"/>
  <c r="J69" i="48"/>
  <c r="G69" i="48"/>
  <c r="F69" i="48"/>
  <c r="D69" i="48"/>
  <c r="C69" i="48"/>
  <c r="B69" i="48"/>
  <c r="A69" i="48"/>
  <c r="K68" i="48"/>
  <c r="J68" i="48"/>
  <c r="G68" i="48"/>
  <c r="F68" i="48"/>
  <c r="D68" i="48"/>
  <c r="C68" i="48"/>
  <c r="B68" i="48"/>
  <c r="A68" i="48"/>
  <c r="K67" i="48"/>
  <c r="J67" i="48"/>
  <c r="G67" i="48"/>
  <c r="F67" i="48"/>
  <c r="D67" i="48"/>
  <c r="C67" i="48"/>
  <c r="B67" i="48"/>
  <c r="A67" i="48"/>
  <c r="K66" i="48"/>
  <c r="J66" i="48"/>
  <c r="G66" i="48"/>
  <c r="F66" i="48"/>
  <c r="D66" i="48"/>
  <c r="C66" i="48"/>
  <c r="B66" i="48"/>
  <c r="A66" i="48"/>
  <c r="K65" i="48"/>
  <c r="J65" i="48"/>
  <c r="G65" i="48"/>
  <c r="F65" i="48"/>
  <c r="D65" i="48"/>
  <c r="C65" i="48"/>
  <c r="B65" i="48"/>
  <c r="A65" i="48"/>
  <c r="K64" i="48"/>
  <c r="J64" i="48"/>
  <c r="G64" i="48"/>
  <c r="F64" i="48"/>
  <c r="D64" i="48"/>
  <c r="C64" i="48"/>
  <c r="B64" i="48"/>
  <c r="A64" i="48"/>
  <c r="K63" i="48"/>
  <c r="J63" i="48"/>
  <c r="G63" i="48"/>
  <c r="F63" i="48"/>
  <c r="D63" i="48"/>
  <c r="C63" i="48"/>
  <c r="B63" i="48"/>
  <c r="A63" i="48"/>
  <c r="K62" i="48"/>
  <c r="J62" i="48"/>
  <c r="G62" i="48"/>
  <c r="F62" i="48"/>
  <c r="D62" i="48"/>
  <c r="C62" i="48"/>
  <c r="B62" i="48"/>
  <c r="A62" i="48"/>
  <c r="K60" i="48"/>
  <c r="J60" i="48"/>
  <c r="G60" i="48"/>
  <c r="F60" i="48"/>
  <c r="D60" i="48"/>
  <c r="C60" i="48"/>
  <c r="B60" i="48"/>
  <c r="A60" i="48"/>
  <c r="K117" i="32"/>
  <c r="J117" i="32"/>
  <c r="G117" i="32"/>
  <c r="F117" i="32"/>
  <c r="D117" i="32"/>
  <c r="C117" i="32"/>
  <c r="B117" i="32"/>
  <c r="A117" i="32"/>
  <c r="K112" i="32"/>
  <c r="J112" i="32"/>
  <c r="G112" i="32"/>
  <c r="F112" i="32"/>
  <c r="D112" i="32"/>
  <c r="C112" i="32"/>
  <c r="B112" i="32"/>
  <c r="A112" i="32"/>
  <c r="K139" i="34"/>
  <c r="J139" i="34"/>
  <c r="G139" i="34"/>
  <c r="F139" i="34"/>
  <c r="D139" i="34"/>
  <c r="C139" i="34"/>
  <c r="B139" i="34"/>
  <c r="A139" i="34"/>
  <c r="K117" i="31"/>
  <c r="J117" i="31"/>
  <c r="G117" i="31"/>
  <c r="F117" i="31"/>
  <c r="D117" i="31"/>
  <c r="C117" i="31"/>
  <c r="B117" i="31"/>
  <c r="A117" i="31"/>
  <c r="K97" i="28"/>
  <c r="J97" i="28"/>
  <c r="G97" i="28"/>
  <c r="F97" i="28"/>
  <c r="D97" i="28"/>
  <c r="C97" i="28"/>
  <c r="B97" i="28"/>
  <c r="A97" i="28"/>
  <c r="K103" i="28"/>
  <c r="J103" i="28"/>
  <c r="G103" i="28"/>
  <c r="F103" i="28"/>
  <c r="D103" i="28"/>
  <c r="C103" i="28"/>
  <c r="B103" i="28"/>
  <c r="A103" i="28"/>
  <c r="K143" i="42"/>
  <c r="J143" i="42"/>
  <c r="G143" i="42"/>
  <c r="F143" i="42"/>
  <c r="D143" i="42"/>
  <c r="C143" i="42"/>
  <c r="B143" i="42"/>
  <c r="A143" i="42"/>
  <c r="K146" i="40"/>
  <c r="J146" i="40"/>
  <c r="G146" i="40"/>
  <c r="F146" i="40"/>
  <c r="D146" i="40"/>
  <c r="C146" i="40"/>
  <c r="B146" i="40"/>
  <c r="A146" i="40"/>
  <c r="K152" i="40"/>
  <c r="J152" i="40"/>
  <c r="G152" i="40"/>
  <c r="F152" i="40"/>
  <c r="D152" i="40"/>
  <c r="C152" i="40"/>
  <c r="B152" i="40"/>
  <c r="A152" i="40"/>
  <c r="K118" i="28"/>
  <c r="J118" i="28"/>
  <c r="G118" i="28"/>
  <c r="F118" i="28"/>
  <c r="D118" i="28"/>
  <c r="C118" i="28"/>
  <c r="B118" i="28"/>
  <c r="A118" i="28"/>
  <c r="K209" i="35"/>
  <c r="J209" i="35"/>
  <c r="G209" i="35"/>
  <c r="F209" i="35"/>
  <c r="D209" i="35"/>
  <c r="C209" i="35"/>
  <c r="B209" i="35"/>
  <c r="A209" i="35"/>
  <c r="D142" i="36"/>
  <c r="G144" i="36"/>
  <c r="K162" i="36"/>
  <c r="B162" i="36"/>
  <c r="C142" i="36"/>
  <c r="F144" i="36"/>
  <c r="J162" i="36"/>
  <c r="A162" i="36"/>
  <c r="K142" i="36"/>
  <c r="B142" i="36"/>
  <c r="D144" i="36"/>
  <c r="G162" i="36"/>
  <c r="A144" i="36"/>
  <c r="J142" i="36"/>
  <c r="A142" i="36"/>
  <c r="C144" i="36"/>
  <c r="F162" i="36"/>
  <c r="F142" i="36"/>
  <c r="J144" i="36"/>
  <c r="C162" i="36"/>
  <c r="G142" i="36"/>
  <c r="K144" i="36"/>
  <c r="B144" i="36"/>
  <c r="D162" i="36"/>
  <c r="K111" i="38"/>
  <c r="J111" i="38"/>
  <c r="G111" i="38"/>
  <c r="F111" i="38"/>
  <c r="D111" i="38"/>
  <c r="C111" i="38"/>
  <c r="B111" i="38"/>
  <c r="A111" i="38"/>
  <c r="K191" i="30"/>
  <c r="D191" i="30"/>
  <c r="F139" i="40"/>
  <c r="A139" i="40"/>
  <c r="J191" i="30"/>
  <c r="C191" i="30"/>
  <c r="K139" i="40"/>
  <c r="D139" i="40"/>
  <c r="G191" i="30"/>
  <c r="B191" i="30"/>
  <c r="J139" i="40"/>
  <c r="C139" i="40"/>
  <c r="F191" i="30"/>
  <c r="A191" i="30"/>
  <c r="G139" i="40"/>
  <c r="B139" i="40"/>
  <c r="K80" i="38"/>
  <c r="J80" i="38"/>
  <c r="G80" i="38"/>
  <c r="F80" i="38"/>
  <c r="D80" i="38"/>
  <c r="C80" i="38"/>
  <c r="B80" i="38"/>
  <c r="A80" i="38"/>
  <c r="K149" i="36"/>
  <c r="J149" i="36"/>
  <c r="G149" i="36"/>
  <c r="F149" i="36"/>
  <c r="D149" i="36"/>
  <c r="C149" i="36"/>
  <c r="B149" i="36"/>
  <c r="A149" i="36"/>
  <c r="A95" i="39"/>
  <c r="J95" i="39"/>
  <c r="B95" i="39"/>
  <c r="K95" i="39"/>
  <c r="C95" i="39"/>
  <c r="D95" i="39"/>
  <c r="F95" i="39"/>
  <c r="G95" i="39"/>
  <c r="K117" i="39"/>
  <c r="B117" i="39"/>
  <c r="J117" i="39"/>
  <c r="A117" i="39"/>
  <c r="G117" i="39"/>
  <c r="F117" i="39"/>
  <c r="D117" i="39"/>
  <c r="C117" i="39"/>
  <c r="K150" i="42"/>
  <c r="J150" i="42"/>
  <c r="G150" i="42"/>
  <c r="F150" i="42"/>
  <c r="D150" i="42"/>
  <c r="C150" i="42"/>
  <c r="B150" i="42"/>
  <c r="A150" i="42"/>
  <c r="K102" i="39"/>
  <c r="B102" i="39"/>
  <c r="J102" i="39"/>
  <c r="A102" i="39"/>
  <c r="G102" i="39"/>
  <c r="F102" i="39"/>
  <c r="D102" i="39"/>
  <c r="C102" i="39"/>
  <c r="D129" i="40"/>
  <c r="G157" i="40"/>
  <c r="C129" i="40"/>
  <c r="F157" i="40"/>
  <c r="B129" i="40"/>
  <c r="B157" i="40"/>
  <c r="K129" i="40"/>
  <c r="D157" i="40"/>
  <c r="J129" i="40"/>
  <c r="A129" i="40"/>
  <c r="C157" i="40"/>
  <c r="K157" i="40"/>
  <c r="G129" i="40"/>
  <c r="F129" i="40"/>
  <c r="J157" i="40"/>
  <c r="A157" i="40"/>
  <c r="A120" i="39"/>
  <c r="B120" i="39"/>
  <c r="C120" i="39"/>
  <c r="D120" i="39"/>
  <c r="F120" i="39"/>
  <c r="G120" i="39"/>
  <c r="J120" i="39"/>
  <c r="K120" i="39"/>
  <c r="K154" i="42"/>
  <c r="J154" i="42"/>
  <c r="G154" i="42"/>
  <c r="F154" i="42"/>
  <c r="D154" i="42"/>
  <c r="C154" i="42"/>
  <c r="B154" i="42"/>
  <c r="A154" i="42"/>
  <c r="K157" i="42"/>
  <c r="J157" i="42"/>
  <c r="G157" i="42"/>
  <c r="F157" i="42"/>
  <c r="D157" i="42"/>
  <c r="C157" i="42"/>
  <c r="B157" i="42"/>
  <c r="A157" i="42"/>
  <c r="K112" i="41"/>
  <c r="J112" i="41"/>
  <c r="G112" i="41"/>
  <c r="F112" i="41"/>
  <c r="D112" i="41"/>
  <c r="C112" i="41"/>
  <c r="B112" i="41"/>
  <c r="A112" i="41"/>
  <c r="K83" i="41"/>
  <c r="J83" i="41"/>
  <c r="G83" i="41"/>
  <c r="F83" i="41"/>
  <c r="D83" i="41"/>
  <c r="C83" i="41"/>
  <c r="B83" i="41"/>
  <c r="A83" i="41"/>
  <c r="K135" i="39"/>
  <c r="J135" i="39"/>
  <c r="G135" i="39"/>
  <c r="F135" i="39"/>
  <c r="D135" i="39"/>
  <c r="C135" i="39"/>
  <c r="B135" i="39"/>
  <c r="A135" i="39"/>
  <c r="J81" i="41"/>
  <c r="K204" i="35"/>
  <c r="J204" i="35"/>
  <c r="G204" i="35"/>
  <c r="F204" i="35"/>
  <c r="D204" i="35"/>
  <c r="C204" i="35"/>
  <c r="B204" i="35"/>
  <c r="A204" i="35"/>
  <c r="K126" i="34"/>
  <c r="J126" i="34"/>
  <c r="G126" i="34"/>
  <c r="F126" i="34"/>
  <c r="D126" i="34"/>
  <c r="C126" i="34"/>
  <c r="B126" i="34"/>
  <c r="A126" i="34"/>
  <c r="K205" i="35"/>
  <c r="B205" i="35"/>
  <c r="D207" i="35"/>
  <c r="J205" i="35"/>
  <c r="A205" i="35"/>
  <c r="C207" i="35"/>
  <c r="G205" i="35"/>
  <c r="K207" i="35"/>
  <c r="B207" i="35"/>
  <c r="F205" i="35"/>
  <c r="J207" i="35"/>
  <c r="A207" i="35"/>
  <c r="D205" i="35"/>
  <c r="G207" i="35"/>
  <c r="C205" i="35"/>
  <c r="F207" i="35"/>
  <c r="A107" i="33"/>
  <c r="J107" i="33"/>
  <c r="F78" i="33"/>
  <c r="B107" i="33"/>
  <c r="K107" i="33"/>
  <c r="G78" i="33"/>
  <c r="K78" i="33"/>
  <c r="C107" i="33"/>
  <c r="A78" i="33"/>
  <c r="J78" i="33"/>
  <c r="D107" i="33"/>
  <c r="F107" i="33"/>
  <c r="C78" i="33"/>
  <c r="D78" i="33"/>
  <c r="B78" i="33"/>
  <c r="G107" i="33"/>
  <c r="A124" i="36"/>
  <c r="J124" i="36"/>
  <c r="F124" i="34"/>
  <c r="B124" i="36"/>
  <c r="K124" i="36"/>
  <c r="C124" i="36"/>
  <c r="A124" i="34"/>
  <c r="J124" i="34"/>
  <c r="D124" i="36"/>
  <c r="B124" i="34"/>
  <c r="K124" i="34"/>
  <c r="F124" i="36"/>
  <c r="C124" i="34"/>
  <c r="G124" i="36"/>
  <c r="D124" i="34"/>
  <c r="G124" i="34"/>
  <c r="K199" i="30"/>
  <c r="J199" i="30"/>
  <c r="G199" i="30"/>
  <c r="F199" i="30"/>
  <c r="D199" i="30"/>
  <c r="C199" i="30"/>
  <c r="B199" i="30"/>
  <c r="A199" i="30"/>
  <c r="K171" i="35"/>
  <c r="J171" i="35"/>
  <c r="G171" i="35"/>
  <c r="F171" i="35"/>
  <c r="D171" i="35"/>
  <c r="C171" i="35"/>
  <c r="B171" i="35"/>
  <c r="A171" i="35"/>
  <c r="K92" i="46"/>
  <c r="J92" i="46"/>
  <c r="G92" i="46"/>
  <c r="F92" i="46"/>
  <c r="D92" i="46"/>
  <c r="C92" i="46"/>
  <c r="B92" i="46"/>
  <c r="A92" i="46"/>
  <c r="K108" i="31"/>
  <c r="J108" i="31"/>
  <c r="G108" i="31"/>
  <c r="F108" i="31"/>
  <c r="D108" i="31"/>
  <c r="C108" i="31"/>
  <c r="B108" i="31"/>
  <c r="A108" i="31"/>
  <c r="K163" i="40"/>
  <c r="J163" i="40"/>
  <c r="G163" i="40"/>
  <c r="F163" i="40"/>
  <c r="D163" i="40"/>
  <c r="C163" i="40"/>
  <c r="B163" i="40"/>
  <c r="A163" i="40"/>
  <c r="A108" i="41"/>
  <c r="B108" i="41"/>
  <c r="C108" i="41"/>
  <c r="D108" i="41"/>
  <c r="F108" i="41"/>
  <c r="G108" i="41"/>
  <c r="J108" i="41"/>
  <c r="K108" i="41"/>
  <c r="A130" i="34"/>
  <c r="F130" i="34"/>
  <c r="K155" i="40"/>
  <c r="D155" i="40"/>
  <c r="A95" i="34"/>
  <c r="F95" i="34"/>
  <c r="K80" i="31"/>
  <c r="D80" i="31"/>
  <c r="K111" i="31"/>
  <c r="D111" i="31"/>
  <c r="K115" i="28"/>
  <c r="D115" i="28"/>
  <c r="K81" i="28"/>
  <c r="D81" i="28"/>
  <c r="B130" i="34"/>
  <c r="G130" i="34"/>
  <c r="J155" i="40"/>
  <c r="C155" i="40"/>
  <c r="B95" i="34"/>
  <c r="G95" i="34"/>
  <c r="J80" i="31"/>
  <c r="C80" i="31"/>
  <c r="J111" i="31"/>
  <c r="C111" i="31"/>
  <c r="J115" i="28"/>
  <c r="C115" i="28"/>
  <c r="J81" i="28"/>
  <c r="C81" i="28"/>
  <c r="C130" i="34"/>
  <c r="J130" i="34"/>
  <c r="G155" i="40"/>
  <c r="B155" i="40"/>
  <c r="C95" i="34"/>
  <c r="J95" i="34"/>
  <c r="G80" i="31"/>
  <c r="B80" i="31"/>
  <c r="G111" i="31"/>
  <c r="B111" i="31"/>
  <c r="G115" i="28"/>
  <c r="B115" i="28"/>
  <c r="G81" i="28"/>
  <c r="B81" i="28"/>
  <c r="D130" i="34"/>
  <c r="K130" i="34"/>
  <c r="F155" i="40"/>
  <c r="A155" i="40"/>
  <c r="D95" i="34"/>
  <c r="K95" i="34"/>
  <c r="F80" i="31"/>
  <c r="A80" i="31"/>
  <c r="F111" i="31"/>
  <c r="A111" i="31"/>
  <c r="F115" i="28"/>
  <c r="A115" i="28"/>
  <c r="F81" i="28"/>
  <c r="A81" i="28"/>
  <c r="K162" i="40"/>
  <c r="D162" i="40"/>
  <c r="K101" i="41"/>
  <c r="D101" i="41"/>
  <c r="K97" i="41"/>
  <c r="D97" i="41"/>
  <c r="K132" i="34"/>
  <c r="D132" i="34"/>
  <c r="K133" i="34"/>
  <c r="D133" i="34"/>
  <c r="K108" i="34"/>
  <c r="D108" i="34"/>
  <c r="K121" i="42"/>
  <c r="D121" i="42"/>
  <c r="A119" i="42"/>
  <c r="F119" i="42"/>
  <c r="K139" i="46"/>
  <c r="D139" i="46"/>
  <c r="K138" i="46"/>
  <c r="D138" i="46"/>
  <c r="K137" i="46"/>
  <c r="D137" i="46"/>
  <c r="K136" i="46"/>
  <c r="D136" i="46"/>
  <c r="K135" i="46"/>
  <c r="D135" i="46"/>
  <c r="K134" i="46"/>
  <c r="D134" i="46"/>
  <c r="K133" i="46"/>
  <c r="D133" i="46"/>
  <c r="K132" i="46"/>
  <c r="D132" i="46"/>
  <c r="K131" i="46"/>
  <c r="D131" i="46"/>
  <c r="K130" i="46"/>
  <c r="D130" i="46"/>
  <c r="K129" i="46"/>
  <c r="D129" i="46"/>
  <c r="K128" i="46"/>
  <c r="D128" i="46"/>
  <c r="K127" i="46"/>
  <c r="D127" i="46"/>
  <c r="K126" i="46"/>
  <c r="D126" i="46"/>
  <c r="K125" i="46"/>
  <c r="D125" i="46"/>
  <c r="K124" i="46"/>
  <c r="D124" i="46"/>
  <c r="K123" i="46"/>
  <c r="D123" i="46"/>
  <c r="K122" i="46"/>
  <c r="D122" i="46"/>
  <c r="K121" i="46"/>
  <c r="D121" i="46"/>
  <c r="K120" i="46"/>
  <c r="D120" i="46"/>
  <c r="K119" i="46"/>
  <c r="D119" i="46"/>
  <c r="K118" i="46"/>
  <c r="D118" i="46"/>
  <c r="K117" i="46"/>
  <c r="D117" i="46"/>
  <c r="K116" i="46"/>
  <c r="D116" i="46"/>
  <c r="K115" i="46"/>
  <c r="D115" i="46"/>
  <c r="K114" i="46"/>
  <c r="D114" i="46"/>
  <c r="K113" i="46"/>
  <c r="D113" i="46"/>
  <c r="K112" i="46"/>
  <c r="D112" i="46"/>
  <c r="K111" i="46"/>
  <c r="D111" i="46"/>
  <c r="K110" i="46"/>
  <c r="D110" i="46"/>
  <c r="K109" i="46"/>
  <c r="D109" i="46"/>
  <c r="K108" i="46"/>
  <c r="D108" i="46"/>
  <c r="K107" i="46"/>
  <c r="D107" i="46"/>
  <c r="K106" i="46"/>
  <c r="D106" i="46"/>
  <c r="J162" i="40"/>
  <c r="C162" i="40"/>
  <c r="J101" i="41"/>
  <c r="C101" i="41"/>
  <c r="J97" i="41"/>
  <c r="C97" i="41"/>
  <c r="J132" i="34"/>
  <c r="C132" i="34"/>
  <c r="J133" i="34"/>
  <c r="C133" i="34"/>
  <c r="J108" i="34"/>
  <c r="C108" i="34"/>
  <c r="J121" i="42"/>
  <c r="C121" i="42"/>
  <c r="B119" i="42"/>
  <c r="G119" i="42"/>
  <c r="J139" i="46"/>
  <c r="C139" i="46"/>
  <c r="J138" i="46"/>
  <c r="C138" i="46"/>
  <c r="J137" i="46"/>
  <c r="C137" i="46"/>
  <c r="J136" i="46"/>
  <c r="C136" i="46"/>
  <c r="J135" i="46"/>
  <c r="C135" i="46"/>
  <c r="J134" i="46"/>
  <c r="C134" i="46"/>
  <c r="J133" i="46"/>
  <c r="C133" i="46"/>
  <c r="J132" i="46"/>
  <c r="C132" i="46"/>
  <c r="J131" i="46"/>
  <c r="C131" i="46"/>
  <c r="J130" i="46"/>
  <c r="C130" i="46"/>
  <c r="J129" i="46"/>
  <c r="C129" i="46"/>
  <c r="J128" i="46"/>
  <c r="C128" i="46"/>
  <c r="J127" i="46"/>
  <c r="C127" i="46"/>
  <c r="J126" i="46"/>
  <c r="C126" i="46"/>
  <c r="J125" i="46"/>
  <c r="C125" i="46"/>
  <c r="J124" i="46"/>
  <c r="C124" i="46"/>
  <c r="J123" i="46"/>
  <c r="C123" i="46"/>
  <c r="J122" i="46"/>
  <c r="C122" i="46"/>
  <c r="J121" i="46"/>
  <c r="C121" i="46"/>
  <c r="J120" i="46"/>
  <c r="C120" i="46"/>
  <c r="J119" i="46"/>
  <c r="C119" i="46"/>
  <c r="J118" i="46"/>
  <c r="C118" i="46"/>
  <c r="J117" i="46"/>
  <c r="C117" i="46"/>
  <c r="J116" i="46"/>
  <c r="C116" i="46"/>
  <c r="J115" i="46"/>
  <c r="C115" i="46"/>
  <c r="J114" i="46"/>
  <c r="C114" i="46"/>
  <c r="J113" i="46"/>
  <c r="C113" i="46"/>
  <c r="J112" i="46"/>
  <c r="C112" i="46"/>
  <c r="J111" i="46"/>
  <c r="C111" i="46"/>
  <c r="J110" i="46"/>
  <c r="C110" i="46"/>
  <c r="J109" i="46"/>
  <c r="C109" i="46"/>
  <c r="J108" i="46"/>
  <c r="C108" i="46"/>
  <c r="J107" i="46"/>
  <c r="C107" i="46"/>
  <c r="J106" i="46"/>
  <c r="G162" i="40"/>
  <c r="B162" i="40"/>
  <c r="G101" i="41"/>
  <c r="B101" i="41"/>
  <c r="G97" i="41"/>
  <c r="B97" i="41"/>
  <c r="G132" i="34"/>
  <c r="B132" i="34"/>
  <c r="G133" i="34"/>
  <c r="B133" i="34"/>
  <c r="G108" i="34"/>
  <c r="B108" i="34"/>
  <c r="G121" i="42"/>
  <c r="B121" i="42"/>
  <c r="C119" i="42"/>
  <c r="J119" i="42"/>
  <c r="G139" i="46"/>
  <c r="B139" i="46"/>
  <c r="G138" i="46"/>
  <c r="B138" i="46"/>
  <c r="G137" i="46"/>
  <c r="B137" i="46"/>
  <c r="G136" i="46"/>
  <c r="B136" i="46"/>
  <c r="G135" i="46"/>
  <c r="B135" i="46"/>
  <c r="G134" i="46"/>
  <c r="B134" i="46"/>
  <c r="G133" i="46"/>
  <c r="B133" i="46"/>
  <c r="G132" i="46"/>
  <c r="B132" i="46"/>
  <c r="G131" i="46"/>
  <c r="B131" i="46"/>
  <c r="G130" i="46"/>
  <c r="B130" i="46"/>
  <c r="G129" i="46"/>
  <c r="B129" i="46"/>
  <c r="G128" i="46"/>
  <c r="B128" i="46"/>
  <c r="G127" i="46"/>
  <c r="B127" i="46"/>
  <c r="G126" i="46"/>
  <c r="B126" i="46"/>
  <c r="G125" i="46"/>
  <c r="B125" i="46"/>
  <c r="G124" i="46"/>
  <c r="B124" i="46"/>
  <c r="G123" i="46"/>
  <c r="B123" i="46"/>
  <c r="G122" i="46"/>
  <c r="B122" i="46"/>
  <c r="G121" i="46"/>
  <c r="B121" i="46"/>
  <c r="G120" i="46"/>
  <c r="B120" i="46"/>
  <c r="G119" i="46"/>
  <c r="B119" i="46"/>
  <c r="G118" i="46"/>
  <c r="B118" i="46"/>
  <c r="G117" i="46"/>
  <c r="B117" i="46"/>
  <c r="G116" i="46"/>
  <c r="B116" i="46"/>
  <c r="G115" i="46"/>
  <c r="B115" i="46"/>
  <c r="G114" i="46"/>
  <c r="B114" i="46"/>
  <c r="G113" i="46"/>
  <c r="B113" i="46"/>
  <c r="G112" i="46"/>
  <c r="B112" i="46"/>
  <c r="G111" i="46"/>
  <c r="B111" i="46"/>
  <c r="G110" i="46"/>
  <c r="B110" i="46"/>
  <c r="G109" i="46"/>
  <c r="B109" i="46"/>
  <c r="G108" i="46"/>
  <c r="B108" i="46"/>
  <c r="G107" i="46"/>
  <c r="B107" i="46"/>
  <c r="F162" i="40"/>
  <c r="A162" i="40"/>
  <c r="F101" i="41"/>
  <c r="A101" i="41"/>
  <c r="F97" i="41"/>
  <c r="A97" i="41"/>
  <c r="F132" i="34"/>
  <c r="A132" i="34"/>
  <c r="F133" i="34"/>
  <c r="A133" i="34"/>
  <c r="F108" i="34"/>
  <c r="A108" i="34"/>
  <c r="F121" i="42"/>
  <c r="A121" i="42"/>
  <c r="D119" i="42"/>
  <c r="K119" i="42"/>
  <c r="F139" i="46"/>
  <c r="A139" i="46"/>
  <c r="F138" i="46"/>
  <c r="A138" i="46"/>
  <c r="F137" i="46"/>
  <c r="A137" i="46"/>
  <c r="F136" i="46"/>
  <c r="A136" i="46"/>
  <c r="F135" i="46"/>
  <c r="A135" i="46"/>
  <c r="F134" i="46"/>
  <c r="A134" i="46"/>
  <c r="F133" i="46"/>
  <c r="A133" i="46"/>
  <c r="F132" i="46"/>
  <c r="A132" i="46"/>
  <c r="F131" i="46"/>
  <c r="A131" i="46"/>
  <c r="F130" i="46"/>
  <c r="A130" i="46"/>
  <c r="F129" i="46"/>
  <c r="A129" i="46"/>
  <c r="F128" i="46"/>
  <c r="A128" i="46"/>
  <c r="F127" i="46"/>
  <c r="A127" i="46"/>
  <c r="F126" i="46"/>
  <c r="A126" i="46"/>
  <c r="F125" i="46"/>
  <c r="A125" i="46"/>
  <c r="F124" i="46"/>
  <c r="A124" i="46"/>
  <c r="F123" i="46"/>
  <c r="A123" i="46"/>
  <c r="F122" i="46"/>
  <c r="A122" i="46"/>
  <c r="F121" i="46"/>
  <c r="A121" i="46"/>
  <c r="F120" i="46"/>
  <c r="A120" i="46"/>
  <c r="F119" i="46"/>
  <c r="A119" i="46"/>
  <c r="F118" i="46"/>
  <c r="A118" i="46"/>
  <c r="F117" i="46"/>
  <c r="A117" i="46"/>
  <c r="F116" i="46"/>
  <c r="A116" i="46"/>
  <c r="F115" i="46"/>
  <c r="A115" i="46"/>
  <c r="F114" i="46"/>
  <c r="A114" i="46"/>
  <c r="F113" i="46"/>
  <c r="A113" i="46"/>
  <c r="F112" i="46"/>
  <c r="A112" i="46"/>
  <c r="F111" i="46"/>
  <c r="A111" i="46"/>
  <c r="F110" i="46"/>
  <c r="A110" i="46"/>
  <c r="F109" i="46"/>
  <c r="A109" i="46"/>
  <c r="F108" i="46"/>
  <c r="A108" i="46"/>
  <c r="F107" i="46"/>
  <c r="A107" i="46"/>
  <c r="F106" i="46"/>
  <c r="C106" i="46"/>
  <c r="J105" i="46"/>
  <c r="C105" i="46"/>
  <c r="J104" i="46"/>
  <c r="C104" i="46"/>
  <c r="J103" i="46"/>
  <c r="C103" i="46"/>
  <c r="J102" i="46"/>
  <c r="C102" i="46"/>
  <c r="J101" i="46"/>
  <c r="C101" i="46"/>
  <c r="J100" i="46"/>
  <c r="C100" i="46"/>
  <c r="J99" i="46"/>
  <c r="C99" i="46"/>
  <c r="J98" i="46"/>
  <c r="C98" i="46"/>
  <c r="J97" i="46"/>
  <c r="C97" i="46"/>
  <c r="J96" i="46"/>
  <c r="C96" i="46"/>
  <c r="J95" i="46"/>
  <c r="C95" i="46"/>
  <c r="J94" i="46"/>
  <c r="C94" i="46"/>
  <c r="J93" i="46"/>
  <c r="C93" i="46"/>
  <c r="J91" i="46"/>
  <c r="C91" i="46"/>
  <c r="J90" i="46"/>
  <c r="C90" i="46"/>
  <c r="B106" i="46"/>
  <c r="G105" i="46"/>
  <c r="B105" i="46"/>
  <c r="G104" i="46"/>
  <c r="B104" i="46"/>
  <c r="G103" i="46"/>
  <c r="B103" i="46"/>
  <c r="G102" i="46"/>
  <c r="B102" i="46"/>
  <c r="G101" i="46"/>
  <c r="B101" i="46"/>
  <c r="G100" i="46"/>
  <c r="B100" i="46"/>
  <c r="G99" i="46"/>
  <c r="B99" i="46"/>
  <c r="G98" i="46"/>
  <c r="B98" i="46"/>
  <c r="G97" i="46"/>
  <c r="B97" i="46"/>
  <c r="G96" i="46"/>
  <c r="B96" i="46"/>
  <c r="G95" i="46"/>
  <c r="B95" i="46"/>
  <c r="G94" i="46"/>
  <c r="B94" i="46"/>
  <c r="G93" i="46"/>
  <c r="B93" i="46"/>
  <c r="G91" i="46"/>
  <c r="B91" i="46"/>
  <c r="G90" i="46"/>
  <c r="B90" i="46"/>
  <c r="A106" i="46"/>
  <c r="F105" i="46"/>
  <c r="A105" i="46"/>
  <c r="F104" i="46"/>
  <c r="A104" i="46"/>
  <c r="F103" i="46"/>
  <c r="A103" i="46"/>
  <c r="F102" i="46"/>
  <c r="A102" i="46"/>
  <c r="F101" i="46"/>
  <c r="A101" i="46"/>
  <c r="F100" i="46"/>
  <c r="A100" i="46"/>
  <c r="F99" i="46"/>
  <c r="A99" i="46"/>
  <c r="F98" i="46"/>
  <c r="A98" i="46"/>
  <c r="F97" i="46"/>
  <c r="A97" i="46"/>
  <c r="F96" i="46"/>
  <c r="A96" i="46"/>
  <c r="F95" i="46"/>
  <c r="A95" i="46"/>
  <c r="F94" i="46"/>
  <c r="A94" i="46"/>
  <c r="F93" i="46"/>
  <c r="A93" i="46"/>
  <c r="F91" i="46"/>
  <c r="A91" i="46"/>
  <c r="F90" i="46"/>
  <c r="A90" i="46"/>
  <c r="G106" i="46"/>
  <c r="K105" i="46"/>
  <c r="D105" i="46"/>
  <c r="K104" i="46"/>
  <c r="D104" i="46"/>
  <c r="K103" i="46"/>
  <c r="D103" i="46"/>
  <c r="K102" i="46"/>
  <c r="D102" i="46"/>
  <c r="K101" i="46"/>
  <c r="D101" i="46"/>
  <c r="K100" i="46"/>
  <c r="D100" i="46"/>
  <c r="K99" i="46"/>
  <c r="D99" i="46"/>
  <c r="K98" i="46"/>
  <c r="D98" i="46"/>
  <c r="K97" i="46"/>
  <c r="D97" i="46"/>
  <c r="K96" i="46"/>
  <c r="D96" i="46"/>
  <c r="K95" i="46"/>
  <c r="D95" i="46"/>
  <c r="K94" i="46"/>
  <c r="D94" i="46"/>
  <c r="K93" i="46"/>
  <c r="D93" i="46"/>
  <c r="K91" i="46"/>
  <c r="D91" i="46"/>
  <c r="K90" i="46"/>
  <c r="D90" i="46"/>
  <c r="F139" i="45"/>
  <c r="A139" i="45"/>
  <c r="F138" i="45"/>
  <c r="A138" i="45"/>
  <c r="F137" i="45"/>
  <c r="A137" i="45"/>
  <c r="F136" i="45"/>
  <c r="A136" i="45"/>
  <c r="F135" i="45"/>
  <c r="A135" i="45"/>
  <c r="F134" i="45"/>
  <c r="A134" i="45"/>
  <c r="F133" i="45"/>
  <c r="A133" i="45"/>
  <c r="F132" i="45"/>
  <c r="A132" i="45"/>
  <c r="F131" i="45"/>
  <c r="A131" i="45"/>
  <c r="F130" i="45"/>
  <c r="A130" i="45"/>
  <c r="F129" i="45"/>
  <c r="A129" i="45"/>
  <c r="F128" i="45"/>
  <c r="A128" i="45"/>
  <c r="F127" i="45"/>
  <c r="A127" i="45"/>
  <c r="F126" i="45"/>
  <c r="A126" i="45"/>
  <c r="F125" i="45"/>
  <c r="A125" i="45"/>
  <c r="F124" i="45"/>
  <c r="A124" i="45"/>
  <c r="F123" i="45"/>
  <c r="A123" i="45"/>
  <c r="F122" i="45"/>
  <c r="A122" i="45"/>
  <c r="F121" i="45"/>
  <c r="A121" i="45"/>
  <c r="F120" i="45"/>
  <c r="A120" i="45"/>
  <c r="F119" i="45"/>
  <c r="A119" i="45"/>
  <c r="F118" i="45"/>
  <c r="A118" i="45"/>
  <c r="F117" i="45"/>
  <c r="A117" i="45"/>
  <c r="F116" i="45"/>
  <c r="A116" i="45"/>
  <c r="F115" i="45"/>
  <c r="A115" i="45"/>
  <c r="F114" i="45"/>
  <c r="A114" i="45"/>
  <c r="F113" i="45"/>
  <c r="A113" i="45"/>
  <c r="F112" i="45"/>
  <c r="A112" i="45"/>
  <c r="F111" i="45"/>
  <c r="A111" i="45"/>
  <c r="F110" i="45"/>
  <c r="A110" i="45"/>
  <c r="F109" i="45"/>
  <c r="A109" i="45"/>
  <c r="F108" i="45"/>
  <c r="A108" i="45"/>
  <c r="F107" i="45"/>
  <c r="A107" i="45"/>
  <c r="F106" i="45"/>
  <c r="A106" i="45"/>
  <c r="F105" i="45"/>
  <c r="A105" i="45"/>
  <c r="F104" i="45"/>
  <c r="A104" i="45"/>
  <c r="F103" i="45"/>
  <c r="A103" i="45"/>
  <c r="F102" i="45"/>
  <c r="A102" i="45"/>
  <c r="F101" i="45"/>
  <c r="A101" i="45"/>
  <c r="F100" i="45"/>
  <c r="A100" i="45"/>
  <c r="F99" i="45"/>
  <c r="A99" i="45"/>
  <c r="F98" i="45"/>
  <c r="A98" i="45"/>
  <c r="F97" i="45"/>
  <c r="K139" i="45"/>
  <c r="D139" i="45"/>
  <c r="K138" i="45"/>
  <c r="D138" i="45"/>
  <c r="K137" i="45"/>
  <c r="D137" i="45"/>
  <c r="K136" i="45"/>
  <c r="D136" i="45"/>
  <c r="K135" i="45"/>
  <c r="D135" i="45"/>
  <c r="K134" i="45"/>
  <c r="D134" i="45"/>
  <c r="K133" i="45"/>
  <c r="D133" i="45"/>
  <c r="K132" i="45"/>
  <c r="D132" i="45"/>
  <c r="K131" i="45"/>
  <c r="D131" i="45"/>
  <c r="K130" i="45"/>
  <c r="D130" i="45"/>
  <c r="K129" i="45"/>
  <c r="D129" i="45"/>
  <c r="K128" i="45"/>
  <c r="D128" i="45"/>
  <c r="K127" i="45"/>
  <c r="D127" i="45"/>
  <c r="K126" i="45"/>
  <c r="D126" i="45"/>
  <c r="K125" i="45"/>
  <c r="D125" i="45"/>
  <c r="K124" i="45"/>
  <c r="D124" i="45"/>
  <c r="K123" i="45"/>
  <c r="D123" i="45"/>
  <c r="K122" i="45"/>
  <c r="D122" i="45"/>
  <c r="K121" i="45"/>
  <c r="D121" i="45"/>
  <c r="K120" i="45"/>
  <c r="D120" i="45"/>
  <c r="K119" i="45"/>
  <c r="D119" i="45"/>
  <c r="K118" i="45"/>
  <c r="D118" i="45"/>
  <c r="K117" i="45"/>
  <c r="D117" i="45"/>
  <c r="K116" i="45"/>
  <c r="D116" i="45"/>
  <c r="K115" i="45"/>
  <c r="D115" i="45"/>
  <c r="K114" i="45"/>
  <c r="D114" i="45"/>
  <c r="K113" i="45"/>
  <c r="D113" i="45"/>
  <c r="K112" i="45"/>
  <c r="D112" i="45"/>
  <c r="K111" i="45"/>
  <c r="D111" i="45"/>
  <c r="K110" i="45"/>
  <c r="D110" i="45"/>
  <c r="K109" i="45"/>
  <c r="D109" i="45"/>
  <c r="K108" i="45"/>
  <c r="D108" i="45"/>
  <c r="K107" i="45"/>
  <c r="D107" i="45"/>
  <c r="K106" i="45"/>
  <c r="D106" i="45"/>
  <c r="K105" i="45"/>
  <c r="D105" i="45"/>
  <c r="K104" i="45"/>
  <c r="D104" i="45"/>
  <c r="K103" i="45"/>
  <c r="D103" i="45"/>
  <c r="K102" i="45"/>
  <c r="D102" i="45"/>
  <c r="K101" i="45"/>
  <c r="D101" i="45"/>
  <c r="K100" i="45"/>
  <c r="D100" i="45"/>
  <c r="K99" i="45"/>
  <c r="D99" i="45"/>
  <c r="K98" i="45"/>
  <c r="D98" i="45"/>
  <c r="K97" i="45"/>
  <c r="D97" i="45"/>
  <c r="J139" i="45"/>
  <c r="C139" i="45"/>
  <c r="J138" i="45"/>
  <c r="C138" i="45"/>
  <c r="J137" i="45"/>
  <c r="C137" i="45"/>
  <c r="J136" i="45"/>
  <c r="C136" i="45"/>
  <c r="J135" i="45"/>
  <c r="C135" i="45"/>
  <c r="J134" i="45"/>
  <c r="C134" i="45"/>
  <c r="J133" i="45"/>
  <c r="C133" i="45"/>
  <c r="J132" i="45"/>
  <c r="C132" i="45"/>
  <c r="J131" i="45"/>
  <c r="C131" i="45"/>
  <c r="J130" i="45"/>
  <c r="C130" i="45"/>
  <c r="J129" i="45"/>
  <c r="C129" i="45"/>
  <c r="J128" i="45"/>
  <c r="G139" i="45"/>
  <c r="B139" i="45"/>
  <c r="G138" i="45"/>
  <c r="B138" i="45"/>
  <c r="G137" i="45"/>
  <c r="B137" i="45"/>
  <c r="G136" i="45"/>
  <c r="B136" i="45"/>
  <c r="G135" i="45"/>
  <c r="B135" i="45"/>
  <c r="G134" i="45"/>
  <c r="B134" i="45"/>
  <c r="G133" i="45"/>
  <c r="B133" i="45"/>
  <c r="G132" i="45"/>
  <c r="B132" i="45"/>
  <c r="G131" i="45"/>
  <c r="B131" i="45"/>
  <c r="G130" i="45"/>
  <c r="B130" i="45"/>
  <c r="G129" i="45"/>
  <c r="B129" i="45"/>
  <c r="G128" i="45"/>
  <c r="B128" i="45"/>
  <c r="G127" i="45"/>
  <c r="B127" i="45"/>
  <c r="G126" i="45"/>
  <c r="B126" i="45"/>
  <c r="G125" i="45"/>
  <c r="B125" i="45"/>
  <c r="G124" i="45"/>
  <c r="B124" i="45"/>
  <c r="G123" i="45"/>
  <c r="B123" i="45"/>
  <c r="G122" i="45"/>
  <c r="B122" i="45"/>
  <c r="G121" i="45"/>
  <c r="B121" i="45"/>
  <c r="G120" i="45"/>
  <c r="B120" i="45"/>
  <c r="G119" i="45"/>
  <c r="B119" i="45"/>
  <c r="G118" i="45"/>
  <c r="B118" i="45"/>
  <c r="G117" i="45"/>
  <c r="B117" i="45"/>
  <c r="G116" i="45"/>
  <c r="B116" i="45"/>
  <c r="G115" i="45"/>
  <c r="B115" i="45"/>
  <c r="G114" i="45"/>
  <c r="B114" i="45"/>
  <c r="G113" i="45"/>
  <c r="B113" i="45"/>
  <c r="G112" i="45"/>
  <c r="B112" i="45"/>
  <c r="G111" i="45"/>
  <c r="B111" i="45"/>
  <c r="G110" i="45"/>
  <c r="B110" i="45"/>
  <c r="G109" i="45"/>
  <c r="B109" i="45"/>
  <c r="G108" i="45"/>
  <c r="B108" i="45"/>
  <c r="G107" i="45"/>
  <c r="B107" i="45"/>
  <c r="G106" i="45"/>
  <c r="B106" i="45"/>
  <c r="G105" i="45"/>
  <c r="B105" i="45"/>
  <c r="G104" i="45"/>
  <c r="B104" i="45"/>
  <c r="G103" i="45"/>
  <c r="B103" i="45"/>
  <c r="G102" i="45"/>
  <c r="B102" i="45"/>
  <c r="G101" i="45"/>
  <c r="B101" i="45"/>
  <c r="G100" i="45"/>
  <c r="B100" i="45"/>
  <c r="G99" i="45"/>
  <c r="B99" i="45"/>
  <c r="G98" i="45"/>
  <c r="B98" i="45"/>
  <c r="G97" i="45"/>
  <c r="C127" i="45"/>
  <c r="C125" i="45"/>
  <c r="C123" i="45"/>
  <c r="C121" i="45"/>
  <c r="C119" i="45"/>
  <c r="C117" i="45"/>
  <c r="C115" i="45"/>
  <c r="C113" i="45"/>
  <c r="C111" i="45"/>
  <c r="C109" i="45"/>
  <c r="C107" i="45"/>
  <c r="C105" i="45"/>
  <c r="C103" i="45"/>
  <c r="C101" i="45"/>
  <c r="C99" i="45"/>
  <c r="C97" i="45"/>
  <c r="J96" i="45"/>
  <c r="C96" i="45"/>
  <c r="J95" i="45"/>
  <c r="C95" i="45"/>
  <c r="J94" i="45"/>
  <c r="C94" i="45"/>
  <c r="J93" i="45"/>
  <c r="C93" i="45"/>
  <c r="J92" i="45"/>
  <c r="C92" i="45"/>
  <c r="J91" i="45"/>
  <c r="C91" i="45"/>
  <c r="J126" i="45"/>
  <c r="J124" i="45"/>
  <c r="J122" i="45"/>
  <c r="J120" i="45"/>
  <c r="J118" i="45"/>
  <c r="J116" i="45"/>
  <c r="J114" i="45"/>
  <c r="J112" i="45"/>
  <c r="J110" i="45"/>
  <c r="J108" i="45"/>
  <c r="J106" i="45"/>
  <c r="J104" i="45"/>
  <c r="J102" i="45"/>
  <c r="J100" i="45"/>
  <c r="J98" i="45"/>
  <c r="B97" i="45"/>
  <c r="G96" i="45"/>
  <c r="B96" i="45"/>
  <c r="G95" i="45"/>
  <c r="B95" i="45"/>
  <c r="G94" i="45"/>
  <c r="B94" i="45"/>
  <c r="G93" i="45"/>
  <c r="B93" i="45"/>
  <c r="G92" i="45"/>
  <c r="B92" i="45"/>
  <c r="G91" i="45"/>
  <c r="B91" i="45"/>
  <c r="C128" i="45"/>
  <c r="C126" i="45"/>
  <c r="C124" i="45"/>
  <c r="C122" i="45"/>
  <c r="C120" i="45"/>
  <c r="C118" i="45"/>
  <c r="C116" i="45"/>
  <c r="C114" i="45"/>
  <c r="C112" i="45"/>
  <c r="C110" i="45"/>
  <c r="C108" i="45"/>
  <c r="C106" i="45"/>
  <c r="C104" i="45"/>
  <c r="C102" i="45"/>
  <c r="C100" i="45"/>
  <c r="C98" i="45"/>
  <c r="A97" i="45"/>
  <c r="F96" i="45"/>
  <c r="A96" i="45"/>
  <c r="F95" i="45"/>
  <c r="A95" i="45"/>
  <c r="F94" i="45"/>
  <c r="A94" i="45"/>
  <c r="F93" i="45"/>
  <c r="A93" i="45"/>
  <c r="F92" i="45"/>
  <c r="A92" i="45"/>
  <c r="F91" i="45"/>
  <c r="A91" i="45"/>
  <c r="J127" i="45"/>
  <c r="J125" i="45"/>
  <c r="J123" i="45"/>
  <c r="J121" i="45"/>
  <c r="J119" i="45"/>
  <c r="J117" i="45"/>
  <c r="J115" i="45"/>
  <c r="J113" i="45"/>
  <c r="J111" i="45"/>
  <c r="J109" i="45"/>
  <c r="J107" i="45"/>
  <c r="J105" i="45"/>
  <c r="J103" i="45"/>
  <c r="J101" i="45"/>
  <c r="J99" i="45"/>
  <c r="J97" i="45"/>
  <c r="K96" i="45"/>
  <c r="D96" i="45"/>
  <c r="K95" i="45"/>
  <c r="D95" i="45"/>
  <c r="K94" i="45"/>
  <c r="D94" i="45"/>
  <c r="K93" i="45"/>
  <c r="D93" i="45"/>
  <c r="K92" i="45"/>
  <c r="D92" i="45"/>
  <c r="K91" i="45"/>
  <c r="D91" i="45"/>
  <c r="K107" i="38"/>
  <c r="J107" i="38"/>
  <c r="G107" i="38"/>
  <c r="F107" i="38"/>
  <c r="D107" i="38"/>
  <c r="C107" i="38"/>
  <c r="B107" i="38"/>
  <c r="A107" i="38"/>
  <c r="K158" i="30"/>
  <c r="J158" i="30"/>
  <c r="G158" i="30"/>
  <c r="F158" i="30"/>
  <c r="D158" i="30"/>
  <c r="C158" i="30"/>
  <c r="B158" i="30"/>
  <c r="A158" i="30"/>
  <c r="A112" i="39"/>
  <c r="B112" i="39"/>
  <c r="C112" i="39"/>
  <c r="D112" i="39"/>
  <c r="F112" i="39"/>
  <c r="G112" i="39"/>
  <c r="J112" i="39"/>
  <c r="K112" i="39"/>
  <c r="K143" i="32"/>
  <c r="J143" i="32"/>
  <c r="G143" i="32"/>
  <c r="F143" i="32"/>
  <c r="D143" i="32"/>
  <c r="C143" i="32"/>
  <c r="B143" i="32"/>
  <c r="A143" i="32"/>
  <c r="K83" i="38"/>
  <c r="J83" i="38"/>
  <c r="G83" i="38"/>
  <c r="F83" i="38"/>
  <c r="D83" i="38"/>
  <c r="C83" i="38"/>
  <c r="B83" i="38"/>
  <c r="A83" i="38"/>
  <c r="K128" i="36"/>
  <c r="J128" i="36"/>
  <c r="G128" i="36"/>
  <c r="F128" i="36"/>
  <c r="D128" i="36"/>
  <c r="C128" i="36"/>
  <c r="B128" i="36"/>
  <c r="A128" i="36"/>
  <c r="A94" i="39"/>
  <c r="K142" i="40"/>
  <c r="J142" i="40"/>
  <c r="G142" i="40"/>
  <c r="F142" i="40"/>
  <c r="D142" i="40"/>
  <c r="C142" i="40"/>
  <c r="B142" i="40"/>
  <c r="A142" i="40"/>
  <c r="A91" i="33"/>
  <c r="J91" i="33"/>
  <c r="F113" i="33"/>
  <c r="G113" i="33"/>
  <c r="B91" i="33"/>
  <c r="C91" i="33"/>
  <c r="A113" i="33"/>
  <c r="J113" i="33"/>
  <c r="D91" i="33"/>
  <c r="B113" i="33"/>
  <c r="K113" i="33"/>
  <c r="F91" i="33"/>
  <c r="C113" i="33"/>
  <c r="G91" i="33"/>
  <c r="D113" i="33"/>
  <c r="K91" i="33"/>
  <c r="K95" i="28"/>
  <c r="J95" i="28"/>
  <c r="G95" i="28"/>
  <c r="F95" i="28"/>
  <c r="D95" i="28"/>
  <c r="C95" i="28"/>
  <c r="B95" i="28"/>
  <c r="A95" i="28"/>
  <c r="A129" i="36"/>
  <c r="B129" i="36"/>
  <c r="C129" i="36"/>
  <c r="D129" i="36"/>
  <c r="F129" i="36"/>
  <c r="G129" i="36"/>
  <c r="J129" i="36"/>
  <c r="K129" i="36"/>
  <c r="K102" i="31"/>
  <c r="J102" i="31"/>
  <c r="G102" i="31"/>
  <c r="F102" i="31"/>
  <c r="D102" i="31"/>
  <c r="C102" i="31"/>
  <c r="B102" i="31"/>
  <c r="A102" i="31"/>
  <c r="K129" i="32"/>
  <c r="J129" i="32"/>
  <c r="G129" i="32"/>
  <c r="F129" i="32"/>
  <c r="D129" i="32"/>
  <c r="C129" i="32"/>
  <c r="B129" i="32"/>
  <c r="A129" i="32"/>
  <c r="K107" i="28"/>
  <c r="J107" i="28"/>
  <c r="G107" i="28"/>
  <c r="F107" i="28"/>
  <c r="D107" i="28"/>
  <c r="C107" i="28"/>
  <c r="B107" i="28"/>
  <c r="A107" i="28"/>
  <c r="K94" i="31"/>
  <c r="J94" i="31"/>
  <c r="G94" i="31"/>
  <c r="F94" i="31"/>
  <c r="D94" i="31"/>
  <c r="C94" i="31"/>
  <c r="B94" i="31"/>
  <c r="A94" i="31"/>
  <c r="K184" i="30"/>
  <c r="J184" i="30"/>
  <c r="G184" i="30"/>
  <c r="F184" i="30"/>
  <c r="D184" i="30"/>
  <c r="C184" i="30"/>
  <c r="B184" i="30"/>
  <c r="A184" i="30"/>
  <c r="K169" i="30"/>
  <c r="J169" i="30"/>
  <c r="G169" i="30"/>
  <c r="F169" i="30"/>
  <c r="D169" i="30"/>
  <c r="C169" i="30"/>
  <c r="B169" i="30"/>
  <c r="A169" i="30"/>
  <c r="K130" i="39"/>
  <c r="J130" i="39"/>
  <c r="G130" i="39"/>
  <c r="F130" i="39"/>
  <c r="D130" i="39"/>
  <c r="C130" i="39"/>
  <c r="B130" i="39"/>
  <c r="A130" i="39"/>
  <c r="K123" i="39"/>
  <c r="J123" i="39"/>
  <c r="G123" i="39"/>
  <c r="F123" i="39"/>
  <c r="D123" i="39"/>
  <c r="C123" i="39"/>
  <c r="B123" i="39"/>
  <c r="A123" i="39"/>
  <c r="K127" i="34"/>
  <c r="J127" i="34"/>
  <c r="G127" i="34"/>
  <c r="F127" i="34"/>
  <c r="D127" i="34"/>
  <c r="C127" i="34"/>
  <c r="B127" i="34"/>
  <c r="A127" i="34"/>
  <c r="K201" i="35"/>
  <c r="J201" i="35"/>
  <c r="G201" i="35"/>
  <c r="F201" i="35"/>
  <c r="D201" i="35"/>
  <c r="C201" i="35"/>
  <c r="B201" i="35"/>
  <c r="A201" i="35"/>
  <c r="K185" i="35"/>
  <c r="J185" i="35"/>
  <c r="G185" i="35"/>
  <c r="F185" i="35"/>
  <c r="D185" i="35"/>
  <c r="C185" i="35"/>
  <c r="B185" i="35"/>
  <c r="A185" i="35"/>
  <c r="A158" i="36"/>
  <c r="B158" i="36"/>
  <c r="C158" i="36"/>
  <c r="D158" i="36"/>
  <c r="F158" i="36"/>
  <c r="G158" i="36"/>
  <c r="J158" i="36"/>
  <c r="K158" i="36"/>
  <c r="A156" i="36"/>
  <c r="B156" i="36"/>
  <c r="C156" i="36"/>
  <c r="D156" i="36"/>
  <c r="F156" i="36"/>
  <c r="G156" i="36"/>
  <c r="J156" i="36"/>
  <c r="K156" i="36"/>
  <c r="D160" i="42"/>
  <c r="G129" i="42"/>
  <c r="K148" i="42"/>
  <c r="B148" i="42"/>
  <c r="D147" i="42"/>
  <c r="G140" i="42"/>
  <c r="K146" i="42"/>
  <c r="B146" i="42"/>
  <c r="D135" i="42"/>
  <c r="G156" i="42"/>
  <c r="K155" i="42"/>
  <c r="B155" i="42"/>
  <c r="D153" i="42"/>
  <c r="G124" i="42"/>
  <c r="A146" i="42"/>
  <c r="F156" i="42"/>
  <c r="A155" i="42"/>
  <c r="F124" i="42"/>
  <c r="G135" i="42"/>
  <c r="D155" i="42"/>
  <c r="J140" i="42"/>
  <c r="F153" i="42"/>
  <c r="C160" i="42"/>
  <c r="F129" i="42"/>
  <c r="J148" i="42"/>
  <c r="A148" i="42"/>
  <c r="C147" i="42"/>
  <c r="F140" i="42"/>
  <c r="J146" i="42"/>
  <c r="C135" i="42"/>
  <c r="J155" i="42"/>
  <c r="C153" i="42"/>
  <c r="B140" i="42"/>
  <c r="B156" i="42"/>
  <c r="B124" i="42"/>
  <c r="A129" i="42"/>
  <c r="C146" i="42"/>
  <c r="A156" i="42"/>
  <c r="K160" i="42"/>
  <c r="B160" i="42"/>
  <c r="D129" i="42"/>
  <c r="G148" i="42"/>
  <c r="K147" i="42"/>
  <c r="B147" i="42"/>
  <c r="D140" i="42"/>
  <c r="G146" i="42"/>
  <c r="K135" i="42"/>
  <c r="B135" i="42"/>
  <c r="D156" i="42"/>
  <c r="G155" i="42"/>
  <c r="K153" i="42"/>
  <c r="B153" i="42"/>
  <c r="D124" i="42"/>
  <c r="G160" i="42"/>
  <c r="K129" i="42"/>
  <c r="D148" i="42"/>
  <c r="G147" i="42"/>
  <c r="D146" i="42"/>
  <c r="G153" i="42"/>
  <c r="F160" i="42"/>
  <c r="C148" i="42"/>
  <c r="A140" i="42"/>
  <c r="J156" i="42"/>
  <c r="J124" i="42"/>
  <c r="J160" i="42"/>
  <c r="A160" i="42"/>
  <c r="C129" i="42"/>
  <c r="F148" i="42"/>
  <c r="J147" i="42"/>
  <c r="A147" i="42"/>
  <c r="C140" i="42"/>
  <c r="F146" i="42"/>
  <c r="J135" i="42"/>
  <c r="A135" i="42"/>
  <c r="C156" i="42"/>
  <c r="F155" i="42"/>
  <c r="J153" i="42"/>
  <c r="A153" i="42"/>
  <c r="C124" i="42"/>
  <c r="B129" i="42"/>
  <c r="K140" i="42"/>
  <c r="K156" i="42"/>
  <c r="K124" i="42"/>
  <c r="J129" i="42"/>
  <c r="F147" i="42"/>
  <c r="F135" i="42"/>
  <c r="C155" i="42"/>
  <c r="A124" i="42"/>
  <c r="G122" i="32"/>
  <c r="J122" i="32"/>
  <c r="F122" i="32"/>
  <c r="D122" i="32"/>
  <c r="C122" i="32"/>
  <c r="K122" i="32"/>
  <c r="B122" i="32"/>
  <c r="A122" i="32"/>
  <c r="A126" i="39"/>
  <c r="B126" i="39"/>
  <c r="C126" i="39"/>
  <c r="D126" i="39"/>
  <c r="F126" i="39"/>
  <c r="G126" i="39"/>
  <c r="J126" i="39"/>
  <c r="K126" i="39"/>
  <c r="D105" i="28"/>
  <c r="C105" i="28"/>
  <c r="F105" i="28"/>
  <c r="K105" i="28"/>
  <c r="B105" i="28"/>
  <c r="G105" i="28"/>
  <c r="J105" i="28"/>
  <c r="A105" i="28"/>
  <c r="K99" i="33"/>
  <c r="J99" i="33"/>
  <c r="G99" i="33"/>
  <c r="F99" i="33"/>
  <c r="D99" i="33"/>
  <c r="C99" i="33"/>
  <c r="B99" i="33"/>
  <c r="A99" i="33"/>
  <c r="K108" i="33"/>
  <c r="J108" i="33"/>
  <c r="G108" i="33"/>
  <c r="F108" i="33"/>
  <c r="D108" i="33"/>
  <c r="C108" i="33"/>
  <c r="B108" i="33"/>
  <c r="A108" i="33"/>
  <c r="K102" i="33"/>
  <c r="J102" i="33"/>
  <c r="G102" i="33"/>
  <c r="F102" i="33"/>
  <c r="D102" i="33"/>
  <c r="C102" i="33"/>
  <c r="B102" i="33"/>
  <c r="A102" i="33"/>
  <c r="K105" i="33"/>
  <c r="J105" i="33"/>
  <c r="G105" i="33"/>
  <c r="F105" i="33"/>
  <c r="D105" i="33"/>
  <c r="C105" i="33"/>
  <c r="B105" i="33"/>
  <c r="A105" i="33"/>
  <c r="K106" i="33"/>
  <c r="J106" i="33"/>
  <c r="G106" i="33"/>
  <c r="F106" i="33"/>
  <c r="D106" i="33"/>
  <c r="C106" i="33"/>
  <c r="B106" i="33"/>
  <c r="A106" i="33"/>
  <c r="K85" i="33"/>
  <c r="J85" i="33"/>
  <c r="G85" i="33"/>
  <c r="F85" i="33"/>
  <c r="D85" i="33"/>
  <c r="C85" i="33"/>
  <c r="B85" i="33"/>
  <c r="A85" i="33"/>
  <c r="K80" i="33"/>
  <c r="J80" i="33"/>
  <c r="G80" i="33"/>
  <c r="F80" i="33"/>
  <c r="D80" i="33"/>
  <c r="C80" i="33"/>
  <c r="B80" i="33"/>
  <c r="A80" i="33"/>
  <c r="K83" i="28"/>
  <c r="J83" i="28"/>
  <c r="G83" i="28"/>
  <c r="F83" i="28"/>
  <c r="D83" i="28"/>
  <c r="C83" i="28"/>
  <c r="B83" i="28"/>
  <c r="A83" i="28"/>
  <c r="K113" i="28"/>
  <c r="J113" i="28"/>
  <c r="G113" i="28"/>
  <c r="F113" i="28"/>
  <c r="D113" i="28"/>
  <c r="C113" i="28"/>
  <c r="B113" i="28"/>
  <c r="A113" i="28"/>
  <c r="K114" i="28"/>
  <c r="J114" i="28"/>
  <c r="G114" i="28"/>
  <c r="F114" i="28"/>
  <c r="D114" i="28"/>
  <c r="C114" i="28"/>
  <c r="B114" i="28"/>
  <c r="A114" i="28"/>
  <c r="K120" i="28"/>
  <c r="J120" i="28"/>
  <c r="G120" i="28"/>
  <c r="F120" i="28"/>
  <c r="D120" i="28"/>
  <c r="C120" i="28"/>
  <c r="B120" i="28"/>
  <c r="A120" i="28"/>
  <c r="K110" i="28"/>
  <c r="J110" i="28"/>
  <c r="G110" i="28"/>
  <c r="F110" i="28"/>
  <c r="D110" i="28"/>
  <c r="C110" i="28"/>
  <c r="B110" i="28"/>
  <c r="A110" i="28"/>
  <c r="K116" i="28"/>
  <c r="J116" i="28"/>
  <c r="G116" i="28"/>
  <c r="F116" i="28"/>
  <c r="D116" i="28"/>
  <c r="C116" i="28"/>
  <c r="B116" i="28"/>
  <c r="A116" i="28"/>
  <c r="K177" i="30"/>
  <c r="B177" i="30"/>
  <c r="D179" i="30"/>
  <c r="G189" i="30"/>
  <c r="K188" i="30"/>
  <c r="B188" i="30"/>
  <c r="D193" i="30"/>
  <c r="F189" i="30"/>
  <c r="D189" i="30"/>
  <c r="J177" i="30"/>
  <c r="G177" i="30"/>
  <c r="F177" i="30"/>
  <c r="J179" i="30"/>
  <c r="A179" i="30"/>
  <c r="C189" i="30"/>
  <c r="F188" i="30"/>
  <c r="J193" i="30"/>
  <c r="A193" i="30"/>
  <c r="A188" i="30"/>
  <c r="K193" i="30"/>
  <c r="D177" i="30"/>
  <c r="G179" i="30"/>
  <c r="K189" i="30"/>
  <c r="B189" i="30"/>
  <c r="D188" i="30"/>
  <c r="G193" i="30"/>
  <c r="K179" i="30"/>
  <c r="G188" i="30"/>
  <c r="C177" i="30"/>
  <c r="F179" i="30"/>
  <c r="J189" i="30"/>
  <c r="A189" i="30"/>
  <c r="C188" i="30"/>
  <c r="F193" i="30"/>
  <c r="A177" i="30"/>
  <c r="C179" i="30"/>
  <c r="J188" i="30"/>
  <c r="C193" i="30"/>
  <c r="B179" i="30"/>
  <c r="B193" i="30"/>
  <c r="F131" i="36"/>
  <c r="J137" i="36"/>
  <c r="A137" i="36"/>
  <c r="C140" i="36"/>
  <c r="F126" i="36"/>
  <c r="J164" i="36"/>
  <c r="A164" i="36"/>
  <c r="C134" i="36"/>
  <c r="F160" i="36"/>
  <c r="K134" i="36"/>
  <c r="D131" i="36"/>
  <c r="G137" i="36"/>
  <c r="K140" i="36"/>
  <c r="B140" i="36"/>
  <c r="D126" i="36"/>
  <c r="G164" i="36"/>
  <c r="B134" i="36"/>
  <c r="D160" i="36"/>
  <c r="C131" i="36"/>
  <c r="F137" i="36"/>
  <c r="J140" i="36"/>
  <c r="A140" i="36"/>
  <c r="C126" i="36"/>
  <c r="F164" i="36"/>
  <c r="J134" i="36"/>
  <c r="A134" i="36"/>
  <c r="C160" i="36"/>
  <c r="K131" i="36"/>
  <c r="B131" i="36"/>
  <c r="D137" i="36"/>
  <c r="G140" i="36"/>
  <c r="K126" i="36"/>
  <c r="B126" i="36"/>
  <c r="D164" i="36"/>
  <c r="G134" i="36"/>
  <c r="K160" i="36"/>
  <c r="B160" i="36"/>
  <c r="K137" i="36"/>
  <c r="B137" i="36"/>
  <c r="D140" i="36"/>
  <c r="G126" i="36"/>
  <c r="K164" i="36"/>
  <c r="B164" i="36"/>
  <c r="G160" i="36"/>
  <c r="J131" i="36"/>
  <c r="A131" i="36"/>
  <c r="C137" i="36"/>
  <c r="F140" i="36"/>
  <c r="J126" i="36"/>
  <c r="A126" i="36"/>
  <c r="C164" i="36"/>
  <c r="F134" i="36"/>
  <c r="J160" i="36"/>
  <c r="A160" i="36"/>
  <c r="G131" i="36"/>
  <c r="D134" i="36"/>
  <c r="C132" i="39"/>
  <c r="A128" i="39"/>
  <c r="J128" i="39"/>
  <c r="D132" i="39"/>
  <c r="B128" i="39"/>
  <c r="K128" i="39"/>
  <c r="F132" i="39"/>
  <c r="C128" i="39"/>
  <c r="G128" i="39"/>
  <c r="G132" i="39"/>
  <c r="D128" i="39"/>
  <c r="B132" i="39"/>
  <c r="A132" i="39"/>
  <c r="J132" i="39"/>
  <c r="F128" i="39"/>
  <c r="K132" i="39"/>
  <c r="K109" i="38"/>
  <c r="J109" i="38"/>
  <c r="G109" i="38"/>
  <c r="F109" i="38"/>
  <c r="D109" i="38"/>
  <c r="C109" i="38"/>
  <c r="B109" i="38"/>
  <c r="A109" i="38"/>
  <c r="K82" i="38"/>
  <c r="J82" i="38"/>
  <c r="G82" i="38"/>
  <c r="F82" i="38"/>
  <c r="D82" i="38"/>
  <c r="C82" i="38"/>
  <c r="B82" i="38"/>
  <c r="A82" i="38"/>
  <c r="K110" i="38"/>
  <c r="J110" i="38"/>
  <c r="G110" i="38"/>
  <c r="F110" i="38"/>
  <c r="D110" i="38"/>
  <c r="C110" i="38"/>
  <c r="B110" i="38"/>
  <c r="A110" i="38"/>
  <c r="A97" i="34"/>
  <c r="B97" i="34"/>
  <c r="C97" i="34"/>
  <c r="D97" i="34"/>
  <c r="F97" i="34"/>
  <c r="G97" i="34"/>
  <c r="J97" i="34"/>
  <c r="K97" i="34"/>
  <c r="A134" i="34"/>
  <c r="B134" i="34"/>
  <c r="C134" i="34"/>
  <c r="D134" i="34"/>
  <c r="F134" i="34"/>
  <c r="G134" i="34"/>
  <c r="J134" i="34"/>
  <c r="K134" i="34"/>
  <c r="A104" i="34"/>
  <c r="B104" i="34"/>
  <c r="C104" i="34"/>
  <c r="D104" i="34"/>
  <c r="F104" i="34"/>
  <c r="G104" i="34"/>
  <c r="J104" i="34"/>
  <c r="K104" i="34"/>
  <c r="A107" i="34"/>
  <c r="B107" i="34"/>
  <c r="C107" i="34"/>
  <c r="D107" i="34"/>
  <c r="F107" i="34"/>
  <c r="G107" i="34"/>
  <c r="J107" i="34"/>
  <c r="K107" i="34"/>
  <c r="A106" i="39"/>
  <c r="B106" i="39"/>
  <c r="C106" i="39"/>
  <c r="D106" i="39"/>
  <c r="F106" i="39"/>
  <c r="G106" i="39"/>
  <c r="J106" i="39"/>
  <c r="K106" i="39"/>
  <c r="K112" i="31"/>
  <c r="J112" i="31"/>
  <c r="G112" i="31"/>
  <c r="F112" i="31"/>
  <c r="D112" i="31"/>
  <c r="C112" i="31"/>
  <c r="B112" i="31"/>
  <c r="A112" i="31"/>
  <c r="K110" i="31"/>
  <c r="J110" i="31"/>
  <c r="G110" i="31"/>
  <c r="F110" i="31"/>
  <c r="D110" i="31"/>
  <c r="C110" i="31"/>
  <c r="B110" i="31"/>
  <c r="A110" i="31"/>
  <c r="K87" i="31"/>
  <c r="J87" i="31"/>
  <c r="G87" i="31"/>
  <c r="F87" i="31"/>
  <c r="D87" i="31"/>
  <c r="C87" i="31"/>
  <c r="B87" i="31"/>
  <c r="A87" i="31"/>
  <c r="K131" i="40"/>
  <c r="J131" i="40"/>
  <c r="G131" i="40"/>
  <c r="F131" i="40"/>
  <c r="D131" i="40"/>
  <c r="C131" i="40"/>
  <c r="B131" i="40"/>
  <c r="A131" i="40"/>
  <c r="K158" i="40"/>
  <c r="J158" i="40"/>
  <c r="G158" i="40"/>
  <c r="F158" i="40"/>
  <c r="D158" i="40"/>
  <c r="C158" i="40"/>
  <c r="B158" i="40"/>
  <c r="A158" i="40"/>
  <c r="K144" i="32"/>
  <c r="J144" i="32"/>
  <c r="G144" i="32"/>
  <c r="F144" i="32"/>
  <c r="D144" i="32"/>
  <c r="C144" i="32"/>
  <c r="B144" i="32"/>
  <c r="A144" i="32"/>
  <c r="K145" i="32"/>
  <c r="J145" i="32"/>
  <c r="G145" i="32"/>
  <c r="F145" i="32"/>
  <c r="D145" i="32"/>
  <c r="C145" i="32"/>
  <c r="B145" i="32"/>
  <c r="A145" i="32"/>
  <c r="K146" i="32"/>
  <c r="J146" i="32"/>
  <c r="G146" i="32"/>
  <c r="F146" i="32"/>
  <c r="D146" i="32"/>
  <c r="C146" i="32"/>
  <c r="B146" i="32"/>
  <c r="A146" i="32"/>
  <c r="K118" i="32"/>
  <c r="J118" i="32"/>
  <c r="G118" i="32"/>
  <c r="F118" i="32"/>
  <c r="D118" i="32"/>
  <c r="C118" i="32"/>
  <c r="B118" i="32"/>
  <c r="A118" i="32"/>
  <c r="K116" i="32"/>
  <c r="J116" i="32"/>
  <c r="G116" i="32"/>
  <c r="F116" i="32"/>
  <c r="D116" i="32"/>
  <c r="C116" i="32"/>
  <c r="B116" i="32"/>
  <c r="A116" i="32"/>
  <c r="K196" i="35"/>
  <c r="J196" i="35"/>
  <c r="G196" i="35"/>
  <c r="F196" i="35"/>
  <c r="D196" i="35"/>
  <c r="C196" i="35"/>
  <c r="B196" i="35"/>
  <c r="A196" i="35"/>
  <c r="K210" i="35"/>
  <c r="J210" i="35"/>
  <c r="G210" i="35"/>
  <c r="F210" i="35"/>
  <c r="D210" i="35"/>
  <c r="C210" i="35"/>
  <c r="B210" i="35"/>
  <c r="A210" i="35"/>
  <c r="K206" i="35"/>
  <c r="J206" i="35"/>
  <c r="G206" i="35"/>
  <c r="F206" i="35"/>
  <c r="D206" i="35"/>
  <c r="C206" i="35"/>
  <c r="B206" i="35"/>
  <c r="A206" i="35"/>
  <c r="K174" i="35"/>
  <c r="J174" i="35"/>
  <c r="G174" i="35"/>
  <c r="F174" i="35"/>
  <c r="D174" i="35"/>
  <c r="C174" i="35"/>
  <c r="B174" i="35"/>
  <c r="A174" i="35"/>
  <c r="K179" i="35"/>
  <c r="J179" i="35"/>
  <c r="G179" i="35"/>
  <c r="F179" i="35"/>
  <c r="D179" i="35"/>
  <c r="C179" i="35"/>
  <c r="B179" i="35"/>
  <c r="A179" i="35"/>
  <c r="K187" i="35"/>
  <c r="J187" i="35"/>
  <c r="G187" i="35"/>
  <c r="F187" i="35"/>
  <c r="D187" i="35"/>
  <c r="C187" i="35"/>
  <c r="B187" i="35"/>
  <c r="A187" i="35"/>
  <c r="K193" i="35"/>
  <c r="J193" i="35"/>
  <c r="G193" i="35"/>
  <c r="F193" i="35"/>
  <c r="D193" i="35"/>
  <c r="C193" i="35"/>
  <c r="B193" i="35"/>
  <c r="A193" i="35"/>
  <c r="K176" i="35"/>
  <c r="J176" i="35"/>
  <c r="G176" i="35"/>
  <c r="F176" i="35"/>
  <c r="D176" i="35"/>
  <c r="C176" i="35"/>
  <c r="B176" i="35"/>
  <c r="A176" i="35"/>
  <c r="K175" i="35"/>
  <c r="J175" i="35"/>
  <c r="G175" i="35"/>
  <c r="F175" i="35"/>
  <c r="D175" i="35"/>
  <c r="C175" i="35"/>
  <c r="B175" i="35"/>
  <c r="A175" i="35"/>
  <c r="K114" i="41"/>
  <c r="D114" i="41"/>
  <c r="K113" i="41"/>
  <c r="D113" i="41"/>
  <c r="K90" i="41"/>
  <c r="D90" i="41"/>
  <c r="K85" i="41"/>
  <c r="D85" i="41"/>
  <c r="K115" i="41"/>
  <c r="D115" i="41"/>
  <c r="G114" i="41"/>
  <c r="G113" i="41"/>
  <c r="B113" i="41"/>
  <c r="B90" i="41"/>
  <c r="B85" i="41"/>
  <c r="B115" i="41"/>
  <c r="F114" i="41"/>
  <c r="A114" i="41"/>
  <c r="F113" i="41"/>
  <c r="A113" i="41"/>
  <c r="F90" i="41"/>
  <c r="A90" i="41"/>
  <c r="F85" i="41"/>
  <c r="A85" i="41"/>
  <c r="F115" i="41"/>
  <c r="A115" i="41"/>
  <c r="J114" i="41"/>
  <c r="C114" i="41"/>
  <c r="J113" i="41"/>
  <c r="C113" i="41"/>
  <c r="J90" i="41"/>
  <c r="C90" i="41"/>
  <c r="J85" i="41"/>
  <c r="C85" i="41"/>
  <c r="J115" i="41"/>
  <c r="C115" i="41"/>
  <c r="B114" i="41"/>
  <c r="G90" i="41"/>
  <c r="G85" i="41"/>
  <c r="G115" i="41"/>
  <c r="A137" i="40"/>
  <c r="J137" i="40"/>
  <c r="F161" i="30"/>
  <c r="C160" i="30"/>
  <c r="A159" i="30"/>
  <c r="J159" i="30"/>
  <c r="F164" i="30"/>
  <c r="A173" i="30"/>
  <c r="J173" i="30"/>
  <c r="K88" i="31"/>
  <c r="B88" i="31"/>
  <c r="A106" i="34"/>
  <c r="J106" i="34"/>
  <c r="K105" i="39"/>
  <c r="B105" i="39"/>
  <c r="D152" i="36"/>
  <c r="G131" i="39"/>
  <c r="B137" i="40"/>
  <c r="K137" i="40"/>
  <c r="G161" i="30"/>
  <c r="D160" i="30"/>
  <c r="B159" i="30"/>
  <c r="K159" i="30"/>
  <c r="G164" i="30"/>
  <c r="B173" i="30"/>
  <c r="K173" i="30"/>
  <c r="J88" i="31"/>
  <c r="A88" i="31"/>
  <c r="B106" i="34"/>
  <c r="K106" i="34"/>
  <c r="J105" i="39"/>
  <c r="A105" i="39"/>
  <c r="C152" i="36"/>
  <c r="F131" i="39"/>
  <c r="C137" i="40"/>
  <c r="A161" i="30"/>
  <c r="J161" i="30"/>
  <c r="F160" i="30"/>
  <c r="C159" i="30"/>
  <c r="A164" i="30"/>
  <c r="J164" i="30"/>
  <c r="C173" i="30"/>
  <c r="G88" i="31"/>
  <c r="C106" i="34"/>
  <c r="G105" i="39"/>
  <c r="K152" i="36"/>
  <c r="B152" i="36"/>
  <c r="D131" i="39"/>
  <c r="D137" i="40"/>
  <c r="B161" i="30"/>
  <c r="K161" i="30"/>
  <c r="G160" i="30"/>
  <c r="D159" i="30"/>
  <c r="B164" i="30"/>
  <c r="K164" i="30"/>
  <c r="D173" i="30"/>
  <c r="F88" i="31"/>
  <c r="D106" i="34"/>
  <c r="F105" i="39"/>
  <c r="J152" i="36"/>
  <c r="A152" i="36"/>
  <c r="C131" i="39"/>
  <c r="F137" i="40"/>
  <c r="C161" i="30"/>
  <c r="A160" i="30"/>
  <c r="J160" i="30"/>
  <c r="F159" i="30"/>
  <c r="C164" i="30"/>
  <c r="F173" i="30"/>
  <c r="D88" i="31"/>
  <c r="F106" i="34"/>
  <c r="D105" i="39"/>
  <c r="G152" i="36"/>
  <c r="K131" i="39"/>
  <c r="B131" i="39"/>
  <c r="G137" i="40"/>
  <c r="D161" i="30"/>
  <c r="B160" i="30"/>
  <c r="K160" i="30"/>
  <c r="G159" i="30"/>
  <c r="D164" i="30"/>
  <c r="G173" i="30"/>
  <c r="C88" i="31"/>
  <c r="G106" i="34"/>
  <c r="C105" i="39"/>
  <c r="F152" i="36"/>
  <c r="J131" i="39"/>
  <c r="A131" i="39"/>
  <c r="K87" i="38"/>
  <c r="J87" i="38"/>
  <c r="G87" i="38"/>
  <c r="F87" i="38"/>
  <c r="D87" i="38"/>
  <c r="C87" i="38"/>
  <c r="B87" i="38"/>
  <c r="A87" i="38"/>
  <c r="A163" i="36"/>
  <c r="B163" i="36"/>
  <c r="C163" i="36"/>
  <c r="D163" i="36"/>
  <c r="F163" i="36"/>
  <c r="G163" i="36"/>
  <c r="J163" i="36"/>
  <c r="K163" i="36"/>
  <c r="A136" i="36"/>
  <c r="B136" i="36"/>
  <c r="C136" i="36"/>
  <c r="D136" i="36"/>
  <c r="F136" i="36"/>
  <c r="G136" i="36"/>
  <c r="J136" i="36"/>
  <c r="K136" i="36"/>
  <c r="K88" i="28"/>
  <c r="B88" i="28"/>
  <c r="K92" i="41"/>
  <c r="B92" i="41"/>
  <c r="J88" i="28"/>
  <c r="A88" i="28"/>
  <c r="J92" i="41"/>
  <c r="A92" i="41"/>
  <c r="G88" i="28"/>
  <c r="G92" i="41"/>
  <c r="F88" i="28"/>
  <c r="F92" i="41"/>
  <c r="D88" i="28"/>
  <c r="D92" i="41"/>
  <c r="C88" i="28"/>
  <c r="C92" i="41"/>
  <c r="A198" i="30"/>
  <c r="J198" i="30"/>
  <c r="F196" i="30"/>
  <c r="C192" i="30"/>
  <c r="K124" i="39"/>
  <c r="B124" i="39"/>
  <c r="C175" i="30"/>
  <c r="K136" i="39"/>
  <c r="B136" i="39"/>
  <c r="A183" i="30"/>
  <c r="J183" i="30"/>
  <c r="G121" i="39"/>
  <c r="G150" i="32"/>
  <c r="K136" i="32"/>
  <c r="B136" i="32"/>
  <c r="D141" i="32"/>
  <c r="A125" i="34"/>
  <c r="J125" i="34"/>
  <c r="F122" i="34"/>
  <c r="D150" i="40"/>
  <c r="G153" i="40"/>
  <c r="K164" i="40"/>
  <c r="B164" i="40"/>
  <c r="D99" i="31"/>
  <c r="G107" i="31"/>
  <c r="G208" i="35"/>
  <c r="K213" i="35"/>
  <c r="B213" i="35"/>
  <c r="D215" i="35"/>
  <c r="G190" i="35"/>
  <c r="K199" i="35"/>
  <c r="B199" i="35"/>
  <c r="D188" i="35"/>
  <c r="D168" i="36"/>
  <c r="G132" i="36"/>
  <c r="K153" i="36"/>
  <c r="B153" i="36"/>
  <c r="G157" i="36"/>
  <c r="D110" i="41"/>
  <c r="G119" i="41"/>
  <c r="K107" i="41"/>
  <c r="B107" i="41"/>
  <c r="B198" i="30"/>
  <c r="K198" i="30"/>
  <c r="G196" i="30"/>
  <c r="D192" i="30"/>
  <c r="J124" i="39"/>
  <c r="A124" i="39"/>
  <c r="D175" i="30"/>
  <c r="J136" i="39"/>
  <c r="A136" i="39"/>
  <c r="B183" i="30"/>
  <c r="K183" i="30"/>
  <c r="F121" i="39"/>
  <c r="F150" i="32"/>
  <c r="J136" i="32"/>
  <c r="A136" i="32"/>
  <c r="C141" i="32"/>
  <c r="B125" i="34"/>
  <c r="K125" i="34"/>
  <c r="G122" i="34"/>
  <c r="C150" i="40"/>
  <c r="F153" i="40"/>
  <c r="J164" i="40"/>
  <c r="A164" i="40"/>
  <c r="C99" i="31"/>
  <c r="F107" i="31"/>
  <c r="F208" i="35"/>
  <c r="J213" i="35"/>
  <c r="A213" i="35"/>
  <c r="C215" i="35"/>
  <c r="F190" i="35"/>
  <c r="J199" i="35"/>
  <c r="A199" i="35"/>
  <c r="C188" i="35"/>
  <c r="C168" i="36"/>
  <c r="F132" i="36"/>
  <c r="J153" i="36"/>
  <c r="A153" i="36"/>
  <c r="F157" i="36"/>
  <c r="C110" i="41"/>
  <c r="F119" i="41"/>
  <c r="J107" i="41"/>
  <c r="A107" i="41"/>
  <c r="C198" i="30"/>
  <c r="A196" i="30"/>
  <c r="J196" i="30"/>
  <c r="F192" i="30"/>
  <c r="G124" i="39"/>
  <c r="F175" i="30"/>
  <c r="G136" i="39"/>
  <c r="C183" i="30"/>
  <c r="D121" i="39"/>
  <c r="D150" i="32"/>
  <c r="G136" i="32"/>
  <c r="K141" i="32"/>
  <c r="B141" i="32"/>
  <c r="C125" i="34"/>
  <c r="A122" i="34"/>
  <c r="J122" i="34"/>
  <c r="K150" i="40"/>
  <c r="B150" i="40"/>
  <c r="D153" i="40"/>
  <c r="G164" i="40"/>
  <c r="K99" i="31"/>
  <c r="B99" i="31"/>
  <c r="D107" i="31"/>
  <c r="D208" i="35"/>
  <c r="G213" i="35"/>
  <c r="K215" i="35"/>
  <c r="B215" i="35"/>
  <c r="D190" i="35"/>
  <c r="G199" i="35"/>
  <c r="K188" i="35"/>
  <c r="B188" i="35"/>
  <c r="K168" i="36"/>
  <c r="B168" i="36"/>
  <c r="D132" i="36"/>
  <c r="G153" i="36"/>
  <c r="D157" i="36"/>
  <c r="K110" i="41"/>
  <c r="B110" i="41"/>
  <c r="D119" i="41"/>
  <c r="G107" i="41"/>
  <c r="D198" i="30"/>
  <c r="B196" i="30"/>
  <c r="K196" i="30"/>
  <c r="G192" i="30"/>
  <c r="F124" i="39"/>
  <c r="G175" i="30"/>
  <c r="F136" i="39"/>
  <c r="D183" i="30"/>
  <c r="C121" i="39"/>
  <c r="C150" i="32"/>
  <c r="F136" i="32"/>
  <c r="J141" i="32"/>
  <c r="A141" i="32"/>
  <c r="D125" i="34"/>
  <c r="B122" i="34"/>
  <c r="K122" i="34"/>
  <c r="J150" i="40"/>
  <c r="A150" i="40"/>
  <c r="C153" i="40"/>
  <c r="F164" i="40"/>
  <c r="J99" i="31"/>
  <c r="A99" i="31"/>
  <c r="C107" i="31"/>
  <c r="C208" i="35"/>
  <c r="F213" i="35"/>
  <c r="J215" i="35"/>
  <c r="A215" i="35"/>
  <c r="C190" i="35"/>
  <c r="F199" i="35"/>
  <c r="J188" i="35"/>
  <c r="A188" i="35"/>
  <c r="J168" i="36"/>
  <c r="A168" i="36"/>
  <c r="C132" i="36"/>
  <c r="F153" i="36"/>
  <c r="C157" i="36"/>
  <c r="J110" i="41"/>
  <c r="A110" i="41"/>
  <c r="C119" i="41"/>
  <c r="F107" i="41"/>
  <c r="F198" i="30"/>
  <c r="C196" i="30"/>
  <c r="A192" i="30"/>
  <c r="J192" i="30"/>
  <c r="D124" i="39"/>
  <c r="A175" i="30"/>
  <c r="J175" i="30"/>
  <c r="D136" i="39"/>
  <c r="F183" i="30"/>
  <c r="K121" i="39"/>
  <c r="B121" i="39"/>
  <c r="K150" i="32"/>
  <c r="B150" i="32"/>
  <c r="D136" i="32"/>
  <c r="G141" i="32"/>
  <c r="F125" i="34"/>
  <c r="C122" i="34"/>
  <c r="G150" i="40"/>
  <c r="K153" i="40"/>
  <c r="B153" i="40"/>
  <c r="D164" i="40"/>
  <c r="G99" i="31"/>
  <c r="K107" i="31"/>
  <c r="B107" i="31"/>
  <c r="K208" i="35"/>
  <c r="B208" i="35"/>
  <c r="D213" i="35"/>
  <c r="G215" i="35"/>
  <c r="K190" i="35"/>
  <c r="B190" i="35"/>
  <c r="D199" i="35"/>
  <c r="G188" i="35"/>
  <c r="G168" i="36"/>
  <c r="K132" i="36"/>
  <c r="B132" i="36"/>
  <c r="D153" i="36"/>
  <c r="K157" i="36"/>
  <c r="B157" i="36"/>
  <c r="G110" i="41"/>
  <c r="K119" i="41"/>
  <c r="B119" i="41"/>
  <c r="D107" i="41"/>
  <c r="G198" i="30"/>
  <c r="D196" i="30"/>
  <c r="B192" i="30"/>
  <c r="K192" i="30"/>
  <c r="C124" i="39"/>
  <c r="B175" i="30"/>
  <c r="K175" i="30"/>
  <c r="C136" i="39"/>
  <c r="G183" i="30"/>
  <c r="J121" i="39"/>
  <c r="A121" i="39"/>
  <c r="J150" i="32"/>
  <c r="A150" i="32"/>
  <c r="C136" i="32"/>
  <c r="F141" i="32"/>
  <c r="G125" i="34"/>
  <c r="D122" i="34"/>
  <c r="F150" i="40"/>
  <c r="J153" i="40"/>
  <c r="A153" i="40"/>
  <c r="C164" i="40"/>
  <c r="F99" i="31"/>
  <c r="J107" i="31"/>
  <c r="A107" i="31"/>
  <c r="J208" i="35"/>
  <c r="A208" i="35"/>
  <c r="C213" i="35"/>
  <c r="F215" i="35"/>
  <c r="J190" i="35"/>
  <c r="A190" i="35"/>
  <c r="C199" i="35"/>
  <c r="F188" i="35"/>
  <c r="F168" i="36"/>
  <c r="J132" i="36"/>
  <c r="A132" i="36"/>
  <c r="C153" i="36"/>
  <c r="J157" i="36"/>
  <c r="A157" i="36"/>
  <c r="F110" i="41"/>
  <c r="J119" i="41"/>
  <c r="A119" i="41"/>
  <c r="C107" i="41"/>
  <c r="K84" i="28"/>
  <c r="D84" i="28"/>
  <c r="G84" i="28"/>
  <c r="B84" i="28"/>
  <c r="A84" i="28"/>
  <c r="J84" i="28"/>
  <c r="C84" i="28"/>
  <c r="F84" i="28"/>
  <c r="A103" i="39"/>
  <c r="B103" i="39"/>
  <c r="C103" i="39"/>
  <c r="D103" i="39"/>
  <c r="F103" i="39"/>
  <c r="G103" i="39"/>
  <c r="J103" i="39"/>
  <c r="K103" i="39"/>
  <c r="A127" i="39"/>
  <c r="B127" i="39"/>
  <c r="C127" i="39"/>
  <c r="D127" i="39"/>
  <c r="F127" i="39"/>
  <c r="G127" i="39"/>
  <c r="J127" i="39"/>
  <c r="K127" i="39"/>
  <c r="B94" i="39"/>
  <c r="C94" i="39"/>
  <c r="D94" i="39"/>
  <c r="F94" i="39"/>
  <c r="G94" i="39"/>
  <c r="J94" i="39"/>
  <c r="K94" i="39"/>
  <c r="A111" i="39"/>
  <c r="B111" i="39"/>
  <c r="C111" i="39"/>
  <c r="D111" i="39"/>
  <c r="F111" i="39"/>
  <c r="G111" i="39"/>
  <c r="J111" i="39"/>
  <c r="K111" i="39"/>
  <c r="A129" i="39"/>
  <c r="B129" i="39"/>
  <c r="C129" i="39"/>
  <c r="D129" i="39"/>
  <c r="F129" i="39"/>
  <c r="G129" i="39"/>
  <c r="J129" i="39"/>
  <c r="K129" i="39"/>
  <c r="K104" i="28"/>
  <c r="J104" i="28"/>
  <c r="G104" i="28"/>
  <c r="F104" i="28"/>
  <c r="D104" i="28"/>
  <c r="C104" i="28"/>
  <c r="B104" i="28"/>
  <c r="A104" i="28"/>
  <c r="K137" i="39"/>
  <c r="J137" i="39"/>
  <c r="G137" i="39"/>
  <c r="F137" i="39"/>
  <c r="D137" i="39"/>
  <c r="C137" i="39"/>
  <c r="B137" i="39"/>
  <c r="A137" i="39"/>
  <c r="K134" i="39"/>
  <c r="J134" i="39"/>
  <c r="G134" i="39"/>
  <c r="F134" i="39"/>
  <c r="D134" i="39"/>
  <c r="C134" i="39"/>
  <c r="B134" i="39"/>
  <c r="A134" i="39"/>
  <c r="K133" i="39"/>
  <c r="J133" i="39"/>
  <c r="G133" i="39"/>
  <c r="F133" i="39"/>
  <c r="D133" i="39"/>
  <c r="C133" i="39"/>
  <c r="B133" i="39"/>
  <c r="A133" i="39"/>
  <c r="K125" i="39"/>
  <c r="J125" i="39"/>
  <c r="G125" i="39"/>
  <c r="F125" i="39"/>
  <c r="D125" i="39"/>
  <c r="C125" i="39"/>
  <c r="B125" i="39"/>
  <c r="A125" i="39"/>
  <c r="K122" i="39"/>
  <c r="J122" i="39"/>
  <c r="G122" i="39"/>
  <c r="F122" i="39"/>
  <c r="D122" i="39"/>
  <c r="C122" i="39"/>
  <c r="B122" i="39"/>
  <c r="A122" i="39"/>
  <c r="K119" i="39"/>
  <c r="J119" i="39"/>
  <c r="G119" i="39"/>
  <c r="F119" i="39"/>
  <c r="D119" i="39"/>
  <c r="C119" i="39"/>
  <c r="B119" i="39"/>
  <c r="A119" i="39"/>
  <c r="K118" i="39"/>
  <c r="J118" i="39"/>
  <c r="G118" i="39"/>
  <c r="F118" i="39"/>
  <c r="D118" i="39"/>
  <c r="C118" i="39"/>
  <c r="B118" i="39"/>
  <c r="A118" i="39"/>
  <c r="K115" i="39"/>
  <c r="J115" i="39"/>
  <c r="G115" i="39"/>
  <c r="F115" i="39"/>
  <c r="D115" i="39"/>
  <c r="C115" i="39"/>
  <c r="B115" i="39"/>
  <c r="A115" i="39"/>
  <c r="K116" i="39"/>
  <c r="J116" i="39"/>
  <c r="G116" i="39"/>
  <c r="F116" i="39"/>
  <c r="D116" i="39"/>
  <c r="C116" i="39"/>
  <c r="B116" i="39"/>
  <c r="A116" i="39"/>
  <c r="K114" i="39"/>
  <c r="J114" i="39"/>
  <c r="G114" i="39"/>
  <c r="F114" i="39"/>
  <c r="D114" i="39"/>
  <c r="C114" i="39"/>
  <c r="B114" i="39"/>
  <c r="A114" i="39"/>
  <c r="K113" i="39"/>
  <c r="J113" i="39"/>
  <c r="G113" i="39"/>
  <c r="F113" i="39"/>
  <c r="D113" i="39"/>
  <c r="C113" i="39"/>
  <c r="B113" i="39"/>
  <c r="A113" i="39"/>
  <c r="K101" i="39"/>
  <c r="J101" i="39"/>
  <c r="G101" i="39"/>
  <c r="F101" i="39"/>
  <c r="D101" i="39"/>
  <c r="C101" i="39"/>
  <c r="B101" i="39"/>
  <c r="A101" i="39"/>
  <c r="K109" i="39"/>
  <c r="J109" i="39"/>
  <c r="G109" i="39"/>
  <c r="F109" i="39"/>
  <c r="D109" i="39"/>
  <c r="C109" i="39"/>
  <c r="B109" i="39"/>
  <c r="A109" i="39"/>
  <c r="K110" i="39"/>
  <c r="J110" i="39"/>
  <c r="G110" i="39"/>
  <c r="F110" i="39"/>
  <c r="D110" i="39"/>
  <c r="C110" i="39"/>
  <c r="B110" i="39"/>
  <c r="A110" i="39"/>
  <c r="K108" i="39"/>
  <c r="J108" i="39"/>
  <c r="G108" i="39"/>
  <c r="F108" i="39"/>
  <c r="D108" i="39"/>
  <c r="C108" i="39"/>
  <c r="B108" i="39"/>
  <c r="A108" i="39"/>
  <c r="K104" i="39"/>
  <c r="J104" i="39"/>
  <c r="G104" i="39"/>
  <c r="F104" i="39"/>
  <c r="D104" i="39"/>
  <c r="C104" i="39"/>
  <c r="B104" i="39"/>
  <c r="A104" i="39"/>
  <c r="K100" i="39"/>
  <c r="J100" i="39"/>
  <c r="G100" i="39"/>
  <c r="F100" i="39"/>
  <c r="D100" i="39"/>
  <c r="C100" i="39"/>
  <c r="B100" i="39"/>
  <c r="A100" i="39"/>
  <c r="K98" i="39"/>
  <c r="J98" i="39"/>
  <c r="G98" i="39"/>
  <c r="F98" i="39"/>
  <c r="D98" i="39"/>
  <c r="C98" i="39"/>
  <c r="B98" i="39"/>
  <c r="A98" i="39"/>
  <c r="K96" i="39"/>
  <c r="J96" i="39"/>
  <c r="G96" i="39"/>
  <c r="F96" i="39"/>
  <c r="D96" i="39"/>
  <c r="C96" i="39"/>
  <c r="B96" i="39"/>
  <c r="A96" i="39"/>
  <c r="A98" i="34"/>
  <c r="B98" i="34"/>
  <c r="C98" i="34"/>
  <c r="D98" i="34"/>
  <c r="F98" i="34"/>
  <c r="G98" i="34"/>
  <c r="J98" i="34"/>
  <c r="K98" i="34"/>
  <c r="K105" i="31"/>
  <c r="J105" i="31"/>
  <c r="G105" i="31"/>
  <c r="F105" i="31"/>
  <c r="D105" i="31"/>
  <c r="C105" i="31"/>
  <c r="B105" i="31"/>
  <c r="A105" i="31"/>
  <c r="K165" i="35"/>
  <c r="J165" i="35"/>
  <c r="G165" i="35"/>
  <c r="F165" i="35"/>
  <c r="D165" i="35"/>
  <c r="C165" i="35"/>
  <c r="B165" i="35"/>
  <c r="D93" i="34"/>
  <c r="G92" i="28"/>
  <c r="K111" i="28"/>
  <c r="B111" i="28"/>
  <c r="C93" i="34"/>
  <c r="F92" i="28"/>
  <c r="J111" i="28"/>
  <c r="A111" i="28"/>
  <c r="K93" i="34"/>
  <c r="B93" i="34"/>
  <c r="D92" i="28"/>
  <c r="G111" i="28"/>
  <c r="J93" i="34"/>
  <c r="A93" i="34"/>
  <c r="C92" i="28"/>
  <c r="F111" i="28"/>
  <c r="G93" i="34"/>
  <c r="K92" i="28"/>
  <c r="B92" i="28"/>
  <c r="D111" i="28"/>
  <c r="F93" i="34"/>
  <c r="J92" i="28"/>
  <c r="A92" i="28"/>
  <c r="C111" i="28"/>
  <c r="K158" i="42"/>
  <c r="J158" i="42"/>
  <c r="G158" i="42"/>
  <c r="F158" i="42"/>
  <c r="D158" i="42"/>
  <c r="C158" i="42"/>
  <c r="B158" i="42"/>
  <c r="A158" i="42"/>
  <c r="K138" i="32"/>
  <c r="B138" i="32"/>
  <c r="J138" i="32"/>
  <c r="A138" i="32"/>
  <c r="G138" i="32"/>
  <c r="F138" i="32"/>
  <c r="D138" i="32"/>
  <c r="C138" i="32"/>
  <c r="J161" i="40"/>
  <c r="G82" i="28"/>
  <c r="D136" i="40"/>
  <c r="K96" i="31"/>
  <c r="B96" i="31"/>
  <c r="F82" i="28"/>
  <c r="C136" i="40"/>
  <c r="J96" i="31"/>
  <c r="A96" i="31"/>
  <c r="D82" i="28"/>
  <c r="K136" i="40"/>
  <c r="B136" i="40"/>
  <c r="G96" i="31"/>
  <c r="C82" i="28"/>
  <c r="J136" i="40"/>
  <c r="A136" i="40"/>
  <c r="F96" i="31"/>
  <c r="K82" i="28"/>
  <c r="B82" i="28"/>
  <c r="G136" i="40"/>
  <c r="D96" i="31"/>
  <c r="J82" i="28"/>
  <c r="A82" i="28"/>
  <c r="F136" i="40"/>
  <c r="C96" i="31"/>
  <c r="J165" i="40"/>
  <c r="A165" i="40"/>
  <c r="F159" i="40"/>
  <c r="J160" i="40"/>
  <c r="A160" i="40"/>
  <c r="J151" i="40"/>
  <c r="A151" i="40"/>
  <c r="F154" i="40"/>
  <c r="J148" i="40"/>
  <c r="A148" i="40"/>
  <c r="F149" i="40"/>
  <c r="A161" i="40"/>
  <c r="C147" i="40"/>
  <c r="D145" i="40"/>
  <c r="G165" i="40"/>
  <c r="D159" i="40"/>
  <c r="G160" i="40"/>
  <c r="G151" i="40"/>
  <c r="D154" i="40"/>
  <c r="G148" i="40"/>
  <c r="D149" i="40"/>
  <c r="G161" i="40"/>
  <c r="K147" i="40"/>
  <c r="F145" i="40"/>
  <c r="B165" i="40"/>
  <c r="B160" i="40"/>
  <c r="B151" i="40"/>
  <c r="G149" i="40"/>
  <c r="C145" i="40"/>
  <c r="F165" i="40"/>
  <c r="C159" i="40"/>
  <c r="F160" i="40"/>
  <c r="F151" i="40"/>
  <c r="C154" i="40"/>
  <c r="F148" i="40"/>
  <c r="C149" i="40"/>
  <c r="F161" i="40"/>
  <c r="J147" i="40"/>
  <c r="A147" i="40"/>
  <c r="G145" i="40"/>
  <c r="K165" i="40"/>
  <c r="G159" i="40"/>
  <c r="B148" i="40"/>
  <c r="B161" i="40"/>
  <c r="D165" i="40"/>
  <c r="K159" i="40"/>
  <c r="B159" i="40"/>
  <c r="D160" i="40"/>
  <c r="D151" i="40"/>
  <c r="K154" i="40"/>
  <c r="B154" i="40"/>
  <c r="D148" i="40"/>
  <c r="K149" i="40"/>
  <c r="B149" i="40"/>
  <c r="D161" i="40"/>
  <c r="G147" i="40"/>
  <c r="J145" i="40"/>
  <c r="K148" i="40"/>
  <c r="K161" i="40"/>
  <c r="C165" i="40"/>
  <c r="J159" i="40"/>
  <c r="A159" i="40"/>
  <c r="C160" i="40"/>
  <c r="C151" i="40"/>
  <c r="J154" i="40"/>
  <c r="A154" i="40"/>
  <c r="C148" i="40"/>
  <c r="J149" i="40"/>
  <c r="A149" i="40"/>
  <c r="C161" i="40"/>
  <c r="F147" i="40"/>
  <c r="B145" i="40"/>
  <c r="K145" i="40"/>
  <c r="K160" i="40"/>
  <c r="K151" i="40"/>
  <c r="G154" i="40"/>
  <c r="D147" i="40"/>
  <c r="D79" i="28"/>
  <c r="C79" i="28"/>
  <c r="K79" i="28"/>
  <c r="B79" i="28"/>
  <c r="J79" i="28"/>
  <c r="A79" i="28"/>
  <c r="G79" i="28"/>
  <c r="F79" i="28"/>
  <c r="J122" i="36"/>
  <c r="A122" i="36"/>
  <c r="G122" i="36"/>
  <c r="F122" i="36"/>
  <c r="D122" i="36"/>
  <c r="K122" i="36"/>
  <c r="C122" i="36"/>
  <c r="B122" i="36"/>
  <c r="K102" i="28"/>
  <c r="D102" i="28"/>
  <c r="C102" i="28"/>
  <c r="B102" i="28"/>
  <c r="F102" i="28"/>
  <c r="A102" i="28"/>
  <c r="J102" i="28"/>
  <c r="G102" i="28"/>
  <c r="A81" i="38"/>
  <c r="B81" i="38"/>
  <c r="C81" i="38"/>
  <c r="D81" i="38"/>
  <c r="F81" i="38"/>
  <c r="G81" i="38"/>
  <c r="J81" i="38"/>
  <c r="K81" i="38"/>
  <c r="K82" i="41"/>
  <c r="J82" i="41"/>
  <c r="G82" i="41"/>
  <c r="F82" i="41"/>
  <c r="D82" i="41"/>
  <c r="C82" i="41"/>
  <c r="B82" i="41"/>
  <c r="A82" i="41"/>
  <c r="A161" i="36"/>
  <c r="J161" i="36"/>
  <c r="B161" i="36"/>
  <c r="C161" i="36"/>
  <c r="D161" i="36"/>
  <c r="F161" i="36"/>
  <c r="G161" i="36"/>
  <c r="K161" i="36"/>
  <c r="K80" i="28"/>
  <c r="J80" i="28"/>
  <c r="G80" i="28"/>
  <c r="F80" i="28"/>
  <c r="D80" i="28"/>
  <c r="C80" i="28"/>
  <c r="B80" i="28"/>
  <c r="A80" i="28"/>
  <c r="A94" i="38"/>
  <c r="B94" i="38"/>
  <c r="C94" i="38"/>
  <c r="J94" i="38"/>
  <c r="D94" i="38"/>
  <c r="K94" i="38"/>
  <c r="F94" i="38"/>
  <c r="G94" i="38"/>
  <c r="K119" i="34"/>
  <c r="D119" i="34"/>
  <c r="J119" i="34"/>
  <c r="C119" i="34"/>
  <c r="G119" i="34"/>
  <c r="B119" i="34"/>
  <c r="F119" i="34"/>
  <c r="A119" i="34"/>
  <c r="C110" i="34"/>
  <c r="J110" i="34"/>
  <c r="K110" i="34"/>
  <c r="D110" i="34"/>
  <c r="A110" i="34"/>
  <c r="F110" i="34"/>
  <c r="B110" i="34"/>
  <c r="G110" i="34"/>
  <c r="K116" i="31"/>
  <c r="J116" i="31"/>
  <c r="A116" i="31"/>
  <c r="C95" i="31"/>
  <c r="G116" i="31"/>
  <c r="K95" i="31"/>
  <c r="B95" i="31"/>
  <c r="F116" i="31"/>
  <c r="J95" i="31"/>
  <c r="A95" i="31"/>
  <c r="D116" i="31"/>
  <c r="G95" i="31"/>
  <c r="C116" i="31"/>
  <c r="F95" i="31"/>
  <c r="B116" i="31"/>
  <c r="D95" i="31"/>
  <c r="K194" i="35"/>
  <c r="J194" i="35"/>
  <c r="G194" i="35"/>
  <c r="F194" i="35"/>
  <c r="A194" i="35"/>
  <c r="D194" i="35"/>
  <c r="C194" i="35"/>
  <c r="B194" i="35"/>
  <c r="G78" i="31"/>
  <c r="B78" i="31"/>
  <c r="F78" i="31"/>
  <c r="K78" i="31"/>
  <c r="D78" i="31"/>
  <c r="C78" i="31"/>
  <c r="J78" i="31"/>
  <c r="A78" i="31"/>
  <c r="K181" i="30"/>
  <c r="J181" i="30"/>
  <c r="G181" i="30"/>
  <c r="F181" i="30"/>
  <c r="D181" i="30"/>
  <c r="C181" i="30"/>
  <c r="B181" i="30"/>
  <c r="A181" i="30"/>
  <c r="K87" i="28"/>
  <c r="J87" i="28"/>
  <c r="G87" i="28"/>
  <c r="F87" i="28"/>
  <c r="D87" i="28"/>
  <c r="C87" i="28"/>
  <c r="B87" i="28"/>
  <c r="A87" i="28"/>
  <c r="K120" i="42"/>
  <c r="K126" i="42"/>
  <c r="K130" i="42"/>
  <c r="K133" i="42"/>
  <c r="K134" i="42"/>
  <c r="K136" i="42"/>
  <c r="K145" i="42"/>
  <c r="K151" i="42"/>
  <c r="K159" i="42"/>
  <c r="K122" i="42"/>
  <c r="K137" i="42"/>
  <c r="K152" i="42"/>
  <c r="K127" i="42"/>
  <c r="K138" i="42"/>
  <c r="K139" i="42"/>
  <c r="K149" i="42"/>
  <c r="K125" i="42"/>
  <c r="K144" i="42"/>
  <c r="K123" i="42"/>
  <c r="K131" i="42"/>
  <c r="K132" i="42"/>
  <c r="K142" i="42"/>
  <c r="K161" i="42"/>
  <c r="K128" i="42"/>
  <c r="K141" i="42"/>
  <c r="K212" i="35"/>
  <c r="J212" i="35"/>
  <c r="A212" i="35"/>
  <c r="B212" i="35"/>
  <c r="G212" i="35"/>
  <c r="F212" i="35"/>
  <c r="D212" i="35"/>
  <c r="C212" i="35"/>
  <c r="K92" i="33"/>
  <c r="J92" i="33"/>
  <c r="G92" i="33"/>
  <c r="F92" i="33"/>
  <c r="D92" i="33"/>
  <c r="C92" i="33"/>
  <c r="B92" i="33"/>
  <c r="A92" i="33"/>
  <c r="K91" i="28"/>
  <c r="J91" i="28"/>
  <c r="G91" i="28"/>
  <c r="F91" i="28"/>
  <c r="D91" i="28"/>
  <c r="C91" i="28"/>
  <c r="B91" i="28"/>
  <c r="A91" i="28"/>
  <c r="D103" i="33"/>
  <c r="C103" i="33"/>
  <c r="K103" i="33"/>
  <c r="B103" i="33"/>
  <c r="F103" i="33"/>
  <c r="J103" i="33"/>
  <c r="A103" i="33"/>
  <c r="G103" i="33"/>
  <c r="B122" i="42"/>
  <c r="J122" i="42"/>
  <c r="A122" i="42"/>
  <c r="G122" i="42"/>
  <c r="D122" i="42"/>
  <c r="F122" i="42"/>
  <c r="C122" i="42"/>
  <c r="A153" i="30"/>
  <c r="B153" i="30"/>
  <c r="C153" i="30"/>
  <c r="D153" i="30"/>
  <c r="F153" i="30"/>
  <c r="G153" i="30"/>
  <c r="J153" i="30"/>
  <c r="K153" i="30"/>
  <c r="K89" i="28"/>
  <c r="J89" i="28"/>
  <c r="G89" i="28"/>
  <c r="F89" i="28"/>
  <c r="D89" i="28"/>
  <c r="C89" i="28"/>
  <c r="B89" i="28"/>
  <c r="A89" i="28"/>
  <c r="K109" i="28"/>
  <c r="J109" i="28"/>
  <c r="G109" i="28"/>
  <c r="F109" i="28"/>
  <c r="D109" i="28"/>
  <c r="C109" i="28"/>
  <c r="B109" i="28"/>
  <c r="A109" i="28"/>
  <c r="K100" i="33"/>
  <c r="D100" i="33"/>
  <c r="C100" i="33"/>
  <c r="J100" i="33"/>
  <c r="G100" i="33"/>
  <c r="B100" i="33"/>
  <c r="A100" i="33"/>
  <c r="F100" i="33"/>
  <c r="K121" i="28"/>
  <c r="J121" i="28"/>
  <c r="C121" i="28"/>
  <c r="J100" i="28"/>
  <c r="C100" i="28"/>
  <c r="J90" i="28"/>
  <c r="C90" i="28"/>
  <c r="B121" i="28"/>
  <c r="G100" i="28"/>
  <c r="B100" i="28"/>
  <c r="G90" i="28"/>
  <c r="B90" i="28"/>
  <c r="F121" i="28"/>
  <c r="A121" i="28"/>
  <c r="F100" i="28"/>
  <c r="A100" i="28"/>
  <c r="F90" i="28"/>
  <c r="A90" i="28"/>
  <c r="D121" i="28"/>
  <c r="K100" i="28"/>
  <c r="D100" i="28"/>
  <c r="K90" i="28"/>
  <c r="D90" i="28"/>
  <c r="G121" i="28"/>
  <c r="J161" i="42"/>
  <c r="G161" i="42"/>
  <c r="F161" i="42"/>
  <c r="D161" i="42"/>
  <c r="C161" i="42"/>
  <c r="B161" i="42"/>
  <c r="A161" i="42"/>
  <c r="D96" i="33"/>
  <c r="G111" i="33"/>
  <c r="C96" i="33"/>
  <c r="K96" i="33"/>
  <c r="B96" i="33"/>
  <c r="D111" i="33"/>
  <c r="A111" i="33"/>
  <c r="F111" i="33"/>
  <c r="J96" i="33"/>
  <c r="A96" i="33"/>
  <c r="C111" i="33"/>
  <c r="J111" i="33"/>
  <c r="G96" i="33"/>
  <c r="K111" i="33"/>
  <c r="B111" i="33"/>
  <c r="F96" i="33"/>
  <c r="K93" i="28"/>
  <c r="J93" i="28"/>
  <c r="G93" i="28"/>
  <c r="F93" i="28"/>
  <c r="D93" i="28"/>
  <c r="C93" i="28"/>
  <c r="B93" i="28"/>
  <c r="A93" i="28"/>
  <c r="K86" i="28"/>
  <c r="J86" i="28"/>
  <c r="G86" i="28"/>
  <c r="F86" i="28"/>
  <c r="D86" i="28"/>
  <c r="C86" i="28"/>
  <c r="B86" i="28"/>
  <c r="A86" i="28"/>
  <c r="J106" i="28"/>
  <c r="C106" i="28"/>
  <c r="J119" i="28"/>
  <c r="C119" i="28"/>
  <c r="J98" i="28"/>
  <c r="C98" i="28"/>
  <c r="J117" i="28"/>
  <c r="C117" i="28"/>
  <c r="J101" i="28"/>
  <c r="C101" i="28"/>
  <c r="G106" i="28"/>
  <c r="B106" i="28"/>
  <c r="G119" i="28"/>
  <c r="B119" i="28"/>
  <c r="G98" i="28"/>
  <c r="B98" i="28"/>
  <c r="G117" i="28"/>
  <c r="B117" i="28"/>
  <c r="G101" i="28"/>
  <c r="B101" i="28"/>
  <c r="K106" i="28"/>
  <c r="K98" i="28"/>
  <c r="K117" i="28"/>
  <c r="K101" i="28"/>
  <c r="F106" i="28"/>
  <c r="A106" i="28"/>
  <c r="F119" i="28"/>
  <c r="A119" i="28"/>
  <c r="F98" i="28"/>
  <c r="A98" i="28"/>
  <c r="F117" i="28"/>
  <c r="A117" i="28"/>
  <c r="F101" i="28"/>
  <c r="A101" i="28"/>
  <c r="D106" i="28"/>
  <c r="K119" i="28"/>
  <c r="D119" i="28"/>
  <c r="D98" i="28"/>
  <c r="D117" i="28"/>
  <c r="D101" i="28"/>
  <c r="K214" i="35"/>
  <c r="D214" i="35"/>
  <c r="A214" i="35"/>
  <c r="J214" i="35"/>
  <c r="C214" i="35"/>
  <c r="G214" i="35"/>
  <c r="B214" i="35"/>
  <c r="F214" i="35"/>
  <c r="A102" i="38"/>
  <c r="J93" i="38"/>
  <c r="A93" i="38"/>
  <c r="C102" i="38"/>
  <c r="G93" i="38"/>
  <c r="K102" i="38"/>
  <c r="B102" i="38"/>
  <c r="K93" i="38"/>
  <c r="B93" i="38"/>
  <c r="D102" i="38"/>
  <c r="F93" i="38"/>
  <c r="J102" i="38"/>
  <c r="D93" i="38"/>
  <c r="G102" i="38"/>
  <c r="C93" i="38"/>
  <c r="F102" i="38"/>
  <c r="A91" i="38"/>
  <c r="B91" i="38"/>
  <c r="C91" i="38"/>
  <c r="D91" i="38"/>
  <c r="F91" i="38"/>
  <c r="G91" i="38"/>
  <c r="J91" i="38"/>
  <c r="K91" i="38"/>
  <c r="K159" i="36"/>
  <c r="J159" i="36"/>
  <c r="G159" i="36"/>
  <c r="F159" i="36"/>
  <c r="D159" i="36"/>
  <c r="C159" i="36"/>
  <c r="B159" i="36"/>
  <c r="A159" i="36"/>
  <c r="K110" i="33"/>
  <c r="J110" i="33"/>
  <c r="G110" i="33"/>
  <c r="F110" i="33"/>
  <c r="D110" i="33"/>
  <c r="C110" i="33"/>
  <c r="B110" i="33"/>
  <c r="A110" i="33"/>
  <c r="K104" i="33"/>
  <c r="J104" i="33"/>
  <c r="G104" i="33"/>
  <c r="F104" i="33"/>
  <c r="D104" i="33"/>
  <c r="C104" i="33"/>
  <c r="B104" i="33"/>
  <c r="A104" i="33"/>
  <c r="K101" i="33"/>
  <c r="J101" i="33"/>
  <c r="G101" i="33"/>
  <c r="F101" i="33"/>
  <c r="D101" i="33"/>
  <c r="C101" i="33"/>
  <c r="B101" i="33"/>
  <c r="A101" i="33"/>
  <c r="K82" i="33"/>
  <c r="J82" i="33"/>
  <c r="G82" i="33"/>
  <c r="F82" i="33"/>
  <c r="D82" i="33"/>
  <c r="C82" i="33"/>
  <c r="B82" i="33"/>
  <c r="A82" i="33"/>
  <c r="K84" i="33"/>
  <c r="J84" i="33"/>
  <c r="G84" i="33"/>
  <c r="F84" i="33"/>
  <c r="D84" i="33"/>
  <c r="C84" i="33"/>
  <c r="B84" i="33"/>
  <c r="A84" i="33"/>
  <c r="B129" i="34"/>
  <c r="K129" i="34"/>
  <c r="C129" i="34"/>
  <c r="D129" i="34"/>
  <c r="G129" i="34"/>
  <c r="J129" i="34"/>
  <c r="F129" i="34"/>
  <c r="A129" i="34"/>
  <c r="D84" i="31"/>
  <c r="K114" i="31"/>
  <c r="B114" i="31"/>
  <c r="D106" i="31"/>
  <c r="C84" i="31"/>
  <c r="J114" i="31"/>
  <c r="A114" i="31"/>
  <c r="C106" i="31"/>
  <c r="G84" i="31"/>
  <c r="G106" i="31"/>
  <c r="K84" i="31"/>
  <c r="B84" i="31"/>
  <c r="G114" i="31"/>
  <c r="K106" i="31"/>
  <c r="B106" i="31"/>
  <c r="G169" i="35"/>
  <c r="C114" i="31"/>
  <c r="J84" i="31"/>
  <c r="A84" i="31"/>
  <c r="F114" i="31"/>
  <c r="J106" i="31"/>
  <c r="A106" i="31"/>
  <c r="D114" i="31"/>
  <c r="F84" i="31"/>
  <c r="F106" i="31"/>
  <c r="A123" i="32"/>
  <c r="B123" i="32"/>
  <c r="C123" i="32"/>
  <c r="D123" i="32"/>
  <c r="F123" i="32"/>
  <c r="G123" i="32"/>
  <c r="J123" i="32"/>
  <c r="K123" i="32"/>
  <c r="K177" i="35"/>
  <c r="J177" i="35"/>
  <c r="G177" i="35"/>
  <c r="F177" i="35"/>
  <c r="A177" i="35"/>
  <c r="D177" i="35"/>
  <c r="B177" i="35"/>
  <c r="C177" i="35"/>
  <c r="A131" i="34"/>
  <c r="J131" i="34"/>
  <c r="D162" i="30"/>
  <c r="G128" i="42"/>
  <c r="K162" i="30"/>
  <c r="B162" i="30"/>
  <c r="C128" i="42"/>
  <c r="G131" i="34"/>
  <c r="A128" i="42"/>
  <c r="B131" i="34"/>
  <c r="K131" i="34"/>
  <c r="C162" i="30"/>
  <c r="F128" i="42"/>
  <c r="A162" i="30"/>
  <c r="F162" i="30"/>
  <c r="J128" i="42"/>
  <c r="C131" i="34"/>
  <c r="D128" i="42"/>
  <c r="D131" i="34"/>
  <c r="J162" i="30"/>
  <c r="F131" i="34"/>
  <c r="G162" i="30"/>
  <c r="B128" i="42"/>
  <c r="K85" i="38"/>
  <c r="J85" i="38"/>
  <c r="G85" i="38"/>
  <c r="F85" i="38"/>
  <c r="D85" i="38"/>
  <c r="C85" i="38"/>
  <c r="B85" i="38"/>
  <c r="A85" i="38"/>
  <c r="K100" i="34"/>
  <c r="J100" i="34"/>
  <c r="G100" i="34"/>
  <c r="F100" i="34"/>
  <c r="D100" i="34"/>
  <c r="C100" i="34"/>
  <c r="B100" i="34"/>
  <c r="A100" i="34"/>
  <c r="K134" i="40"/>
  <c r="J134" i="40"/>
  <c r="G134" i="40"/>
  <c r="F134" i="40"/>
  <c r="D134" i="40"/>
  <c r="C134" i="40"/>
  <c r="B134" i="40"/>
  <c r="A134" i="40"/>
  <c r="K124" i="32"/>
  <c r="J124" i="32"/>
  <c r="G124" i="32"/>
  <c r="F124" i="32"/>
  <c r="D124" i="32"/>
  <c r="C124" i="32"/>
  <c r="B124" i="32"/>
  <c r="A124" i="32"/>
  <c r="K167" i="35"/>
  <c r="D167" i="35"/>
  <c r="K189" i="35"/>
  <c r="D189" i="35"/>
  <c r="K169" i="35"/>
  <c r="D169" i="35"/>
  <c r="F169" i="35"/>
  <c r="J167" i="35"/>
  <c r="C167" i="35"/>
  <c r="J189" i="35"/>
  <c r="C189" i="35"/>
  <c r="J169" i="35"/>
  <c r="C169" i="35"/>
  <c r="B169" i="35"/>
  <c r="A167" i="35"/>
  <c r="F189" i="35"/>
  <c r="A169" i="35"/>
  <c r="G167" i="35"/>
  <c r="B167" i="35"/>
  <c r="G189" i="35"/>
  <c r="B189" i="35"/>
  <c r="F167" i="35"/>
  <c r="A189" i="35"/>
  <c r="K98" i="31"/>
  <c r="J98" i="31"/>
  <c r="G98" i="31"/>
  <c r="F98" i="31"/>
  <c r="D98" i="31"/>
  <c r="C98" i="31"/>
  <c r="B98" i="31"/>
  <c r="A98" i="31"/>
  <c r="K89" i="31"/>
  <c r="J89" i="31"/>
  <c r="G89" i="31"/>
  <c r="F89" i="31"/>
  <c r="D89" i="31"/>
  <c r="C89" i="31"/>
  <c r="B89" i="31"/>
  <c r="A89" i="31"/>
  <c r="K115" i="31"/>
  <c r="J115" i="31"/>
  <c r="G115" i="31"/>
  <c r="F115" i="31"/>
  <c r="D115" i="31"/>
  <c r="C115" i="31"/>
  <c r="B115" i="31"/>
  <c r="A115" i="31"/>
  <c r="K88" i="41"/>
  <c r="J88" i="41"/>
  <c r="F88" i="41"/>
  <c r="D88" i="41"/>
  <c r="C88" i="41"/>
  <c r="B88" i="41"/>
  <c r="A88" i="41"/>
  <c r="K197" i="30"/>
  <c r="B197" i="30"/>
  <c r="D100" i="41"/>
  <c r="K118" i="41"/>
  <c r="B118" i="41"/>
  <c r="D135" i="40"/>
  <c r="K138" i="40"/>
  <c r="B138" i="40"/>
  <c r="K135" i="36"/>
  <c r="B135" i="36"/>
  <c r="G133" i="36"/>
  <c r="G103" i="34"/>
  <c r="D105" i="34"/>
  <c r="B135" i="40"/>
  <c r="D133" i="36"/>
  <c r="D103" i="34"/>
  <c r="K105" i="34"/>
  <c r="F197" i="30"/>
  <c r="J197" i="30"/>
  <c r="A197" i="30"/>
  <c r="C100" i="41"/>
  <c r="J118" i="41"/>
  <c r="A118" i="41"/>
  <c r="C135" i="40"/>
  <c r="J138" i="40"/>
  <c r="A138" i="40"/>
  <c r="J135" i="36"/>
  <c r="A135" i="36"/>
  <c r="F133" i="36"/>
  <c r="F103" i="34"/>
  <c r="C105" i="34"/>
  <c r="G197" i="30"/>
  <c r="K100" i="41"/>
  <c r="B100" i="41"/>
  <c r="G118" i="41"/>
  <c r="K135" i="40"/>
  <c r="G138" i="40"/>
  <c r="G135" i="36"/>
  <c r="B105" i="34"/>
  <c r="D118" i="41"/>
  <c r="D138" i="40"/>
  <c r="D135" i="36"/>
  <c r="K133" i="36"/>
  <c r="B103" i="34"/>
  <c r="G105" i="34"/>
  <c r="C133" i="36"/>
  <c r="G135" i="40"/>
  <c r="A100" i="41"/>
  <c r="F138" i="40"/>
  <c r="F135" i="36"/>
  <c r="C118" i="41"/>
  <c r="C138" i="40"/>
  <c r="C135" i="36"/>
  <c r="J133" i="36"/>
  <c r="A103" i="34"/>
  <c r="F105" i="34"/>
  <c r="D197" i="30"/>
  <c r="J100" i="41"/>
  <c r="J135" i="40"/>
  <c r="A105" i="34"/>
  <c r="B133" i="36"/>
  <c r="F100" i="41"/>
  <c r="F135" i="40"/>
  <c r="A133" i="36"/>
  <c r="J103" i="34"/>
  <c r="A135" i="40"/>
  <c r="C103" i="34"/>
  <c r="C197" i="30"/>
  <c r="G100" i="41"/>
  <c r="K103" i="34"/>
  <c r="F118" i="41"/>
  <c r="J105" i="34"/>
  <c r="K135" i="32"/>
  <c r="J135" i="32"/>
  <c r="A135" i="32"/>
  <c r="G135" i="32"/>
  <c r="F135" i="32"/>
  <c r="D135" i="32"/>
  <c r="C135" i="32"/>
  <c r="B135" i="32"/>
  <c r="D115" i="38"/>
  <c r="K96" i="38"/>
  <c r="B96" i="38"/>
  <c r="D108" i="38"/>
  <c r="K114" i="38"/>
  <c r="B114" i="38"/>
  <c r="J115" i="38"/>
  <c r="A115" i="38"/>
  <c r="F96" i="38"/>
  <c r="J108" i="38"/>
  <c r="A108" i="38"/>
  <c r="F114" i="38"/>
  <c r="J96" i="38"/>
  <c r="J114" i="38"/>
  <c r="B115" i="38"/>
  <c r="G114" i="38"/>
  <c r="G115" i="38"/>
  <c r="D96" i="38"/>
  <c r="G108" i="38"/>
  <c r="D114" i="38"/>
  <c r="C115" i="38"/>
  <c r="C108" i="38"/>
  <c r="K115" i="38"/>
  <c r="B108" i="38"/>
  <c r="F115" i="38"/>
  <c r="C96" i="38"/>
  <c r="F108" i="38"/>
  <c r="C114" i="38"/>
  <c r="A96" i="38"/>
  <c r="A114" i="38"/>
  <c r="G96" i="38"/>
  <c r="K108" i="38"/>
  <c r="K86" i="33"/>
  <c r="B86" i="33"/>
  <c r="J86" i="33"/>
  <c r="A86" i="33"/>
  <c r="F86" i="33"/>
  <c r="D86" i="33"/>
  <c r="C86" i="33"/>
  <c r="G86" i="33"/>
  <c r="J130" i="42"/>
  <c r="A130" i="42"/>
  <c r="C139" i="42"/>
  <c r="F159" i="42"/>
  <c r="J139" i="42"/>
  <c r="G139" i="42"/>
  <c r="B159" i="42"/>
  <c r="C130" i="42"/>
  <c r="J159" i="42"/>
  <c r="G159" i="42"/>
  <c r="G130" i="42"/>
  <c r="B139" i="42"/>
  <c r="D159" i="42"/>
  <c r="F130" i="42"/>
  <c r="A139" i="42"/>
  <c r="C159" i="42"/>
  <c r="D130" i="42"/>
  <c r="F139" i="42"/>
  <c r="A159" i="42"/>
  <c r="B130" i="42"/>
  <c r="D139" i="42"/>
  <c r="K176" i="30"/>
  <c r="J176" i="30"/>
  <c r="G176" i="30"/>
  <c r="B176" i="30"/>
  <c r="A176" i="30"/>
  <c r="D176" i="30"/>
  <c r="C176" i="30"/>
  <c r="F176" i="30"/>
  <c r="K185" i="30"/>
  <c r="D185" i="30"/>
  <c r="K195" i="30"/>
  <c r="D195" i="30"/>
  <c r="K187" i="30"/>
  <c r="D187" i="30"/>
  <c r="F195" i="30"/>
  <c r="A195" i="30"/>
  <c r="F187" i="30"/>
  <c r="J185" i="30"/>
  <c r="C185" i="30"/>
  <c r="J195" i="30"/>
  <c r="C195" i="30"/>
  <c r="J187" i="30"/>
  <c r="C187" i="30"/>
  <c r="F185" i="30"/>
  <c r="A187" i="30"/>
  <c r="G185" i="30"/>
  <c r="B185" i="30"/>
  <c r="G195" i="30"/>
  <c r="B195" i="30"/>
  <c r="G187" i="30"/>
  <c r="B187" i="30"/>
  <c r="A185" i="30"/>
  <c r="K104" i="38"/>
  <c r="D104" i="38"/>
  <c r="A104" i="38"/>
  <c r="J104" i="38"/>
  <c r="C104" i="38"/>
  <c r="F104" i="38"/>
  <c r="G104" i="38"/>
  <c r="B104" i="38"/>
  <c r="G132" i="32"/>
  <c r="B132" i="32"/>
  <c r="G140" i="32"/>
  <c r="B140" i="32"/>
  <c r="G148" i="32"/>
  <c r="B148" i="32"/>
  <c r="G136" i="34"/>
  <c r="B136" i="34"/>
  <c r="G112" i="34"/>
  <c r="B112" i="34"/>
  <c r="F132" i="32"/>
  <c r="A132" i="32"/>
  <c r="F148" i="32"/>
  <c r="A136" i="34"/>
  <c r="K132" i="32"/>
  <c r="D132" i="32"/>
  <c r="K140" i="32"/>
  <c r="D140" i="32"/>
  <c r="K148" i="32"/>
  <c r="D148" i="32"/>
  <c r="K136" i="34"/>
  <c r="D136" i="34"/>
  <c r="K112" i="34"/>
  <c r="D112" i="34"/>
  <c r="A140" i="32"/>
  <c r="A148" i="32"/>
  <c r="F112" i="34"/>
  <c r="J132" i="32"/>
  <c r="C132" i="32"/>
  <c r="J140" i="32"/>
  <c r="C140" i="32"/>
  <c r="J148" i="32"/>
  <c r="C148" i="32"/>
  <c r="J136" i="34"/>
  <c r="C136" i="34"/>
  <c r="J112" i="34"/>
  <c r="C112" i="34"/>
  <c r="F140" i="32"/>
  <c r="F136" i="34"/>
  <c r="A112" i="34"/>
  <c r="C202" i="35"/>
  <c r="K202" i="35"/>
  <c r="B202" i="35"/>
  <c r="J202" i="35"/>
  <c r="A202" i="35"/>
  <c r="G202" i="35"/>
  <c r="F202" i="35"/>
  <c r="D202" i="35"/>
  <c r="D166" i="36"/>
  <c r="D117" i="41"/>
  <c r="K109" i="41"/>
  <c r="B109" i="41"/>
  <c r="C117" i="41"/>
  <c r="J109" i="41"/>
  <c r="A109" i="41"/>
  <c r="C166" i="36"/>
  <c r="K166" i="36"/>
  <c r="B166" i="36"/>
  <c r="K117" i="41"/>
  <c r="B117" i="41"/>
  <c r="G109" i="41"/>
  <c r="J166" i="36"/>
  <c r="A166" i="36"/>
  <c r="J117" i="41"/>
  <c r="A117" i="41"/>
  <c r="F109" i="41"/>
  <c r="G166" i="36"/>
  <c r="G117" i="41"/>
  <c r="D109" i="41"/>
  <c r="F166" i="36"/>
  <c r="F117" i="41"/>
  <c r="C109" i="41"/>
  <c r="K169" i="36"/>
  <c r="J169" i="36"/>
  <c r="A169" i="36"/>
  <c r="F169" i="36"/>
  <c r="D169" i="36"/>
  <c r="B169" i="36"/>
  <c r="C169" i="36"/>
  <c r="D116" i="34"/>
  <c r="K116" i="34"/>
  <c r="C116" i="34"/>
  <c r="B116" i="34"/>
  <c r="J116" i="34"/>
  <c r="A116" i="34"/>
  <c r="F116" i="34"/>
  <c r="G116" i="34"/>
  <c r="C152" i="30"/>
  <c r="J152" i="30"/>
  <c r="K152" i="30"/>
  <c r="B152" i="30"/>
  <c r="A152" i="30"/>
  <c r="D152" i="30"/>
  <c r="G152" i="30"/>
  <c r="F152" i="30"/>
  <c r="J52" i="30" l="1"/>
  <c r="J57" i="31" l="1"/>
  <c r="J60" i="40"/>
  <c r="J57" i="38"/>
  <c r="J58" i="28"/>
  <c r="J82" i="36"/>
  <c r="J62" i="36"/>
  <c r="J86" i="34"/>
  <c r="J65" i="36"/>
  <c r="J80" i="35"/>
  <c r="J87" i="36"/>
  <c r="J79" i="36"/>
  <c r="J75" i="34"/>
  <c r="J70" i="41"/>
  <c r="J104" i="35"/>
  <c r="J75" i="30"/>
  <c r="J53" i="33"/>
  <c r="J62" i="34"/>
  <c r="J81" i="34"/>
  <c r="J65" i="33"/>
  <c r="J80" i="34"/>
  <c r="J69" i="30"/>
  <c r="J106" i="35"/>
  <c r="K19" i="38"/>
  <c r="G19" i="38"/>
  <c r="F19" i="38"/>
  <c r="D19" i="38"/>
  <c r="C19" i="38"/>
  <c r="B19" i="38"/>
  <c r="A19" i="38"/>
  <c r="K19" i="41" l="1"/>
  <c r="G19" i="41"/>
  <c r="F19" i="41"/>
  <c r="D19" i="41"/>
  <c r="C19" i="41"/>
  <c r="B19" i="41"/>
  <c r="A19" i="41"/>
  <c r="K5" i="34"/>
  <c r="G5" i="34"/>
  <c r="F5" i="34"/>
  <c r="D5" i="34"/>
  <c r="C5" i="34"/>
  <c r="B5" i="34"/>
  <c r="A5" i="34"/>
  <c r="K18" i="42" l="1"/>
  <c r="G18" i="42"/>
  <c r="F18" i="42"/>
  <c r="D18" i="42"/>
  <c r="C18" i="42"/>
  <c r="B18" i="42"/>
  <c r="A18" i="42"/>
  <c r="K35" i="30"/>
  <c r="G35" i="30"/>
  <c r="F35" i="30"/>
  <c r="D35" i="30"/>
  <c r="C35" i="30"/>
  <c r="B35" i="30"/>
  <c r="A35" i="30"/>
  <c r="D53" i="40" l="1"/>
  <c r="D55" i="40"/>
  <c r="D59" i="40"/>
  <c r="D62" i="40"/>
  <c r="D63" i="40"/>
  <c r="D64" i="40"/>
  <c r="D65" i="40"/>
  <c r="C53" i="40"/>
  <c r="C55" i="40"/>
  <c r="C59" i="40"/>
  <c r="C62" i="40"/>
  <c r="C63" i="40"/>
  <c r="C64" i="40"/>
  <c r="C65" i="40"/>
  <c r="B53" i="40"/>
  <c r="B55" i="40"/>
  <c r="B59" i="40"/>
  <c r="B62" i="40"/>
  <c r="B63" i="40"/>
  <c r="B64" i="40"/>
  <c r="B65" i="40"/>
  <c r="A53" i="40"/>
  <c r="A55" i="40"/>
  <c r="A59" i="40"/>
  <c r="A62" i="40"/>
  <c r="A63" i="40"/>
  <c r="A64" i="40"/>
  <c r="A65" i="40"/>
  <c r="F53" i="40"/>
  <c r="F55" i="40"/>
  <c r="F59" i="40"/>
  <c r="F62" i="40"/>
  <c r="F63" i="40"/>
  <c r="F65" i="40"/>
  <c r="K18" i="36" l="1"/>
  <c r="G18" i="36"/>
  <c r="F18" i="36"/>
  <c r="D18" i="36"/>
  <c r="C18" i="36"/>
  <c r="B18" i="36"/>
  <c r="K32" i="35"/>
  <c r="G32" i="35"/>
  <c r="F32" i="35"/>
  <c r="D32" i="35"/>
  <c r="C32" i="35"/>
  <c r="B32" i="35"/>
  <c r="A32" i="35"/>
  <c r="J32" i="34" l="1"/>
  <c r="J12" i="35"/>
  <c r="J13" i="34"/>
  <c r="G108" i="42"/>
  <c r="F108" i="42"/>
  <c r="D108" i="42"/>
  <c r="C108" i="42"/>
  <c r="B108" i="42"/>
  <c r="A108" i="42"/>
  <c r="K14" i="30"/>
  <c r="G14" i="30"/>
  <c r="F14" i="30"/>
  <c r="D14" i="30"/>
  <c r="C14" i="30"/>
  <c r="B14" i="30"/>
  <c r="A14" i="30"/>
  <c r="K11" i="30"/>
  <c r="G11" i="30"/>
  <c r="F11" i="30"/>
  <c r="D11" i="30"/>
  <c r="C11" i="30"/>
  <c r="B11" i="30"/>
  <c r="A11" i="30"/>
  <c r="A60" i="38"/>
  <c r="B60" i="38"/>
  <c r="C60" i="38"/>
  <c r="D60" i="38"/>
  <c r="F60" i="38"/>
  <c r="G60" i="38"/>
  <c r="K60" i="38"/>
  <c r="J29" i="34" l="1"/>
  <c r="J30" i="36"/>
  <c r="J6" i="36"/>
  <c r="J11" i="36"/>
  <c r="J12" i="34"/>
  <c r="J43" i="30"/>
  <c r="J19" i="35"/>
  <c r="J14" i="36"/>
  <c r="J33" i="36"/>
  <c r="J5" i="34"/>
  <c r="J32" i="35"/>
  <c r="J35" i="30"/>
  <c r="K48" i="40"/>
  <c r="F48" i="40"/>
  <c r="D48" i="40"/>
  <c r="C48" i="40"/>
  <c r="B48" i="40"/>
  <c r="A48" i="40"/>
  <c r="G99" i="42" l="1"/>
  <c r="F99" i="42"/>
  <c r="D99" i="42"/>
  <c r="C99" i="42"/>
  <c r="B99" i="42"/>
  <c r="A99" i="42"/>
  <c r="K29" i="36"/>
  <c r="G29" i="36"/>
  <c r="F29" i="36"/>
  <c r="D29" i="36"/>
  <c r="C29" i="36"/>
  <c r="B29" i="36"/>
  <c r="K9" i="30"/>
  <c r="G9" i="30"/>
  <c r="F9" i="30"/>
  <c r="D9" i="30"/>
  <c r="C9" i="30"/>
  <c r="B9" i="30"/>
  <c r="A9" i="30"/>
  <c r="K61" i="30" l="1"/>
  <c r="G61" i="30"/>
  <c r="F61" i="30"/>
  <c r="D61" i="30"/>
  <c r="C61" i="30"/>
  <c r="B61" i="30"/>
  <c r="A61" i="30"/>
  <c r="K24" i="35" l="1"/>
  <c r="K26" i="35"/>
  <c r="K89" i="35"/>
  <c r="F89" i="35"/>
  <c r="D89" i="35"/>
  <c r="C89" i="35"/>
  <c r="B89" i="35"/>
  <c r="A89" i="35"/>
  <c r="A50" i="38" l="1"/>
  <c r="B50" i="38"/>
  <c r="C50" i="38"/>
  <c r="D50" i="38"/>
  <c r="F50" i="38"/>
  <c r="G50" i="38"/>
  <c r="K50" i="38"/>
  <c r="K56" i="38" l="1"/>
  <c r="G56" i="38"/>
  <c r="F56" i="38"/>
  <c r="D56" i="38"/>
  <c r="C56" i="38"/>
  <c r="B56" i="38"/>
  <c r="A56" i="38"/>
  <c r="K9" i="38"/>
  <c r="G9" i="38"/>
  <c r="F9" i="38"/>
  <c r="D9" i="38"/>
  <c r="C9" i="38"/>
  <c r="B9" i="38"/>
  <c r="A9" i="38"/>
  <c r="K66" i="31" l="1"/>
  <c r="G66" i="31"/>
  <c r="F66" i="31"/>
  <c r="D66" i="31"/>
  <c r="C66" i="31"/>
  <c r="B66" i="31"/>
  <c r="A66" i="31"/>
  <c r="K45" i="31"/>
  <c r="G45" i="31"/>
  <c r="F45" i="31"/>
  <c r="D45" i="31"/>
  <c r="C45" i="31"/>
  <c r="B45" i="31"/>
  <c r="A45" i="31"/>
  <c r="K11" i="34"/>
  <c r="G11" i="34"/>
  <c r="F11" i="34"/>
  <c r="D11" i="34"/>
  <c r="C11" i="34"/>
  <c r="B11" i="34"/>
  <c r="A11" i="34"/>
  <c r="A48" i="38" l="1"/>
  <c r="B48" i="38"/>
  <c r="C48" i="38"/>
  <c r="D48" i="38"/>
  <c r="F48" i="38"/>
  <c r="G48" i="38"/>
  <c r="K48" i="38"/>
  <c r="A60" i="34" l="1"/>
  <c r="B60" i="34"/>
  <c r="C60" i="34"/>
  <c r="D60" i="34"/>
  <c r="F60" i="34"/>
  <c r="G60" i="34"/>
  <c r="K60" i="34"/>
  <c r="A87" i="35" l="1"/>
  <c r="B87" i="35"/>
  <c r="C87" i="35"/>
  <c r="D87" i="35"/>
  <c r="F87" i="35"/>
  <c r="K87" i="35"/>
  <c r="K45" i="36" l="1"/>
  <c r="G45" i="36"/>
  <c r="F45" i="36"/>
  <c r="D45" i="36"/>
  <c r="C45" i="36"/>
  <c r="B45" i="36"/>
  <c r="A45" i="36"/>
  <c r="A50" i="34"/>
  <c r="B50" i="34"/>
  <c r="C50" i="34"/>
  <c r="D50" i="34"/>
  <c r="F50" i="34"/>
  <c r="G50" i="34"/>
  <c r="K50" i="34"/>
  <c r="A49" i="41" l="1"/>
  <c r="B49" i="41"/>
  <c r="C49" i="41"/>
  <c r="D49" i="41"/>
  <c r="F49" i="41"/>
  <c r="G49" i="41"/>
  <c r="K49" i="41"/>
  <c r="A58" i="38"/>
  <c r="B58" i="38"/>
  <c r="C58" i="38"/>
  <c r="D58" i="38"/>
  <c r="F58" i="38"/>
  <c r="G58" i="38"/>
  <c r="K58" i="38"/>
  <c r="K22" i="35" l="1"/>
  <c r="G22" i="35"/>
  <c r="F22" i="35"/>
  <c r="D22" i="35"/>
  <c r="C22" i="35"/>
  <c r="B22" i="35"/>
  <c r="A22" i="35"/>
  <c r="A1" i="36" l="1" a="1"/>
  <c r="A1" i="36" s="1"/>
  <c r="K65" i="30"/>
  <c r="G65" i="30"/>
  <c r="F65" i="30"/>
  <c r="D65" i="30"/>
  <c r="C65" i="30"/>
  <c r="B65" i="30"/>
  <c r="A65" i="30"/>
  <c r="K89" i="36"/>
  <c r="G89" i="36"/>
  <c r="F89" i="36"/>
  <c r="D89" i="36"/>
  <c r="C89" i="36"/>
  <c r="B89" i="36"/>
  <c r="A89" i="36"/>
  <c r="K53" i="32" l="1"/>
  <c r="G53" i="32"/>
  <c r="F53" i="32"/>
  <c r="D53" i="32"/>
  <c r="C53" i="32"/>
  <c r="B53" i="32"/>
  <c r="A53" i="32"/>
  <c r="B72" i="32"/>
  <c r="A72" i="32"/>
  <c r="A32" i="38"/>
  <c r="B32" i="38"/>
  <c r="C32" i="38"/>
  <c r="D32" i="38"/>
  <c r="F32" i="38"/>
  <c r="G32" i="38"/>
  <c r="K32" i="38"/>
  <c r="A50" i="30" l="1"/>
  <c r="B50" i="30"/>
  <c r="C50" i="30"/>
  <c r="D50" i="30"/>
  <c r="F50" i="30"/>
  <c r="G50" i="30"/>
  <c r="K50" i="30"/>
  <c r="K43" i="40" l="1"/>
  <c r="F43" i="40"/>
  <c r="D43" i="40"/>
  <c r="C43" i="40"/>
  <c r="B43" i="40"/>
  <c r="A43" i="40"/>
  <c r="K44" i="34" l="1"/>
  <c r="G44" i="34"/>
  <c r="F44" i="34"/>
  <c r="D44" i="34"/>
  <c r="C44" i="34"/>
  <c r="B44" i="34"/>
  <c r="A44" i="34"/>
  <c r="K17" i="34"/>
  <c r="G17" i="34"/>
  <c r="F17" i="34"/>
  <c r="D17" i="34"/>
  <c r="C17" i="34"/>
  <c r="B17" i="34"/>
  <c r="A17" i="34"/>
  <c r="K77" i="35"/>
  <c r="F77" i="35"/>
  <c r="D77" i="35"/>
  <c r="C77" i="35"/>
  <c r="B77" i="35"/>
  <c r="A77" i="35"/>
  <c r="K43" i="41" l="1"/>
  <c r="G43" i="41"/>
  <c r="F43" i="41"/>
  <c r="D43" i="41"/>
  <c r="C43" i="41"/>
  <c r="B43" i="41"/>
  <c r="A43" i="41"/>
  <c r="K68" i="30"/>
  <c r="G68" i="30"/>
  <c r="F68" i="30"/>
  <c r="D68" i="30"/>
  <c r="C68" i="30"/>
  <c r="B68" i="30"/>
  <c r="A68" i="30"/>
  <c r="K24" i="41" l="1"/>
  <c r="G24" i="41"/>
  <c r="F24" i="41"/>
  <c r="D24" i="41"/>
  <c r="C24" i="41"/>
  <c r="B24" i="41"/>
  <c r="A24" i="41"/>
  <c r="A44" i="38" l="1"/>
  <c r="B44" i="38"/>
  <c r="C44" i="38"/>
  <c r="D44" i="38"/>
  <c r="F44" i="38"/>
  <c r="G44" i="38"/>
  <c r="K44" i="38"/>
  <c r="A30" i="38"/>
  <c r="B30" i="38"/>
  <c r="C30" i="38"/>
  <c r="D30" i="38"/>
  <c r="F30" i="38"/>
  <c r="G30" i="38"/>
  <c r="K30" i="38"/>
  <c r="A24" i="38"/>
  <c r="B24" i="38"/>
  <c r="C24" i="38"/>
  <c r="D24" i="38"/>
  <c r="F24" i="38"/>
  <c r="G24" i="38"/>
  <c r="K24" i="38"/>
  <c r="A62" i="30" l="1"/>
  <c r="B62" i="30"/>
  <c r="C62" i="30"/>
  <c r="D62" i="30"/>
  <c r="F62" i="30"/>
  <c r="G62" i="30"/>
  <c r="K62" i="30"/>
  <c r="A55" i="30"/>
  <c r="B55" i="30"/>
  <c r="C55" i="30"/>
  <c r="D55" i="30"/>
  <c r="F55" i="30"/>
  <c r="G55" i="30"/>
  <c r="K55" i="30"/>
  <c r="K46" i="40"/>
  <c r="F46" i="40"/>
  <c r="D46" i="40"/>
  <c r="C46" i="40"/>
  <c r="B46" i="40"/>
  <c r="A46" i="40"/>
  <c r="K20" i="30"/>
  <c r="G20" i="30"/>
  <c r="F20" i="30"/>
  <c r="D20" i="30"/>
  <c r="C20" i="30"/>
  <c r="B20" i="30"/>
  <c r="A20" i="30"/>
  <c r="K49" i="36" l="1"/>
  <c r="G49" i="36"/>
  <c r="F49" i="36"/>
  <c r="D49" i="36"/>
  <c r="C49" i="36"/>
  <c r="B49" i="36"/>
  <c r="A49" i="36"/>
  <c r="K46" i="41"/>
  <c r="G46" i="41"/>
  <c r="F46" i="41"/>
  <c r="D46" i="41"/>
  <c r="C46" i="41"/>
  <c r="B46" i="41"/>
  <c r="A46" i="41"/>
  <c r="K78" i="30" l="1"/>
  <c r="G78" i="30"/>
  <c r="F78" i="30"/>
  <c r="D78" i="30"/>
  <c r="C78" i="30"/>
  <c r="B78" i="30"/>
  <c r="A78" i="30"/>
  <c r="G92" i="42" l="1"/>
  <c r="F92" i="42"/>
  <c r="D92" i="42"/>
  <c r="C92" i="42"/>
  <c r="B92" i="42"/>
  <c r="A92" i="42"/>
  <c r="G79" i="42"/>
  <c r="F79" i="42"/>
  <c r="D79" i="42"/>
  <c r="C79" i="42"/>
  <c r="B79" i="42"/>
  <c r="A79" i="42"/>
  <c r="K47" i="41"/>
  <c r="G47" i="41"/>
  <c r="F47" i="41"/>
  <c r="D47" i="41"/>
  <c r="C47" i="41"/>
  <c r="B47" i="41"/>
  <c r="A47" i="41"/>
  <c r="K32" i="41"/>
  <c r="G32" i="41"/>
  <c r="F32" i="41"/>
  <c r="D32" i="41"/>
  <c r="C32" i="41"/>
  <c r="B32" i="41"/>
  <c r="A32" i="41"/>
  <c r="K31" i="41"/>
  <c r="G31" i="41"/>
  <c r="F31" i="41"/>
  <c r="D31" i="41"/>
  <c r="C31" i="41"/>
  <c r="B31" i="41"/>
  <c r="A31" i="41"/>
  <c r="K30" i="41"/>
  <c r="G30" i="41"/>
  <c r="F30" i="41"/>
  <c r="D30" i="41"/>
  <c r="C30" i="41"/>
  <c r="B30" i="41"/>
  <c r="A30" i="41"/>
  <c r="K48" i="34" l="1"/>
  <c r="G48" i="34"/>
  <c r="F48" i="34"/>
  <c r="D48" i="34"/>
  <c r="C48" i="34"/>
  <c r="B48" i="34"/>
  <c r="A48" i="34"/>
  <c r="G107" i="42"/>
  <c r="F107" i="42"/>
  <c r="D107" i="42"/>
  <c r="C107" i="42"/>
  <c r="B107" i="42"/>
  <c r="A107" i="42"/>
  <c r="G104" i="42"/>
  <c r="F104" i="42"/>
  <c r="D104" i="42"/>
  <c r="C104" i="42"/>
  <c r="B104" i="42"/>
  <c r="A104" i="42"/>
  <c r="G103" i="42"/>
  <c r="F103" i="42"/>
  <c r="D103" i="42"/>
  <c r="C103" i="42"/>
  <c r="B103" i="42"/>
  <c r="A103" i="42"/>
  <c r="G102" i="42"/>
  <c r="F102" i="42"/>
  <c r="D102" i="42"/>
  <c r="C102" i="42"/>
  <c r="B102" i="42"/>
  <c r="A102" i="42"/>
  <c r="G109" i="42"/>
  <c r="F109" i="42"/>
  <c r="D109" i="42"/>
  <c r="C109" i="42"/>
  <c r="B109" i="42"/>
  <c r="A109" i="42"/>
  <c r="G95" i="42"/>
  <c r="F95" i="42"/>
  <c r="D95" i="42"/>
  <c r="C95" i="42"/>
  <c r="B95" i="42"/>
  <c r="A95" i="42"/>
  <c r="G100" i="42"/>
  <c r="F100" i="42"/>
  <c r="D100" i="42"/>
  <c r="C100" i="42"/>
  <c r="B100" i="42"/>
  <c r="A100" i="42"/>
  <c r="G91" i="42"/>
  <c r="F91" i="42"/>
  <c r="D91" i="42"/>
  <c r="C91" i="42"/>
  <c r="B91" i="42"/>
  <c r="A91" i="42"/>
  <c r="G90" i="42"/>
  <c r="F90" i="42"/>
  <c r="D90" i="42"/>
  <c r="C90" i="42"/>
  <c r="B90" i="42"/>
  <c r="A90" i="42"/>
  <c r="G97" i="42"/>
  <c r="F97" i="42"/>
  <c r="D97" i="42"/>
  <c r="C97" i="42"/>
  <c r="B97" i="42"/>
  <c r="A97" i="42"/>
  <c r="G83" i="42"/>
  <c r="F83" i="42"/>
  <c r="D83" i="42"/>
  <c r="C83" i="42"/>
  <c r="B83" i="42"/>
  <c r="A83" i="42"/>
  <c r="G84" i="42"/>
  <c r="F84" i="42"/>
  <c r="D84" i="42"/>
  <c r="C84" i="42"/>
  <c r="B84" i="42"/>
  <c r="A84" i="42"/>
  <c r="G85" i="42"/>
  <c r="F85" i="42"/>
  <c r="D85" i="42"/>
  <c r="C85" i="42"/>
  <c r="B85" i="42"/>
  <c r="A85" i="42"/>
  <c r="G82" i="42"/>
  <c r="F82" i="42"/>
  <c r="D82" i="42"/>
  <c r="C82" i="42"/>
  <c r="B82" i="42"/>
  <c r="A82" i="42"/>
  <c r="G78" i="42"/>
  <c r="F78" i="42"/>
  <c r="D78" i="42"/>
  <c r="C78" i="42"/>
  <c r="B78" i="42"/>
  <c r="A78" i="42"/>
  <c r="K34" i="42"/>
  <c r="G34" i="42"/>
  <c r="F34" i="42"/>
  <c r="D34" i="42"/>
  <c r="C34" i="42"/>
  <c r="B34" i="42"/>
  <c r="A34" i="42"/>
  <c r="K31" i="42"/>
  <c r="G31" i="42"/>
  <c r="F31" i="42"/>
  <c r="D31" i="42"/>
  <c r="C31" i="42"/>
  <c r="B31" i="42"/>
  <c r="A31" i="42"/>
  <c r="K30" i="42"/>
  <c r="G30" i="42"/>
  <c r="F30" i="42"/>
  <c r="D30" i="42"/>
  <c r="C30" i="42"/>
  <c r="B30" i="42"/>
  <c r="A30" i="42"/>
  <c r="K22" i="42"/>
  <c r="G22" i="42"/>
  <c r="F22" i="42"/>
  <c r="D22" i="42"/>
  <c r="C22" i="42"/>
  <c r="B22" i="42"/>
  <c r="A22" i="42"/>
  <c r="K21" i="42"/>
  <c r="G21" i="42"/>
  <c r="F21" i="42"/>
  <c r="D21" i="42"/>
  <c r="C21" i="42"/>
  <c r="B21" i="42"/>
  <c r="A21" i="42"/>
  <c r="K20" i="42"/>
  <c r="G20" i="42"/>
  <c r="F20" i="42"/>
  <c r="D20" i="42"/>
  <c r="C20" i="42"/>
  <c r="B20" i="42"/>
  <c r="A20" i="42"/>
  <c r="K19" i="42"/>
  <c r="G19" i="42"/>
  <c r="F19" i="42"/>
  <c r="D19" i="42"/>
  <c r="C19" i="42"/>
  <c r="B19" i="42"/>
  <c r="A19" i="42"/>
  <c r="K15" i="42"/>
  <c r="G15" i="42"/>
  <c r="F15" i="42"/>
  <c r="D15" i="42"/>
  <c r="C15" i="42"/>
  <c r="B15" i="42"/>
  <c r="A15" i="42"/>
  <c r="K17" i="42"/>
  <c r="G17" i="42"/>
  <c r="F17" i="42"/>
  <c r="D17" i="42"/>
  <c r="C17" i="42"/>
  <c r="B17" i="42"/>
  <c r="A17" i="42"/>
  <c r="K16" i="42"/>
  <c r="G16" i="42"/>
  <c r="F16" i="42"/>
  <c r="D16" i="42"/>
  <c r="C16" i="42"/>
  <c r="B16" i="42"/>
  <c r="A16" i="42"/>
  <c r="K10" i="42"/>
  <c r="G10" i="42"/>
  <c r="F10" i="42"/>
  <c r="D10" i="42"/>
  <c r="C10" i="42"/>
  <c r="B10" i="42"/>
  <c r="K8" i="42"/>
  <c r="G8" i="42"/>
  <c r="F8" i="42"/>
  <c r="D8" i="42"/>
  <c r="C8" i="42"/>
  <c r="B8" i="42"/>
  <c r="A8" i="42"/>
  <c r="K18" i="30" l="1"/>
  <c r="G18" i="30"/>
  <c r="F18" i="30"/>
  <c r="D18" i="30"/>
  <c r="C18" i="30"/>
  <c r="B18" i="30"/>
  <c r="A18" i="30"/>
  <c r="K40" i="30"/>
  <c r="G40" i="30"/>
  <c r="F40" i="30"/>
  <c r="D40" i="30"/>
  <c r="C40" i="30"/>
  <c r="B40" i="30"/>
  <c r="A40" i="30"/>
  <c r="K76" i="36" l="1"/>
  <c r="G76" i="36"/>
  <c r="F76" i="36"/>
  <c r="D76" i="36"/>
  <c r="C76" i="36"/>
  <c r="B76" i="36"/>
  <c r="A76" i="36"/>
  <c r="K54" i="36"/>
  <c r="G54" i="36"/>
  <c r="F54" i="36"/>
  <c r="D54" i="36"/>
  <c r="C54" i="36"/>
  <c r="B54" i="36"/>
  <c r="A54" i="36"/>
  <c r="K37" i="32" l="1"/>
  <c r="G37" i="32"/>
  <c r="F37" i="32"/>
  <c r="D37" i="32"/>
  <c r="C37" i="32"/>
  <c r="B37" i="32"/>
  <c r="A37" i="32"/>
  <c r="K21" i="36" l="1"/>
  <c r="G21" i="36"/>
  <c r="F21" i="36"/>
  <c r="D21" i="36"/>
  <c r="C21" i="36"/>
  <c r="B21" i="36"/>
  <c r="K65" i="41"/>
  <c r="G65" i="41"/>
  <c r="F65" i="41"/>
  <c r="D65" i="41"/>
  <c r="C65" i="41"/>
  <c r="B65" i="41"/>
  <c r="A65" i="41"/>
  <c r="A18" i="38" l="1"/>
  <c r="B18" i="38"/>
  <c r="C18" i="38"/>
  <c r="D18" i="38"/>
  <c r="F18" i="38"/>
  <c r="G18" i="38"/>
  <c r="K18" i="38"/>
  <c r="K17" i="33" l="1"/>
  <c r="G17" i="33"/>
  <c r="F17" i="33"/>
  <c r="D17" i="33"/>
  <c r="C17" i="33"/>
  <c r="B17" i="33"/>
  <c r="A17" i="33"/>
  <c r="K29" i="33" l="1"/>
  <c r="G29" i="33"/>
  <c r="F29" i="33"/>
  <c r="D29" i="33"/>
  <c r="C29" i="33"/>
  <c r="B29" i="33"/>
  <c r="A29" i="33"/>
  <c r="K36" i="30" l="1"/>
  <c r="G36" i="30"/>
  <c r="F36" i="30"/>
  <c r="D36" i="30"/>
  <c r="C36" i="30"/>
  <c r="B36" i="30"/>
  <c r="A36" i="30"/>
  <c r="K33" i="35" l="1"/>
  <c r="G33" i="35"/>
  <c r="F33" i="35"/>
  <c r="D33" i="35"/>
  <c r="C33" i="35"/>
  <c r="B33" i="35"/>
  <c r="A33" i="35"/>
  <c r="A28" i="34" l="1"/>
  <c r="B28" i="34"/>
  <c r="C28" i="34"/>
  <c r="D28" i="34"/>
  <c r="F28" i="34"/>
  <c r="G28" i="34"/>
  <c r="K28" i="34"/>
  <c r="A34" i="34"/>
  <c r="B34" i="34"/>
  <c r="C34" i="34"/>
  <c r="D34" i="34"/>
  <c r="F34" i="34"/>
  <c r="G34" i="34"/>
  <c r="K34" i="34"/>
  <c r="K37" i="36"/>
  <c r="G37" i="36"/>
  <c r="F37" i="36"/>
  <c r="D37" i="36"/>
  <c r="C37" i="36"/>
  <c r="B37" i="36"/>
  <c r="A68" i="38" l="1"/>
  <c r="B68" i="38"/>
  <c r="C68" i="38"/>
  <c r="D68" i="38"/>
  <c r="F68" i="38"/>
  <c r="G68" i="38"/>
  <c r="K68" i="38"/>
  <c r="A63" i="38" l="1"/>
  <c r="B63" i="38"/>
  <c r="C63" i="38"/>
  <c r="D63" i="38"/>
  <c r="F63" i="38"/>
  <c r="G63" i="38"/>
  <c r="K63" i="38"/>
  <c r="K31" i="30" l="1"/>
  <c r="G31" i="30"/>
  <c r="F31" i="30"/>
  <c r="D31" i="30"/>
  <c r="C31" i="30"/>
  <c r="B31" i="30"/>
  <c r="A31" i="30"/>
  <c r="K59" i="40" l="1"/>
  <c r="A22" i="34" l="1"/>
  <c r="B22" i="34"/>
  <c r="C22" i="34"/>
  <c r="D22" i="34"/>
  <c r="F22" i="34"/>
  <c r="G22" i="34"/>
  <c r="K22" i="34"/>
  <c r="K24" i="30" l="1"/>
  <c r="G24" i="30"/>
  <c r="F24" i="30"/>
  <c r="D24" i="30"/>
  <c r="C24" i="30"/>
  <c r="B24" i="30"/>
  <c r="A24" i="30"/>
  <c r="K66" i="30"/>
  <c r="G66" i="30"/>
  <c r="F66" i="30"/>
  <c r="D66" i="30"/>
  <c r="C66" i="30"/>
  <c r="B66" i="30"/>
  <c r="A66" i="30"/>
  <c r="K15" i="33"/>
  <c r="G15" i="33"/>
  <c r="F15" i="33"/>
  <c r="D15" i="33"/>
  <c r="C15" i="33"/>
  <c r="B15" i="33"/>
  <c r="A15" i="33"/>
  <c r="A47" i="38" l="1"/>
  <c r="B47" i="38"/>
  <c r="C47" i="38"/>
  <c r="D47" i="38"/>
  <c r="F47" i="38"/>
  <c r="G47" i="38"/>
  <c r="K47" i="38"/>
  <c r="K21" i="28" l="1"/>
  <c r="G21" i="28"/>
  <c r="F21" i="28"/>
  <c r="D21" i="28"/>
  <c r="C21" i="28"/>
  <c r="B21" i="28"/>
  <c r="A21" i="28"/>
  <c r="K16" i="41"/>
  <c r="G16" i="41"/>
  <c r="F16" i="41"/>
  <c r="D16" i="41"/>
  <c r="C16" i="41"/>
  <c r="B16" i="41"/>
  <c r="A16" i="41"/>
  <c r="K49" i="32" l="1"/>
  <c r="G49" i="32"/>
  <c r="F49" i="32"/>
  <c r="D49" i="32"/>
  <c r="C49" i="32"/>
  <c r="B49" i="32"/>
  <c r="A49" i="32"/>
  <c r="K32" i="33" l="1"/>
  <c r="G32" i="33"/>
  <c r="F32" i="33"/>
  <c r="D32" i="33"/>
  <c r="C32" i="33"/>
  <c r="B32" i="33"/>
  <c r="A32" i="33"/>
  <c r="A85" i="35" l="1"/>
  <c r="B85" i="35"/>
  <c r="C85" i="35"/>
  <c r="D85" i="35"/>
  <c r="F85" i="35"/>
  <c r="K85" i="35"/>
  <c r="K64" i="33" l="1"/>
  <c r="G64" i="33"/>
  <c r="F64" i="33"/>
  <c r="D64" i="33"/>
  <c r="C64" i="33"/>
  <c r="B64" i="33"/>
  <c r="A64" i="33"/>
  <c r="K52" i="36" l="1"/>
  <c r="G52" i="36"/>
  <c r="F52" i="36"/>
  <c r="D52" i="36"/>
  <c r="C52" i="36"/>
  <c r="B52" i="36"/>
  <c r="A52" i="36"/>
  <c r="K47" i="33"/>
  <c r="G47" i="33"/>
  <c r="F47" i="33"/>
  <c r="D47" i="33"/>
  <c r="C47" i="33"/>
  <c r="B47" i="33"/>
  <c r="A47" i="33"/>
  <c r="K107" i="35" l="1"/>
  <c r="F107" i="35"/>
  <c r="D107" i="35"/>
  <c r="C107" i="35"/>
  <c r="B107" i="35"/>
  <c r="A107" i="35"/>
  <c r="K45" i="33" l="1"/>
  <c r="G45" i="33"/>
  <c r="F45" i="33"/>
  <c r="D45" i="33"/>
  <c r="C45" i="33"/>
  <c r="B45" i="33"/>
  <c r="A45" i="33"/>
  <c r="K68" i="41" l="1"/>
  <c r="G68" i="41"/>
  <c r="F68" i="41"/>
  <c r="D68" i="41"/>
  <c r="C68" i="41"/>
  <c r="B68" i="41"/>
  <c r="A68" i="41"/>
  <c r="K14" i="41"/>
  <c r="G14" i="41"/>
  <c r="F14" i="41"/>
  <c r="D14" i="41"/>
  <c r="C14" i="41"/>
  <c r="B14" i="41"/>
  <c r="A14" i="41"/>
  <c r="K19" i="36"/>
  <c r="G19" i="36"/>
  <c r="F19" i="36"/>
  <c r="D19" i="36"/>
  <c r="C19" i="36"/>
  <c r="B19" i="36"/>
  <c r="K50" i="41" l="1"/>
  <c r="G50" i="41"/>
  <c r="F50" i="41"/>
  <c r="D50" i="41"/>
  <c r="C50" i="41"/>
  <c r="B50" i="41"/>
  <c r="A50" i="41"/>
  <c r="A66" i="38" l="1"/>
  <c r="B66" i="38"/>
  <c r="C66" i="38"/>
  <c r="D66" i="38"/>
  <c r="F66" i="38"/>
  <c r="G66" i="38"/>
  <c r="K66" i="38"/>
  <c r="A20" i="38"/>
  <c r="B20" i="38"/>
  <c r="C20" i="38"/>
  <c r="D20" i="38"/>
  <c r="F20" i="38"/>
  <c r="G20" i="38"/>
  <c r="K20" i="38"/>
  <c r="K18" i="41" l="1"/>
  <c r="G18" i="41"/>
  <c r="F18" i="41"/>
  <c r="D18" i="41"/>
  <c r="C18" i="41"/>
  <c r="B18" i="41"/>
  <c r="A18" i="41"/>
  <c r="K60" i="41"/>
  <c r="G60" i="41"/>
  <c r="F60" i="41"/>
  <c r="D60" i="41"/>
  <c r="C60" i="41"/>
  <c r="B60" i="41"/>
  <c r="A60" i="41"/>
  <c r="A96" i="35"/>
  <c r="B96" i="35"/>
  <c r="C96" i="35"/>
  <c r="D96" i="35"/>
  <c r="F96" i="35"/>
  <c r="K96" i="35"/>
  <c r="A18" i="35"/>
  <c r="B18" i="35"/>
  <c r="C18" i="35"/>
  <c r="D18" i="35"/>
  <c r="F18" i="35"/>
  <c r="G18" i="35"/>
  <c r="K18" i="35"/>
  <c r="A8" i="34" l="1"/>
  <c r="B8" i="34"/>
  <c r="C8" i="34"/>
  <c r="D8" i="34"/>
  <c r="F8" i="34"/>
  <c r="G8" i="34"/>
  <c r="K8" i="34"/>
  <c r="K66" i="36" l="1"/>
  <c r="G66" i="36"/>
  <c r="F66" i="36"/>
  <c r="D66" i="36"/>
  <c r="C66" i="36"/>
  <c r="B66" i="36"/>
  <c r="A66" i="36"/>
  <c r="K66" i="34" l="1"/>
  <c r="G66" i="34"/>
  <c r="F66" i="34"/>
  <c r="D66" i="34"/>
  <c r="C66" i="34"/>
  <c r="B66" i="34"/>
  <c r="A66" i="34"/>
  <c r="K82" i="34" l="1"/>
  <c r="F82" i="34"/>
  <c r="D82" i="34"/>
  <c r="C82" i="34"/>
  <c r="B82" i="34"/>
  <c r="A82" i="34"/>
  <c r="A71" i="38" l="1"/>
  <c r="B71" i="38"/>
  <c r="C71" i="38"/>
  <c r="D71" i="38"/>
  <c r="F71" i="38"/>
  <c r="G71" i="38"/>
  <c r="K71" i="38"/>
  <c r="A70" i="34" l="1"/>
  <c r="A72" i="34"/>
  <c r="A73" i="34"/>
  <c r="A74" i="34"/>
  <c r="A79" i="34"/>
  <c r="A78" i="34"/>
  <c r="A36" i="32"/>
  <c r="A77" i="30"/>
  <c r="B77" i="30"/>
  <c r="C77" i="30"/>
  <c r="D77" i="30"/>
  <c r="F77" i="30"/>
  <c r="G77" i="30"/>
  <c r="K77" i="30"/>
  <c r="K43" i="33"/>
  <c r="G43" i="33"/>
  <c r="F43" i="33"/>
  <c r="D43" i="33"/>
  <c r="C43" i="33"/>
  <c r="B43" i="33"/>
  <c r="A43" i="33"/>
  <c r="K64" i="41" l="1"/>
  <c r="K69" i="41"/>
  <c r="A34" i="35"/>
  <c r="B34" i="35"/>
  <c r="C34" i="35"/>
  <c r="D34" i="35"/>
  <c r="F34" i="35"/>
  <c r="G34" i="35"/>
  <c r="K34" i="35"/>
  <c r="K47" i="40" l="1"/>
  <c r="F47" i="40"/>
  <c r="D47" i="40"/>
  <c r="C47" i="40"/>
  <c r="B47" i="40"/>
  <c r="A47" i="40"/>
  <c r="A14" i="38"/>
  <c r="B14" i="38"/>
  <c r="C14" i="38"/>
  <c r="D14" i="38"/>
  <c r="F14" i="38"/>
  <c r="G14" i="38"/>
  <c r="K14" i="38"/>
  <c r="A94" i="35" l="1"/>
  <c r="B94" i="35"/>
  <c r="C94" i="35"/>
  <c r="D94" i="35"/>
  <c r="F94" i="35"/>
  <c r="K94" i="35"/>
  <c r="K52" i="33" l="1"/>
  <c r="G52" i="33"/>
  <c r="F52" i="33"/>
  <c r="D52" i="33"/>
  <c r="C52" i="33"/>
  <c r="B52" i="33"/>
  <c r="A52" i="33"/>
  <c r="K44" i="33"/>
  <c r="G44" i="33"/>
  <c r="F44" i="33"/>
  <c r="D44" i="33"/>
  <c r="C44" i="33"/>
  <c r="B44" i="33"/>
  <c r="A44" i="33"/>
  <c r="K39" i="33"/>
  <c r="G39" i="33"/>
  <c r="F39" i="33"/>
  <c r="D39" i="33"/>
  <c r="C39" i="33"/>
  <c r="B39" i="33"/>
  <c r="A39" i="33"/>
  <c r="B59" i="32" l="1"/>
  <c r="A59" i="32"/>
  <c r="B58" i="32"/>
  <c r="A58" i="32"/>
  <c r="K50" i="32"/>
  <c r="G50" i="32"/>
  <c r="F50" i="32"/>
  <c r="D50" i="32"/>
  <c r="C50" i="32"/>
  <c r="B50" i="32"/>
  <c r="A50" i="32"/>
  <c r="A90" i="35"/>
  <c r="B90" i="35"/>
  <c r="C90" i="35"/>
  <c r="D90" i="35"/>
  <c r="F90" i="35"/>
  <c r="K90" i="35"/>
  <c r="K31" i="36" l="1"/>
  <c r="G31" i="36"/>
  <c r="F31" i="36"/>
  <c r="D31" i="36"/>
  <c r="C31" i="36"/>
  <c r="B31" i="36"/>
  <c r="A47" i="36"/>
  <c r="A60" i="36"/>
  <c r="A64" i="36"/>
  <c r="A72" i="36"/>
  <c r="A75" i="36"/>
  <c r="A84" i="36"/>
  <c r="A81" i="36"/>
  <c r="A80" i="36"/>
  <c r="K53" i="40"/>
  <c r="K49" i="40"/>
  <c r="F49" i="40"/>
  <c r="D49" i="40"/>
  <c r="C49" i="40"/>
  <c r="B49" i="40"/>
  <c r="A49" i="40"/>
  <c r="K21" i="34" l="1"/>
  <c r="G21" i="34"/>
  <c r="F21" i="34"/>
  <c r="D21" i="34"/>
  <c r="C21" i="34"/>
  <c r="B21" i="34"/>
  <c r="A21" i="34"/>
  <c r="K83" i="30" l="1"/>
  <c r="G83" i="30"/>
  <c r="F83" i="30"/>
  <c r="D83" i="30"/>
  <c r="C83" i="30"/>
  <c r="B83" i="30"/>
  <c r="A83" i="30"/>
  <c r="J55" i="36" l="1"/>
  <c r="J50" i="40"/>
  <c r="J86" i="42"/>
  <c r="J59" i="30"/>
  <c r="J51" i="41"/>
  <c r="J55" i="34"/>
  <c r="J60" i="30"/>
  <c r="J48" i="31"/>
  <c r="J51" i="32"/>
  <c r="J50" i="28"/>
  <c r="J56" i="33"/>
  <c r="J56" i="34"/>
  <c r="J57" i="36"/>
  <c r="J70" i="38"/>
  <c r="J52" i="32"/>
  <c r="J69" i="31"/>
  <c r="J70" i="33"/>
  <c r="J111" i="42"/>
  <c r="J101" i="42"/>
  <c r="J57" i="41"/>
  <c r="J65" i="34"/>
  <c r="J65" i="30"/>
  <c r="J81" i="30"/>
  <c r="J72" i="41"/>
  <c r="J61" i="30"/>
  <c r="J89" i="35"/>
  <c r="J50" i="38"/>
  <c r="J48" i="38"/>
  <c r="J87" i="35"/>
  <c r="J45" i="36"/>
  <c r="J50" i="30"/>
  <c r="J44" i="34"/>
  <c r="J77" i="35"/>
  <c r="J43" i="41"/>
  <c r="J79" i="42"/>
  <c r="J90" i="42"/>
  <c r="J68" i="38"/>
  <c r="J47" i="33"/>
  <c r="J82" i="34"/>
  <c r="J39" i="33"/>
  <c r="J50" i="32"/>
  <c r="K64" i="36"/>
  <c r="G64" i="36"/>
  <c r="F64" i="36"/>
  <c r="D64" i="36"/>
  <c r="C64" i="36"/>
  <c r="B64" i="36"/>
  <c r="A15" i="38" l="1"/>
  <c r="B15" i="38"/>
  <c r="C15" i="38"/>
  <c r="D15" i="38"/>
  <c r="F15" i="38"/>
  <c r="G15" i="38"/>
  <c r="K15" i="38"/>
  <c r="K16" i="32" l="1"/>
  <c r="G16" i="32"/>
  <c r="F16" i="32"/>
  <c r="D16" i="32"/>
  <c r="C16" i="32"/>
  <c r="B16" i="32"/>
  <c r="A16" i="32"/>
  <c r="K30" i="34"/>
  <c r="G30" i="34"/>
  <c r="F30" i="34"/>
  <c r="D30" i="34"/>
  <c r="C30" i="34"/>
  <c r="B30" i="34"/>
  <c r="A30" i="34"/>
  <c r="K35" i="34"/>
  <c r="G35" i="34"/>
  <c r="F35" i="34"/>
  <c r="D35" i="34"/>
  <c r="C35" i="34"/>
  <c r="B35" i="34"/>
  <c r="A35" i="34"/>
  <c r="K36" i="32"/>
  <c r="G36" i="32"/>
  <c r="F36" i="32"/>
  <c r="D36" i="32"/>
  <c r="C36" i="32"/>
  <c r="B36" i="32"/>
  <c r="K21" i="32"/>
  <c r="G21" i="32"/>
  <c r="F21" i="32"/>
  <c r="D21" i="32"/>
  <c r="C21" i="32"/>
  <c r="B21" i="32"/>
  <c r="A21" i="32"/>
  <c r="K32" i="32"/>
  <c r="G32" i="32"/>
  <c r="F32" i="32"/>
  <c r="D32" i="32"/>
  <c r="C32" i="32"/>
  <c r="B32" i="32"/>
  <c r="A32" i="32"/>
  <c r="K14" i="35"/>
  <c r="G14" i="35"/>
  <c r="F14" i="35"/>
  <c r="D14" i="35"/>
  <c r="C14" i="35"/>
  <c r="B14" i="35"/>
  <c r="A14" i="35"/>
  <c r="K34" i="33" l="1"/>
  <c r="G34" i="33"/>
  <c r="F34" i="33"/>
  <c r="D34" i="33"/>
  <c r="C34" i="33"/>
  <c r="B34" i="33"/>
  <c r="A34" i="33"/>
  <c r="K19" i="33"/>
  <c r="G19" i="33"/>
  <c r="F19" i="33"/>
  <c r="D19" i="33"/>
  <c r="C19" i="33"/>
  <c r="B19" i="33"/>
  <c r="A19" i="33"/>
  <c r="K30" i="33"/>
  <c r="G30" i="33"/>
  <c r="F30" i="33"/>
  <c r="D30" i="33"/>
  <c r="C30" i="33"/>
  <c r="B30" i="33"/>
  <c r="A30" i="33"/>
  <c r="K26" i="41" l="1"/>
  <c r="G26" i="41"/>
  <c r="F26" i="41"/>
  <c r="D26" i="41"/>
  <c r="C26" i="41"/>
  <c r="B26" i="41"/>
  <c r="A26" i="41"/>
  <c r="K15" i="41"/>
  <c r="G15" i="41"/>
  <c r="F15" i="41"/>
  <c r="D15" i="41"/>
  <c r="C15" i="41"/>
  <c r="B15" i="41"/>
  <c r="A15" i="41"/>
  <c r="K31" i="31"/>
  <c r="G31" i="31"/>
  <c r="F31" i="31"/>
  <c r="D31" i="31"/>
  <c r="C31" i="31"/>
  <c r="B31" i="31"/>
  <c r="A31" i="31"/>
  <c r="K26" i="31"/>
  <c r="G26" i="31"/>
  <c r="F26" i="31"/>
  <c r="D26" i="31"/>
  <c r="C26" i="31"/>
  <c r="B26" i="31"/>
  <c r="A26" i="31"/>
  <c r="K31" i="32" l="1"/>
  <c r="G31" i="32"/>
  <c r="F31" i="32"/>
  <c r="D31" i="32"/>
  <c r="C31" i="32"/>
  <c r="B31" i="32"/>
  <c r="A31" i="32"/>
  <c r="K25" i="32"/>
  <c r="G25" i="32"/>
  <c r="F25" i="32"/>
  <c r="D25" i="32"/>
  <c r="C25" i="32"/>
  <c r="B25" i="32"/>
  <c r="A25" i="32"/>
  <c r="K18" i="32"/>
  <c r="G18" i="32"/>
  <c r="F18" i="32"/>
  <c r="D18" i="32"/>
  <c r="C18" i="32"/>
  <c r="B18" i="32"/>
  <c r="A18" i="32"/>
  <c r="K13" i="36"/>
  <c r="G13" i="36"/>
  <c r="F13" i="36"/>
  <c r="D13" i="36"/>
  <c r="C13" i="36"/>
  <c r="B13" i="36"/>
  <c r="K9" i="32" l="1"/>
  <c r="G9" i="32"/>
  <c r="F9" i="32"/>
  <c r="D9" i="32"/>
  <c r="C9" i="32"/>
  <c r="B9" i="32"/>
  <c r="A9" i="32"/>
  <c r="K26" i="38" l="1"/>
  <c r="G26" i="38"/>
  <c r="F26" i="38"/>
  <c r="D26" i="38"/>
  <c r="C26" i="38"/>
  <c r="B26" i="38"/>
  <c r="A26" i="38"/>
  <c r="K64" i="40" l="1"/>
  <c r="A13" i="35"/>
  <c r="B13" i="35"/>
  <c r="C13" i="35"/>
  <c r="D13" i="35"/>
  <c r="F13" i="35"/>
  <c r="G13" i="35"/>
  <c r="K13" i="35"/>
  <c r="K26" i="36" l="1"/>
  <c r="G26" i="36"/>
  <c r="F26" i="36"/>
  <c r="D26" i="36"/>
  <c r="C26" i="36"/>
  <c r="B26" i="36"/>
  <c r="J18" i="33" l="1"/>
  <c r="J6" i="31" l="1"/>
  <c r="J6" i="38"/>
  <c r="J5" i="42"/>
  <c r="J5" i="33"/>
  <c r="J19" i="31"/>
  <c r="J20" i="32"/>
  <c r="J20" i="28"/>
  <c r="J6" i="41"/>
  <c r="J22" i="36"/>
  <c r="J21" i="35"/>
  <c r="J8" i="35"/>
  <c r="J23" i="30"/>
  <c r="J19" i="38"/>
  <c r="J19" i="41"/>
  <c r="J18" i="42"/>
  <c r="J21" i="34"/>
  <c r="F63" i="28"/>
  <c r="K23" i="28"/>
  <c r="G23" i="28"/>
  <c r="F23" i="28"/>
  <c r="D23" i="28"/>
  <c r="C23" i="28"/>
  <c r="B23" i="28"/>
  <c r="A23" i="28"/>
  <c r="K78" i="34"/>
  <c r="F78" i="34"/>
  <c r="D78" i="34"/>
  <c r="C78" i="34"/>
  <c r="B78" i="34"/>
  <c r="K15" i="34"/>
  <c r="G15" i="34"/>
  <c r="F15" i="34"/>
  <c r="D15" i="34"/>
  <c r="C15" i="34"/>
  <c r="B15" i="34"/>
  <c r="A15" i="34"/>
  <c r="A9" i="35" l="1"/>
  <c r="B9" i="35"/>
  <c r="C9" i="35"/>
  <c r="D9" i="35"/>
  <c r="F9" i="35"/>
  <c r="G9" i="35"/>
  <c r="K9" i="35"/>
  <c r="K12" i="36" l="1"/>
  <c r="G12" i="36"/>
  <c r="F12" i="36"/>
  <c r="D12" i="36"/>
  <c r="C12" i="36"/>
  <c r="B12" i="36"/>
  <c r="K41" i="33" l="1"/>
  <c r="G41" i="33"/>
  <c r="F41" i="33"/>
  <c r="D41" i="33"/>
  <c r="C41" i="33"/>
  <c r="B41" i="33"/>
  <c r="A41" i="33"/>
  <c r="K19" i="32" l="1"/>
  <c r="G19" i="32"/>
  <c r="F19" i="32"/>
  <c r="D19" i="32"/>
  <c r="C19" i="32"/>
  <c r="B19" i="32"/>
  <c r="A19" i="32"/>
  <c r="K63" i="34" l="1"/>
  <c r="F63" i="34"/>
  <c r="D63" i="34"/>
  <c r="C63" i="34"/>
  <c r="B63" i="34"/>
  <c r="A63" i="34"/>
  <c r="A16" i="35" l="1"/>
  <c r="B16" i="35"/>
  <c r="C16" i="35"/>
  <c r="D16" i="35"/>
  <c r="F16" i="35"/>
  <c r="G16" i="35"/>
  <c r="K16" i="35"/>
  <c r="K22" i="32" l="1"/>
  <c r="G22" i="32"/>
  <c r="F22" i="32"/>
  <c r="D22" i="32"/>
  <c r="C22" i="32"/>
  <c r="B22" i="32"/>
  <c r="A22" i="32"/>
  <c r="A24" i="35" l="1"/>
  <c r="B24" i="35"/>
  <c r="C24" i="35"/>
  <c r="D24" i="35"/>
  <c r="F24" i="35"/>
  <c r="G24" i="35"/>
  <c r="A21" i="38" l="1"/>
  <c r="B21" i="38"/>
  <c r="C21" i="38"/>
  <c r="D21" i="38"/>
  <c r="F21" i="38"/>
  <c r="G21" i="38"/>
  <c r="K21" i="38"/>
  <c r="K45" i="32" l="1"/>
  <c r="G45" i="32"/>
  <c r="F45" i="32"/>
  <c r="D45" i="32"/>
  <c r="C45" i="32"/>
  <c r="B45" i="32"/>
  <c r="A45" i="32"/>
  <c r="K43" i="31" l="1"/>
  <c r="G43" i="31"/>
  <c r="F43" i="31"/>
  <c r="D43" i="31"/>
  <c r="C43" i="31"/>
  <c r="B43" i="31"/>
  <c r="A43" i="31"/>
  <c r="K101" i="35" l="1"/>
  <c r="F101" i="35"/>
  <c r="D101" i="35"/>
  <c r="C101" i="35"/>
  <c r="B101" i="35"/>
  <c r="A101" i="35"/>
  <c r="A99" i="35" l="1"/>
  <c r="B99" i="35"/>
  <c r="C99" i="35"/>
  <c r="D99" i="35"/>
  <c r="F99" i="35"/>
  <c r="K99" i="35"/>
  <c r="A83" i="35"/>
  <c r="B83" i="35"/>
  <c r="C83" i="35"/>
  <c r="D83" i="35"/>
  <c r="F83" i="35"/>
  <c r="K83" i="35"/>
  <c r="K21" i="41" l="1"/>
  <c r="G21" i="41"/>
  <c r="F21" i="41"/>
  <c r="D21" i="41"/>
  <c r="C21" i="41"/>
  <c r="B21" i="41"/>
  <c r="A21" i="41"/>
  <c r="A16" i="30" l="1"/>
  <c r="B16" i="30"/>
  <c r="C16" i="30"/>
  <c r="D16" i="30"/>
  <c r="F16" i="30"/>
  <c r="G16" i="30"/>
  <c r="K16" i="30"/>
  <c r="K62" i="40" l="1"/>
  <c r="K24" i="32" l="1"/>
  <c r="G24" i="32"/>
  <c r="F24" i="32"/>
  <c r="D24" i="32"/>
  <c r="C24" i="32"/>
  <c r="B24" i="32"/>
  <c r="A24" i="32"/>
  <c r="K73" i="34" l="1"/>
  <c r="F73" i="34"/>
  <c r="D73" i="34"/>
  <c r="C73" i="34"/>
  <c r="B73" i="34"/>
  <c r="A56" i="30" l="1"/>
  <c r="B56" i="30"/>
  <c r="C56" i="30"/>
  <c r="D56" i="30"/>
  <c r="F56" i="30"/>
  <c r="G56" i="30"/>
  <c r="K56" i="30"/>
  <c r="K23" i="31" l="1"/>
  <c r="G23" i="31"/>
  <c r="F23" i="31"/>
  <c r="D23" i="31"/>
  <c r="C23" i="31"/>
  <c r="B23" i="31"/>
  <c r="A23" i="31"/>
  <c r="K14" i="32" l="1"/>
  <c r="G14" i="32"/>
  <c r="F14" i="32"/>
  <c r="D14" i="32"/>
  <c r="C14" i="32"/>
  <c r="B14" i="32"/>
  <c r="A14" i="32"/>
  <c r="A36" i="34" l="1"/>
  <c r="B36" i="34"/>
  <c r="C36" i="34"/>
  <c r="D36" i="34"/>
  <c r="F36" i="34"/>
  <c r="G36" i="34"/>
  <c r="K36" i="34"/>
  <c r="K22" i="33" l="1"/>
  <c r="G22" i="33"/>
  <c r="F22" i="33"/>
  <c r="D22" i="33"/>
  <c r="C22" i="33"/>
  <c r="B22" i="33"/>
  <c r="A22" i="33"/>
  <c r="A23" i="38" l="1"/>
  <c r="B23" i="38"/>
  <c r="C23" i="38"/>
  <c r="D23" i="38"/>
  <c r="F23" i="38"/>
  <c r="G23" i="38"/>
  <c r="K23" i="38"/>
  <c r="K34" i="32" l="1"/>
  <c r="G34" i="32"/>
  <c r="F34" i="32"/>
  <c r="D34" i="32"/>
  <c r="C34" i="32"/>
  <c r="B34" i="32"/>
  <c r="A34" i="32"/>
  <c r="K79" i="34" l="1"/>
  <c r="F79" i="34"/>
  <c r="D79" i="34"/>
  <c r="C79" i="34"/>
  <c r="B79" i="34"/>
  <c r="K26" i="34"/>
  <c r="G26" i="34"/>
  <c r="F26" i="34"/>
  <c r="D26" i="34"/>
  <c r="C26" i="34"/>
  <c r="B26" i="34"/>
  <c r="A26" i="34"/>
  <c r="A28" i="30" l="1"/>
  <c r="B28" i="30"/>
  <c r="C28" i="30"/>
  <c r="D28" i="30"/>
  <c r="F28" i="30"/>
  <c r="G28" i="30"/>
  <c r="K28" i="30"/>
  <c r="K81" i="36"/>
  <c r="G81" i="36"/>
  <c r="F81" i="36"/>
  <c r="D81" i="36"/>
  <c r="C81" i="36"/>
  <c r="B81" i="36"/>
  <c r="K28" i="36"/>
  <c r="G28" i="36"/>
  <c r="F28" i="36"/>
  <c r="D28" i="36"/>
  <c r="C28" i="36"/>
  <c r="B28" i="36"/>
  <c r="A26" i="35" l="1"/>
  <c r="B26" i="35"/>
  <c r="C26" i="35"/>
  <c r="D26" i="35"/>
  <c r="F26" i="35"/>
  <c r="G26" i="35"/>
  <c r="K23" i="41" l="1"/>
  <c r="G23" i="41"/>
  <c r="F23" i="41"/>
  <c r="D23" i="41"/>
  <c r="C23" i="41"/>
  <c r="B23" i="41"/>
  <c r="A23" i="41"/>
  <c r="K45" i="38" l="1"/>
  <c r="G45" i="38"/>
  <c r="F45" i="38"/>
  <c r="D45" i="38"/>
  <c r="C45" i="38"/>
  <c r="B45" i="38"/>
  <c r="A45" i="38"/>
  <c r="K84" i="36" l="1"/>
  <c r="G84" i="36"/>
  <c r="F84" i="36"/>
  <c r="D84" i="36"/>
  <c r="C84" i="36"/>
  <c r="B84" i="36"/>
  <c r="A35" i="38" l="1"/>
  <c r="B35" i="38"/>
  <c r="C35" i="38"/>
  <c r="D35" i="38"/>
  <c r="F35" i="38"/>
  <c r="G35" i="38"/>
  <c r="K35" i="38"/>
  <c r="K65" i="40" l="1"/>
  <c r="A46" i="38" l="1"/>
  <c r="B46" i="38"/>
  <c r="C46" i="38"/>
  <c r="D46" i="38"/>
  <c r="F46" i="38"/>
  <c r="G46" i="38"/>
  <c r="K46" i="38"/>
  <c r="K53" i="34" l="1"/>
  <c r="G53" i="34"/>
  <c r="F53" i="34"/>
  <c r="D53" i="34"/>
  <c r="C53" i="34"/>
  <c r="B53" i="34"/>
  <c r="A53" i="34"/>
  <c r="K46" i="34"/>
  <c r="G46" i="34"/>
  <c r="F46" i="34"/>
  <c r="D46" i="34"/>
  <c r="C46" i="34"/>
  <c r="B46" i="34"/>
  <c r="A46" i="34"/>
  <c r="K21" i="31" l="1"/>
  <c r="G21" i="31"/>
  <c r="F21" i="31"/>
  <c r="D21" i="31"/>
  <c r="C21" i="31"/>
  <c r="B21" i="31"/>
  <c r="A21" i="31"/>
  <c r="K80" i="36" l="1"/>
  <c r="G80" i="36"/>
  <c r="F80" i="36"/>
  <c r="D80" i="36"/>
  <c r="C80" i="36"/>
  <c r="B80" i="36"/>
  <c r="F27" i="36" l="1"/>
  <c r="K75" i="36" l="1"/>
  <c r="F75" i="36"/>
  <c r="D75" i="36"/>
  <c r="C75" i="36"/>
  <c r="B75" i="36"/>
  <c r="A102" i="35" l="1"/>
  <c r="B102" i="35"/>
  <c r="C102" i="35"/>
  <c r="D102" i="35"/>
  <c r="F102" i="35"/>
  <c r="K102" i="35"/>
  <c r="A10" i="35"/>
  <c r="B10" i="35"/>
  <c r="C10" i="35"/>
  <c r="D10" i="35"/>
  <c r="F10" i="35"/>
  <c r="G10" i="35"/>
  <c r="K10" i="35"/>
  <c r="A31" i="38" l="1"/>
  <c r="B31" i="38"/>
  <c r="C31" i="38"/>
  <c r="D31" i="38"/>
  <c r="F31" i="38"/>
  <c r="G31" i="38"/>
  <c r="K31" i="38"/>
  <c r="K59" i="33" l="1"/>
  <c r="G59" i="33"/>
  <c r="F59" i="33"/>
  <c r="D59" i="33"/>
  <c r="C59" i="33"/>
  <c r="B59" i="33"/>
  <c r="A59" i="33"/>
  <c r="K72" i="36" l="1"/>
  <c r="G72" i="36"/>
  <c r="D72" i="36"/>
  <c r="C72" i="36"/>
  <c r="B72" i="36"/>
  <c r="K27" i="36"/>
  <c r="G27" i="36"/>
  <c r="D27" i="36"/>
  <c r="C27" i="36"/>
  <c r="B27" i="36"/>
  <c r="A22" i="38" l="1"/>
  <c r="B22" i="38"/>
  <c r="C22" i="38"/>
  <c r="D22" i="38"/>
  <c r="F22" i="38"/>
  <c r="G22" i="38"/>
  <c r="K22" i="38"/>
  <c r="A27" i="30" l="1"/>
  <c r="B27" i="30"/>
  <c r="C27" i="30"/>
  <c r="D27" i="30"/>
  <c r="F27" i="30"/>
  <c r="G27" i="30"/>
  <c r="K27" i="30"/>
  <c r="K23" i="32" l="1"/>
  <c r="G23" i="32"/>
  <c r="F23" i="32"/>
  <c r="D23" i="32"/>
  <c r="C23" i="32"/>
  <c r="B23" i="32"/>
  <c r="A23" i="32"/>
  <c r="A25" i="35" l="1"/>
  <c r="B25" i="35"/>
  <c r="C25" i="35"/>
  <c r="D25" i="35"/>
  <c r="F25" i="35"/>
  <c r="G25" i="35"/>
  <c r="K25" i="35"/>
  <c r="A48" i="33" l="1"/>
  <c r="B48" i="33"/>
  <c r="C48" i="33"/>
  <c r="D48" i="33"/>
  <c r="F48" i="33"/>
  <c r="G48" i="33"/>
  <c r="K48" i="33"/>
  <c r="G69" i="41" l="1"/>
  <c r="F69" i="41"/>
  <c r="D69" i="41"/>
  <c r="C69" i="41"/>
  <c r="B69" i="41"/>
  <c r="A69" i="41"/>
  <c r="J22" i="42" l="1"/>
  <c r="J17" i="28"/>
  <c r="J25" i="28"/>
  <c r="J17" i="36"/>
  <c r="J29" i="35"/>
  <c r="J56" i="41"/>
  <c r="J42" i="28"/>
  <c r="J68" i="28"/>
  <c r="J104" i="42"/>
  <c r="J92" i="42"/>
  <c r="J67" i="28"/>
  <c r="J109" i="42"/>
  <c r="J61" i="36"/>
  <c r="J54" i="41"/>
  <c r="J51" i="34" l="1"/>
  <c r="J31" i="33"/>
  <c r="J39" i="30"/>
  <c r="J10" i="31"/>
  <c r="J20" i="34"/>
  <c r="J9" i="36"/>
  <c r="J7" i="41"/>
  <c r="J61" i="38"/>
  <c r="J8" i="38"/>
  <c r="J53" i="31"/>
  <c r="J59" i="41"/>
  <c r="J20" i="31"/>
  <c r="J12" i="28"/>
  <c r="J9" i="33"/>
  <c r="J32" i="28"/>
  <c r="J34" i="28"/>
  <c r="J37" i="34"/>
  <c r="J51" i="28"/>
  <c r="J57" i="28"/>
  <c r="J56" i="31"/>
  <c r="J19" i="28"/>
  <c r="J108" i="42"/>
  <c r="J65" i="31"/>
  <c r="J46" i="28"/>
  <c r="J48" i="32"/>
  <c r="J36" i="28"/>
  <c r="J35" i="41"/>
  <c r="J34" i="31"/>
  <c r="J47" i="28"/>
  <c r="J46" i="31"/>
  <c r="J11" i="30"/>
  <c r="J36" i="35"/>
  <c r="J33" i="41"/>
  <c r="J55" i="38"/>
  <c r="J55" i="28"/>
  <c r="J44" i="38"/>
  <c r="J44" i="28"/>
  <c r="J17" i="30"/>
  <c r="J16" i="28"/>
  <c r="J27" i="28"/>
  <c r="J71" i="30"/>
  <c r="J61" i="28"/>
  <c r="J32" i="41"/>
  <c r="J33" i="28"/>
  <c r="J21" i="42"/>
  <c r="J24" i="28"/>
  <c r="J20" i="42"/>
  <c r="J22" i="28"/>
  <c r="J26" i="30"/>
  <c r="J32" i="38"/>
  <c r="J53" i="32"/>
  <c r="J51" i="38"/>
  <c r="J39" i="34"/>
  <c r="J40" i="35"/>
  <c r="J40" i="36"/>
  <c r="J34" i="42"/>
  <c r="J38" i="36"/>
  <c r="J18" i="36"/>
  <c r="J16" i="36"/>
  <c r="J60" i="38"/>
  <c r="J63" i="41"/>
  <c r="J57" i="30"/>
  <c r="J14" i="30"/>
  <c r="J29" i="36"/>
  <c r="J45" i="31"/>
  <c r="J48" i="40"/>
  <c r="J84" i="42"/>
  <c r="J99" i="42"/>
  <c r="J10" i="42"/>
  <c r="J9" i="30"/>
  <c r="J56" i="38"/>
  <c r="J9" i="38"/>
  <c r="J78" i="30"/>
  <c r="J66" i="31"/>
  <c r="J8" i="42"/>
  <c r="J11" i="34"/>
  <c r="J95" i="42"/>
  <c r="J60" i="34"/>
  <c r="J49" i="41"/>
  <c r="J50" i="34"/>
  <c r="J22" i="35"/>
  <c r="J31" i="41"/>
  <c r="J89" i="36"/>
  <c r="J83" i="42"/>
  <c r="J62" i="30"/>
  <c r="J83" i="30"/>
  <c r="J15" i="42"/>
  <c r="J17" i="34"/>
  <c r="J24" i="38"/>
  <c r="J24" i="41"/>
  <c r="J100" i="42"/>
  <c r="J68" i="30"/>
  <c r="J30" i="38"/>
  <c r="J46" i="40"/>
  <c r="J55" i="30"/>
  <c r="J17" i="42"/>
  <c r="J20" i="30"/>
  <c r="J46" i="41"/>
  <c r="J49" i="36"/>
  <c r="J83" i="35"/>
  <c r="J47" i="41"/>
  <c r="J30" i="41"/>
  <c r="J82" i="42"/>
  <c r="J48" i="34"/>
  <c r="J47" i="40"/>
  <c r="J85" i="42"/>
  <c r="J91" i="42"/>
  <c r="J76" i="36"/>
  <c r="J79" i="34"/>
  <c r="J107" i="42"/>
  <c r="J78" i="42"/>
  <c r="J64" i="40"/>
  <c r="J103" i="42"/>
  <c r="J102" i="42"/>
  <c r="J40" i="30"/>
  <c r="J31" i="42"/>
  <c r="J28" i="34"/>
  <c r="J18" i="30"/>
  <c r="J16" i="42"/>
  <c r="J34" i="35"/>
  <c r="J30" i="42"/>
  <c r="J19" i="42"/>
  <c r="J31" i="30"/>
  <c r="J47" i="38"/>
  <c r="J54" i="36"/>
  <c r="J22" i="34"/>
  <c r="J63" i="38"/>
  <c r="J65" i="41"/>
  <c r="J18" i="38"/>
  <c r="J21" i="36"/>
  <c r="J17" i="33"/>
  <c r="J29" i="33"/>
  <c r="J36" i="30"/>
  <c r="J37" i="36"/>
  <c r="J33" i="35"/>
  <c r="J34" i="34"/>
  <c r="J59" i="40"/>
  <c r="J15" i="33"/>
  <c r="J14" i="41"/>
  <c r="J66" i="30"/>
  <c r="J24" i="30"/>
  <c r="J16" i="41"/>
  <c r="J32" i="33"/>
  <c r="J20" i="38"/>
  <c r="J21" i="28"/>
  <c r="J50" i="41"/>
  <c r="J68" i="41"/>
  <c r="J64" i="33"/>
  <c r="J85" i="35"/>
  <c r="J52" i="36"/>
  <c r="J107" i="35"/>
  <c r="J26" i="36"/>
  <c r="J45" i="33"/>
  <c r="J19" i="36"/>
  <c r="J60" i="41"/>
  <c r="J77" i="30"/>
  <c r="J66" i="38"/>
  <c r="J18" i="41"/>
  <c r="J71" i="38"/>
  <c r="J18" i="35"/>
  <c r="J96" i="35"/>
  <c r="J8" i="34"/>
  <c r="J15" i="38"/>
  <c r="J43" i="33"/>
  <c r="J14" i="38"/>
  <c r="J52" i="33"/>
  <c r="J94" i="35"/>
  <c r="J44" i="33"/>
  <c r="J90" i="35"/>
  <c r="J53" i="40"/>
  <c r="J31" i="36"/>
  <c r="J63" i="34"/>
  <c r="J64" i="36"/>
  <c r="J21" i="32"/>
  <c r="J35" i="34"/>
  <c r="J32" i="32"/>
  <c r="J16" i="32"/>
  <c r="J36" i="32"/>
  <c r="J30" i="34"/>
  <c r="J78" i="34"/>
  <c r="J26" i="31"/>
  <c r="J26" i="41"/>
  <c r="J19" i="33"/>
  <c r="J30" i="33"/>
  <c r="J31" i="31"/>
  <c r="J14" i="35"/>
  <c r="J15" i="41"/>
  <c r="J34" i="33"/>
  <c r="J25" i="32"/>
  <c r="J18" i="32"/>
  <c r="J31" i="32"/>
  <c r="J13" i="36"/>
  <c r="J9" i="32"/>
  <c r="J26" i="38"/>
  <c r="J13" i="35"/>
  <c r="J62" i="40"/>
  <c r="J99" i="35"/>
  <c r="J26" i="34"/>
  <c r="J23" i="28"/>
  <c r="J15" i="34"/>
  <c r="J9" i="35"/>
  <c r="J12" i="36"/>
  <c r="J41" i="33"/>
  <c r="J19" i="32"/>
  <c r="J16" i="35"/>
  <c r="J22" i="32"/>
  <c r="J21" i="38"/>
  <c r="J24" i="35"/>
  <c r="J45" i="32"/>
  <c r="J43" i="31"/>
  <c r="J56" i="30"/>
  <c r="J84" i="36"/>
  <c r="J101" i="35"/>
  <c r="J21" i="41"/>
  <c r="J16" i="30"/>
  <c r="J53" i="34"/>
  <c r="J23" i="31"/>
  <c r="J24" i="32"/>
  <c r="J75" i="36"/>
  <c r="J73" i="34"/>
  <c r="J14" i="32"/>
  <c r="J46" i="38"/>
  <c r="J72" i="36"/>
  <c r="J36" i="34"/>
  <c r="J23" i="38"/>
  <c r="J22" i="33"/>
  <c r="J34" i="32"/>
  <c r="J81" i="36"/>
  <c r="J28" i="30"/>
  <c r="J28" i="36"/>
  <c r="J26" i="35"/>
  <c r="J23" i="41"/>
  <c r="J45" i="38"/>
  <c r="J35" i="38"/>
  <c r="J65" i="40"/>
  <c r="J46" i="34"/>
  <c r="J21" i="31"/>
  <c r="J80" i="36"/>
  <c r="J10" i="35"/>
  <c r="J102" i="35"/>
  <c r="J31" i="38"/>
  <c r="J59" i="33"/>
  <c r="J22" i="38"/>
  <c r="J27" i="36"/>
  <c r="J69" i="41"/>
  <c r="J25" i="35"/>
  <c r="J27" i="30"/>
  <c r="J23" i="32"/>
  <c r="J48" i="33"/>
  <c r="D22" i="41" l="1"/>
  <c r="D37" i="41"/>
  <c r="D38" i="41"/>
  <c r="C22" i="41"/>
  <c r="C37" i="41"/>
  <c r="C38" i="41"/>
  <c r="B22" i="41"/>
  <c r="B37" i="41"/>
  <c r="B38" i="41"/>
  <c r="A22" i="41"/>
  <c r="A37" i="41"/>
  <c r="A38" i="41"/>
  <c r="D64" i="41"/>
  <c r="B64" i="41"/>
  <c r="C64" i="41"/>
  <c r="A64" i="41"/>
  <c r="K60" i="33" l="1"/>
  <c r="G60" i="33"/>
  <c r="F60" i="33"/>
  <c r="D60" i="33"/>
  <c r="C60" i="33"/>
  <c r="B60" i="33"/>
  <c r="A60" i="33"/>
  <c r="K22" i="31" l="1"/>
  <c r="J22" i="31"/>
  <c r="G22" i="31"/>
  <c r="F22" i="31"/>
  <c r="D22" i="31"/>
  <c r="C22" i="31"/>
  <c r="B22" i="31"/>
  <c r="A22" i="31"/>
  <c r="A74" i="30" l="1"/>
  <c r="B74" i="30"/>
  <c r="C74" i="30"/>
  <c r="D74" i="30"/>
  <c r="F74" i="30"/>
  <c r="G74" i="30"/>
  <c r="K74" i="30"/>
  <c r="K13" i="31" l="1"/>
  <c r="G13" i="31"/>
  <c r="F13" i="31"/>
  <c r="D13" i="31"/>
  <c r="C13" i="31"/>
  <c r="B13" i="31"/>
  <c r="A13" i="31"/>
  <c r="K44" i="40" l="1"/>
  <c r="F44" i="40"/>
  <c r="D44" i="40"/>
  <c r="C44" i="40"/>
  <c r="B44" i="40"/>
  <c r="A44" i="40"/>
  <c r="B55" i="32" l="1"/>
  <c r="A55" i="32"/>
  <c r="K62" i="38" l="1"/>
  <c r="F62" i="38"/>
  <c r="D62" i="38"/>
  <c r="C62" i="38"/>
  <c r="B62" i="38"/>
  <c r="A62" i="38"/>
  <c r="K16" i="38" l="1"/>
  <c r="G16" i="38"/>
  <c r="F16" i="38"/>
  <c r="D16" i="38"/>
  <c r="C16" i="38"/>
  <c r="B16" i="38"/>
  <c r="A16" i="38"/>
  <c r="A73" i="30" l="1"/>
  <c r="B73" i="30"/>
  <c r="C73" i="30"/>
  <c r="D73" i="30"/>
  <c r="F73" i="30"/>
  <c r="G73" i="30"/>
  <c r="K73" i="30"/>
  <c r="K44" i="31" l="1"/>
  <c r="G44" i="31"/>
  <c r="F44" i="31"/>
  <c r="D44" i="31"/>
  <c r="C44" i="31"/>
  <c r="B44" i="31"/>
  <c r="A44" i="31"/>
  <c r="K60" i="36" l="1"/>
  <c r="G60" i="36"/>
  <c r="F60" i="36"/>
  <c r="D60" i="36"/>
  <c r="C60" i="36"/>
  <c r="B60" i="36"/>
  <c r="K47" i="36" l="1"/>
  <c r="G47" i="36"/>
  <c r="F47" i="36"/>
  <c r="D47" i="36"/>
  <c r="C47" i="36"/>
  <c r="B47" i="36"/>
  <c r="K49" i="30" l="1"/>
  <c r="G49" i="30"/>
  <c r="F49" i="30"/>
  <c r="D49" i="30"/>
  <c r="C49" i="30"/>
  <c r="B49" i="30"/>
  <c r="A49" i="30"/>
  <c r="A37" i="30" l="1"/>
  <c r="B37" i="30"/>
  <c r="C37" i="30"/>
  <c r="D37" i="30"/>
  <c r="F37" i="30"/>
  <c r="G37" i="30"/>
  <c r="K37" i="30"/>
  <c r="K47" i="32" l="1"/>
  <c r="G47" i="32"/>
  <c r="F47" i="32"/>
  <c r="D47" i="32"/>
  <c r="C47" i="32"/>
  <c r="B47" i="32"/>
  <c r="A47" i="32"/>
  <c r="K42" i="33" l="1"/>
  <c r="G42" i="33"/>
  <c r="F42" i="33"/>
  <c r="D42" i="33"/>
  <c r="C42" i="33"/>
  <c r="B42" i="33"/>
  <c r="A42" i="33"/>
  <c r="K63" i="33"/>
  <c r="G63" i="33"/>
  <c r="F63" i="33"/>
  <c r="D63" i="33"/>
  <c r="C63" i="33"/>
  <c r="B63" i="33"/>
  <c r="A63" i="33"/>
  <c r="B67" i="32" l="1"/>
  <c r="A67" i="32"/>
  <c r="J37" i="30" l="1"/>
  <c r="K60" i="31" l="1"/>
  <c r="G60" i="31"/>
  <c r="F60" i="31"/>
  <c r="D60" i="31"/>
  <c r="C60" i="31"/>
  <c r="B60" i="31"/>
  <c r="A60" i="31"/>
  <c r="K41" i="31" l="1"/>
  <c r="G41" i="31"/>
  <c r="F41" i="31"/>
  <c r="D41" i="31"/>
  <c r="C41" i="31"/>
  <c r="B41" i="31"/>
  <c r="A41" i="31"/>
  <c r="K74" i="34" l="1"/>
  <c r="F74" i="34"/>
  <c r="D74" i="34"/>
  <c r="C74" i="34"/>
  <c r="B74" i="34"/>
  <c r="K15" i="32" l="1"/>
  <c r="G15" i="32"/>
  <c r="F15" i="32"/>
  <c r="D15" i="32"/>
  <c r="C15" i="32"/>
  <c r="B15" i="32"/>
  <c r="A15" i="32"/>
  <c r="A78" i="35"/>
  <c r="B78" i="35"/>
  <c r="C78" i="35"/>
  <c r="D78" i="35"/>
  <c r="F78" i="35"/>
  <c r="G78" i="35"/>
  <c r="K78" i="35"/>
  <c r="K13" i="33" l="1"/>
  <c r="G13" i="33"/>
  <c r="F13" i="33"/>
  <c r="D13" i="33"/>
  <c r="C13" i="33"/>
  <c r="B13" i="33"/>
  <c r="A13" i="33"/>
  <c r="F38" i="41" l="1"/>
  <c r="G38" i="41"/>
  <c r="K38" i="41"/>
  <c r="K53" i="38" l="1"/>
  <c r="G53" i="38"/>
  <c r="F53" i="38"/>
  <c r="D53" i="38"/>
  <c r="C53" i="38"/>
  <c r="B53" i="38"/>
  <c r="A53" i="38"/>
  <c r="K63" i="40" l="1"/>
  <c r="G64" i="41" l="1"/>
  <c r="K58" i="33" l="1"/>
  <c r="G58" i="33"/>
  <c r="F58" i="33"/>
  <c r="D58" i="33"/>
  <c r="C58" i="33"/>
  <c r="B58" i="33"/>
  <c r="A58" i="33"/>
  <c r="K72" i="34" l="1"/>
  <c r="F72" i="34"/>
  <c r="D72" i="34"/>
  <c r="C72" i="34"/>
  <c r="B72" i="34"/>
  <c r="J44" i="31" l="1"/>
  <c r="J47" i="32"/>
  <c r="J42" i="33"/>
  <c r="J60" i="31"/>
  <c r="J38" i="41"/>
  <c r="J63" i="40"/>
  <c r="J64" i="41"/>
  <c r="J58" i="33"/>
  <c r="J72" i="34"/>
  <c r="A105" i="35" l="1"/>
  <c r="B105" i="35"/>
  <c r="C105" i="35"/>
  <c r="D105" i="35"/>
  <c r="F105" i="35"/>
  <c r="K105" i="35"/>
  <c r="K67" i="38" l="1"/>
  <c r="G67" i="38"/>
  <c r="F67" i="38"/>
  <c r="D67" i="38"/>
  <c r="C67" i="38"/>
  <c r="B67" i="38"/>
  <c r="A67" i="38"/>
  <c r="K59" i="34" l="1"/>
  <c r="G59" i="34"/>
  <c r="F59" i="34"/>
  <c r="D59" i="34"/>
  <c r="C59" i="34"/>
  <c r="B59" i="34"/>
  <c r="A59" i="34"/>
  <c r="A64" i="30" l="1"/>
  <c r="K10" i="41"/>
  <c r="G10" i="41"/>
  <c r="F10" i="41"/>
  <c r="D10" i="41"/>
  <c r="C10" i="41"/>
  <c r="B10" i="41"/>
  <c r="A10" i="41"/>
  <c r="K98" i="35"/>
  <c r="F98" i="35"/>
  <c r="D98" i="35"/>
  <c r="C98" i="35"/>
  <c r="B98" i="35"/>
  <c r="A98" i="35"/>
  <c r="K22" i="41"/>
  <c r="G22" i="41"/>
  <c r="F22" i="41"/>
  <c r="K62" i="28"/>
  <c r="F62" i="28"/>
  <c r="D62" i="28"/>
  <c r="C62" i="28"/>
  <c r="B62" i="28"/>
  <c r="A62" i="28"/>
  <c r="F37" i="41"/>
  <c r="G37" i="41"/>
  <c r="K37" i="41"/>
  <c r="K63" i="28"/>
  <c r="G63" i="28"/>
  <c r="D63" i="28"/>
  <c r="C63" i="28"/>
  <c r="B63" i="28"/>
  <c r="A63" i="28"/>
  <c r="A8" i="31"/>
  <c r="B8" i="31"/>
  <c r="C8" i="31"/>
  <c r="D8" i="31"/>
  <c r="A32" i="31"/>
  <c r="B32" i="31"/>
  <c r="C32" i="31"/>
  <c r="D32" i="31"/>
  <c r="A59" i="31"/>
  <c r="B59" i="31"/>
  <c r="C59" i="31"/>
  <c r="D59" i="31"/>
  <c r="A52" i="31"/>
  <c r="B52" i="31"/>
  <c r="C52" i="31"/>
  <c r="D52" i="31"/>
  <c r="A71" i="31"/>
  <c r="B71" i="31"/>
  <c r="C71" i="31"/>
  <c r="D71" i="31"/>
  <c r="K8" i="31"/>
  <c r="K32" i="31"/>
  <c r="G8" i="31"/>
  <c r="G32" i="31"/>
  <c r="F8" i="31"/>
  <c r="F32" i="31"/>
  <c r="K37" i="35"/>
  <c r="G37" i="35"/>
  <c r="F37" i="35"/>
  <c r="D37" i="35"/>
  <c r="C37" i="35"/>
  <c r="B37" i="35"/>
  <c r="A37" i="35"/>
  <c r="K52" i="31"/>
  <c r="G52" i="31"/>
  <c r="F52" i="31"/>
  <c r="G5" i="37"/>
  <c r="G7" i="37"/>
  <c r="G8" i="37"/>
  <c r="K10" i="37"/>
  <c r="G10" i="37"/>
  <c r="F10" i="37"/>
  <c r="D10" i="37"/>
  <c r="C10" i="37"/>
  <c r="B10" i="37"/>
  <c r="A10" i="37"/>
  <c r="K53" i="28"/>
  <c r="G53" i="28"/>
  <c r="F53" i="28"/>
  <c r="D53" i="28"/>
  <c r="C53" i="28"/>
  <c r="B53" i="28"/>
  <c r="A53" i="28"/>
  <c r="B62" i="32"/>
  <c r="A62" i="32"/>
  <c r="D70" i="34"/>
  <c r="C70" i="34"/>
  <c r="B70" i="34"/>
  <c r="K33" i="32"/>
  <c r="G33" i="32"/>
  <c r="F33" i="32"/>
  <c r="D33" i="32"/>
  <c r="C33" i="32"/>
  <c r="B33" i="32"/>
  <c r="A33" i="32"/>
  <c r="K46" i="32"/>
  <c r="G46" i="32"/>
  <c r="F46" i="32"/>
  <c r="D46" i="32"/>
  <c r="C46" i="32"/>
  <c r="B46" i="32"/>
  <c r="A46" i="32"/>
  <c r="A5" i="37"/>
  <c r="F15" i="28"/>
  <c r="K55" i="40"/>
  <c r="K33" i="38"/>
  <c r="G33" i="38"/>
  <c r="F33" i="38"/>
  <c r="D33" i="38"/>
  <c r="C33" i="38"/>
  <c r="B33" i="38"/>
  <c r="A33" i="38"/>
  <c r="K54" i="37"/>
  <c r="G54" i="37"/>
  <c r="F54" i="37"/>
  <c r="D54" i="37"/>
  <c r="C54" i="37"/>
  <c r="B54" i="37"/>
  <c r="A54" i="37"/>
  <c r="K53" i="37"/>
  <c r="G53" i="37"/>
  <c r="F53" i="37"/>
  <c r="D53" i="37"/>
  <c r="C53" i="37"/>
  <c r="B53" i="37"/>
  <c r="A53" i="37"/>
  <c r="K52" i="37"/>
  <c r="G52" i="37"/>
  <c r="F52" i="37"/>
  <c r="D52" i="37"/>
  <c r="C52" i="37"/>
  <c r="B52" i="37"/>
  <c r="A52" i="37"/>
  <c r="K51" i="37"/>
  <c r="G51" i="37"/>
  <c r="F51" i="37"/>
  <c r="D51" i="37"/>
  <c r="C51" i="37"/>
  <c r="B51" i="37"/>
  <c r="A51" i="37"/>
  <c r="K50" i="37"/>
  <c r="G50" i="37"/>
  <c r="F50" i="37"/>
  <c r="D50" i="37"/>
  <c r="C50" i="37"/>
  <c r="B50" i="37"/>
  <c r="A50" i="37"/>
  <c r="K49" i="37"/>
  <c r="G49" i="37"/>
  <c r="F49" i="37"/>
  <c r="D49" i="37"/>
  <c r="C49" i="37"/>
  <c r="B49" i="37"/>
  <c r="A49" i="37"/>
  <c r="K48" i="37"/>
  <c r="G48" i="37"/>
  <c r="F48" i="37"/>
  <c r="D48" i="37"/>
  <c r="C48" i="37"/>
  <c r="B48" i="37"/>
  <c r="A48" i="37"/>
  <c r="K47" i="37"/>
  <c r="G47" i="37"/>
  <c r="F47" i="37"/>
  <c r="D47" i="37"/>
  <c r="C47" i="37"/>
  <c r="B47" i="37"/>
  <c r="A47" i="37"/>
  <c r="K46" i="37"/>
  <c r="G46" i="37"/>
  <c r="F46" i="37"/>
  <c r="D46" i="37"/>
  <c r="C46" i="37"/>
  <c r="B46" i="37"/>
  <c r="A46" i="37"/>
  <c r="K45" i="37"/>
  <c r="G45" i="37"/>
  <c r="F45" i="37"/>
  <c r="D45" i="37"/>
  <c r="C45" i="37"/>
  <c r="B45" i="37"/>
  <c r="A45" i="37"/>
  <c r="K44" i="37"/>
  <c r="G44" i="37"/>
  <c r="F44" i="37"/>
  <c r="D44" i="37"/>
  <c r="C44" i="37"/>
  <c r="B44" i="37"/>
  <c r="A44" i="37"/>
  <c r="K43" i="37"/>
  <c r="G43" i="37"/>
  <c r="F43" i="37"/>
  <c r="D43" i="37"/>
  <c r="C43" i="37"/>
  <c r="B43" i="37"/>
  <c r="A43" i="37"/>
  <c r="K42" i="37"/>
  <c r="G42" i="37"/>
  <c r="F42" i="37"/>
  <c r="D42" i="37"/>
  <c r="C42" i="37"/>
  <c r="B42" i="37"/>
  <c r="A42" i="37"/>
  <c r="K41" i="37"/>
  <c r="G41" i="37"/>
  <c r="F41" i="37"/>
  <c r="D41" i="37"/>
  <c r="C41" i="37"/>
  <c r="B41" i="37"/>
  <c r="A41" i="37"/>
  <c r="K40" i="37"/>
  <c r="G40" i="37"/>
  <c r="F40" i="37"/>
  <c r="D40" i="37"/>
  <c r="C40" i="37"/>
  <c r="B40" i="37"/>
  <c r="A40" i="37"/>
  <c r="K39" i="37"/>
  <c r="G39" i="37"/>
  <c r="F39" i="37"/>
  <c r="D39" i="37"/>
  <c r="C39" i="37"/>
  <c r="B39" i="37"/>
  <c r="A39" i="37"/>
  <c r="K38" i="37"/>
  <c r="G38" i="37"/>
  <c r="F38" i="37"/>
  <c r="D38" i="37"/>
  <c r="C38" i="37"/>
  <c r="B38" i="37"/>
  <c r="A38" i="37"/>
  <c r="K37" i="37"/>
  <c r="G37" i="37"/>
  <c r="F37" i="37"/>
  <c r="D37" i="37"/>
  <c r="C37" i="37"/>
  <c r="B37" i="37"/>
  <c r="A37" i="37"/>
  <c r="K32" i="37"/>
  <c r="J32" i="37"/>
  <c r="G32" i="37"/>
  <c r="F32" i="37"/>
  <c r="D32" i="37"/>
  <c r="C32" i="37"/>
  <c r="B32" i="37"/>
  <c r="A32" i="37"/>
  <c r="K36" i="37"/>
  <c r="G36" i="37"/>
  <c r="F36" i="37"/>
  <c r="D36" i="37"/>
  <c r="C36" i="37"/>
  <c r="B36" i="37"/>
  <c r="A36" i="37"/>
  <c r="K31" i="37"/>
  <c r="G31" i="37"/>
  <c r="F31" i="37"/>
  <c r="D31" i="37"/>
  <c r="C31" i="37"/>
  <c r="B31" i="37"/>
  <c r="A31" i="37"/>
  <c r="K35" i="37"/>
  <c r="G35" i="37"/>
  <c r="F35" i="37"/>
  <c r="D35" i="37"/>
  <c r="C35" i="37"/>
  <c r="B35" i="37"/>
  <c r="A35" i="37"/>
  <c r="K34" i="37"/>
  <c r="G34" i="37"/>
  <c r="F34" i="37"/>
  <c r="D34" i="37"/>
  <c r="C34" i="37"/>
  <c r="B34" i="37"/>
  <c r="A34" i="37"/>
  <c r="K33" i="37"/>
  <c r="G33" i="37"/>
  <c r="F33" i="37"/>
  <c r="D33" i="37"/>
  <c r="C33" i="37"/>
  <c r="B33" i="37"/>
  <c r="A33" i="37"/>
  <c r="K30" i="37"/>
  <c r="G30" i="37"/>
  <c r="F30" i="37"/>
  <c r="D30" i="37"/>
  <c r="C30" i="37"/>
  <c r="B30" i="37"/>
  <c r="A30" i="37"/>
  <c r="K29" i="37"/>
  <c r="G29" i="37"/>
  <c r="F29" i="37"/>
  <c r="D29" i="37"/>
  <c r="C29" i="37"/>
  <c r="B29" i="37"/>
  <c r="A29" i="37"/>
  <c r="K28" i="37"/>
  <c r="G28" i="37"/>
  <c r="F28" i="37"/>
  <c r="D28" i="37"/>
  <c r="C28" i="37"/>
  <c r="B28" i="37"/>
  <c r="A28" i="37"/>
  <c r="K22" i="37"/>
  <c r="G22" i="37"/>
  <c r="F22" i="37"/>
  <c r="D22" i="37"/>
  <c r="C22" i="37"/>
  <c r="B22" i="37"/>
  <c r="A22" i="37"/>
  <c r="K21" i="37"/>
  <c r="G21" i="37"/>
  <c r="F21" i="37"/>
  <c r="D21" i="37"/>
  <c r="C21" i="37"/>
  <c r="B21" i="37"/>
  <c r="A21" i="37"/>
  <c r="K16" i="37"/>
  <c r="G16" i="37"/>
  <c r="F16" i="37"/>
  <c r="D16" i="37"/>
  <c r="C16" i="37"/>
  <c r="B16" i="37"/>
  <c r="A16" i="37"/>
  <c r="K23" i="37"/>
  <c r="G23" i="37"/>
  <c r="F23" i="37"/>
  <c r="D23" i="37"/>
  <c r="C23" i="37"/>
  <c r="B23" i="37"/>
  <c r="A23" i="37"/>
  <c r="K20" i="37"/>
  <c r="G20" i="37"/>
  <c r="F20" i="37"/>
  <c r="D20" i="37"/>
  <c r="C20" i="37"/>
  <c r="B20" i="37"/>
  <c r="A20" i="37"/>
  <c r="K19" i="37"/>
  <c r="G19" i="37"/>
  <c r="F19" i="37"/>
  <c r="D19" i="37"/>
  <c r="C19" i="37"/>
  <c r="B19" i="37"/>
  <c r="A19" i="37"/>
  <c r="K18" i="37"/>
  <c r="G18" i="37"/>
  <c r="F18" i="37"/>
  <c r="D18" i="37"/>
  <c r="C18" i="37"/>
  <c r="B18" i="37"/>
  <c r="A18" i="37"/>
  <c r="K15" i="37"/>
  <c r="G15" i="37"/>
  <c r="F15" i="37"/>
  <c r="D15" i="37"/>
  <c r="C15" i="37"/>
  <c r="B15" i="37"/>
  <c r="A15" i="37"/>
  <c r="K7" i="37"/>
  <c r="F7" i="37"/>
  <c r="D7" i="37"/>
  <c r="C7" i="37"/>
  <c r="B7" i="37"/>
  <c r="A7" i="37"/>
  <c r="K14" i="37"/>
  <c r="G14" i="37"/>
  <c r="F14" i="37"/>
  <c r="D14" i="37"/>
  <c r="C14" i="37"/>
  <c r="B14" i="37"/>
  <c r="A14" i="37"/>
  <c r="K13" i="37"/>
  <c r="G13" i="37"/>
  <c r="F13" i="37"/>
  <c r="D13" i="37"/>
  <c r="C13" i="37"/>
  <c r="B13" i="37"/>
  <c r="A13" i="37"/>
  <c r="K12" i="37"/>
  <c r="G12" i="37"/>
  <c r="F12" i="37"/>
  <c r="D12" i="37"/>
  <c r="C12" i="37"/>
  <c r="B12" i="37"/>
  <c r="A12" i="37"/>
  <c r="K11" i="37"/>
  <c r="G11" i="37"/>
  <c r="F11" i="37"/>
  <c r="D11" i="37"/>
  <c r="C11" i="37"/>
  <c r="B11" i="37"/>
  <c r="A11" i="37"/>
  <c r="K9" i="37"/>
  <c r="G9" i="37"/>
  <c r="F9" i="37"/>
  <c r="D9" i="37"/>
  <c r="C9" i="37"/>
  <c r="B9" i="37"/>
  <c r="A9" i="37"/>
  <c r="K17" i="37"/>
  <c r="G17" i="37"/>
  <c r="F17" i="37"/>
  <c r="D17" i="37"/>
  <c r="C17" i="37"/>
  <c r="B17" i="37"/>
  <c r="A17" i="37"/>
  <c r="K8" i="37"/>
  <c r="F8" i="37"/>
  <c r="D8" i="37"/>
  <c r="C8" i="37"/>
  <c r="B8" i="37"/>
  <c r="A8" i="37"/>
  <c r="K6" i="37"/>
  <c r="G6" i="37"/>
  <c r="F6" i="37"/>
  <c r="D6" i="37"/>
  <c r="C6" i="37"/>
  <c r="B6" i="37"/>
  <c r="A6" i="37"/>
  <c r="K5" i="37"/>
  <c r="F5" i="37"/>
  <c r="D5" i="37"/>
  <c r="C5" i="37"/>
  <c r="B5" i="37"/>
  <c r="K53" i="20"/>
  <c r="J53" i="20"/>
  <c r="G53" i="20"/>
  <c r="F53" i="20"/>
  <c r="D53" i="20"/>
  <c r="C53" i="20"/>
  <c r="B53" i="20"/>
  <c r="A53" i="20"/>
  <c r="K30" i="20"/>
  <c r="G30" i="20"/>
  <c r="F30" i="20"/>
  <c r="D30" i="20"/>
  <c r="C30" i="20"/>
  <c r="B30" i="20"/>
  <c r="A30" i="20"/>
  <c r="K43" i="20"/>
  <c r="G43" i="20"/>
  <c r="F43" i="20"/>
  <c r="D43" i="20"/>
  <c r="C43" i="20"/>
  <c r="B43" i="20"/>
  <c r="A43" i="20"/>
  <c r="K70" i="34"/>
  <c r="F70" i="34"/>
  <c r="K50" i="33"/>
  <c r="G50" i="33"/>
  <c r="F50" i="33"/>
  <c r="D50" i="33"/>
  <c r="C50" i="33"/>
  <c r="B50" i="33"/>
  <c r="A50" i="33"/>
  <c r="K57" i="33"/>
  <c r="G57" i="33"/>
  <c r="F57" i="33"/>
  <c r="D57" i="33"/>
  <c r="C57" i="33"/>
  <c r="B57" i="33"/>
  <c r="A57" i="33"/>
  <c r="B68" i="32"/>
  <c r="A68" i="32"/>
  <c r="B64" i="32"/>
  <c r="A64" i="32"/>
  <c r="K43" i="32"/>
  <c r="G43" i="32"/>
  <c r="F43" i="32"/>
  <c r="D43" i="32"/>
  <c r="C43" i="32"/>
  <c r="B43" i="32"/>
  <c r="A43" i="32"/>
  <c r="K10" i="32"/>
  <c r="G10" i="32"/>
  <c r="F10" i="32"/>
  <c r="D10" i="32"/>
  <c r="C10" i="32"/>
  <c r="B10" i="32"/>
  <c r="A10" i="32"/>
  <c r="K71" i="31"/>
  <c r="G71" i="31"/>
  <c r="F71" i="31"/>
  <c r="K59" i="31"/>
  <c r="G59" i="31"/>
  <c r="F59" i="31"/>
  <c r="K64" i="30"/>
  <c r="G64" i="30"/>
  <c r="F64" i="30"/>
  <c r="D64" i="30"/>
  <c r="C64" i="30"/>
  <c r="B64" i="30"/>
  <c r="K59" i="28"/>
  <c r="G59" i="28"/>
  <c r="F59" i="28"/>
  <c r="D59" i="28"/>
  <c r="C59" i="28"/>
  <c r="B59" i="28"/>
  <c r="A59" i="28"/>
  <c r="K15" i="28"/>
  <c r="G15" i="28"/>
  <c r="D15" i="28"/>
  <c r="C15" i="28"/>
  <c r="B15" i="28"/>
  <c r="A15" i="28"/>
  <c r="K14" i="20"/>
  <c r="G14" i="20"/>
  <c r="F14" i="20"/>
  <c r="D14" i="20"/>
  <c r="C14" i="20"/>
  <c r="B14" i="20"/>
  <c r="A14" i="20"/>
  <c r="K15" i="20"/>
  <c r="G15" i="20"/>
  <c r="F15" i="20"/>
  <c r="D15" i="20"/>
  <c r="C15" i="20"/>
  <c r="B15" i="20"/>
  <c r="A15" i="20"/>
  <c r="K12" i="20"/>
  <c r="G12" i="20"/>
  <c r="F12" i="20"/>
  <c r="D12" i="20"/>
  <c r="C12" i="20"/>
  <c r="B12" i="20"/>
  <c r="A12" i="20"/>
  <c r="F27" i="20"/>
  <c r="K9" i="20"/>
  <c r="G9" i="20"/>
  <c r="D9" i="20"/>
  <c r="C9" i="20"/>
  <c r="B9" i="20"/>
  <c r="A9" i="20"/>
  <c r="F9" i="20"/>
  <c r="K5" i="20"/>
  <c r="F20" i="20"/>
  <c r="K21" i="20"/>
  <c r="F21" i="20"/>
  <c r="A21" i="20"/>
  <c r="B21" i="20"/>
  <c r="C21" i="20"/>
  <c r="D21" i="20"/>
  <c r="G21" i="20"/>
  <c r="J51" i="20"/>
  <c r="J35" i="20"/>
  <c r="G27" i="20"/>
  <c r="G28" i="20"/>
  <c r="G51" i="20"/>
  <c r="G50" i="20"/>
  <c r="G52" i="20"/>
  <c r="G29" i="20"/>
  <c r="G41" i="20"/>
  <c r="G31" i="20"/>
  <c r="G32" i="20"/>
  <c r="G33" i="20"/>
  <c r="G34" i="20"/>
  <c r="G36" i="20"/>
  <c r="G37" i="20"/>
  <c r="G35" i="20"/>
  <c r="G38" i="20"/>
  <c r="G39" i="20"/>
  <c r="G40" i="20"/>
  <c r="G42" i="20"/>
  <c r="G44" i="20"/>
  <c r="G45" i="20"/>
  <c r="G46" i="20"/>
  <c r="G48" i="20"/>
  <c r="G47" i="20"/>
  <c r="G49" i="20"/>
  <c r="C27" i="20"/>
  <c r="D27" i="20"/>
  <c r="D28" i="20"/>
  <c r="D51" i="20"/>
  <c r="D50" i="20"/>
  <c r="D52" i="20"/>
  <c r="D29" i="20"/>
  <c r="D41" i="20"/>
  <c r="D31" i="20"/>
  <c r="D32" i="20"/>
  <c r="D33" i="20"/>
  <c r="D34" i="20"/>
  <c r="D36" i="20"/>
  <c r="D37" i="20"/>
  <c r="D35" i="20"/>
  <c r="D38" i="20"/>
  <c r="D39" i="20"/>
  <c r="D40" i="20"/>
  <c r="D42" i="20"/>
  <c r="D44" i="20"/>
  <c r="D45" i="20"/>
  <c r="D46" i="20"/>
  <c r="D48" i="20"/>
  <c r="D47" i="20"/>
  <c r="D49" i="20"/>
  <c r="C28" i="20"/>
  <c r="C51" i="20"/>
  <c r="C50" i="20"/>
  <c r="C52" i="20"/>
  <c r="C29" i="20"/>
  <c r="C41" i="20"/>
  <c r="C31" i="20"/>
  <c r="C32" i="20"/>
  <c r="C33" i="20"/>
  <c r="C34" i="20"/>
  <c r="C36" i="20"/>
  <c r="C37" i="20"/>
  <c r="C35" i="20"/>
  <c r="C38" i="20"/>
  <c r="C39" i="20"/>
  <c r="C40" i="20"/>
  <c r="C42" i="20"/>
  <c r="C44" i="20"/>
  <c r="C45" i="20"/>
  <c r="C46" i="20"/>
  <c r="C48" i="20"/>
  <c r="C47" i="20"/>
  <c r="C49" i="20"/>
  <c r="B27" i="20"/>
  <c r="B28" i="20"/>
  <c r="B51" i="20"/>
  <c r="B50" i="20"/>
  <c r="B52" i="20"/>
  <c r="B29" i="20"/>
  <c r="B41" i="20"/>
  <c r="B31" i="20"/>
  <c r="B32" i="20"/>
  <c r="B33" i="20"/>
  <c r="B34" i="20"/>
  <c r="B36" i="20"/>
  <c r="B37" i="20"/>
  <c r="B35" i="20"/>
  <c r="B38" i="20"/>
  <c r="B39" i="20"/>
  <c r="B40" i="20"/>
  <c r="B42" i="20"/>
  <c r="B44" i="20"/>
  <c r="B45" i="20"/>
  <c r="B46" i="20"/>
  <c r="B48" i="20"/>
  <c r="B47" i="20"/>
  <c r="B49" i="20"/>
  <c r="A28" i="20"/>
  <c r="A51" i="20"/>
  <c r="A50" i="20"/>
  <c r="A52" i="20"/>
  <c r="A29" i="20"/>
  <c r="A41" i="20"/>
  <c r="A31" i="20"/>
  <c r="A32" i="20"/>
  <c r="A33" i="20"/>
  <c r="A34" i="20"/>
  <c r="A36" i="20"/>
  <c r="A37" i="20"/>
  <c r="A35" i="20"/>
  <c r="A38" i="20"/>
  <c r="A39" i="20"/>
  <c r="A40" i="20"/>
  <c r="A42" i="20"/>
  <c r="A44" i="20"/>
  <c r="A45" i="20"/>
  <c r="A46" i="20"/>
  <c r="A48" i="20"/>
  <c r="A47" i="20"/>
  <c r="A49" i="20"/>
  <c r="F28" i="20"/>
  <c r="F51" i="20"/>
  <c r="F50" i="20"/>
  <c r="F52" i="20"/>
  <c r="F29" i="20"/>
  <c r="F41" i="20"/>
  <c r="F31" i="20"/>
  <c r="F32" i="20"/>
  <c r="F33" i="20"/>
  <c r="F34" i="20"/>
  <c r="F36" i="20"/>
  <c r="F37" i="20"/>
  <c r="F35" i="20"/>
  <c r="F38" i="20"/>
  <c r="F39" i="20"/>
  <c r="F40" i="20"/>
  <c r="F42" i="20"/>
  <c r="F44" i="20"/>
  <c r="F45" i="20"/>
  <c r="F46" i="20"/>
  <c r="F48" i="20"/>
  <c r="F47" i="20"/>
  <c r="F49" i="20"/>
  <c r="K31" i="20"/>
  <c r="K32" i="20"/>
  <c r="K33" i="20"/>
  <c r="K34" i="20"/>
  <c r="K36" i="20"/>
  <c r="K37" i="20"/>
  <c r="K35" i="20"/>
  <c r="K38" i="20"/>
  <c r="K39" i="20"/>
  <c r="K40" i="20"/>
  <c r="K42" i="20"/>
  <c r="K44" i="20"/>
  <c r="K45" i="20"/>
  <c r="K46" i="20"/>
  <c r="K48" i="20"/>
  <c r="K47" i="20"/>
  <c r="K49" i="20"/>
  <c r="K28" i="20"/>
  <c r="K51" i="20"/>
  <c r="K50" i="20"/>
  <c r="K52" i="20"/>
  <c r="K29" i="20"/>
  <c r="K41" i="20"/>
  <c r="A27" i="20"/>
  <c r="K27" i="20"/>
  <c r="G7" i="20"/>
  <c r="G6" i="20"/>
  <c r="G22" i="20"/>
  <c r="G5" i="20"/>
  <c r="G10" i="20"/>
  <c r="G19" i="20"/>
  <c r="G16" i="20"/>
  <c r="G17" i="20"/>
  <c r="G18" i="20"/>
  <c r="G11" i="20"/>
  <c r="G20" i="20"/>
  <c r="G13" i="20"/>
  <c r="D7" i="20"/>
  <c r="D6" i="20"/>
  <c r="D22" i="20"/>
  <c r="D5" i="20"/>
  <c r="D10" i="20"/>
  <c r="D19" i="20"/>
  <c r="D16" i="20"/>
  <c r="D17" i="20"/>
  <c r="D18" i="20"/>
  <c r="D11" i="20"/>
  <c r="D20" i="20"/>
  <c r="D13" i="20"/>
  <c r="C7" i="20"/>
  <c r="C6" i="20"/>
  <c r="C22" i="20"/>
  <c r="C5" i="20"/>
  <c r="C10" i="20"/>
  <c r="C19" i="20"/>
  <c r="C16" i="20"/>
  <c r="C17" i="20"/>
  <c r="C18" i="20"/>
  <c r="C11" i="20"/>
  <c r="C20" i="20"/>
  <c r="C13" i="20"/>
  <c r="B7" i="20"/>
  <c r="B6" i="20"/>
  <c r="B22" i="20"/>
  <c r="B5" i="20"/>
  <c r="B10" i="20"/>
  <c r="B19" i="20"/>
  <c r="B16" i="20"/>
  <c r="B17" i="20"/>
  <c r="B18" i="20"/>
  <c r="B11" i="20"/>
  <c r="B20" i="20"/>
  <c r="B13" i="20"/>
  <c r="A7" i="20"/>
  <c r="A6" i="20"/>
  <c r="A22" i="20"/>
  <c r="A5" i="20"/>
  <c r="A10" i="20"/>
  <c r="A19" i="20"/>
  <c r="A16" i="20"/>
  <c r="A17" i="20"/>
  <c r="A18" i="20"/>
  <c r="A11" i="20"/>
  <c r="A20" i="20"/>
  <c r="A13" i="20"/>
  <c r="F7" i="20"/>
  <c r="F6" i="20"/>
  <c r="F22" i="20"/>
  <c r="F5" i="20"/>
  <c r="F10" i="20"/>
  <c r="F19" i="20"/>
  <c r="F16" i="20"/>
  <c r="F17" i="20"/>
  <c r="F18" i="20"/>
  <c r="F11" i="20"/>
  <c r="F13" i="20"/>
  <c r="G8" i="20"/>
  <c r="D8" i="20"/>
  <c r="C8" i="20"/>
  <c r="B8" i="20"/>
  <c r="A8" i="20"/>
  <c r="F8" i="20"/>
  <c r="K8" i="20"/>
  <c r="K7" i="20"/>
  <c r="K6" i="20"/>
  <c r="K22" i="20"/>
  <c r="K10" i="20"/>
  <c r="K19" i="20"/>
  <c r="K16" i="20"/>
  <c r="K17" i="20"/>
  <c r="K18" i="20"/>
  <c r="K11" i="20"/>
  <c r="K20" i="20"/>
  <c r="K13" i="20"/>
  <c r="J19" i="20"/>
  <c r="J14" i="20"/>
  <c r="J15" i="20"/>
  <c r="J15" i="37"/>
  <c r="J19" i="37"/>
  <c r="J49" i="20"/>
  <c r="J44" i="40"/>
  <c r="J60" i="36"/>
  <c r="J28" i="20"/>
  <c r="J55" i="33" l="1"/>
  <c r="J70" i="30"/>
  <c r="J60" i="28"/>
  <c r="J97" i="42"/>
  <c r="J58" i="38"/>
  <c r="J93" i="35"/>
  <c r="J61" i="40"/>
  <c r="J62" i="41"/>
  <c r="K120" i="41"/>
  <c r="D120" i="41"/>
  <c r="J120" i="41"/>
  <c r="F138" i="34"/>
  <c r="J138" i="34"/>
  <c r="F120" i="41"/>
  <c r="A138" i="34"/>
  <c r="C138" i="34"/>
  <c r="D138" i="34"/>
  <c r="B138" i="34"/>
  <c r="G138" i="34"/>
  <c r="B120" i="41"/>
  <c r="K138" i="34"/>
  <c r="C120" i="41"/>
  <c r="A120" i="41"/>
  <c r="G120" i="41"/>
  <c r="D123" i="36"/>
  <c r="B123" i="36"/>
  <c r="A123" i="36"/>
  <c r="K123" i="36"/>
  <c r="J123" i="36"/>
  <c r="F123" i="36"/>
  <c r="C123" i="36"/>
  <c r="G123" i="36"/>
  <c r="K111" i="34"/>
  <c r="J111" i="34"/>
  <c r="G111" i="34"/>
  <c r="F111" i="34"/>
  <c r="D111" i="34"/>
  <c r="C111" i="34"/>
  <c r="B111" i="34"/>
  <c r="A111" i="34"/>
  <c r="G83" i="31"/>
  <c r="K83" i="31"/>
  <c r="F93" i="31"/>
  <c r="C93" i="31"/>
  <c r="C83" i="31"/>
  <c r="F83" i="31"/>
  <c r="D83" i="31"/>
  <c r="A83" i="31"/>
  <c r="A93" i="31"/>
  <c r="J93" i="31"/>
  <c r="J83" i="31"/>
  <c r="B83" i="31"/>
  <c r="D93" i="31"/>
  <c r="G93" i="31"/>
  <c r="K93" i="31"/>
  <c r="B93" i="31"/>
  <c r="K109" i="34"/>
  <c r="G109" i="34"/>
  <c r="F109" i="34"/>
  <c r="D109" i="34"/>
  <c r="J109" i="34"/>
  <c r="B109" i="34"/>
  <c r="A109" i="34"/>
  <c r="C109" i="34"/>
  <c r="K114" i="34"/>
  <c r="A114" i="34"/>
  <c r="G114" i="34"/>
  <c r="D114" i="34"/>
  <c r="C114" i="34"/>
  <c r="B114" i="34"/>
  <c r="J114" i="34"/>
  <c r="F114" i="34"/>
  <c r="K156" i="30"/>
  <c r="G156" i="30"/>
  <c r="D86" i="41"/>
  <c r="C156" i="30"/>
  <c r="K86" i="41"/>
  <c r="D156" i="30"/>
  <c r="G86" i="41"/>
  <c r="F86" i="41"/>
  <c r="A156" i="30"/>
  <c r="C86" i="41"/>
  <c r="J156" i="30"/>
  <c r="A86" i="41"/>
  <c r="J86" i="41"/>
  <c r="B86" i="41"/>
  <c r="B156" i="30"/>
  <c r="F156" i="30"/>
  <c r="A172" i="35"/>
  <c r="D172" i="35"/>
  <c r="G172" i="35"/>
  <c r="K172" i="35"/>
  <c r="F172" i="35"/>
  <c r="B172" i="35"/>
  <c r="J172" i="35"/>
  <c r="C172" i="35"/>
  <c r="K178" i="35"/>
  <c r="G178" i="35"/>
  <c r="D178" i="35"/>
  <c r="F178" i="35"/>
  <c r="B178" i="35"/>
  <c r="C178" i="35"/>
  <c r="A178" i="35"/>
  <c r="J178" i="35"/>
  <c r="K128" i="34"/>
  <c r="J128" i="34"/>
  <c r="D128" i="34"/>
  <c r="A128" i="34"/>
  <c r="F128" i="34"/>
  <c r="G128" i="34"/>
  <c r="B128" i="34"/>
  <c r="C128" i="34"/>
  <c r="J163" i="30"/>
  <c r="C163" i="30"/>
  <c r="F163" i="30"/>
  <c r="D163" i="30"/>
  <c r="G163" i="30"/>
  <c r="A163" i="30"/>
  <c r="B163" i="30"/>
  <c r="K163" i="30"/>
  <c r="J120" i="32"/>
  <c r="K118" i="34"/>
  <c r="G118" i="34"/>
  <c r="J118" i="34"/>
  <c r="D118" i="34"/>
  <c r="C118" i="34"/>
  <c r="B118" i="34"/>
  <c r="F118" i="34"/>
  <c r="A118" i="34"/>
  <c r="A170" i="30"/>
  <c r="F170" i="30"/>
  <c r="G170" i="30"/>
  <c r="C170" i="30"/>
  <c r="J170" i="30"/>
  <c r="D170" i="30"/>
  <c r="K170" i="30"/>
  <c r="B170" i="30"/>
  <c r="J178" i="30"/>
  <c r="D165" i="36"/>
  <c r="A135" i="34"/>
  <c r="K178" i="30"/>
  <c r="C104" i="41"/>
  <c r="F146" i="36"/>
  <c r="B146" i="36"/>
  <c r="B135" i="34"/>
  <c r="C178" i="30"/>
  <c r="C165" i="36"/>
  <c r="G165" i="36"/>
  <c r="G135" i="34"/>
  <c r="J104" i="41"/>
  <c r="K146" i="36"/>
  <c r="F178" i="30"/>
  <c r="A146" i="36"/>
  <c r="J135" i="34"/>
  <c r="G178" i="30"/>
  <c r="D146" i="36"/>
  <c r="F104" i="41"/>
  <c r="F135" i="34"/>
  <c r="A104" i="41"/>
  <c r="G104" i="41"/>
  <c r="D178" i="30"/>
  <c r="G146" i="36"/>
  <c r="K104" i="41"/>
  <c r="A178" i="30"/>
  <c r="B165" i="36"/>
  <c r="D135" i="34"/>
  <c r="F165" i="36"/>
  <c r="K165" i="36"/>
  <c r="C135" i="34"/>
  <c r="A165" i="36"/>
  <c r="B178" i="30"/>
  <c r="D104" i="41"/>
  <c r="C146" i="36"/>
  <c r="J165" i="36"/>
  <c r="B104" i="41"/>
  <c r="K135" i="34"/>
  <c r="J146" i="36"/>
  <c r="A100" i="38"/>
  <c r="B100" i="38"/>
  <c r="C100" i="38"/>
  <c r="D100" i="38"/>
  <c r="F100" i="38"/>
  <c r="G100" i="38"/>
  <c r="J100" i="38"/>
  <c r="K100" i="38"/>
  <c r="G137" i="32"/>
  <c r="B137" i="32"/>
  <c r="F137" i="32"/>
  <c r="C137" i="32"/>
  <c r="K137" i="32"/>
  <c r="D137" i="32"/>
  <c r="J137" i="32"/>
  <c r="A137" i="32"/>
  <c r="K105" i="41"/>
  <c r="B105" i="41"/>
  <c r="F105" i="41"/>
  <c r="D105" i="41"/>
  <c r="G105" i="41"/>
  <c r="C105" i="41"/>
  <c r="J105" i="41"/>
  <c r="A105" i="41"/>
  <c r="C127" i="40"/>
  <c r="K84" i="41"/>
  <c r="B84" i="41"/>
  <c r="J127" i="40"/>
  <c r="B127" i="40"/>
  <c r="D127" i="40"/>
  <c r="A84" i="41"/>
  <c r="C84" i="41"/>
  <c r="J84" i="41"/>
  <c r="K127" i="40"/>
  <c r="G84" i="41"/>
  <c r="D84" i="41"/>
  <c r="F127" i="40"/>
  <c r="G127" i="40"/>
  <c r="A127" i="40"/>
  <c r="K139" i="32"/>
  <c r="J139" i="32"/>
  <c r="G139" i="32"/>
  <c r="F139" i="32"/>
  <c r="D139" i="32"/>
  <c r="C139" i="32"/>
  <c r="B139" i="32"/>
  <c r="A139" i="32"/>
  <c r="J152" i="42"/>
  <c r="G152" i="42"/>
  <c r="F152" i="42"/>
  <c r="D152" i="42"/>
  <c r="C152" i="42"/>
  <c r="B152" i="42"/>
  <c r="A152" i="42"/>
  <c r="J151" i="42"/>
  <c r="G151" i="42"/>
  <c r="F151" i="42"/>
  <c r="D151" i="42"/>
  <c r="C151" i="42"/>
  <c r="B151" i="42"/>
  <c r="A151" i="42"/>
  <c r="J149" i="42"/>
  <c r="G149" i="42"/>
  <c r="F149" i="42"/>
  <c r="D149" i="42"/>
  <c r="C149" i="42"/>
  <c r="B149" i="42"/>
  <c r="A149" i="42"/>
  <c r="J145" i="42"/>
  <c r="G145" i="42"/>
  <c r="F145" i="42"/>
  <c r="D145" i="42"/>
  <c r="C145" i="42"/>
  <c r="B145" i="42"/>
  <c r="A145" i="42"/>
  <c r="J144" i="42"/>
  <c r="G144" i="42"/>
  <c r="F144" i="42"/>
  <c r="D144" i="42"/>
  <c r="C144" i="42"/>
  <c r="B144" i="42"/>
  <c r="A144" i="42"/>
  <c r="J141" i="42"/>
  <c r="G141" i="42"/>
  <c r="F141" i="42"/>
  <c r="D141" i="42"/>
  <c r="C141" i="42"/>
  <c r="B141" i="42"/>
  <c r="A141" i="42"/>
  <c r="J142" i="42"/>
  <c r="G142" i="42"/>
  <c r="F142" i="42"/>
  <c r="D142" i="42"/>
  <c r="C142" i="42"/>
  <c r="B142" i="42"/>
  <c r="A142" i="42"/>
  <c r="J138" i="42"/>
  <c r="G138" i="42"/>
  <c r="F138" i="42"/>
  <c r="D138" i="42"/>
  <c r="C138" i="42"/>
  <c r="B138" i="42"/>
  <c r="A138" i="42"/>
  <c r="J137" i="42"/>
  <c r="G137" i="42"/>
  <c r="F137" i="42"/>
  <c r="D137" i="42"/>
  <c r="C137" i="42"/>
  <c r="B137" i="42"/>
  <c r="A137" i="42"/>
  <c r="J136" i="42"/>
  <c r="G136" i="42"/>
  <c r="F136" i="42"/>
  <c r="D136" i="42"/>
  <c r="C136" i="42"/>
  <c r="B136" i="42"/>
  <c r="A136" i="42"/>
  <c r="J134" i="42"/>
  <c r="G134" i="42"/>
  <c r="F134" i="42"/>
  <c r="D134" i="42"/>
  <c r="C134" i="42"/>
  <c r="B134" i="42"/>
  <c r="A134" i="42"/>
  <c r="J132" i="42"/>
  <c r="G132" i="42"/>
  <c r="F132" i="42"/>
  <c r="D132" i="42"/>
  <c r="C132" i="42"/>
  <c r="B132" i="42"/>
  <c r="A132" i="42"/>
  <c r="J127" i="42"/>
  <c r="G127" i="42"/>
  <c r="F127" i="42"/>
  <c r="D127" i="42"/>
  <c r="C127" i="42"/>
  <c r="B127" i="42"/>
  <c r="A127" i="42"/>
  <c r="J133" i="42"/>
  <c r="G133" i="42"/>
  <c r="F133" i="42"/>
  <c r="D133" i="42"/>
  <c r="C133" i="42"/>
  <c r="B133" i="42"/>
  <c r="A133" i="42"/>
  <c r="J131" i="42"/>
  <c r="G131" i="42"/>
  <c r="F131" i="42"/>
  <c r="D131" i="42"/>
  <c r="C131" i="42"/>
  <c r="B131" i="42"/>
  <c r="A131" i="42"/>
  <c r="J125" i="42"/>
  <c r="G125" i="42"/>
  <c r="F125" i="42"/>
  <c r="D125" i="42"/>
  <c r="C125" i="42"/>
  <c r="B125" i="42"/>
  <c r="A125" i="42"/>
  <c r="J126" i="42"/>
  <c r="G126" i="42"/>
  <c r="F126" i="42"/>
  <c r="D126" i="42"/>
  <c r="C126" i="42"/>
  <c r="B126" i="42"/>
  <c r="A126" i="42"/>
  <c r="J123" i="42"/>
  <c r="G123" i="42"/>
  <c r="F123" i="42"/>
  <c r="D123" i="42"/>
  <c r="C123" i="42"/>
  <c r="B123" i="42"/>
  <c r="A123" i="42"/>
  <c r="J120" i="42"/>
  <c r="G120" i="42"/>
  <c r="F120" i="42"/>
  <c r="D120" i="42"/>
  <c r="C120" i="42"/>
  <c r="B120" i="42"/>
  <c r="A120" i="42"/>
  <c r="A117" i="34"/>
  <c r="B117" i="34"/>
  <c r="C117" i="34"/>
  <c r="D117" i="34"/>
  <c r="F117" i="34"/>
  <c r="G117" i="34"/>
  <c r="J117" i="34"/>
  <c r="K117" i="34"/>
  <c r="J113" i="32"/>
  <c r="G113" i="32"/>
  <c r="K113" i="32"/>
  <c r="F113" i="32"/>
  <c r="A113" i="32"/>
  <c r="B113" i="32"/>
  <c r="C113" i="32"/>
  <c r="D113" i="32"/>
  <c r="A102" i="34"/>
  <c r="B102" i="34"/>
  <c r="C102" i="34"/>
  <c r="D102" i="34"/>
  <c r="F102" i="34"/>
  <c r="G102" i="34"/>
  <c r="J102" i="34"/>
  <c r="K102" i="34"/>
  <c r="D147" i="36"/>
  <c r="J147" i="36"/>
  <c r="B147" i="36"/>
  <c r="G147" i="36"/>
  <c r="F147" i="36"/>
  <c r="K147" i="36"/>
  <c r="A147" i="36"/>
  <c r="C147" i="36"/>
  <c r="K103" i="41"/>
  <c r="J103" i="41"/>
  <c r="G103" i="41"/>
  <c r="F103" i="41"/>
  <c r="D103" i="41"/>
  <c r="C103" i="41"/>
  <c r="B103" i="41"/>
  <c r="A103" i="41"/>
  <c r="K144" i="40"/>
  <c r="J144" i="40"/>
  <c r="C144" i="40"/>
  <c r="A144" i="40"/>
  <c r="B144" i="40"/>
  <c r="D144" i="40"/>
  <c r="G144" i="40"/>
  <c r="F144" i="40"/>
  <c r="A117" i="38"/>
  <c r="B117" i="38"/>
  <c r="C117" i="38"/>
  <c r="D117" i="38"/>
  <c r="F117" i="38"/>
  <c r="G117" i="38"/>
  <c r="J117" i="38"/>
  <c r="K117" i="38"/>
  <c r="A97" i="38"/>
  <c r="B97" i="38"/>
  <c r="C97" i="38"/>
  <c r="D97" i="38"/>
  <c r="F97" i="38"/>
  <c r="G97" i="38"/>
  <c r="J97" i="38"/>
  <c r="K97" i="38"/>
  <c r="D109" i="33"/>
  <c r="J109" i="33"/>
  <c r="G109" i="33"/>
  <c r="A109" i="33"/>
  <c r="F109" i="33"/>
  <c r="C109" i="33"/>
  <c r="K109" i="33"/>
  <c r="B109" i="33"/>
  <c r="F95" i="33"/>
  <c r="C95" i="33"/>
  <c r="G95" i="33"/>
  <c r="B95" i="33"/>
  <c r="D95" i="33"/>
  <c r="K95" i="33"/>
  <c r="A95" i="33"/>
  <c r="J95" i="33"/>
  <c r="K141" i="40"/>
  <c r="J141" i="40"/>
  <c r="G141" i="40"/>
  <c r="F141" i="40"/>
  <c r="D141" i="40"/>
  <c r="C141" i="40"/>
  <c r="B141" i="40"/>
  <c r="A141" i="40"/>
  <c r="K97" i="33"/>
  <c r="D97" i="33"/>
  <c r="B97" i="33"/>
  <c r="C97" i="33"/>
  <c r="A97" i="33"/>
  <c r="J97" i="33"/>
  <c r="G97" i="33"/>
  <c r="F97" i="33"/>
  <c r="K95" i="41"/>
  <c r="J95" i="41"/>
  <c r="G95" i="41"/>
  <c r="F95" i="41"/>
  <c r="D95" i="41"/>
  <c r="C95" i="41"/>
  <c r="B95" i="41"/>
  <c r="A95" i="41"/>
  <c r="A182" i="35"/>
  <c r="D182" i="35"/>
  <c r="J182" i="35"/>
  <c r="F182" i="35"/>
  <c r="G182" i="35"/>
  <c r="B182" i="35"/>
  <c r="K182" i="35"/>
  <c r="C182" i="35"/>
  <c r="K88" i="33"/>
  <c r="J88" i="33"/>
  <c r="G88" i="33"/>
  <c r="F88" i="33"/>
  <c r="D88" i="33"/>
  <c r="C88" i="33"/>
  <c r="B88" i="33"/>
  <c r="A88" i="33"/>
  <c r="K167" i="36"/>
  <c r="J167" i="36"/>
  <c r="G167" i="36"/>
  <c r="F167" i="36"/>
  <c r="D167" i="36"/>
  <c r="C167" i="36"/>
  <c r="B167" i="36"/>
  <c r="A167" i="36"/>
  <c r="J106" i="41"/>
  <c r="G106" i="41"/>
  <c r="F106" i="41"/>
  <c r="D106" i="41"/>
  <c r="C106" i="41"/>
  <c r="B106" i="41"/>
  <c r="A106" i="41"/>
  <c r="J66" i="34"/>
  <c r="J66" i="36"/>
  <c r="K120" i="34"/>
  <c r="J120" i="34"/>
  <c r="G120" i="34"/>
  <c r="F120" i="34"/>
  <c r="D120" i="34"/>
  <c r="C120" i="34"/>
  <c r="B120" i="34"/>
  <c r="A120" i="34"/>
  <c r="J127" i="36"/>
  <c r="D127" i="36"/>
  <c r="J150" i="36"/>
  <c r="A127" i="36"/>
  <c r="D150" i="36"/>
  <c r="A150" i="36"/>
  <c r="G127" i="36"/>
  <c r="C127" i="36"/>
  <c r="G150" i="36"/>
  <c r="C150" i="36"/>
  <c r="F150" i="36"/>
  <c r="B150" i="36"/>
  <c r="K127" i="36"/>
  <c r="F127" i="36"/>
  <c r="K150" i="36"/>
  <c r="B127" i="36"/>
  <c r="F90" i="31"/>
  <c r="A92" i="31"/>
  <c r="G92" i="31"/>
  <c r="J90" i="31"/>
  <c r="F92" i="31"/>
  <c r="G90" i="31"/>
  <c r="A90" i="31"/>
  <c r="A81" i="31"/>
  <c r="D90" i="31"/>
  <c r="C90" i="31"/>
  <c r="J81" i="31"/>
  <c r="C92" i="31"/>
  <c r="K92" i="31"/>
  <c r="K81" i="31"/>
  <c r="B81" i="31"/>
  <c r="F81" i="31"/>
  <c r="G81" i="31"/>
  <c r="K90" i="31"/>
  <c r="D92" i="31"/>
  <c r="J92" i="31"/>
  <c r="D81" i="31"/>
  <c r="B92" i="31"/>
  <c r="C81" i="31"/>
  <c r="B90" i="31"/>
  <c r="A86" i="38"/>
  <c r="F79" i="38"/>
  <c r="K86" i="38"/>
  <c r="B86" i="38"/>
  <c r="C86" i="38"/>
  <c r="K95" i="38"/>
  <c r="C95" i="38"/>
  <c r="J92" i="38"/>
  <c r="G86" i="38"/>
  <c r="K105" i="38"/>
  <c r="F92" i="38"/>
  <c r="J86" i="38"/>
  <c r="C92" i="38"/>
  <c r="D90" i="38"/>
  <c r="A95" i="38"/>
  <c r="G90" i="38"/>
  <c r="B92" i="38"/>
  <c r="A90" i="38"/>
  <c r="D95" i="38"/>
  <c r="B90" i="38"/>
  <c r="J95" i="38"/>
  <c r="F95" i="38"/>
  <c r="D92" i="38"/>
  <c r="A79" i="38"/>
  <c r="J90" i="38"/>
  <c r="K90" i="38"/>
  <c r="G95" i="38"/>
  <c r="B95" i="38"/>
  <c r="B101" i="38"/>
  <c r="C90" i="38"/>
  <c r="D105" i="38"/>
  <c r="G101" i="38"/>
  <c r="B79" i="38"/>
  <c r="G105" i="38"/>
  <c r="B105" i="38"/>
  <c r="A101" i="38"/>
  <c r="A105" i="38"/>
  <c r="D79" i="38"/>
  <c r="G79" i="38"/>
  <c r="A92" i="38"/>
  <c r="F90" i="38"/>
  <c r="J79" i="38"/>
  <c r="D86" i="38"/>
  <c r="K79" i="38"/>
  <c r="K101" i="38"/>
  <c r="J101" i="38"/>
  <c r="C79" i="38"/>
  <c r="J105" i="38"/>
  <c r="K92" i="38"/>
  <c r="C101" i="38"/>
  <c r="C105" i="38"/>
  <c r="F105" i="38"/>
  <c r="F101" i="38"/>
  <c r="G92" i="38"/>
  <c r="D101" i="38"/>
  <c r="F86" i="38"/>
  <c r="C121" i="34"/>
  <c r="D123" i="34"/>
  <c r="C123" i="34"/>
  <c r="B115" i="34"/>
  <c r="B96" i="34"/>
  <c r="B101" i="34"/>
  <c r="A96" i="34"/>
  <c r="D96" i="34"/>
  <c r="D99" i="34"/>
  <c r="D101" i="34"/>
  <c r="D137" i="34"/>
  <c r="A113" i="34"/>
  <c r="D94" i="34"/>
  <c r="A94" i="34"/>
  <c r="C101" i="34"/>
  <c r="B123" i="34"/>
  <c r="B113" i="34"/>
  <c r="A101" i="34"/>
  <c r="B121" i="34"/>
  <c r="C94" i="34"/>
  <c r="A123" i="34"/>
  <c r="C96" i="34"/>
  <c r="C113" i="34"/>
  <c r="D115" i="34"/>
  <c r="B137" i="34"/>
  <c r="D121" i="34"/>
  <c r="A99" i="34"/>
  <c r="C115" i="34"/>
  <c r="A137" i="34"/>
  <c r="A121" i="34"/>
  <c r="B94" i="34"/>
  <c r="D113" i="34"/>
  <c r="C99" i="34"/>
  <c r="A115" i="34"/>
  <c r="B99" i="34"/>
  <c r="C137" i="34"/>
  <c r="K167" i="30"/>
  <c r="F130" i="40"/>
  <c r="A154" i="30"/>
  <c r="K154" i="30"/>
  <c r="C130" i="40"/>
  <c r="C154" i="30"/>
  <c r="K130" i="40"/>
  <c r="D154" i="30"/>
  <c r="J130" i="40"/>
  <c r="G154" i="30"/>
  <c r="J154" i="30"/>
  <c r="D130" i="40"/>
  <c r="F166" i="30"/>
  <c r="B166" i="30"/>
  <c r="G151" i="30"/>
  <c r="A151" i="30"/>
  <c r="B130" i="40"/>
  <c r="B151" i="30"/>
  <c r="A130" i="40"/>
  <c r="B154" i="30"/>
  <c r="F167" i="30"/>
  <c r="G167" i="30"/>
  <c r="D151" i="30"/>
  <c r="A166" i="30"/>
  <c r="F151" i="30"/>
  <c r="K166" i="30"/>
  <c r="J140" i="40"/>
  <c r="C166" i="30"/>
  <c r="J151" i="30"/>
  <c r="D166" i="30"/>
  <c r="K151" i="30"/>
  <c r="B167" i="30"/>
  <c r="J167" i="30"/>
  <c r="C167" i="30"/>
  <c r="G130" i="40"/>
  <c r="G166" i="30"/>
  <c r="C140" i="40"/>
  <c r="J166" i="30"/>
  <c r="K140" i="40"/>
  <c r="A167" i="30"/>
  <c r="D140" i="40"/>
  <c r="A140" i="40"/>
  <c r="G140" i="40"/>
  <c r="F140" i="40"/>
  <c r="B140" i="40"/>
  <c r="F154" i="30"/>
  <c r="D167" i="30"/>
  <c r="C151" i="30"/>
  <c r="K115" i="32"/>
  <c r="F127" i="32"/>
  <c r="B126" i="32"/>
  <c r="J127" i="32"/>
  <c r="F115" i="32"/>
  <c r="C115" i="32"/>
  <c r="B127" i="32"/>
  <c r="B115" i="32"/>
  <c r="C127" i="32"/>
  <c r="G126" i="32"/>
  <c r="K126" i="32"/>
  <c r="G127" i="32"/>
  <c r="G115" i="32"/>
  <c r="D115" i="32"/>
  <c r="A127" i="32"/>
  <c r="C126" i="32"/>
  <c r="J126" i="32"/>
  <c r="A115" i="32"/>
  <c r="F126" i="32"/>
  <c r="J115" i="32"/>
  <c r="D127" i="32"/>
  <c r="A126" i="32"/>
  <c r="K127" i="32"/>
  <c r="D126" i="32"/>
  <c r="K83" i="33"/>
  <c r="J83" i="33"/>
  <c r="G83" i="33"/>
  <c r="F83" i="33"/>
  <c r="D83" i="33"/>
  <c r="C83" i="33"/>
  <c r="B83" i="33"/>
  <c r="A83" i="33"/>
  <c r="K77" i="33"/>
  <c r="J77" i="33"/>
  <c r="G77" i="33"/>
  <c r="F77" i="33"/>
  <c r="D77" i="33"/>
  <c r="C77" i="33"/>
  <c r="B77" i="33"/>
  <c r="A77" i="33"/>
  <c r="K89" i="33"/>
  <c r="J89" i="33"/>
  <c r="G89" i="33"/>
  <c r="F89" i="33"/>
  <c r="D89" i="33"/>
  <c r="C89" i="33"/>
  <c r="B89" i="33"/>
  <c r="A89" i="33"/>
  <c r="K93" i="33"/>
  <c r="J93" i="33"/>
  <c r="G93" i="33"/>
  <c r="F93" i="33"/>
  <c r="D93" i="33"/>
  <c r="C93" i="33"/>
  <c r="B93" i="33"/>
  <c r="A93" i="33"/>
  <c r="K79" i="33"/>
  <c r="J79" i="33"/>
  <c r="G79" i="33"/>
  <c r="F79" i="33"/>
  <c r="D79" i="33"/>
  <c r="C79" i="33"/>
  <c r="B79" i="33"/>
  <c r="A79" i="33"/>
  <c r="K87" i="33"/>
  <c r="J87" i="33"/>
  <c r="G87" i="33"/>
  <c r="F87" i="33"/>
  <c r="D87" i="33"/>
  <c r="C87" i="33"/>
  <c r="B87" i="33"/>
  <c r="A87" i="33"/>
  <c r="K89" i="41"/>
  <c r="J89" i="41"/>
  <c r="G89" i="41"/>
  <c r="F89" i="41"/>
  <c r="D89" i="41"/>
  <c r="C89" i="41"/>
  <c r="B89" i="41"/>
  <c r="A89" i="41"/>
  <c r="K81" i="41"/>
  <c r="G81" i="41"/>
  <c r="F81" i="41"/>
  <c r="D81" i="41"/>
  <c r="C81" i="41"/>
  <c r="B81" i="41"/>
  <c r="A81" i="41"/>
  <c r="K94" i="41"/>
  <c r="J94" i="41"/>
  <c r="G94" i="41"/>
  <c r="F94" i="41"/>
  <c r="D94" i="41"/>
  <c r="C94" i="41"/>
  <c r="B94" i="41"/>
  <c r="A94" i="41"/>
  <c r="K93" i="41"/>
  <c r="J93" i="41"/>
  <c r="G93" i="41"/>
  <c r="F93" i="41"/>
  <c r="D93" i="41"/>
  <c r="C93" i="41"/>
  <c r="B93" i="41"/>
  <c r="A93" i="41"/>
  <c r="K99" i="41"/>
  <c r="J99" i="41"/>
  <c r="G99" i="41"/>
  <c r="F99" i="41"/>
  <c r="D99" i="41"/>
  <c r="C99" i="41"/>
  <c r="B99" i="41"/>
  <c r="A99" i="41"/>
  <c r="A181" i="35"/>
  <c r="B181" i="35"/>
  <c r="J166" i="35"/>
  <c r="K170" i="35"/>
  <c r="D139" i="36"/>
  <c r="J181" i="35"/>
  <c r="K181" i="35"/>
  <c r="F170" i="35"/>
  <c r="B170" i="35"/>
  <c r="F139" i="36"/>
  <c r="F166" i="35"/>
  <c r="G166" i="35"/>
  <c r="D181" i="35"/>
  <c r="F181" i="35"/>
  <c r="K139" i="36"/>
  <c r="J139" i="36"/>
  <c r="G139" i="36"/>
  <c r="C170" i="35"/>
  <c r="D170" i="35"/>
  <c r="B166" i="35"/>
  <c r="C166" i="35"/>
  <c r="B139" i="36"/>
  <c r="A139" i="36"/>
  <c r="C181" i="35"/>
  <c r="K166" i="35"/>
  <c r="A170" i="35"/>
  <c r="A166" i="35"/>
  <c r="G170" i="35"/>
  <c r="D166" i="35"/>
  <c r="J170" i="35"/>
  <c r="G181" i="35"/>
  <c r="C139" i="36"/>
  <c r="K165" i="30"/>
  <c r="K157" i="30"/>
  <c r="J172" i="30"/>
  <c r="J138" i="36"/>
  <c r="J132" i="40"/>
  <c r="J115" i="34"/>
  <c r="F172" i="30"/>
  <c r="B130" i="36"/>
  <c r="F132" i="40"/>
  <c r="K85" i="31"/>
  <c r="F165" i="30"/>
  <c r="A171" i="30"/>
  <c r="J137" i="34"/>
  <c r="G132" i="40"/>
  <c r="B172" i="30"/>
  <c r="B132" i="40"/>
  <c r="D165" i="30"/>
  <c r="D157" i="30"/>
  <c r="C172" i="30"/>
  <c r="C138" i="36"/>
  <c r="C132" i="40"/>
  <c r="K171" i="30"/>
  <c r="D85" i="31"/>
  <c r="F157" i="30"/>
  <c r="D138" i="36"/>
  <c r="G130" i="36"/>
  <c r="G101" i="34"/>
  <c r="A138" i="36"/>
  <c r="G115" i="34"/>
  <c r="A165" i="30"/>
  <c r="F171" i="30"/>
  <c r="K115" i="34"/>
  <c r="J165" i="30"/>
  <c r="J157" i="30"/>
  <c r="J171" i="30"/>
  <c r="J130" i="36"/>
  <c r="J101" i="34"/>
  <c r="G165" i="30"/>
  <c r="G157" i="30"/>
  <c r="B171" i="30"/>
  <c r="F115" i="34"/>
  <c r="K137" i="34"/>
  <c r="G138" i="36"/>
  <c r="D172" i="30"/>
  <c r="A130" i="36"/>
  <c r="D132" i="40"/>
  <c r="J85" i="31"/>
  <c r="A157" i="30"/>
  <c r="K138" i="36"/>
  <c r="C165" i="30"/>
  <c r="C157" i="30"/>
  <c r="C171" i="30"/>
  <c r="C130" i="36"/>
  <c r="B165" i="30"/>
  <c r="B157" i="30"/>
  <c r="F138" i="36"/>
  <c r="K130" i="36"/>
  <c r="K101" i="34"/>
  <c r="G171" i="30"/>
  <c r="C85" i="31"/>
  <c r="K172" i="30"/>
  <c r="B138" i="36"/>
  <c r="F130" i="36"/>
  <c r="K132" i="40"/>
  <c r="F101" i="34"/>
  <c r="G137" i="34"/>
  <c r="G85" i="31"/>
  <c r="G172" i="30"/>
  <c r="A85" i="31"/>
  <c r="F137" i="34"/>
  <c r="B85" i="31"/>
  <c r="A172" i="30"/>
  <c r="D130" i="36"/>
  <c r="D171" i="30"/>
  <c r="F85" i="31"/>
  <c r="A132" i="40"/>
  <c r="G186" i="35"/>
  <c r="J186" i="35"/>
  <c r="D180" i="35"/>
  <c r="D173" i="35"/>
  <c r="K120" i="32"/>
  <c r="J125" i="32"/>
  <c r="G120" i="32"/>
  <c r="G125" i="32"/>
  <c r="F120" i="32"/>
  <c r="F125" i="32"/>
  <c r="D120" i="32"/>
  <c r="D125" i="32"/>
  <c r="B180" i="35"/>
  <c r="B173" i="35"/>
  <c r="C180" i="35"/>
  <c r="C173" i="35"/>
  <c r="A173" i="35"/>
  <c r="K180" i="35"/>
  <c r="K173" i="35"/>
  <c r="F173" i="35"/>
  <c r="C120" i="32"/>
  <c r="C125" i="32"/>
  <c r="B120" i="32"/>
  <c r="B125" i="32"/>
  <c r="A120" i="32"/>
  <c r="A125" i="32"/>
  <c r="K131" i="32"/>
  <c r="G180" i="35"/>
  <c r="G173" i="35"/>
  <c r="J180" i="35"/>
  <c r="J173" i="35"/>
  <c r="F186" i="35"/>
  <c r="D186" i="35"/>
  <c r="F180" i="35"/>
  <c r="K134" i="32"/>
  <c r="J131" i="32"/>
  <c r="J134" i="32"/>
  <c r="G131" i="32"/>
  <c r="G134" i="32"/>
  <c r="F131" i="32"/>
  <c r="F134" i="32"/>
  <c r="D131" i="32"/>
  <c r="B186" i="35"/>
  <c r="A186" i="35"/>
  <c r="C186" i="35"/>
  <c r="A180" i="35"/>
  <c r="K186" i="35"/>
  <c r="D134" i="32"/>
  <c r="C131" i="32"/>
  <c r="C134" i="32"/>
  <c r="B131" i="32"/>
  <c r="B134" i="32"/>
  <c r="A131" i="32"/>
  <c r="A134" i="32"/>
  <c r="K125" i="32"/>
  <c r="J183" i="35"/>
  <c r="C183" i="35"/>
  <c r="D183" i="35"/>
  <c r="G183" i="35"/>
  <c r="F183" i="35"/>
  <c r="A183" i="35"/>
  <c r="B183" i="35"/>
  <c r="K183" i="35"/>
  <c r="K148" i="36"/>
  <c r="B148" i="36"/>
  <c r="J148" i="36"/>
  <c r="A148" i="36"/>
  <c r="C148" i="36"/>
  <c r="G148" i="36"/>
  <c r="F148" i="36"/>
  <c r="D148" i="36"/>
  <c r="K151" i="36"/>
  <c r="D151" i="36"/>
  <c r="A151" i="36"/>
  <c r="J151" i="36"/>
  <c r="C151" i="36"/>
  <c r="G151" i="36"/>
  <c r="B151" i="36"/>
  <c r="F151" i="36"/>
  <c r="D96" i="41"/>
  <c r="C96" i="41"/>
  <c r="B96" i="41"/>
  <c r="A96" i="41"/>
  <c r="F94" i="34"/>
  <c r="C180" i="30"/>
  <c r="F180" i="30"/>
  <c r="G94" i="34"/>
  <c r="D180" i="30"/>
  <c r="J94" i="34"/>
  <c r="B180" i="30"/>
  <c r="K180" i="30"/>
  <c r="K94" i="34"/>
  <c r="G180" i="30"/>
  <c r="A180" i="30"/>
  <c r="J180" i="30"/>
  <c r="A168" i="35"/>
  <c r="J168" i="35"/>
  <c r="B168" i="35"/>
  <c r="K168" i="35"/>
  <c r="C168" i="35"/>
  <c r="D168" i="35"/>
  <c r="F168" i="35"/>
  <c r="G168" i="35"/>
  <c r="K98" i="33"/>
  <c r="D98" i="33"/>
  <c r="J98" i="33"/>
  <c r="C98" i="33"/>
  <c r="G98" i="33"/>
  <c r="B98" i="33"/>
  <c r="F98" i="33"/>
  <c r="A98" i="33"/>
  <c r="K128" i="40"/>
  <c r="D128" i="40"/>
  <c r="J128" i="40"/>
  <c r="C128" i="40"/>
  <c r="F128" i="40"/>
  <c r="G128" i="40"/>
  <c r="B128" i="40"/>
  <c r="A128" i="40"/>
  <c r="A88" i="38"/>
  <c r="B88" i="38"/>
  <c r="C88" i="38"/>
  <c r="D88" i="38"/>
  <c r="F88" i="38"/>
  <c r="G88" i="38"/>
  <c r="J88" i="38"/>
  <c r="K88" i="38"/>
  <c r="J200" i="35"/>
  <c r="C200" i="35"/>
  <c r="D200" i="35"/>
  <c r="F200" i="35"/>
  <c r="G200" i="35"/>
  <c r="A200" i="35"/>
  <c r="B200" i="35"/>
  <c r="K200" i="35"/>
  <c r="A84" i="38"/>
  <c r="B84" i="38"/>
  <c r="C84" i="38"/>
  <c r="D84" i="38"/>
  <c r="F84" i="38"/>
  <c r="G84" i="38"/>
  <c r="J84" i="38"/>
  <c r="K84" i="38"/>
  <c r="K198" i="35"/>
  <c r="B198" i="35"/>
  <c r="J198" i="35"/>
  <c r="G198" i="35"/>
  <c r="F198" i="35"/>
  <c r="D198" i="35"/>
  <c r="C198" i="35"/>
  <c r="A198" i="35"/>
  <c r="A184" i="35"/>
  <c r="B184" i="35"/>
  <c r="C184" i="35"/>
  <c r="D184" i="35"/>
  <c r="F184" i="35"/>
  <c r="G184" i="35"/>
  <c r="J184" i="35"/>
  <c r="K184" i="35"/>
  <c r="K191" i="35"/>
  <c r="G191" i="35"/>
  <c r="F191" i="35"/>
  <c r="D191" i="35"/>
  <c r="C191" i="35"/>
  <c r="B191" i="35"/>
  <c r="A191" i="35"/>
  <c r="J191" i="35"/>
  <c r="K145" i="36"/>
  <c r="B145" i="36"/>
  <c r="J145" i="36"/>
  <c r="A145" i="36"/>
  <c r="G145" i="36"/>
  <c r="C145" i="36"/>
  <c r="F145" i="36"/>
  <c r="D145" i="36"/>
  <c r="B186" i="30"/>
  <c r="K186" i="30"/>
  <c r="G186" i="30"/>
  <c r="J186" i="30"/>
  <c r="C186" i="30"/>
  <c r="D186" i="30"/>
  <c r="F186" i="30"/>
  <c r="A186" i="30"/>
  <c r="D155" i="36"/>
  <c r="C155" i="36"/>
  <c r="K155" i="36"/>
  <c r="B155" i="36"/>
  <c r="J155" i="36"/>
  <c r="A155" i="36"/>
  <c r="G155" i="36"/>
  <c r="F155" i="36"/>
  <c r="D211" i="35"/>
  <c r="C211" i="35"/>
  <c r="K211" i="35"/>
  <c r="B211" i="35"/>
  <c r="J211" i="35"/>
  <c r="A211" i="35"/>
  <c r="G211" i="35"/>
  <c r="F211" i="35"/>
  <c r="K111" i="41"/>
  <c r="B111" i="41"/>
  <c r="G111" i="41"/>
  <c r="C111" i="41"/>
  <c r="J111" i="41"/>
  <c r="A111" i="41"/>
  <c r="D111" i="41"/>
  <c r="F111" i="41"/>
  <c r="K97" i="31"/>
  <c r="D97" i="31"/>
  <c r="G97" i="31"/>
  <c r="B97" i="31"/>
  <c r="A97" i="31"/>
  <c r="J97" i="31"/>
  <c r="C97" i="31"/>
  <c r="F97" i="31"/>
  <c r="F91" i="31"/>
  <c r="K102" i="41"/>
  <c r="J102" i="41"/>
  <c r="G102" i="41"/>
  <c r="F102" i="41"/>
  <c r="D102" i="41"/>
  <c r="B102" i="41"/>
  <c r="A102" i="41"/>
  <c r="C102" i="41"/>
  <c r="K94" i="33"/>
  <c r="J94" i="33"/>
  <c r="G94" i="33"/>
  <c r="F94" i="33"/>
  <c r="D94" i="33"/>
  <c r="C94" i="33"/>
  <c r="B94" i="33"/>
  <c r="A94" i="33"/>
  <c r="A106" i="38"/>
  <c r="B106" i="38"/>
  <c r="C106" i="38"/>
  <c r="D106" i="38"/>
  <c r="F106" i="38"/>
  <c r="G106" i="38"/>
  <c r="J106" i="38"/>
  <c r="K106" i="38"/>
  <c r="G142" i="32"/>
  <c r="K133" i="32"/>
  <c r="B133" i="32"/>
  <c r="F142" i="32"/>
  <c r="J133" i="32"/>
  <c r="A133" i="32"/>
  <c r="A142" i="32"/>
  <c r="D142" i="32"/>
  <c r="G133" i="32"/>
  <c r="J142" i="32"/>
  <c r="C133" i="32"/>
  <c r="C142" i="32"/>
  <c r="F133" i="32"/>
  <c r="K142" i="32"/>
  <c r="B142" i="32"/>
  <c r="D133" i="32"/>
  <c r="A192" i="35"/>
  <c r="J192" i="35"/>
  <c r="B192" i="35"/>
  <c r="K192" i="35"/>
  <c r="C192" i="35"/>
  <c r="D192" i="35"/>
  <c r="G192" i="35"/>
  <c r="F192" i="35"/>
  <c r="K128" i="32"/>
  <c r="J128" i="32"/>
  <c r="G128" i="32"/>
  <c r="F128" i="32"/>
  <c r="D128" i="32"/>
  <c r="C128" i="32"/>
  <c r="B128" i="32"/>
  <c r="A128" i="32"/>
  <c r="K96" i="41"/>
  <c r="J96" i="41"/>
  <c r="G96" i="41"/>
  <c r="F96" i="41"/>
  <c r="G98" i="41"/>
  <c r="J98" i="41"/>
  <c r="A98" i="41"/>
  <c r="F98" i="41"/>
  <c r="K98" i="41"/>
  <c r="D98" i="41"/>
  <c r="B98" i="41"/>
  <c r="C98" i="41"/>
  <c r="K76" i="33"/>
  <c r="B76" i="33"/>
  <c r="J76" i="33"/>
  <c r="A76" i="33"/>
  <c r="G76" i="33"/>
  <c r="F76" i="33"/>
  <c r="D76" i="33"/>
  <c r="C76" i="33"/>
  <c r="F99" i="38"/>
  <c r="D99" i="38"/>
  <c r="K99" i="38"/>
  <c r="B99" i="38"/>
  <c r="C99" i="38"/>
  <c r="J99" i="38"/>
  <c r="A99" i="38"/>
  <c r="G99" i="38"/>
  <c r="K103" i="31"/>
  <c r="B103" i="31"/>
  <c r="J103" i="31"/>
  <c r="A103" i="31"/>
  <c r="G103" i="31"/>
  <c r="D103" i="31"/>
  <c r="C103" i="31"/>
  <c r="F103" i="31"/>
  <c r="K121" i="34"/>
  <c r="J121" i="34"/>
  <c r="G121" i="34"/>
  <c r="F121" i="34"/>
  <c r="J74" i="30"/>
  <c r="J60" i="33"/>
  <c r="J13" i="31"/>
  <c r="K101" i="31"/>
  <c r="D101" i="31"/>
  <c r="G101" i="31"/>
  <c r="F101" i="31"/>
  <c r="J101" i="31"/>
  <c r="C101" i="31"/>
  <c r="B101" i="31"/>
  <c r="A101" i="31"/>
  <c r="A182" i="30"/>
  <c r="F182" i="30"/>
  <c r="B182" i="30"/>
  <c r="J182" i="30"/>
  <c r="D182" i="30"/>
  <c r="K182" i="30"/>
  <c r="G182" i="30"/>
  <c r="C182" i="30"/>
  <c r="J62" i="38"/>
  <c r="J73" i="30"/>
  <c r="J16" i="38"/>
  <c r="K103" i="38"/>
  <c r="D103" i="38"/>
  <c r="J103" i="38"/>
  <c r="C103" i="38"/>
  <c r="G103" i="38"/>
  <c r="B103" i="38"/>
  <c r="F103" i="38"/>
  <c r="A103" i="38"/>
  <c r="B143" i="40"/>
  <c r="J143" i="40"/>
  <c r="C143" i="40"/>
  <c r="G143" i="40"/>
  <c r="D143" i="40"/>
  <c r="F143" i="40"/>
  <c r="K143" i="40"/>
  <c r="K113" i="34"/>
  <c r="J113" i="34"/>
  <c r="G113" i="34"/>
  <c r="F113" i="34"/>
  <c r="K130" i="32"/>
  <c r="J130" i="32"/>
  <c r="G130" i="32"/>
  <c r="F130" i="32"/>
  <c r="D130" i="32"/>
  <c r="C130" i="32"/>
  <c r="B130" i="32"/>
  <c r="A130" i="32"/>
  <c r="K143" i="36"/>
  <c r="J143" i="36"/>
  <c r="G143" i="36"/>
  <c r="F143" i="36"/>
  <c r="D143" i="36"/>
  <c r="C143" i="36"/>
  <c r="B143" i="36"/>
  <c r="A143" i="36"/>
  <c r="K91" i="31"/>
  <c r="J91" i="31"/>
  <c r="G91" i="31"/>
  <c r="D91" i="31"/>
  <c r="C91" i="31"/>
  <c r="B91" i="31"/>
  <c r="A91" i="31"/>
  <c r="A197" i="35"/>
  <c r="J197" i="35"/>
  <c r="B197" i="35"/>
  <c r="C197" i="35"/>
  <c r="K197" i="35"/>
  <c r="D197" i="35"/>
  <c r="F197" i="35"/>
  <c r="G197" i="35"/>
  <c r="J7" i="37"/>
  <c r="K123" i="34"/>
  <c r="G123" i="34"/>
  <c r="J123" i="34"/>
  <c r="F123" i="34"/>
  <c r="G154" i="36"/>
  <c r="B154" i="36"/>
  <c r="C154" i="36"/>
  <c r="F154" i="36"/>
  <c r="A154" i="36"/>
  <c r="K154" i="36"/>
  <c r="D154" i="36"/>
  <c r="J154" i="36"/>
  <c r="J14" i="37"/>
  <c r="J13" i="37"/>
  <c r="J15" i="32"/>
  <c r="J13" i="33"/>
  <c r="J8" i="20"/>
  <c r="J16" i="37"/>
  <c r="J20" i="20"/>
  <c r="J31" i="37"/>
  <c r="J49" i="37"/>
  <c r="J48" i="20"/>
  <c r="J29" i="37"/>
  <c r="J52" i="37"/>
  <c r="J49" i="30"/>
  <c r="J47" i="36"/>
  <c r="J63" i="33"/>
  <c r="D168" i="30"/>
  <c r="G194" i="30"/>
  <c r="C168" i="30"/>
  <c r="F194" i="30"/>
  <c r="K168" i="30"/>
  <c r="B168" i="30"/>
  <c r="D194" i="30"/>
  <c r="J168" i="30"/>
  <c r="A168" i="30"/>
  <c r="C194" i="30"/>
  <c r="G168" i="30"/>
  <c r="K194" i="30"/>
  <c r="B194" i="30"/>
  <c r="F168" i="30"/>
  <c r="J194" i="30"/>
  <c r="A194" i="30"/>
  <c r="G125" i="36"/>
  <c r="F125" i="36"/>
  <c r="B125" i="36"/>
  <c r="A125" i="36"/>
  <c r="D125" i="36"/>
  <c r="C125" i="36"/>
  <c r="K125" i="36"/>
  <c r="J125" i="36"/>
  <c r="G96" i="34"/>
  <c r="F96" i="34"/>
  <c r="K96" i="34"/>
  <c r="J96" i="34"/>
  <c r="J41" i="31"/>
  <c r="J78" i="35"/>
  <c r="D87" i="41"/>
  <c r="D121" i="41"/>
  <c r="D122" i="41"/>
  <c r="D123" i="41"/>
  <c r="D116" i="41"/>
  <c r="D124" i="41"/>
  <c r="C87" i="41"/>
  <c r="C121" i="41"/>
  <c r="C122" i="41"/>
  <c r="C123" i="41"/>
  <c r="C116" i="41"/>
  <c r="C124" i="41"/>
  <c r="B87" i="41"/>
  <c r="B121" i="41"/>
  <c r="B122" i="41"/>
  <c r="B123" i="41"/>
  <c r="B116" i="41"/>
  <c r="B124" i="41"/>
  <c r="A87" i="41"/>
  <c r="A121" i="41"/>
  <c r="A122" i="41"/>
  <c r="A123" i="41"/>
  <c r="A116" i="41"/>
  <c r="A124" i="41"/>
  <c r="J74" i="34"/>
  <c r="D121" i="32"/>
  <c r="F121" i="32"/>
  <c r="C121" i="32"/>
  <c r="K121" i="32"/>
  <c r="B121" i="32"/>
  <c r="J121" i="32"/>
  <c r="A121" i="32"/>
  <c r="G121" i="32"/>
  <c r="K86" i="31"/>
  <c r="B86" i="31"/>
  <c r="J86" i="31"/>
  <c r="A86" i="31"/>
  <c r="G86" i="31"/>
  <c r="F86" i="31"/>
  <c r="D86" i="31"/>
  <c r="C86" i="31"/>
  <c r="J53" i="28"/>
  <c r="J53" i="38"/>
  <c r="J50" i="20"/>
  <c r="J105" i="35"/>
  <c r="J98" i="35"/>
  <c r="J70" i="34"/>
  <c r="J44" i="20"/>
  <c r="J47" i="37"/>
  <c r="F123" i="41"/>
  <c r="G123" i="41"/>
  <c r="J123" i="41"/>
  <c r="K123" i="41"/>
  <c r="J8" i="37"/>
  <c r="J45" i="37"/>
  <c r="J57" i="33"/>
  <c r="J67" i="38"/>
  <c r="K78" i="38"/>
  <c r="J78" i="38"/>
  <c r="G78" i="38"/>
  <c r="F78" i="38"/>
  <c r="D78" i="38"/>
  <c r="C78" i="38"/>
  <c r="B78" i="38"/>
  <c r="A78" i="38"/>
  <c r="J32" i="31"/>
  <c r="J33" i="32"/>
  <c r="J8" i="31"/>
  <c r="J21" i="20"/>
  <c r="J37" i="35"/>
  <c r="J71" i="31"/>
  <c r="J33" i="20"/>
  <c r="J16" i="20"/>
  <c r="J12" i="20"/>
  <c r="K151" i="32"/>
  <c r="J151" i="32"/>
  <c r="G151" i="32"/>
  <c r="F151" i="32"/>
  <c r="D151" i="32"/>
  <c r="C151" i="32"/>
  <c r="B151" i="32"/>
  <c r="A151" i="32"/>
  <c r="J11" i="20"/>
  <c r="F121" i="41"/>
  <c r="G121" i="41"/>
  <c r="J121" i="41"/>
  <c r="K121" i="41"/>
  <c r="J52" i="20"/>
  <c r="J59" i="34"/>
  <c r="J20" i="37"/>
  <c r="J22" i="20"/>
  <c r="J10" i="37"/>
  <c r="J33" i="38"/>
  <c r="J5" i="37"/>
  <c r="J12" i="37"/>
  <c r="J15" i="28"/>
  <c r="J5" i="20"/>
  <c r="J21" i="37"/>
  <c r="J46" i="20"/>
  <c r="C68" i="20"/>
  <c r="G78" i="20"/>
  <c r="J10" i="20"/>
  <c r="J18" i="20"/>
  <c r="G108" i="28"/>
  <c r="J10" i="32"/>
  <c r="J50" i="37"/>
  <c r="J18" i="37"/>
  <c r="J34" i="37"/>
  <c r="J48" i="37"/>
  <c r="J31" i="20"/>
  <c r="J47" i="20"/>
  <c r="F76" i="20"/>
  <c r="J23" i="37"/>
  <c r="J42" i="20"/>
  <c r="J37" i="37"/>
  <c r="J53" i="37"/>
  <c r="J59" i="28"/>
  <c r="J43" i="32"/>
  <c r="J39" i="37"/>
  <c r="J36" i="37"/>
  <c r="J28" i="37"/>
  <c r="J71" i="37"/>
  <c r="G76" i="20"/>
  <c r="J32" i="20"/>
  <c r="J35" i="37"/>
  <c r="J34" i="20"/>
  <c r="J39" i="20"/>
  <c r="J6" i="37"/>
  <c r="J81" i="37"/>
  <c r="J11" i="37"/>
  <c r="J6" i="20"/>
  <c r="J38" i="20"/>
  <c r="J40" i="37"/>
  <c r="J62" i="28"/>
  <c r="J17" i="20"/>
  <c r="J43" i="37"/>
  <c r="J22" i="37"/>
  <c r="J36" i="20"/>
  <c r="J29" i="20"/>
  <c r="J7" i="20"/>
  <c r="J147" i="32"/>
  <c r="J66" i="20"/>
  <c r="D84" i="20"/>
  <c r="B75" i="20"/>
  <c r="K82" i="20"/>
  <c r="D84" i="37"/>
  <c r="J55" i="40"/>
  <c r="J46" i="32"/>
  <c r="J46" i="37"/>
  <c r="C113" i="31"/>
  <c r="J44" i="37"/>
  <c r="J45" i="20"/>
  <c r="J9" i="37"/>
  <c r="J9" i="20"/>
  <c r="J74" i="37"/>
  <c r="B77" i="20"/>
  <c r="A82" i="20"/>
  <c r="B66" i="20"/>
  <c r="A70" i="37"/>
  <c r="J54" i="37"/>
  <c r="J52" i="31"/>
  <c r="J64" i="30"/>
  <c r="J41" i="20"/>
  <c r="J42" i="37"/>
  <c r="J50" i="33"/>
  <c r="F59" i="37"/>
  <c r="B64" i="37"/>
  <c r="A119" i="32"/>
  <c r="D75" i="20"/>
  <c r="A65" i="37"/>
  <c r="D73" i="37"/>
  <c r="B58" i="20"/>
  <c r="F67" i="20"/>
  <c r="D83" i="20"/>
  <c r="B72" i="20"/>
  <c r="C84" i="20"/>
  <c r="J65" i="20"/>
  <c r="G96" i="28"/>
  <c r="K81" i="20"/>
  <c r="C58" i="20"/>
  <c r="C71" i="20"/>
  <c r="C80" i="20"/>
  <c r="F79" i="20"/>
  <c r="C75" i="37"/>
  <c r="J90" i="33"/>
  <c r="J81" i="20"/>
  <c r="J80" i="37"/>
  <c r="C84" i="37"/>
  <c r="F66" i="37"/>
  <c r="A81" i="37"/>
  <c r="D66" i="37"/>
  <c r="G79" i="20"/>
  <c r="G71" i="20"/>
  <c r="B71" i="20"/>
  <c r="C76" i="20"/>
  <c r="J94" i="28"/>
  <c r="J81" i="33"/>
  <c r="C66" i="20"/>
  <c r="F80" i="20"/>
  <c r="K62" i="20"/>
  <c r="J84" i="37"/>
  <c r="C83" i="20"/>
  <c r="A79" i="20"/>
  <c r="J82" i="20"/>
  <c r="A58" i="20"/>
  <c r="G100" i="31"/>
  <c r="J37" i="41"/>
  <c r="G83" i="20"/>
  <c r="A90" i="33"/>
  <c r="J43" i="20"/>
  <c r="J30" i="37"/>
  <c r="J80" i="20"/>
  <c r="B85" i="20"/>
  <c r="K64" i="20"/>
  <c r="C81" i="20"/>
  <c r="F77" i="20"/>
  <c r="C62" i="20"/>
  <c r="C81" i="33"/>
  <c r="A68" i="37"/>
  <c r="B66" i="37"/>
  <c r="J63" i="28"/>
  <c r="J38" i="37"/>
  <c r="J27" i="20"/>
  <c r="J41" i="37"/>
  <c r="J59" i="31"/>
  <c r="J37" i="20"/>
  <c r="J51" i="37"/>
  <c r="J40" i="20"/>
  <c r="J69" i="20"/>
  <c r="B68" i="20"/>
  <c r="G63" i="20"/>
  <c r="J69" i="37"/>
  <c r="F62" i="20"/>
  <c r="D74" i="20"/>
  <c r="G66" i="37"/>
  <c r="J72" i="37"/>
  <c r="D68" i="20"/>
  <c r="C96" i="28"/>
  <c r="K90" i="33"/>
  <c r="J68" i="20"/>
  <c r="D85" i="20"/>
  <c r="B96" i="28"/>
  <c r="K72" i="20"/>
  <c r="K71" i="20"/>
  <c r="K100" i="31"/>
  <c r="G68" i="37"/>
  <c r="K85" i="20"/>
  <c r="D71" i="20"/>
  <c r="D60" i="20"/>
  <c r="G85" i="28"/>
  <c r="G86" i="37"/>
  <c r="B59" i="20"/>
  <c r="B64" i="20"/>
  <c r="D108" i="28"/>
  <c r="A64" i="20"/>
  <c r="K69" i="20"/>
  <c r="G74" i="20"/>
  <c r="C85" i="20"/>
  <c r="K85" i="28"/>
  <c r="F100" i="31"/>
  <c r="A113" i="38"/>
  <c r="F90" i="33"/>
  <c r="B80" i="37"/>
  <c r="G59" i="37"/>
  <c r="G71" i="37"/>
  <c r="F124" i="41"/>
  <c r="J13" i="20"/>
  <c r="J17" i="37"/>
  <c r="G80" i="41"/>
  <c r="G87" i="41"/>
  <c r="F113" i="38"/>
  <c r="C113" i="38"/>
  <c r="K87" i="41"/>
  <c r="K80" i="41"/>
  <c r="C80" i="41"/>
  <c r="A114" i="32"/>
  <c r="B113" i="38"/>
  <c r="B80" i="41"/>
  <c r="J114" i="32"/>
  <c r="F80" i="41"/>
  <c r="C114" i="32"/>
  <c r="F99" i="34"/>
  <c r="D80" i="41"/>
  <c r="K114" i="32"/>
  <c r="F114" i="32"/>
  <c r="A79" i="31"/>
  <c r="K79" i="31"/>
  <c r="G113" i="38"/>
  <c r="D79" i="31"/>
  <c r="J79" i="31"/>
  <c r="J99" i="34"/>
  <c r="J87" i="41"/>
  <c r="A80" i="41"/>
  <c r="C79" i="31"/>
  <c r="G79" i="31"/>
  <c r="F87" i="41"/>
  <c r="J80" i="41"/>
  <c r="B114" i="32"/>
  <c r="F79" i="31"/>
  <c r="G114" i="32"/>
  <c r="K104" i="31"/>
  <c r="F104" i="31"/>
  <c r="D113" i="31"/>
  <c r="F113" i="31"/>
  <c r="G113" i="31"/>
  <c r="A100" i="31"/>
  <c r="B100" i="31"/>
  <c r="C100" i="31"/>
  <c r="D100" i="31"/>
  <c r="B78" i="20"/>
  <c r="G99" i="34"/>
  <c r="B104" i="31"/>
  <c r="A113" i="31"/>
  <c r="A104" i="31"/>
  <c r="J113" i="31"/>
  <c r="D114" i="32"/>
  <c r="B79" i="31"/>
  <c r="K99" i="34"/>
  <c r="G104" i="31"/>
  <c r="C104" i="31"/>
  <c r="K79" i="37"/>
  <c r="F78" i="20"/>
  <c r="A79" i="37"/>
  <c r="J63" i="20"/>
  <c r="J59" i="37"/>
  <c r="J100" i="31"/>
  <c r="K99" i="28"/>
  <c r="A99" i="28"/>
  <c r="F122" i="41"/>
  <c r="K72" i="37"/>
  <c r="K66" i="37"/>
  <c r="D74" i="37"/>
  <c r="C77" i="37"/>
  <c r="D70" i="37"/>
  <c r="C82" i="37"/>
  <c r="B70" i="37"/>
  <c r="F68" i="37"/>
  <c r="C71" i="37"/>
  <c r="G69" i="37"/>
  <c r="F75" i="37"/>
  <c r="D69" i="37"/>
  <c r="A73" i="37"/>
  <c r="G70" i="37"/>
  <c r="C80" i="37"/>
  <c r="B77" i="37"/>
  <c r="C85" i="37"/>
  <c r="J104" i="31"/>
  <c r="B113" i="31"/>
  <c r="D79" i="37"/>
  <c r="A78" i="20"/>
  <c r="J70" i="37"/>
  <c r="J60" i="37"/>
  <c r="G147" i="32"/>
  <c r="D68" i="37"/>
  <c r="K113" i="38"/>
  <c r="D60" i="37"/>
  <c r="G67" i="37"/>
  <c r="A72" i="37"/>
  <c r="K65" i="37"/>
  <c r="C76" i="37"/>
  <c r="G65" i="37"/>
  <c r="F60" i="37"/>
  <c r="C65" i="37"/>
  <c r="B65" i="37"/>
  <c r="F69" i="37"/>
  <c r="K64" i="37"/>
  <c r="A67" i="37"/>
  <c r="G64" i="37"/>
  <c r="A75" i="37"/>
  <c r="G72" i="37"/>
  <c r="C73" i="37"/>
  <c r="D72" i="37"/>
  <c r="J76" i="37"/>
  <c r="F85" i="37"/>
  <c r="D76" i="37"/>
  <c r="F84" i="37"/>
  <c r="G80" i="37"/>
  <c r="F86" i="37"/>
  <c r="B71" i="37"/>
  <c r="J60" i="20"/>
  <c r="J65" i="37"/>
  <c r="C78" i="20"/>
  <c r="D58" i="20"/>
  <c r="G61" i="20"/>
  <c r="A84" i="20"/>
  <c r="J63" i="37"/>
  <c r="K147" i="32"/>
  <c r="A147" i="32"/>
  <c r="C147" i="32"/>
  <c r="F99" i="28"/>
  <c r="K84" i="37"/>
  <c r="G62" i="37"/>
  <c r="A66" i="37"/>
  <c r="D62" i="37"/>
  <c r="C70" i="37"/>
  <c r="B62" i="37"/>
  <c r="B81" i="37"/>
  <c r="C59" i="37"/>
  <c r="G61" i="37"/>
  <c r="F63" i="37"/>
  <c r="D61" i="37"/>
  <c r="A62" i="37"/>
  <c r="D59" i="37"/>
  <c r="A69" i="37"/>
  <c r="B68" i="37"/>
  <c r="C67" i="37"/>
  <c r="K67" i="37"/>
  <c r="F71" i="37"/>
  <c r="C74" i="37"/>
  <c r="K71" i="37"/>
  <c r="F78" i="37"/>
  <c r="B76" i="37"/>
  <c r="F80" i="37"/>
  <c r="G85" i="37"/>
  <c r="A86" i="37"/>
  <c r="A85" i="37"/>
  <c r="F141" i="36"/>
  <c r="B61" i="37"/>
  <c r="C69" i="37"/>
  <c r="G90" i="33"/>
  <c r="A78" i="37"/>
  <c r="C63" i="37"/>
  <c r="K86" i="37"/>
  <c r="G77" i="37"/>
  <c r="K59" i="37"/>
  <c r="K113" i="31"/>
  <c r="C79" i="37"/>
  <c r="D78" i="20"/>
  <c r="G79" i="37"/>
  <c r="J85" i="20"/>
  <c r="J79" i="20"/>
  <c r="B79" i="37"/>
  <c r="J78" i="20"/>
  <c r="F79" i="37"/>
  <c r="J76" i="20"/>
  <c r="D81" i="20"/>
  <c r="D147" i="32"/>
  <c r="D99" i="28"/>
  <c r="C99" i="28"/>
  <c r="G82" i="37"/>
  <c r="D77" i="37"/>
  <c r="D71" i="37"/>
  <c r="D83" i="37"/>
  <c r="C83" i="37"/>
  <c r="K74" i="37"/>
  <c r="G74" i="37"/>
  <c r="F74" i="37"/>
  <c r="K61" i="37"/>
  <c r="F76" i="37"/>
  <c r="B74" i="37"/>
  <c r="F81" i="37"/>
  <c r="K73" i="37"/>
  <c r="C78" i="37"/>
  <c r="K78" i="37"/>
  <c r="C86" i="37"/>
  <c r="G81" i="37"/>
  <c r="D81" i="37"/>
  <c r="K63" i="37"/>
  <c r="D85" i="37"/>
  <c r="F61" i="37"/>
  <c r="G60" i="37"/>
  <c r="J73" i="20"/>
  <c r="K122" i="41"/>
  <c r="K124" i="41"/>
  <c r="B84" i="37"/>
  <c r="C64" i="37"/>
  <c r="B83" i="37"/>
  <c r="G63" i="37"/>
  <c r="K69" i="37"/>
  <c r="K60" i="37"/>
  <c r="B67" i="37"/>
  <c r="F70" i="37"/>
  <c r="C72" i="37"/>
  <c r="K68" i="37"/>
  <c r="A82" i="37"/>
  <c r="K77" i="37"/>
  <c r="B90" i="33"/>
  <c r="F77" i="37"/>
  <c r="B79" i="20"/>
  <c r="G77" i="20"/>
  <c r="C77" i="20"/>
  <c r="D62" i="20"/>
  <c r="D67" i="20"/>
  <c r="F82" i="20"/>
  <c r="F64" i="37"/>
  <c r="B108" i="28"/>
  <c r="F94" i="28"/>
  <c r="A83" i="20"/>
  <c r="D61" i="20"/>
  <c r="K58" i="20"/>
  <c r="G59" i="20"/>
  <c r="F73" i="20"/>
  <c r="G119" i="32"/>
  <c r="K94" i="28"/>
  <c r="C59" i="20"/>
  <c r="C63" i="20"/>
  <c r="C60" i="20"/>
  <c r="A74" i="20"/>
  <c r="A73" i="20"/>
  <c r="F68" i="20"/>
  <c r="B94" i="28"/>
  <c r="K77" i="20"/>
  <c r="A76" i="20"/>
  <c r="K76" i="20"/>
  <c r="A59" i="20"/>
  <c r="J62" i="37"/>
  <c r="J62" i="20"/>
  <c r="J67" i="37"/>
  <c r="F147" i="32"/>
  <c r="B75" i="37"/>
  <c r="G83" i="37"/>
  <c r="G78" i="37"/>
  <c r="F83" i="37"/>
  <c r="B59" i="37"/>
  <c r="C81" i="37"/>
  <c r="G124" i="41"/>
  <c r="D141" i="36"/>
  <c r="D82" i="37"/>
  <c r="C141" i="36"/>
  <c r="G141" i="36"/>
  <c r="F81" i="33"/>
  <c r="D64" i="37"/>
  <c r="B69" i="37"/>
  <c r="A77" i="37"/>
  <c r="C61" i="37"/>
  <c r="C85" i="28"/>
  <c r="K83" i="20"/>
  <c r="B83" i="20"/>
  <c r="G84" i="20"/>
  <c r="B81" i="20"/>
  <c r="A63" i="20"/>
  <c r="D75" i="37"/>
  <c r="K96" i="28"/>
  <c r="A67" i="20"/>
  <c r="C79" i="20"/>
  <c r="B76" i="20"/>
  <c r="G65" i="20"/>
  <c r="A85" i="20"/>
  <c r="J122" i="41"/>
  <c r="G85" i="20"/>
  <c r="D65" i="20"/>
  <c r="D69" i="20"/>
  <c r="D104" i="31"/>
  <c r="F69" i="20"/>
  <c r="J96" i="28"/>
  <c r="G66" i="20"/>
  <c r="G122" i="41"/>
  <c r="A61" i="37"/>
  <c r="G73" i="37"/>
  <c r="B141" i="36"/>
  <c r="C62" i="37"/>
  <c r="F65" i="37"/>
  <c r="C68" i="37"/>
  <c r="F72" i="37"/>
  <c r="A76" i="37"/>
  <c r="A71" i="37"/>
  <c r="A83" i="37"/>
  <c r="D81" i="33"/>
  <c r="A60" i="37"/>
  <c r="G81" i="33"/>
  <c r="A59" i="37"/>
  <c r="F73" i="37"/>
  <c r="K108" i="28"/>
  <c r="F96" i="28"/>
  <c r="C108" i="28"/>
  <c r="D66" i="20"/>
  <c r="F63" i="20"/>
  <c r="A66" i="20"/>
  <c r="C69" i="20"/>
  <c r="C75" i="20"/>
  <c r="J124" i="41"/>
  <c r="D85" i="28"/>
  <c r="K70" i="20"/>
  <c r="G60" i="20"/>
  <c r="C70" i="20"/>
  <c r="D63" i="20"/>
  <c r="B80" i="20"/>
  <c r="B73" i="20"/>
  <c r="K59" i="20"/>
  <c r="C73" i="20"/>
  <c r="K68" i="20"/>
  <c r="F84" i="20"/>
  <c r="A85" i="28"/>
  <c r="J79" i="37"/>
  <c r="D77" i="20"/>
  <c r="B99" i="28"/>
  <c r="D86" i="37"/>
  <c r="D80" i="37"/>
  <c r="K82" i="37"/>
  <c r="A63" i="37"/>
  <c r="K76" i="37"/>
  <c r="K80" i="37"/>
  <c r="B85" i="37"/>
  <c r="A64" i="37"/>
  <c r="B63" i="37"/>
  <c r="B73" i="37"/>
  <c r="F67" i="37"/>
  <c r="B82" i="37"/>
  <c r="K141" i="36"/>
  <c r="G75" i="37"/>
  <c r="C66" i="37"/>
  <c r="B119" i="32"/>
  <c r="D94" i="28"/>
  <c r="B62" i="20"/>
  <c r="D64" i="20"/>
  <c r="D59" i="20"/>
  <c r="K73" i="20"/>
  <c r="K84" i="20"/>
  <c r="F72" i="20"/>
  <c r="B85" i="28"/>
  <c r="B63" i="20"/>
  <c r="K80" i="20"/>
  <c r="B84" i="20"/>
  <c r="C64" i="20"/>
  <c r="F70" i="20"/>
  <c r="K62" i="37"/>
  <c r="G62" i="20"/>
  <c r="A75" i="20"/>
  <c r="K63" i="20"/>
  <c r="K67" i="20"/>
  <c r="F59" i="20"/>
  <c r="A94" i="28"/>
  <c r="G67" i="20"/>
  <c r="A68" i="20"/>
  <c r="G81" i="20"/>
  <c r="F71" i="20"/>
  <c r="F58" i="20"/>
  <c r="C67" i="20"/>
  <c r="A62" i="20"/>
  <c r="J77" i="37"/>
  <c r="J85" i="37"/>
  <c r="J82" i="37"/>
  <c r="K74" i="20"/>
  <c r="B74" i="20"/>
  <c r="J108" i="28"/>
  <c r="C61" i="20"/>
  <c r="A80" i="20"/>
  <c r="J70" i="20"/>
  <c r="C74" i="20"/>
  <c r="A61" i="20"/>
  <c r="J86" i="37"/>
  <c r="J72" i="20"/>
  <c r="D65" i="37"/>
  <c r="G84" i="37"/>
  <c r="J85" i="28"/>
  <c r="D82" i="20"/>
  <c r="D72" i="20"/>
  <c r="K66" i="20"/>
  <c r="J74" i="20"/>
  <c r="F66" i="20"/>
  <c r="G64" i="20"/>
  <c r="C94" i="28"/>
  <c r="C119" i="32"/>
  <c r="A74" i="37"/>
  <c r="B69" i="20"/>
  <c r="J59" i="20"/>
  <c r="G75" i="20"/>
  <c r="K81" i="33"/>
  <c r="F75" i="20"/>
  <c r="C82" i="20"/>
  <c r="D80" i="20"/>
  <c r="K60" i="20"/>
  <c r="G76" i="37"/>
  <c r="B60" i="20"/>
  <c r="A60" i="20"/>
  <c r="J75" i="20"/>
  <c r="D113" i="38"/>
  <c r="G68" i="20"/>
  <c r="G58" i="20"/>
  <c r="B60" i="37"/>
  <c r="F62" i="37"/>
  <c r="D90" i="33"/>
  <c r="A84" i="37"/>
  <c r="D67" i="37"/>
  <c r="D63" i="37"/>
  <c r="D78" i="37"/>
  <c r="K81" i="37"/>
  <c r="J84" i="20"/>
  <c r="D76" i="20"/>
  <c r="J73" i="37"/>
  <c r="J113" i="38"/>
  <c r="J99" i="28"/>
  <c r="A81" i="20"/>
  <c r="K119" i="32"/>
  <c r="J77" i="20"/>
  <c r="J66" i="37"/>
  <c r="K79" i="20"/>
  <c r="J83" i="20"/>
  <c r="F85" i="20"/>
  <c r="A71" i="20"/>
  <c r="C90" i="33"/>
  <c r="J58" i="20"/>
  <c r="F74" i="20"/>
  <c r="K65" i="20"/>
  <c r="J71" i="20"/>
  <c r="J61" i="37"/>
  <c r="A77" i="20"/>
  <c r="F81" i="20"/>
  <c r="D73" i="20"/>
  <c r="K61" i="20"/>
  <c r="G73" i="20"/>
  <c r="B65" i="20"/>
  <c r="A72" i="20"/>
  <c r="G72" i="20"/>
  <c r="G70" i="20"/>
  <c r="G94" i="28"/>
  <c r="A80" i="37"/>
  <c r="J75" i="37"/>
  <c r="B72" i="37"/>
  <c r="A81" i="33"/>
  <c r="C60" i="37"/>
  <c r="K85" i="37"/>
  <c r="K83" i="37"/>
  <c r="B147" i="32"/>
  <c r="G82" i="20"/>
  <c r="J30" i="20"/>
  <c r="J33" i="37"/>
  <c r="J68" i="37"/>
  <c r="K75" i="20"/>
  <c r="J141" i="36"/>
  <c r="F83" i="20"/>
  <c r="B67" i="20"/>
  <c r="J64" i="20"/>
  <c r="J119" i="32"/>
  <c r="B70" i="20"/>
  <c r="D96" i="28"/>
  <c r="J67" i="20"/>
  <c r="J64" i="37"/>
  <c r="C65" i="20"/>
  <c r="A70" i="20"/>
  <c r="J61" i="20"/>
  <c r="J78" i="37"/>
  <c r="G80" i="20"/>
  <c r="D70" i="20"/>
  <c r="A96" i="28"/>
  <c r="J83" i="37"/>
  <c r="F65" i="20"/>
  <c r="A65" i="20"/>
  <c r="B61" i="20"/>
  <c r="A69" i="20"/>
  <c r="C72" i="20"/>
  <c r="F60" i="20"/>
  <c r="D79" i="20"/>
  <c r="F85" i="28"/>
  <c r="A108" i="28"/>
  <c r="F61" i="20"/>
  <c r="G69" i="20"/>
  <c r="F108" i="28"/>
  <c r="F64" i="20"/>
  <c r="B82" i="20"/>
  <c r="F119" i="32"/>
  <c r="D119" i="32"/>
  <c r="K70" i="37"/>
  <c r="B81" i="33"/>
  <c r="B78" i="37"/>
  <c r="B86" i="37"/>
  <c r="F82" i="37"/>
  <c r="K75" i="37"/>
  <c r="G99" i="28"/>
  <c r="J10" i="41"/>
  <c r="J22" i="41"/>
  <c r="F116" i="41"/>
  <c r="G116" i="41"/>
  <c r="J116" i="41"/>
  <c r="K116" i="4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<sst xmlns="http://schemas.openxmlformats.org/spreadsheetml/2006/main" count="7370" uniqueCount="632">
  <si>
    <t>Comment ca marche</t>
  </si>
  <si>
    <t xml:space="preserve"> </t>
  </si>
  <si>
    <t>Ajouter une ligne</t>
  </si>
  <si>
    <r>
      <t>-</t>
    </r>
    <r>
      <rPr>
        <sz val="7"/>
        <color theme="1"/>
        <rFont val="Gilroy"/>
        <family val="3"/>
      </rPr>
      <t xml:space="preserve">          </t>
    </r>
    <r>
      <rPr>
        <sz val="11"/>
        <color theme="1"/>
        <rFont val="Gilroy"/>
        <family val="3"/>
      </rPr>
      <t>Sélectionner une cellule</t>
    </r>
  </si>
  <si>
    <r>
      <t>-</t>
    </r>
    <r>
      <rPr>
        <sz val="7"/>
        <color theme="1"/>
        <rFont val="Gilroy"/>
        <family val="3"/>
      </rPr>
      <t xml:space="preserve">          </t>
    </r>
    <r>
      <rPr>
        <sz val="11"/>
        <color theme="1"/>
        <rFont val="Gilroy"/>
        <family val="3"/>
      </rPr>
      <t>Cliquer sur Ajouter ligne et la ligne s’ajoutera au-dessus de votre sélection</t>
    </r>
  </si>
  <si>
    <t>* Évitez l’ajout d’une ligne directement sous les titres</t>
  </si>
  <si>
    <t> </t>
  </si>
  <si>
    <t>Supprimer une ligne</t>
  </si>
  <si>
    <r>
      <t>-</t>
    </r>
    <r>
      <rPr>
        <sz val="7"/>
        <color theme="1"/>
        <rFont val="Gilroy"/>
        <family val="3"/>
      </rPr>
      <t xml:space="preserve">          </t>
    </r>
    <r>
      <rPr>
        <sz val="11"/>
        <color theme="1"/>
        <rFont val="Gilroy"/>
        <family val="3"/>
      </rPr>
      <t>Sélectionner le numéro de la ligne à supprimer</t>
    </r>
  </si>
  <si>
    <r>
      <t>-</t>
    </r>
    <r>
      <rPr>
        <sz val="7"/>
        <color theme="1"/>
        <rFont val="Gilroy"/>
        <family val="3"/>
      </rPr>
      <t xml:space="preserve">          </t>
    </r>
    <r>
      <rPr>
        <sz val="11"/>
        <color theme="1"/>
        <rFont val="Gilroy"/>
        <family val="3"/>
      </rPr>
      <t>Clique droite</t>
    </r>
  </si>
  <si>
    <r>
      <t>-</t>
    </r>
    <r>
      <rPr>
        <sz val="7"/>
        <color theme="1"/>
        <rFont val="Gilroy"/>
        <family val="3"/>
      </rPr>
      <t xml:space="preserve">          </t>
    </r>
    <r>
      <rPr>
        <sz val="11"/>
        <color theme="1"/>
        <rFont val="Gilroy"/>
        <family val="3"/>
      </rPr>
      <t>Supprimer</t>
    </r>
  </si>
  <si>
    <t>*Ne pas supprimer la dernière ligne des tableaux</t>
  </si>
  <si>
    <t>Ajouter des produits</t>
  </si>
  <si>
    <r>
      <t>-</t>
    </r>
    <r>
      <rPr>
        <sz val="7"/>
        <color theme="1"/>
        <rFont val="Gilroy"/>
        <family val="3"/>
      </rPr>
      <t xml:space="preserve">          </t>
    </r>
    <r>
      <rPr>
        <sz val="11"/>
        <color theme="1"/>
        <rFont val="Gilroy"/>
        <family val="3"/>
      </rPr>
      <t>Sélectionner dans la liste déroulante correspondante le produit (Colonne nom)</t>
    </r>
  </si>
  <si>
    <r>
      <t>-</t>
    </r>
    <r>
      <rPr>
        <sz val="7"/>
        <color theme="1"/>
        <rFont val="Gilroy"/>
        <family val="3"/>
      </rPr>
      <t xml:space="preserve">          </t>
    </r>
    <r>
      <rPr>
        <sz val="11"/>
        <color theme="1"/>
        <rFont val="Gilroy"/>
        <family val="3"/>
      </rPr>
      <t>Les informations s’ajouteront par elles même. Seulement indiquer les taux</t>
    </r>
  </si>
  <si>
    <r>
      <t>-</t>
    </r>
    <r>
      <rPr>
        <sz val="7"/>
        <color theme="1"/>
        <rFont val="Gilroy"/>
        <family val="3"/>
      </rPr>
      <t xml:space="preserve">          </t>
    </r>
    <r>
      <rPr>
        <sz val="11"/>
        <color theme="1"/>
        <rFont val="Gilroy"/>
        <family val="3"/>
      </rPr>
      <t>Une fois tous vos produits entrés, cliqués sur « Triés » de la section voulue et les produits se classeront par format et par THC</t>
    </r>
  </si>
  <si>
    <t>Impression</t>
  </si>
  <si>
    <r>
      <t>-</t>
    </r>
    <r>
      <rPr>
        <sz val="7"/>
        <color theme="1"/>
        <rFont val="Gilroy"/>
        <family val="3"/>
      </rPr>
      <t xml:space="preserve">          </t>
    </r>
    <r>
      <rPr>
        <sz val="11"/>
        <color theme="1"/>
        <rFont val="Gilroy"/>
        <family val="3"/>
      </rPr>
      <t>Sélectionner l'entièreté du tableau à imprimer</t>
    </r>
  </si>
  <si>
    <r>
      <t>-</t>
    </r>
    <r>
      <rPr>
        <sz val="7"/>
        <color theme="1"/>
        <rFont val="Gilroy"/>
        <family val="3"/>
      </rPr>
      <t xml:space="preserve">          </t>
    </r>
    <r>
      <rPr>
        <sz val="11"/>
        <color theme="1"/>
        <rFont val="Gilroy"/>
        <family val="3"/>
      </rPr>
      <t>Fichier / Imprimer</t>
    </r>
  </si>
  <si>
    <r>
      <t>-</t>
    </r>
    <r>
      <rPr>
        <sz val="7"/>
        <color theme="1"/>
        <rFont val="Gilroy"/>
        <family val="3"/>
      </rPr>
      <t xml:space="preserve">          </t>
    </r>
    <r>
      <rPr>
        <sz val="11"/>
        <color theme="1"/>
        <rFont val="Gilroy"/>
        <family val="3"/>
      </rPr>
      <t>Sous paramètres, choisir imprimer la sélection</t>
    </r>
  </si>
  <si>
    <t>À NE PAS FAIRE DANS LES MENUS</t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</si>
  <si>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Supprimer la dernière ligne du tableau</t>
    </r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</si>
  <si>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Changer la police d’écriture (Gilroy est la police utilisé par la SQDC)</t>
    </r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</si>
  <si>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Inscrire des données dans les colonnes FORMATS, MARQUES, PRIX, CULTIVÉ QC, COULEUR EXTERNE ET TEXTURE</t>
    </r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</si>
  <si>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Ne pas ouvrir le fichier sur web, mais plutôt application</t>
    </r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</si>
  <si>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Si vous avez le fichier en dehors du travail s’assurer de l’ouvrir à partir d’Excel</t>
    </r>
  </si>
  <si>
    <t>Pour toute question écrire à Frédéric Derome ou Mathieu Gascon</t>
  </si>
  <si>
    <t>PRÉROULÉS INDICA</t>
  </si>
  <si>
    <t>Formats</t>
  </si>
  <si>
    <t>Nom</t>
  </si>
  <si>
    <t>Marques</t>
  </si>
  <si>
    <t>Prix</t>
  </si>
  <si>
    <t>THC</t>
  </si>
  <si>
    <t>CBD</t>
  </si>
  <si>
    <t>Arômes</t>
  </si>
  <si>
    <t>Cultivé Qc</t>
  </si>
  <si>
    <t>Format</t>
  </si>
  <si>
    <t>Format2</t>
  </si>
  <si>
    <t>Format3</t>
  </si>
  <si>
    <t>Format4</t>
  </si>
  <si>
    <t>Marque</t>
  </si>
  <si>
    <t>Subway Scientist</t>
  </si>
  <si>
    <t>-</t>
  </si>
  <si>
    <t>Sensi Star (2)</t>
  </si>
  <si>
    <t>Sour Kush</t>
  </si>
  <si>
    <t>Indica 24</t>
  </si>
  <si>
    <t>Rockstar Cookies</t>
  </si>
  <si>
    <t>91K</t>
  </si>
  <si>
    <t>California Dreaming</t>
  </si>
  <si>
    <t>BC Bubba Pink Biologique</t>
  </si>
  <si>
    <t>DM2</t>
  </si>
  <si>
    <t>Black Cherry Punch</t>
  </si>
  <si>
    <t>Freezeland</t>
  </si>
  <si>
    <t>Starwalker Kush</t>
  </si>
  <si>
    <t>Hawaii Heartbreak</t>
  </si>
  <si>
    <t>Cold Creek Kush</t>
  </si>
  <si>
    <t>Pink Kush (10)</t>
  </si>
  <si>
    <t>Pink Kush (12)</t>
  </si>
  <si>
    <t>Tsunami+</t>
  </si>
  <si>
    <t>PRÉROULÉS SATIVA</t>
  </si>
  <si>
    <t>Jean Guy (1)</t>
  </si>
  <si>
    <t>Twd. Sativa (1)</t>
  </si>
  <si>
    <t>Jack Haze (2)</t>
  </si>
  <si>
    <t>Amnesia Haze</t>
  </si>
  <si>
    <t>BC Sour CKS Biologique</t>
  </si>
  <si>
    <t>Sour OG</t>
  </si>
  <si>
    <t>Nova Bleue</t>
  </si>
  <si>
    <t>Niagara Melon</t>
  </si>
  <si>
    <t>Twd. Sativa (3)</t>
  </si>
  <si>
    <t>Ultra Sour (3)</t>
  </si>
  <si>
    <t>Mélange Sativa</t>
  </si>
  <si>
    <t>Green Cush</t>
  </si>
  <si>
    <t>Apple Pie</t>
  </si>
  <si>
    <t>Dancehall (3)</t>
  </si>
  <si>
    <t>Libérer</t>
  </si>
  <si>
    <t>Durban Poison</t>
  </si>
  <si>
    <t>Cannalope Haze</t>
  </si>
  <si>
    <t>French Cookies</t>
  </si>
  <si>
    <t>La Cerise sur le Funday</t>
  </si>
  <si>
    <t>Jean Guy (7)</t>
  </si>
  <si>
    <t>Sativa Js</t>
  </si>
  <si>
    <t>Grammes Dorés</t>
  </si>
  <si>
    <t>Ghost Train Haze (12)</t>
  </si>
  <si>
    <t>Douzaine Sativa</t>
  </si>
  <si>
    <t>OS.Joints Sativa</t>
  </si>
  <si>
    <t>PRÉROULÉS HYBRIDE</t>
  </si>
  <si>
    <t>Nom (Dominance)</t>
  </si>
  <si>
    <t>Mango Haze (Sativa)</t>
  </si>
  <si>
    <t>LA Kush Cake (Indica)</t>
  </si>
  <si>
    <t>Garlic Sherbet (Indica)</t>
  </si>
  <si>
    <t>Mandarin Cookies (Sativa)</t>
  </si>
  <si>
    <t>Blend 19</t>
  </si>
  <si>
    <t>Blend 14</t>
  </si>
  <si>
    <t>Twd. Balanced (3)</t>
  </si>
  <si>
    <t>Harmoniser</t>
  </si>
  <si>
    <t>Lemon Margy (Sativa)</t>
  </si>
  <si>
    <t>Le Grand Cru</t>
  </si>
  <si>
    <t>Le Vrai</t>
  </si>
  <si>
    <t>Cuban Linx (Sativa)</t>
  </si>
  <si>
    <t>Do-Si-Dos (Indica)</t>
  </si>
  <si>
    <t>Critical Orange Punch (Indica)</t>
  </si>
  <si>
    <t>Le Trotteur (Sativa)</t>
  </si>
  <si>
    <t>Grapefruit GG1</t>
  </si>
  <si>
    <t>Quintes</t>
  </si>
  <si>
    <t>Suzettes</t>
  </si>
  <si>
    <t>Pineapple</t>
  </si>
  <si>
    <t>Vanilla Frosting (Indica)</t>
  </si>
  <si>
    <t>Artisans</t>
  </si>
  <si>
    <t>Pineapple Medley (Sativa)</t>
  </si>
  <si>
    <t>St Henri Mélange (Indica)</t>
  </si>
  <si>
    <t>CBD Runtz (Sativa)</t>
  </si>
  <si>
    <t>Purple Mountain Majesty (Indica)</t>
  </si>
  <si>
    <t>Tremblant Mélange (Sativa)</t>
  </si>
  <si>
    <t>Ethos Glue (Indica)</t>
  </si>
  <si>
    <t>Citrique Électrique</t>
  </si>
  <si>
    <t xml:space="preserve"> PRÉROULÉS INDICA</t>
  </si>
  <si>
    <t>LA WoMac</t>
  </si>
  <si>
    <t>Trois Fromage</t>
  </si>
  <si>
    <t>Banana Daddy (1)</t>
  </si>
  <si>
    <t>Garlic Z</t>
  </si>
  <si>
    <t>Sweet Berry Kush</t>
  </si>
  <si>
    <t>Trois Fromages</t>
  </si>
  <si>
    <t>Cactus Funk Breath</t>
  </si>
  <si>
    <t>Blueberry Muffin (2)</t>
  </si>
  <si>
    <t>Méchant Pétard</t>
  </si>
  <si>
    <t>Sourdough</t>
  </si>
  <si>
    <t>GMO BX</t>
  </si>
  <si>
    <t>Pink God</t>
  </si>
  <si>
    <t>Pink Kush (3)</t>
  </si>
  <si>
    <t>ono Planet of the Grapes</t>
  </si>
  <si>
    <t>Bastille</t>
  </si>
  <si>
    <t>Galactic Rntz</t>
  </si>
  <si>
    <t>Gelato Mint</t>
  </si>
  <si>
    <t>Power Sherb</t>
  </si>
  <si>
    <t>Guédilles</t>
  </si>
  <si>
    <t>Chemango Kush</t>
  </si>
  <si>
    <t>Nightmare Fuel JS</t>
  </si>
  <si>
    <t>Drette Indica</t>
  </si>
  <si>
    <t>Spinach Vanilla Kush</t>
  </si>
  <si>
    <t>Triangle Mints</t>
  </si>
  <si>
    <t>Blueberry Seagal</t>
  </si>
  <si>
    <t>CBD OG Kush</t>
  </si>
  <si>
    <t>Bête de Diesel</t>
  </si>
  <si>
    <t>Kush Cookies</t>
  </si>
  <si>
    <t>BC Power Plant</t>
  </si>
  <si>
    <t>H30 Haze</t>
  </si>
  <si>
    <t>Jack Haze</t>
  </si>
  <si>
    <t>Zsweet</t>
  </si>
  <si>
    <t>Goliat</t>
  </si>
  <si>
    <t>Animal Face</t>
  </si>
  <si>
    <t>Ultra Sour (Wô Là)</t>
  </si>
  <si>
    <t>Spinach Sonic Lemon Fuel</t>
  </si>
  <si>
    <t>Blue Dream</t>
  </si>
  <si>
    <t>Tangerine Dream</t>
  </si>
  <si>
    <t>Spinach Dancehall</t>
  </si>
  <si>
    <t>Special Haze</t>
  </si>
  <si>
    <t>Strawberry N' Mintz</t>
  </si>
  <si>
    <t>Ono Astrono</t>
  </si>
  <si>
    <t>Blanh Sativa</t>
  </si>
  <si>
    <t>Le Fameux</t>
  </si>
  <si>
    <t>Alaskan Ice</t>
  </si>
  <si>
    <t>Bleu Nuit (5)</t>
  </si>
  <si>
    <t>Colorado Cherry</t>
  </si>
  <si>
    <t>Haze Maison</t>
  </si>
  <si>
    <t>Purple Haze</t>
  </si>
  <si>
    <t>Super Lemon Haze Biologique</t>
  </si>
  <si>
    <t>Le Passe Partout</t>
  </si>
  <si>
    <t>Explosion de fruits</t>
  </si>
  <si>
    <t>Early Lemon Berry</t>
  </si>
  <si>
    <t>H27 Sativa</t>
  </si>
  <si>
    <t>Moby Dick (Sativa)</t>
  </si>
  <si>
    <t>BC Lime Mi'jito Biologique (Sativa)</t>
  </si>
  <si>
    <t>CBD Sol Vivant</t>
  </si>
  <si>
    <t>Citroli (Sativa)</t>
  </si>
  <si>
    <t>Iced Guava Gelato (Indica)</t>
  </si>
  <si>
    <t>Complice (Sativa)</t>
  </si>
  <si>
    <t>Mandarine Sugar</t>
  </si>
  <si>
    <t>Trio Beau-Pétard</t>
  </si>
  <si>
    <t>0%-3%-3%</t>
  </si>
  <si>
    <t>13-10-11%</t>
  </si>
  <si>
    <t>Blueberry Fuego (Indica)</t>
  </si>
  <si>
    <t>Velvet Punch Haze (Sativa)</t>
  </si>
  <si>
    <t>Gorilla Breath (Indica)</t>
  </si>
  <si>
    <t>Bubble Mints (Sativa)</t>
  </si>
  <si>
    <t>Sour Tangie (Sativa)</t>
  </si>
  <si>
    <t>Blue Iguana</t>
  </si>
  <si>
    <t>Yin Yang</t>
  </si>
  <si>
    <t>Petit-Pétard</t>
  </si>
  <si>
    <t>Ono Grape Diamonds</t>
  </si>
  <si>
    <t>Bruce Banner (Sativa)</t>
  </si>
  <si>
    <t>Black Triangle (Indica)</t>
  </si>
  <si>
    <t>Sélections de Petits Lots</t>
  </si>
  <si>
    <t>Wedding Cake (Indica)</t>
  </si>
  <si>
    <t>Apricot Cream x Cheese 1:1 (Sativa)</t>
  </si>
  <si>
    <t>Balancé</t>
  </si>
  <si>
    <t>Joint de lune</t>
  </si>
  <si>
    <t>Trop Juice (Sativa)</t>
  </si>
  <si>
    <t>Dia De Los Muertos (Indica)</t>
  </si>
  <si>
    <t>CBD Mix Sol Vivant</t>
  </si>
  <si>
    <t>Pétard Coupe Droite (Indica)</t>
  </si>
  <si>
    <t>Équilibre Pur</t>
  </si>
  <si>
    <t>Le Coffret 5 Points</t>
  </si>
  <si>
    <t>29-26-29%</t>
  </si>
  <si>
    <t>Les Gros CBDs</t>
  </si>
  <si>
    <t>Suzettes XL</t>
  </si>
  <si>
    <t>Noms</t>
  </si>
  <si>
    <t>Format5</t>
  </si>
  <si>
    <t>Spinach GMO Cookies</t>
  </si>
  <si>
    <t>0-3-3%</t>
  </si>
  <si>
    <r>
      <t xml:space="preserve">ICI C'est </t>
    </r>
    <r>
      <rPr>
        <u/>
        <sz val="72"/>
        <color rgb="FFFF0000"/>
        <rFont val="Calibri"/>
        <family val="2"/>
        <scheme val="minor"/>
      </rPr>
      <t>77007</t>
    </r>
    <r>
      <rPr>
        <sz val="72"/>
        <color rgb="FFFF0000"/>
        <rFont val="Calibri"/>
        <family val="2"/>
        <scheme val="minor"/>
      </rPr>
      <t xml:space="preserve">. Ne pas modifier le fichier </t>
    </r>
    <r>
      <rPr>
        <u/>
        <sz val="72"/>
        <color rgb="FFFF0000"/>
        <rFont val="Calibri"/>
        <family val="2"/>
        <scheme val="minor"/>
      </rPr>
      <t>SVP</t>
    </r>
    <r>
      <rPr>
        <sz val="72"/>
        <color rgb="FFFF0000"/>
        <rFont val="Calibri"/>
        <family val="2"/>
        <scheme val="minor"/>
      </rPr>
      <t xml:space="preserve"> Merci</t>
    </r>
  </si>
  <si>
    <t>Nugz Wrap Indica</t>
  </si>
  <si>
    <t>Roulé de Papier de Chanvre</t>
  </si>
  <si>
    <t>Banana Daddy (5)</t>
  </si>
  <si>
    <t>GG#4 (5)</t>
  </si>
  <si>
    <t>Spinach Lemon Skunk</t>
  </si>
  <si>
    <t>Rêve Lucide</t>
  </si>
  <si>
    <t>Méchante Semaine</t>
  </si>
  <si>
    <t>BC Fruit Loopz Biologique</t>
  </si>
  <si>
    <t>Fruit Tartare Haze</t>
  </si>
  <si>
    <t>Crumbled Lime</t>
  </si>
  <si>
    <t>Jack Herer</t>
  </si>
  <si>
    <t>Pétard Brun</t>
  </si>
  <si>
    <t>Black Jelly</t>
  </si>
  <si>
    <t>CBD Cherry Blossom</t>
  </si>
  <si>
    <t>Frosted Animal Cake</t>
  </si>
  <si>
    <t>Amsterdam Sativa</t>
  </si>
  <si>
    <t>Rares</t>
  </si>
  <si>
    <t>Imagination Liquide</t>
  </si>
  <si>
    <t>Berri Wraps</t>
  </si>
  <si>
    <t>Préroulés CBD</t>
  </si>
  <si>
    <t>Moitié-Moitié</t>
  </si>
  <si>
    <t>Skunk Haze Bio</t>
  </si>
  <si>
    <t>PR CBD</t>
  </si>
  <si>
    <t>27-28-26%</t>
  </si>
  <si>
    <r>
      <t xml:space="preserve">ICI C'est </t>
    </r>
    <r>
      <rPr>
        <u/>
        <sz val="72"/>
        <color rgb="FFFF0000"/>
        <rFont val="Calibri"/>
        <family val="2"/>
        <scheme val="minor"/>
      </rPr>
      <t>77008</t>
    </r>
    <r>
      <rPr>
        <sz val="72"/>
        <color rgb="FFFF0000"/>
        <rFont val="Calibri"/>
        <family val="2"/>
        <scheme val="minor"/>
      </rPr>
      <t>. À la SQDC on trouve de tout même un tsunami.</t>
    </r>
  </si>
  <si>
    <t>Façade</t>
  </si>
  <si>
    <t>Joints Enveloppés de Chanvre</t>
  </si>
  <si>
    <t>Blueberry Muffins (3)</t>
  </si>
  <si>
    <t>Death Bubba Biologique (5)</t>
  </si>
  <si>
    <t>Bubble Up</t>
  </si>
  <si>
    <t>Bobépine</t>
  </si>
  <si>
    <t>Cement Shoes (12)</t>
  </si>
  <si>
    <t>Rotterdam Indica</t>
  </si>
  <si>
    <t>Préroulés Sativa</t>
  </si>
  <si>
    <t>Nugz Wrap Sativa</t>
  </si>
  <si>
    <t>Devil Driver</t>
  </si>
  <si>
    <t>Pineapple OG</t>
  </si>
  <si>
    <t>Banane Plantée</t>
  </si>
  <si>
    <t>Candyland</t>
  </si>
  <si>
    <t>Le Trio de Chanvre (Indica)</t>
  </si>
  <si>
    <t>Ça Roule ma Poule</t>
  </si>
  <si>
    <t>White Runtz (Indica)</t>
  </si>
  <si>
    <t>Feeldoux</t>
  </si>
  <si>
    <t>Neon Sunshine</t>
  </si>
  <si>
    <t>La Boîte Noire Essence Gazeuse</t>
  </si>
  <si>
    <t>Cotton Candy (Sativa)</t>
  </si>
  <si>
    <t>Pineapple Express (Sativa)</t>
  </si>
  <si>
    <t>Long Valley Legend (Sativa)</t>
  </si>
  <si>
    <t>Findlay CBD Rotatif (Sativa)</t>
  </si>
  <si>
    <t>Dans la Lune</t>
  </si>
  <si>
    <t>x</t>
  </si>
  <si>
    <t>g</t>
  </si>
  <si>
    <t>Bleuh</t>
  </si>
  <si>
    <t>Qc</t>
  </si>
  <si>
    <t>Colonne6</t>
  </si>
  <si>
    <t>Colonne1</t>
  </si>
  <si>
    <t>Colonne2</t>
  </si>
  <si>
    <t>Colonne3</t>
  </si>
  <si>
    <t>Colonne4</t>
  </si>
  <si>
    <t>Colonne5</t>
  </si>
  <si>
    <t>Renouveler</t>
  </si>
  <si>
    <t>Mélange Indica</t>
  </si>
  <si>
    <t>OG Kush</t>
  </si>
  <si>
    <t>Mango Tango</t>
  </si>
  <si>
    <t>Douzaine</t>
  </si>
  <si>
    <t>29/26/29%</t>
  </si>
  <si>
    <t>3-3-0%</t>
  </si>
  <si>
    <t>10-11-13%</t>
  </si>
  <si>
    <t>13-11-10%</t>
  </si>
  <si>
    <t>desole :(</t>
  </si>
  <si>
    <t>26%/29%/26%</t>
  </si>
  <si>
    <t>ici 77056 ok!!!!!!!!! :P</t>
  </si>
  <si>
    <t>ici 77056 ok!!!!!!!!!</t>
  </si>
  <si>
    <t>29-29-26%</t>
  </si>
  <si>
    <t>Garlic Z (Halcyon)</t>
  </si>
  <si>
    <t>Diesel / Sucré</t>
  </si>
  <si>
    <t>Préroulés Hybride</t>
  </si>
  <si>
    <t>28-27-26%</t>
  </si>
  <si>
    <t>Garlic Jelly</t>
  </si>
  <si>
    <t>Crushed Berries</t>
  </si>
  <si>
    <t>28-27-29%</t>
  </si>
  <si>
    <t>Préroulés_Indica</t>
  </si>
  <si>
    <t>Canaca</t>
  </si>
  <si>
    <t>Fromagé</t>
  </si>
  <si>
    <t>11-10-13%</t>
  </si>
  <si>
    <t>Cultivé au Québec</t>
  </si>
  <si>
    <t>Espèce</t>
  </si>
  <si>
    <t>Dominance Hybride (ds)</t>
  </si>
  <si>
    <t>Variété</t>
  </si>
  <si>
    <t>Terpène dominant</t>
  </si>
  <si>
    <t>Arômes3</t>
  </si>
  <si>
    <t>Arômes2</t>
  </si>
  <si>
    <t>Catégorie</t>
  </si>
  <si>
    <t>Écoulement</t>
  </si>
  <si>
    <t>Sativa</t>
  </si>
  <si>
    <t>QcGoldtech</t>
  </si>
  <si>
    <t>Myrcène</t>
  </si>
  <si>
    <t>Sucré</t>
  </si>
  <si>
    <t>Boisé</t>
  </si>
  <si>
    <t>Préroulé</t>
  </si>
  <si>
    <t>Broken Coast</t>
  </si>
  <si>
    <t>Ocimène</t>
  </si>
  <si>
    <t>Citronné</t>
  </si>
  <si>
    <t>Épicé</t>
  </si>
  <si>
    <t>En rotation</t>
  </si>
  <si>
    <t>Highly Dutch Organic</t>
  </si>
  <si>
    <t>Carmel Cannabis</t>
  </si>
  <si>
    <t>Limonène</t>
  </si>
  <si>
    <t>Diesel</t>
  </si>
  <si>
    <t>Préroulés</t>
  </si>
  <si>
    <t>Apples &amp; Cream</t>
  </si>
  <si>
    <t>Apples and Cream</t>
  </si>
  <si>
    <t>Trailblazer</t>
  </si>
  <si>
    <t>Fruité</t>
  </si>
  <si>
    <t>Bananium</t>
  </si>
  <si>
    <t>Nueva+</t>
  </si>
  <si>
    <t>Terreux</t>
  </si>
  <si>
    <t>Sucre</t>
  </si>
  <si>
    <t>Fruit Loopz</t>
  </si>
  <si>
    <t>Simply Bare</t>
  </si>
  <si>
    <t>BC Power plant</t>
  </si>
  <si>
    <t>Bon Jak</t>
  </si>
  <si>
    <t>San Rafael '71</t>
  </si>
  <si>
    <t>Caryophyllène</t>
  </si>
  <si>
    <t>Blanh</t>
  </si>
  <si>
    <t>Bleu Nuit (1)</t>
  </si>
  <si>
    <t>1964</t>
  </si>
  <si>
    <t>Promenade</t>
  </si>
  <si>
    <t>Irony</t>
  </si>
  <si>
    <t>Cherry Blossom</t>
  </si>
  <si>
    <t>Pure Trichomes</t>
  </si>
  <si>
    <t>Floral</t>
  </si>
  <si>
    <t>Hybride</t>
  </si>
  <si>
    <t>Mélange</t>
  </si>
  <si>
    <t>Shred</t>
  </si>
  <si>
    <t>Terpinolène</t>
  </si>
  <si>
    <t>Colorada Cherry</t>
  </si>
  <si>
    <t>Bleuh Light</t>
  </si>
  <si>
    <t>OMY</t>
  </si>
  <si>
    <t>Be Humble.</t>
  </si>
  <si>
    <t>Dunkd Blue Dragon</t>
  </si>
  <si>
    <t>Blue Dragon</t>
  </si>
  <si>
    <t>Bzam Dunkd</t>
  </si>
  <si>
    <t>Nugz</t>
  </si>
  <si>
    <t>EmergenZ</t>
  </si>
  <si>
    <t>Linalol</t>
  </si>
  <si>
    <t>Original Stash</t>
  </si>
  <si>
    <t>Ar.go</t>
  </si>
  <si>
    <t>Pinène</t>
  </si>
  <si>
    <t>Goliath</t>
  </si>
  <si>
    <t>Weed Me</t>
  </si>
  <si>
    <t>Grindh</t>
  </si>
  <si>
    <t>Lignées de Haze en rotation</t>
  </si>
  <si>
    <t>Blakh</t>
  </si>
  <si>
    <t>Royal Moby</t>
  </si>
  <si>
    <t>Bud Lafleur</t>
  </si>
  <si>
    <t>7ACRES</t>
  </si>
  <si>
    <t>Retro Haze</t>
  </si>
  <si>
    <t>Jean Guy</t>
  </si>
  <si>
    <t>Good Supply</t>
  </si>
  <si>
    <t>Jigglers</t>
  </si>
  <si>
    <t>Tribal</t>
  </si>
  <si>
    <t>Sage N Sour</t>
  </si>
  <si>
    <t>Fleurs de Lise</t>
  </si>
  <si>
    <t>Grape Galena</t>
  </si>
  <si>
    <t>Medellin</t>
  </si>
  <si>
    <t>Farnasène</t>
  </si>
  <si>
    <t>CItronné</t>
  </si>
  <si>
    <t>Lemon Haze</t>
  </si>
  <si>
    <t>Hexo</t>
  </si>
  <si>
    <t>Lemon Pepper Punch</t>
  </si>
  <si>
    <t>Green Joy</t>
  </si>
  <si>
    <t>Citronnée</t>
  </si>
  <si>
    <t>Treasure Island</t>
  </si>
  <si>
    <t>Solei</t>
  </si>
  <si>
    <t>Moufette</t>
  </si>
  <si>
    <t>Fleurons</t>
  </si>
  <si>
    <t>Rainbow Pie</t>
  </si>
  <si>
    <t>Ono Cannabis</t>
  </si>
  <si>
    <t>Super Silver Haze</t>
  </si>
  <si>
    <t>Pure Laine</t>
  </si>
  <si>
    <t>5 Points Cannabis</t>
  </si>
  <si>
    <t>Charlotte's Dream</t>
  </si>
  <si>
    <t>Safari de Phénotypes Sativa</t>
  </si>
  <si>
    <t>Ogen</t>
  </si>
  <si>
    <t>Daily Special</t>
  </si>
  <si>
    <t>Pure Laine Cannabis</t>
  </si>
  <si>
    <t>Spinach Blue Dream</t>
  </si>
  <si>
    <t>Spinach</t>
  </si>
  <si>
    <t>Dancehall</t>
  </si>
  <si>
    <t>Lemon Skunk</t>
  </si>
  <si>
    <t>Sonic Lemon Fuel</t>
  </si>
  <si>
    <t>MTL Cannabis</t>
  </si>
  <si>
    <t>Super Lemon Haze</t>
  </si>
  <si>
    <t>Wio</t>
  </si>
  <si>
    <t>Tropical Sour Cookies</t>
  </si>
  <si>
    <t>Palmetto</t>
  </si>
  <si>
    <t>Ultra Sour</t>
  </si>
  <si>
    <t>Namaste</t>
  </si>
  <si>
    <t>Wô Là</t>
  </si>
  <si>
    <t>Xkhaze</t>
  </si>
  <si>
    <t>XK</t>
  </si>
  <si>
    <t>Zsweet Insanity</t>
  </si>
  <si>
    <t>Préroulés Indica</t>
  </si>
  <si>
    <t>Indica</t>
  </si>
  <si>
    <t>Banana Daddy</t>
  </si>
  <si>
    <t>Grape Gas</t>
  </si>
  <si>
    <t>R'Belle</t>
  </si>
  <si>
    <t>BC Purple Kush</t>
  </si>
  <si>
    <t>Purple Kush</t>
  </si>
  <si>
    <t>Bon Jack</t>
  </si>
  <si>
    <t>BC White Rainbow Biologique</t>
  </si>
  <si>
    <t>White Rainbow</t>
  </si>
  <si>
    <t>Blueberry Muffin</t>
  </si>
  <si>
    <t>Hazo</t>
  </si>
  <si>
    <t>Color Cannabis</t>
  </si>
  <si>
    <t xml:space="preserve">Mouffette </t>
  </si>
  <si>
    <t>Vert</t>
  </si>
  <si>
    <t>Cement Shoes</t>
  </si>
  <si>
    <t>Agropod</t>
  </si>
  <si>
    <t>Cement Shoes (5)</t>
  </si>
  <si>
    <t>Sumo</t>
  </si>
  <si>
    <t>Danque et Diesel</t>
  </si>
  <si>
    <t>OMY Méli-Moulu</t>
  </si>
  <si>
    <t>Death Bubba Biologique (3)</t>
  </si>
  <si>
    <t>Death Bubba</t>
  </si>
  <si>
    <t>Pecko</t>
  </si>
  <si>
    <t>Drip Station</t>
  </si>
  <si>
    <t>Galactic Runtz</t>
  </si>
  <si>
    <t>Garlic Chem</t>
  </si>
  <si>
    <t>Halcyon</t>
  </si>
  <si>
    <t>GG#4 (1)</t>
  </si>
  <si>
    <t>GG #4</t>
  </si>
  <si>
    <t>Farnésène</t>
  </si>
  <si>
    <t>Donny Burger</t>
  </si>
  <si>
    <t>God Kush Cross</t>
  </si>
  <si>
    <t>Joint de CBD Biologique</t>
  </si>
  <si>
    <t>Charlotte Web CBD</t>
  </si>
  <si>
    <t>Pink Cookies</t>
  </si>
  <si>
    <t>The Loud Plug</t>
  </si>
  <si>
    <t>Kush Tôt Préroulés</t>
  </si>
  <si>
    <t>Lignées de Kush en rotation</t>
  </si>
  <si>
    <t>Terroir</t>
  </si>
  <si>
    <t>Lee Anne WoMac</t>
  </si>
  <si>
    <t>BLKMKT</t>
  </si>
  <si>
    <t>Master Kush</t>
  </si>
  <si>
    <t>Mikey's Diamond</t>
  </si>
  <si>
    <t>Sun Fiction</t>
  </si>
  <si>
    <t>Monkey Butter</t>
  </si>
  <si>
    <t>Nightmare Fuel</t>
  </si>
  <si>
    <t>Planet of the Grapes</t>
  </si>
  <si>
    <t>Original Kush</t>
  </si>
  <si>
    <t>Mouffette</t>
  </si>
  <si>
    <t>Papaya Bomb</t>
  </si>
  <si>
    <t>Pink Kush</t>
  </si>
  <si>
    <t>Bubba Mints</t>
  </si>
  <si>
    <t>Tweed</t>
  </si>
  <si>
    <t>GMO Cookies</t>
  </si>
  <si>
    <t>Vanilla Kush</t>
  </si>
  <si>
    <t>Grand Daddy Purps</t>
  </si>
  <si>
    <t>Riff</t>
  </si>
  <si>
    <t>TK91</t>
  </si>
  <si>
    <t>Triple Blue</t>
  </si>
  <si>
    <t>Top Leaf</t>
  </si>
  <si>
    <t>Northern Berry</t>
  </si>
  <si>
    <t>Hexo Plus</t>
  </si>
  <si>
    <t>Vanilla Gelato</t>
  </si>
  <si>
    <t>Vanilla Ice</t>
  </si>
  <si>
    <t>ZeddyZ</t>
  </si>
  <si>
    <t>OZ Kush</t>
  </si>
  <si>
    <t>Cannafrogs</t>
  </si>
  <si>
    <t>Nom / Dominance</t>
  </si>
  <si>
    <t>ACDC</t>
  </si>
  <si>
    <t>Apricot Cream x Cheese 1:1</t>
  </si>
  <si>
    <t>Clem &amp; Co</t>
  </si>
  <si>
    <t>DLYS</t>
  </si>
  <si>
    <t>MicroCannabi</t>
  </si>
  <si>
    <t>BC Canna Bliss</t>
  </si>
  <si>
    <t>Canna Farms</t>
  </si>
  <si>
    <t>Canna Bliss</t>
  </si>
  <si>
    <t>BC Harlequin Biologique</t>
  </si>
  <si>
    <t>Harlequin</t>
  </si>
  <si>
    <t>BC Lime Mi'jito Biologique</t>
  </si>
  <si>
    <t>Simple Bare</t>
  </si>
  <si>
    <t>Lime Mi'jito</t>
  </si>
  <si>
    <t>Rilaxe</t>
  </si>
  <si>
    <t>Black Gold</t>
  </si>
  <si>
    <t>Black Triangle</t>
  </si>
  <si>
    <t>Cactus</t>
  </si>
  <si>
    <t>Dubon</t>
  </si>
  <si>
    <t>Blue Chemo</t>
  </si>
  <si>
    <t>La Voute</t>
  </si>
  <si>
    <t>Blueberry Fuego</t>
  </si>
  <si>
    <t>Next Friday</t>
  </si>
  <si>
    <t>Blueberry Funk</t>
  </si>
  <si>
    <t>Myrcene</t>
  </si>
  <si>
    <t>Bruce Banner</t>
  </si>
  <si>
    <t>Bubble Mints</t>
  </si>
  <si>
    <t>Caprice</t>
  </si>
  <si>
    <t>nueva+</t>
  </si>
  <si>
    <t>Runtz</t>
  </si>
  <si>
    <t>Équilibre</t>
  </si>
  <si>
    <t>CBD Runtz</t>
  </si>
  <si>
    <t>Orchid</t>
  </si>
  <si>
    <t>Cinderella</t>
  </si>
  <si>
    <t>QC</t>
  </si>
  <si>
    <t>Citroli</t>
  </si>
  <si>
    <t>Complice</t>
  </si>
  <si>
    <t>Cookies N' Crème</t>
  </si>
  <si>
    <t>Cookies N Cream</t>
  </si>
  <si>
    <t>Cotton Candy</t>
  </si>
  <si>
    <t>Sonique</t>
  </si>
  <si>
    <t>Critical Orange Punch</t>
  </si>
  <si>
    <t>Fleurs de Chez Nous</t>
  </si>
  <si>
    <t>Cuban Linx</t>
  </si>
  <si>
    <t>Cyber Fuel OG</t>
  </si>
  <si>
    <t>Drift</t>
  </si>
  <si>
    <t>Lunaire</t>
  </si>
  <si>
    <t>Dia De Los Muertos</t>
  </si>
  <si>
    <t>Sheeesh!</t>
  </si>
  <si>
    <t>Dia de los Muertos</t>
  </si>
  <si>
    <t>Ethos Glue</t>
  </si>
  <si>
    <t>Laurentian Organic</t>
  </si>
  <si>
    <t>Celebrity</t>
  </si>
  <si>
    <t>Charlebois</t>
  </si>
  <si>
    <t>Findlay CBD Rotatif</t>
  </si>
  <si>
    <t>Hemp Pharms</t>
  </si>
  <si>
    <t>Gorilla Breath</t>
  </si>
  <si>
    <t>Qcgoldtech</t>
  </si>
  <si>
    <t>Souvenir</t>
  </si>
  <si>
    <t>Nordle</t>
  </si>
  <si>
    <t>Harmoniser (3)</t>
  </si>
  <si>
    <t>Iced Guava Gelato</t>
  </si>
  <si>
    <t>Back Forty</t>
  </si>
  <si>
    <t>Liquid Imagination</t>
  </si>
  <si>
    <t>Jean Guy (2)</t>
  </si>
  <si>
    <t>Jet Fuel Gelato</t>
  </si>
  <si>
    <t>Bon Voyage</t>
  </si>
  <si>
    <t>Variétés Mixtes</t>
  </si>
  <si>
    <t>Mandarin Cookies</t>
  </si>
  <si>
    <t>Le Tourbillon</t>
  </si>
  <si>
    <t>Sublime Culture</t>
  </si>
  <si>
    <t>Le Trio de Chanvre</t>
  </si>
  <si>
    <t>Le Trotteur</t>
  </si>
  <si>
    <t>Lemon Garlic</t>
  </si>
  <si>
    <t>2e Chance</t>
  </si>
  <si>
    <t>Lemon Margy</t>
  </si>
  <si>
    <t>Lemon Mech OG</t>
  </si>
  <si>
    <t>Fromage</t>
  </si>
  <si>
    <t>Lemon Skunk OG</t>
  </si>
  <si>
    <t>DJ's - Double J's</t>
  </si>
  <si>
    <t>Les Petits CBDs</t>
  </si>
  <si>
    <t>Long Valley Legend</t>
  </si>
  <si>
    <t>Ostara</t>
  </si>
  <si>
    <t>Loud Dream</t>
  </si>
  <si>
    <t>Plantations Cérès</t>
  </si>
  <si>
    <t>LSO 1:1</t>
  </si>
  <si>
    <t>Fuga</t>
  </si>
  <si>
    <t>M39 (12)</t>
  </si>
  <si>
    <t>M39</t>
  </si>
  <si>
    <t>Deep Mandarine</t>
  </si>
  <si>
    <t>Mango Haze</t>
  </si>
  <si>
    <t>Mélange Mendo Bio</t>
  </si>
  <si>
    <t>Kizos</t>
  </si>
  <si>
    <t>Mendo Breath Bio</t>
  </si>
  <si>
    <t>Mix3</t>
  </si>
  <si>
    <t>Moby Dick</t>
  </si>
  <si>
    <t>Monkey Glue</t>
  </si>
  <si>
    <t>Moon Berry</t>
  </si>
  <si>
    <t>Grape Diamonds</t>
  </si>
  <si>
    <t>Pennywise 1:1</t>
  </si>
  <si>
    <t>Pétard Coupe Droite</t>
  </si>
  <si>
    <t>Vanilla Cream Pie</t>
  </si>
  <si>
    <t>IRONY</t>
  </si>
  <si>
    <t>Peyote Wi-Fi</t>
  </si>
  <si>
    <t>Pineapple Express</t>
  </si>
  <si>
    <t>Pineapple Medley</t>
  </si>
  <si>
    <t>Endo</t>
  </si>
  <si>
    <t>Powdered Donuts</t>
  </si>
  <si>
    <t>Six Lunes</t>
  </si>
  <si>
    <t>Purple Mountain Majesty</t>
  </si>
  <si>
    <t>Rouleaux Impériaux</t>
  </si>
  <si>
    <t>Roxton Air</t>
  </si>
  <si>
    <t>Runtz Bio</t>
  </si>
  <si>
    <t>Hatrick</t>
  </si>
  <si>
    <t>Skunk Haze</t>
  </si>
  <si>
    <t>The Green Organic Dutchman</t>
  </si>
  <si>
    <t>Slurricane Mint</t>
  </si>
  <si>
    <t>Space Cannabis</t>
  </si>
  <si>
    <t>Sour Banana Sherbet</t>
  </si>
  <si>
    <t>Sour Tangie</t>
  </si>
  <si>
    <t>Special Blend</t>
  </si>
  <si>
    <t>Great White North</t>
  </si>
  <si>
    <t>Spinach Wedding Cake</t>
  </si>
  <si>
    <t>Wedding Cake</t>
  </si>
  <si>
    <t>Spinach Purple Lava​</t>
  </si>
  <si>
    <t>Purple Lava</t>
  </si>
  <si>
    <t>St Henri Mélange</t>
  </si>
  <si>
    <t>514</t>
  </si>
  <si>
    <t>Strawberries &amp; Cream</t>
  </si>
  <si>
    <t>Strawberry &amp; Cream</t>
  </si>
  <si>
    <t>Strawberry Guava</t>
  </si>
  <si>
    <t>Tam Tams</t>
  </si>
  <si>
    <t>Street Guru</t>
  </si>
  <si>
    <t>Sun County Kush</t>
  </si>
  <si>
    <t>Wildlife Cannabis Co.</t>
  </si>
  <si>
    <t>Bisabolol</t>
  </si>
  <si>
    <t>Super Lemon Bruce</t>
  </si>
  <si>
    <t>Tangie Green</t>
  </si>
  <si>
    <t>Tangegreen</t>
  </si>
  <si>
    <t>Nérolidol</t>
  </si>
  <si>
    <t>Tremblant Mélange</t>
  </si>
  <si>
    <t>Tremblant Cannabis</t>
  </si>
  <si>
    <t>Trop Juice</t>
  </si>
  <si>
    <t>Twd. Balanced (1)</t>
  </si>
  <si>
    <t>Twd.</t>
  </si>
  <si>
    <t>Velvet Punch Haze</t>
  </si>
  <si>
    <t>Groupe SûrNaturel</t>
  </si>
  <si>
    <t>White Runtz</t>
  </si>
  <si>
    <t>Purplefarm</t>
  </si>
  <si>
    <t>0/4/3%</t>
  </si>
  <si>
    <t>13/11/11%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</si>
</sst>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&quot;$&quot;* #,##0.00_);_(&quot;$&quot;* \(#,##0.00\);_(&quot;$&quot;* &quot;-&quot;??_);_(@_)"/>
    <numFmt numFmtId="165" formatCode="0.0"/>
    <numFmt numFmtId="166" formatCode="#,##0.00\ [$$-40C]"/>
    <numFmt numFmtId="167" formatCode="#,##0.00\ _$"/>
    <numFmt numFmtId="168" formatCode="&quot; &quot;General"/>
    <numFmt numFmtId="169" formatCode="#,##0.0\ _$"/>
    <numFmt numFmtId="170" formatCode="#,##0\ _$"/>
    <numFmt numFmtId="171" formatCode="0.0%"/>
    <numFmt numFmtId="172" formatCode="#,##0.00\ &quot;$&quot;"/>
    <numFmt numFmtId="173" formatCode="#,##0.00\ [$$-C0C];\(#,##0.00[$$-C0C]\)"/>
  </numFmts>
  <fonts count="10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1"/>
      <name val="Century Gothic"/>
      <family val="2"/>
    </font>
    <font>
      <b/>
      <sz val="14"/>
      <name val="Century Gothic"/>
      <family val="2"/>
    </font>
    <font>
      <b/>
      <sz val="14"/>
      <color theme="0"/>
      <name val="Century Gothic"/>
      <family val="2"/>
    </font>
    <font>
      <b/>
      <sz val="26"/>
      <color theme="0"/>
      <name val="Gilroy ExtraBold"/>
      <family val="3"/>
    </font>
    <font>
      <b/>
      <sz val="14"/>
      <color theme="1"/>
      <name val="Gilroy ExtraBold"/>
      <family val="3"/>
    </font>
    <font>
      <sz val="13"/>
      <color theme="1"/>
      <name val="Gilroy ExtraBold"/>
      <family val="3"/>
    </font>
    <font>
      <sz val="10"/>
      <color theme="1"/>
      <name val="Tahoma"/>
      <family val="2"/>
    </font>
    <font>
      <b/>
      <sz val="10"/>
      <color theme="6" tint="-0.249977111117893"/>
      <name val="Tahoma"/>
      <family val="2"/>
    </font>
    <font>
      <sz val="10"/>
      <color theme="6" tint="-0.249977111117893"/>
      <name val="Tahoma"/>
      <family val="2"/>
    </font>
    <font>
      <sz val="24"/>
      <color theme="1"/>
      <name val="Calibri"/>
      <family val="2"/>
      <scheme val="minor"/>
    </font>
    <font>
      <b/>
      <sz val="14"/>
      <name val="Gilroy ExtraBold"/>
      <family val="3"/>
    </font>
    <font>
      <sz val="1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name val="Gilroy ExtraBold"/>
      <family val="3"/>
    </font>
    <font>
      <sz val="14"/>
      <name val="Arial"/>
      <family val="2"/>
    </font>
    <font>
      <sz val="14"/>
      <color theme="1"/>
      <name val="Arial"/>
      <family val="2"/>
    </font>
    <font>
      <sz val="11"/>
      <color theme="1"/>
      <name val="Symbol"/>
      <family val="1"/>
      <charset val="2"/>
    </font>
    <font>
      <sz val="11"/>
      <color theme="1"/>
      <name val="Gilroy"/>
      <family val="3"/>
    </font>
    <font>
      <sz val="36"/>
      <color theme="1"/>
      <name val="Gilroy"/>
      <family val="3"/>
    </font>
    <font>
      <b/>
      <sz val="11"/>
      <color theme="1"/>
      <name val="Gilroy"/>
      <family val="3"/>
    </font>
    <font>
      <sz val="7"/>
      <color theme="1"/>
      <name val="Gilroy"/>
      <family val="3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72"/>
      <color rgb="FFFF0000"/>
      <name val="Calibri"/>
      <family val="2"/>
      <scheme val="minor"/>
    </font>
    <font>
      <b/>
      <sz val="18"/>
      <name val="Century Gothic"/>
      <family val="2"/>
    </font>
    <font>
      <b/>
      <sz val="18"/>
      <color theme="1"/>
      <name val="Century Gothic"/>
      <family val="2"/>
    </font>
    <font>
      <sz val="18"/>
      <color theme="1"/>
      <name val="Gilroy ExtraBold"/>
      <family val="3"/>
    </font>
    <font>
      <b/>
      <sz val="18"/>
      <color theme="1"/>
      <name val="Gilroy ExtraBold"/>
      <family val="3"/>
    </font>
    <font>
      <sz val="18"/>
      <name val="Gilroy ExtraBold"/>
      <family val="3"/>
    </font>
    <font>
      <sz val="14"/>
      <name val="Gilroy ExtraBold"/>
      <family val="3"/>
    </font>
    <font>
      <sz val="12"/>
      <name val="Gilroy ExtraBold"/>
      <family val="3"/>
    </font>
    <font>
      <sz val="14"/>
      <color theme="1"/>
      <name val="Gilroy ExtraBold"/>
      <family val="3"/>
    </font>
    <font>
      <sz val="16"/>
      <name val="Gilroy ExtraBold"/>
      <family val="3"/>
    </font>
    <font>
      <b/>
      <sz val="18"/>
      <name val="Gilroy ExtraBold"/>
      <family val="3"/>
    </font>
    <font>
      <sz val="16"/>
      <color theme="1"/>
      <name val="Gilroy ExtraBold"/>
      <family val="3"/>
    </font>
    <font>
      <b/>
      <sz val="12"/>
      <name val="Gilroy ExtraBold"/>
      <family val="3"/>
    </font>
    <font>
      <b/>
      <sz val="12"/>
      <color theme="1"/>
      <name val="Gilroy ExtraBold"/>
      <family val="3"/>
    </font>
    <font>
      <b/>
      <sz val="14"/>
      <color theme="0"/>
      <name val="Gilroy ExtraBold"/>
      <family val="3"/>
    </font>
    <font>
      <sz val="12"/>
      <color theme="1"/>
      <name val="Gilroy ExtraBold"/>
      <family val="3"/>
    </font>
    <font>
      <b/>
      <sz val="16"/>
      <name val="Gilroy ExtraBold"/>
      <family val="3"/>
    </font>
    <font>
      <b/>
      <sz val="16"/>
      <color theme="1"/>
      <name val="Gilroy ExtraBold"/>
      <family val="3"/>
    </font>
    <font>
      <sz val="11"/>
      <color theme="0"/>
      <name val="Calibri"/>
      <family val="2"/>
      <scheme val="minor"/>
    </font>
    <font>
      <sz val="7"/>
      <color theme="0"/>
      <name val="Times New Roman"/>
      <family val="1"/>
    </font>
    <font>
      <b/>
      <sz val="16"/>
      <color theme="1"/>
      <name val="Calibri"/>
      <family val="2"/>
      <scheme val="minor"/>
    </font>
    <font>
      <b/>
      <sz val="36"/>
      <color theme="0"/>
      <name val="Gilroy ExtraBold"/>
      <family val="3"/>
    </font>
    <font>
      <sz val="14"/>
      <name val="Calibri"/>
      <family val="2"/>
      <scheme val="minor"/>
    </font>
    <font>
      <b/>
      <sz val="16"/>
      <name val="Century Gothic"/>
      <family val="2"/>
    </font>
    <font>
      <b/>
      <sz val="16"/>
      <color theme="1"/>
      <name val="Century Gothic"/>
      <family val="2"/>
    </font>
    <font>
      <sz val="16"/>
      <color theme="1"/>
      <name val="Calibri"/>
      <family val="2"/>
      <scheme val="minor"/>
    </font>
    <font>
      <sz val="10"/>
      <name val="Tahoma"/>
      <family val="2"/>
    </font>
    <font>
      <b/>
      <sz val="72"/>
      <color rgb="FFFF0000"/>
      <name val="Calibri"/>
      <family val="2"/>
      <scheme val="minor"/>
    </font>
    <font>
      <sz val="11"/>
      <name val="Calibri "/>
    </font>
    <font>
      <sz val="13"/>
      <color rgb="FFFF0000"/>
      <name val="Calibri"/>
      <family val="2"/>
      <scheme val="minor"/>
    </font>
    <font>
      <u/>
      <sz val="72"/>
      <color rgb="FFFF0000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26"/>
      <color theme="0"/>
      <name val="Arial"/>
      <family val="2"/>
    </font>
    <font>
      <b/>
      <sz val="14"/>
      <color theme="1"/>
      <name val="Arial"/>
      <family val="2"/>
    </font>
    <font>
      <b/>
      <sz val="14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b/>
      <sz val="16"/>
      <name val="Arial"/>
      <family val="2"/>
    </font>
    <font>
      <b/>
      <sz val="20"/>
      <color theme="0"/>
      <name val="Arial"/>
      <family val="2"/>
    </font>
    <font>
      <sz val="8"/>
      <color rgb="FF454545"/>
      <name val="Arial"/>
      <family val="2"/>
    </font>
    <font>
      <sz val="10"/>
      <color rgb="FF454545"/>
      <name val="Tahoma"/>
      <family val="2"/>
    </font>
    <font>
      <sz val="11"/>
      <color rgb="FF454545"/>
      <name val="Calibri"/>
      <family val="2"/>
      <scheme val="minor"/>
    </font>
    <font>
      <b/>
      <sz val="13"/>
      <color theme="1"/>
      <name val="Arial"/>
      <family val="2"/>
    </font>
    <font>
      <b/>
      <sz val="11"/>
      <color theme="1"/>
      <name val="Gilroy ExtraBold"/>
      <family val="3"/>
    </font>
    <font>
      <sz val="20"/>
      <name val="Gilroy ExtraBold"/>
      <family val="3"/>
    </font>
    <font>
      <sz val="20"/>
      <color theme="1"/>
      <name val="Gilroy ExtraBold"/>
      <family val="3"/>
    </font>
    <font>
      <b/>
      <sz val="24"/>
      <color theme="0"/>
      <name val="Gilroy ExtraBold"/>
      <family val="3"/>
    </font>
    <font>
      <sz val="22"/>
      <name val="Gilroy ExtraBold"/>
      <family val="3"/>
    </font>
    <font>
      <sz val="24"/>
      <name val="Gilroy ExtraBold"/>
      <family val="3"/>
    </font>
    <font>
      <sz val="26"/>
      <name val="Gilroy ExtraBold"/>
      <family val="3"/>
    </font>
    <font>
      <sz val="22"/>
      <color theme="1"/>
      <name val="Gilroy ExtraBold"/>
      <family val="3"/>
    </font>
    <font>
      <sz val="26"/>
      <color theme="1"/>
      <name val="Gilroy ExtraBold"/>
      <family val="3"/>
    </font>
    <font>
      <b/>
      <sz val="8"/>
      <name val="Gilroy ExtraBold"/>
      <family val="3"/>
    </font>
    <font>
      <b/>
      <sz val="8"/>
      <color theme="1"/>
      <name val="Gilroy ExtraBold"/>
      <family val="3"/>
    </font>
    <font>
      <sz val="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34"/>
      <name val="Gilroy ExtraBold"/>
      <family val="3"/>
    </font>
    <font>
      <sz val="34"/>
      <color theme="1"/>
      <name val="Gilroy ExtraBold"/>
      <family val="3"/>
    </font>
    <font>
      <b/>
      <sz val="34"/>
      <color theme="0"/>
      <name val="Gilroy ExtraBold"/>
      <family val="3"/>
    </font>
    <font>
      <b/>
      <sz val="34"/>
      <color theme="1"/>
      <name val="Gilroy ExtraBold"/>
      <family val="3"/>
    </font>
    <font>
      <b/>
      <sz val="34"/>
      <name val="Gilroy ExtraBold"/>
      <family val="3"/>
    </font>
    <font>
      <sz val="36"/>
      <name val="Gilroy ExtraBold"/>
      <family val="3"/>
    </font>
    <font>
      <sz val="36"/>
      <color theme="1"/>
      <name val="Gilroy ExtraBold"/>
      <family val="3"/>
    </font>
    <font>
      <sz val="36"/>
      <color theme="0"/>
      <name val="Gilroy ExtraBold"/>
      <family val="3"/>
    </font>
    <font>
      <b/>
      <sz val="36"/>
      <color theme="1"/>
      <name val="Gilroy ExtraBold"/>
      <family val="3"/>
    </font>
    <font>
      <b/>
      <sz val="36"/>
      <name val="Gilroy ExtraBold"/>
      <family val="3"/>
    </font>
    <font>
      <sz val="14"/>
      <color rgb="FF000000"/>
      <name val="Gilroy ExtraBold"/>
      <family val="3"/>
    </font>
    <font>
      <sz val="18"/>
      <color theme="1"/>
      <name val="Gilroy ExtraBold"/>
      <family val="3"/>
    </font>
    <font>
      <sz val="48"/>
      <color rgb="FF000000"/>
      <name val="Gilroy ExtraBold"/>
      <family val="3"/>
    </font>
    <font>
      <b/>
      <sz val="14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6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7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slantDashDot">
        <color rgb="FFFFFF00"/>
      </left>
      <right/>
      <top style="slantDashDot">
        <color rgb="FFFFFF00"/>
      </top>
      <bottom/>
      <diagonal/>
    </border>
    <border>
      <left/>
      <right/>
      <top style="slantDashDot">
        <color rgb="FFFFFF00"/>
      </top>
      <bottom/>
      <diagonal/>
    </border>
    <border>
      <left/>
      <right style="slantDashDot">
        <color rgb="FFFFFF00"/>
      </right>
      <top style="slantDashDot">
        <color rgb="FFFFFF00"/>
      </top>
      <bottom/>
      <diagonal/>
    </border>
    <border>
      <left style="slantDashDot">
        <color rgb="FFFFFF00"/>
      </left>
      <right/>
      <top/>
      <bottom/>
      <diagonal/>
    </border>
    <border>
      <left/>
      <right style="slantDashDot">
        <color rgb="FFFFFF00"/>
      </right>
      <top/>
      <bottom/>
      <diagonal/>
    </border>
    <border>
      <left style="slantDashDot">
        <color rgb="FFFFFF00"/>
      </left>
      <right/>
      <top/>
      <bottom style="slantDashDot">
        <color rgb="FFFFFF00"/>
      </bottom>
      <diagonal/>
    </border>
    <border>
      <left/>
      <right/>
      <top/>
      <bottom style="slantDashDot">
        <color rgb="FFFFFF00"/>
      </bottom>
      <diagonal/>
    </border>
    <border>
      <left/>
      <right style="slantDashDot">
        <color rgb="FFFFFF00"/>
      </right>
      <top/>
      <bottom style="slantDashDot">
        <color rgb="FFFFFF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  <xf numFmtId="164" fontId="1" fillId="0" borderId="0" applyFont="0" applyFill="0" applyBorder="0" applyAlignment="0" applyProtection="0"/>
  </cellStyleXfs>
  <cellXfs count="145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9" fontId="2" fillId="0" borderId="0" xfId="2" applyFont="1" applyAlignment="1">
      <alignment horizontal="center" vertical="center"/>
    </xf>
    <xf numFmtId="9" fontId="3" fillId="0" borderId="0" xfId="2" applyFont="1" applyFill="1" applyBorder="1" applyAlignment="1" applyProtection="1">
      <alignment horizontal="center" vertical="center"/>
      <protection locked="0"/>
    </xf>
    <xf numFmtId="2" fontId="4" fillId="0" borderId="0" xfId="1" applyNumberFormat="1" applyFont="1" applyFill="1" applyBorder="1" applyAlignment="1" applyProtection="1">
      <alignment horizontal="center" vertical="center"/>
      <protection locked="0"/>
    </xf>
    <xf numFmtId="2" fontId="3" fillId="0" borderId="0" xfId="1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0" fillId="0" borderId="24" xfId="0" applyFont="1" applyBorder="1" applyAlignment="1">
      <alignment horizontal="center"/>
    </xf>
    <xf numFmtId="0" fontId="10" fillId="0" borderId="24" xfId="0" applyFont="1" applyBorder="1"/>
    <xf numFmtId="0" fontId="0" fillId="0" borderId="0" xfId="0" applyAlignment="1">
      <alignment horizontal="center"/>
    </xf>
    <xf numFmtId="166" fontId="11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 textRotation="90"/>
    </xf>
    <xf numFmtId="0" fontId="3" fillId="0" borderId="0" xfId="0" applyFont="1" applyAlignment="1" applyProtection="1">
      <alignment horizontal="center" vertical="center" textRotation="90"/>
      <protection locked="0"/>
    </xf>
    <xf numFmtId="0" fontId="8" fillId="0" borderId="0" xfId="0" applyFont="1"/>
    <xf numFmtId="0" fontId="8" fillId="0" borderId="0" xfId="0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 applyAlignment="1" applyProtection="1">
      <alignment horizontal="center" vertical="center" textRotation="90"/>
      <protection locked="0"/>
    </xf>
    <xf numFmtId="0" fontId="4" fillId="0" borderId="0" xfId="0" applyFont="1" applyAlignment="1">
      <alignment horizontal="center" vertical="center" textRotation="90"/>
    </xf>
    <xf numFmtId="0" fontId="14" fillId="0" borderId="0" xfId="0" applyFont="1"/>
    <xf numFmtId="2" fontId="10" fillId="0" borderId="24" xfId="0" applyNumberFormat="1" applyFont="1" applyBorder="1" applyAlignment="1">
      <alignment horizontal="center"/>
    </xf>
    <xf numFmtId="0" fontId="7" fillId="5" borderId="30" xfId="0" applyFont="1" applyFill="1" applyBorder="1" applyAlignment="1" applyProtection="1">
      <alignment horizontal="center" vertical="center"/>
      <protection locked="0"/>
    </xf>
    <xf numFmtId="2" fontId="7" fillId="5" borderId="28" xfId="0" applyNumberFormat="1" applyFont="1" applyFill="1" applyBorder="1" applyAlignment="1" applyProtection="1">
      <alignment horizontal="left" vertical="center"/>
      <protection locked="0"/>
    </xf>
    <xf numFmtId="9" fontId="7" fillId="5" borderId="29" xfId="2" applyFont="1" applyFill="1" applyBorder="1" applyAlignment="1" applyProtection="1">
      <alignment horizontal="center" vertical="center"/>
      <protection locked="0"/>
    </xf>
    <xf numFmtId="9" fontId="4" fillId="0" borderId="0" xfId="2" applyFont="1" applyFill="1" applyBorder="1" applyAlignment="1" applyProtection="1">
      <alignment horizontal="left" vertical="center"/>
      <protection locked="0"/>
    </xf>
    <xf numFmtId="9" fontId="5" fillId="0" borderId="0" xfId="2" applyFont="1" applyFill="1" applyBorder="1" applyAlignment="1">
      <alignment horizontal="left" vertical="center"/>
    </xf>
    <xf numFmtId="9" fontId="2" fillId="0" borderId="0" xfId="2" applyFont="1" applyAlignment="1">
      <alignment horizontal="left" vertical="center"/>
    </xf>
    <xf numFmtId="165" fontId="10" fillId="0" borderId="24" xfId="0" applyNumberFormat="1" applyFont="1" applyBorder="1" applyAlignment="1">
      <alignment horizontal="center"/>
    </xf>
    <xf numFmtId="167" fontId="11" fillId="0" borderId="0" xfId="0" applyNumberFormat="1" applyFont="1" applyAlignment="1">
      <alignment horizontal="center"/>
    </xf>
    <xf numFmtId="1" fontId="10" fillId="0" borderId="24" xfId="0" applyNumberFormat="1" applyFont="1" applyBorder="1" applyAlignment="1">
      <alignment horizontal="center"/>
    </xf>
    <xf numFmtId="170" fontId="11" fillId="0" borderId="0" xfId="0" applyNumberFormat="1" applyFont="1" applyAlignment="1">
      <alignment horizontal="center"/>
    </xf>
    <xf numFmtId="49" fontId="10" fillId="0" borderId="24" xfId="0" applyNumberFormat="1" applyFont="1" applyBorder="1" applyAlignment="1">
      <alignment horizontal="center"/>
    </xf>
    <xf numFmtId="2" fontId="2" fillId="0" borderId="0" xfId="1" applyNumberFormat="1" applyFont="1" applyAlignment="1">
      <alignment horizontal="center" vertical="center"/>
    </xf>
    <xf numFmtId="0" fontId="13" fillId="5" borderId="32" xfId="0" applyFont="1" applyFill="1" applyBorder="1" applyProtection="1">
      <protection locked="0"/>
    </xf>
    <xf numFmtId="2" fontId="7" fillId="5" borderId="1" xfId="0" applyNumberFormat="1" applyFont="1" applyFill="1" applyBorder="1" applyAlignment="1" applyProtection="1">
      <alignment horizontal="left" vertical="center"/>
      <protection locked="0"/>
    </xf>
    <xf numFmtId="168" fontId="13" fillId="5" borderId="13" xfId="0" applyNumberFormat="1" applyFont="1" applyFill="1" applyBorder="1" applyAlignment="1" applyProtection="1">
      <alignment horizontal="right" vertical="center"/>
      <protection locked="0"/>
    </xf>
    <xf numFmtId="168" fontId="13" fillId="5" borderId="2" xfId="0" applyNumberFormat="1" applyFont="1" applyFill="1" applyBorder="1" applyAlignment="1" applyProtection="1">
      <alignment horizontal="right" vertical="center"/>
      <protection locked="0"/>
    </xf>
    <xf numFmtId="0" fontId="7" fillId="5" borderId="28" xfId="0" applyFont="1" applyFill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right"/>
      <protection locked="0"/>
    </xf>
    <xf numFmtId="2" fontId="7" fillId="5" borderId="28" xfId="0" applyNumberFormat="1" applyFont="1" applyFill="1" applyBorder="1" applyAlignment="1" applyProtection="1">
      <alignment horizontal="right" vertical="center"/>
      <protection locked="0"/>
    </xf>
    <xf numFmtId="0" fontId="3" fillId="0" borderId="0" xfId="0" applyFont="1" applyAlignment="1">
      <alignment horizontal="right"/>
    </xf>
    <xf numFmtId="2" fontId="7" fillId="5" borderId="1" xfId="0" applyNumberFormat="1" applyFont="1" applyFill="1" applyBorder="1" applyAlignment="1" applyProtection="1">
      <alignment horizontal="right" vertical="center"/>
      <protection locked="0"/>
    </xf>
    <xf numFmtId="0" fontId="2" fillId="0" borderId="0" xfId="0" applyFont="1" applyAlignment="1">
      <alignment horizontal="right"/>
    </xf>
    <xf numFmtId="0" fontId="16" fillId="0" borderId="0" xfId="0" applyFont="1" applyAlignment="1">
      <alignment vertical="center"/>
    </xf>
    <xf numFmtId="0" fontId="17" fillId="0" borderId="0" xfId="0" applyFont="1"/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center" vertical="center"/>
    </xf>
    <xf numFmtId="2" fontId="8" fillId="0" borderId="0" xfId="1" applyNumberFormat="1" applyFont="1" applyAlignment="1">
      <alignment horizontal="center" vertical="center"/>
    </xf>
    <xf numFmtId="9" fontId="8" fillId="0" borderId="0" xfId="2" applyFont="1" applyAlignment="1">
      <alignment horizontal="left" vertical="center"/>
    </xf>
    <xf numFmtId="9" fontId="8" fillId="0" borderId="0" xfId="2" applyFont="1" applyAlignment="1">
      <alignment horizontal="center" vertical="center"/>
    </xf>
    <xf numFmtId="0" fontId="18" fillId="0" borderId="21" xfId="0" applyFont="1" applyBorder="1" applyAlignment="1">
      <alignment horizontal="right" vertical="center"/>
    </xf>
    <xf numFmtId="0" fontId="18" fillId="0" borderId="33" xfId="0" applyFont="1" applyBorder="1" applyAlignment="1">
      <alignment horizontal="center" vertical="center"/>
    </xf>
    <xf numFmtId="0" fontId="18" fillId="0" borderId="15" xfId="0" applyFont="1" applyBorder="1" applyAlignment="1">
      <alignment horizontal="right" vertical="center"/>
    </xf>
    <xf numFmtId="0" fontId="18" fillId="0" borderId="31" xfId="0" applyFont="1" applyBorder="1" applyAlignment="1">
      <alignment horizontal="center" vertical="center"/>
    </xf>
    <xf numFmtId="0" fontId="18" fillId="0" borderId="31" xfId="0" applyFont="1" applyBorder="1" applyAlignment="1">
      <alignment horizontal="right" vertical="center"/>
    </xf>
    <xf numFmtId="9" fontId="19" fillId="0" borderId="1" xfId="2" applyFont="1" applyFill="1" applyBorder="1" applyAlignment="1" applyProtection="1">
      <alignment horizontal="center" vertical="center"/>
      <protection locked="0"/>
    </xf>
    <xf numFmtId="0" fontId="18" fillId="0" borderId="34" xfId="0" applyFont="1" applyBorder="1" applyAlignment="1">
      <alignment horizontal="right" vertical="center"/>
    </xf>
    <xf numFmtId="1" fontId="19" fillId="0" borderId="15" xfId="0" applyNumberFormat="1" applyFont="1" applyBorder="1" applyAlignment="1">
      <alignment horizontal="right" vertical="center"/>
    </xf>
    <xf numFmtId="164" fontId="19" fillId="0" borderId="31" xfId="1" applyFont="1" applyFill="1" applyBorder="1" applyAlignment="1" applyProtection="1">
      <alignment horizontal="center" vertical="center"/>
    </xf>
    <xf numFmtId="0" fontId="19" fillId="0" borderId="31" xfId="1" applyNumberFormat="1" applyFont="1" applyFill="1" applyBorder="1" applyAlignment="1" applyProtection="1">
      <alignment horizontal="right" vertical="center"/>
    </xf>
    <xf numFmtId="164" fontId="18" fillId="0" borderId="31" xfId="0" applyNumberFormat="1" applyFont="1" applyBorder="1" applyAlignment="1">
      <alignment horizontal="center" vertical="center"/>
    </xf>
    <xf numFmtId="1" fontId="19" fillId="0" borderId="20" xfId="0" applyNumberFormat="1" applyFont="1" applyBorder="1" applyAlignment="1">
      <alignment horizontal="right" vertical="center"/>
    </xf>
    <xf numFmtId="164" fontId="18" fillId="0" borderId="34" xfId="0" applyNumberFormat="1" applyFont="1" applyBorder="1" applyAlignment="1">
      <alignment horizontal="center" vertical="center"/>
    </xf>
    <xf numFmtId="0" fontId="19" fillId="0" borderId="34" xfId="1" applyNumberFormat="1" applyFont="1" applyFill="1" applyBorder="1" applyAlignment="1" applyProtection="1">
      <alignment horizontal="right" vertical="center"/>
    </xf>
    <xf numFmtId="0" fontId="18" fillId="0" borderId="15" xfId="0" applyFont="1" applyBorder="1" applyAlignment="1">
      <alignment vertical="center"/>
    </xf>
    <xf numFmtId="0" fontId="19" fillId="0" borderId="15" xfId="0" applyFont="1" applyBorder="1" applyAlignment="1">
      <alignment vertical="center"/>
    </xf>
    <xf numFmtId="2" fontId="19" fillId="0" borderId="31" xfId="0" applyNumberFormat="1" applyFont="1" applyBorder="1" applyAlignment="1">
      <alignment horizontal="center" vertical="center"/>
    </xf>
    <xf numFmtId="0" fontId="19" fillId="0" borderId="20" xfId="0" applyFont="1" applyBorder="1" applyAlignment="1">
      <alignment vertical="center"/>
    </xf>
    <xf numFmtId="2" fontId="19" fillId="0" borderId="34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 indent="5"/>
    </xf>
    <xf numFmtId="0" fontId="18" fillId="0" borderId="33" xfId="0" applyFont="1" applyBorder="1" applyAlignment="1">
      <alignment horizontal="right" vertical="center"/>
    </xf>
    <xf numFmtId="0" fontId="19" fillId="0" borderId="35" xfId="0" applyFont="1" applyBorder="1" applyAlignment="1" applyProtection="1">
      <alignment horizontal="center" vertical="center"/>
      <protection locked="0"/>
    </xf>
    <xf numFmtId="0" fontId="19" fillId="0" borderId="36" xfId="0" applyFont="1" applyBorder="1" applyAlignment="1" applyProtection="1">
      <alignment horizontal="center"/>
      <protection locked="0"/>
    </xf>
    <xf numFmtId="0" fontId="19" fillId="0" borderId="36" xfId="0" applyFont="1" applyBorder="1" applyAlignment="1" applyProtection="1">
      <alignment horizontal="center" vertical="center"/>
      <protection locked="0"/>
    </xf>
    <xf numFmtId="0" fontId="19" fillId="0" borderId="37" xfId="0" applyFont="1" applyBorder="1" applyAlignment="1" applyProtection="1">
      <alignment horizontal="center" vertical="center"/>
      <protection locked="0"/>
    </xf>
    <xf numFmtId="0" fontId="18" fillId="0" borderId="35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9" fontId="19" fillId="0" borderId="35" xfId="2" applyFont="1" applyFill="1" applyBorder="1" applyAlignment="1" applyProtection="1">
      <alignment horizontal="center" vertical="center"/>
      <protection locked="0"/>
    </xf>
    <xf numFmtId="9" fontId="19" fillId="0" borderId="36" xfId="2" applyFont="1" applyFill="1" applyBorder="1" applyAlignment="1" applyProtection="1">
      <alignment horizontal="center" vertical="center"/>
      <protection locked="0"/>
    </xf>
    <xf numFmtId="9" fontId="19" fillId="0" borderId="37" xfId="2" applyFont="1" applyFill="1" applyBorder="1" applyAlignment="1" applyProtection="1">
      <alignment horizontal="center" vertical="center"/>
      <protection locked="0"/>
    </xf>
    <xf numFmtId="0" fontId="18" fillId="0" borderId="38" xfId="0" applyFont="1" applyBorder="1" applyAlignment="1">
      <alignment horizontal="left" vertical="center"/>
    </xf>
    <xf numFmtId="0" fontId="18" fillId="0" borderId="39" xfId="0" applyFont="1" applyBorder="1" applyAlignment="1">
      <alignment horizontal="left" vertical="center"/>
    </xf>
    <xf numFmtId="0" fontId="18" fillId="0" borderId="40" xfId="0" applyFont="1" applyBorder="1" applyAlignment="1">
      <alignment horizontal="left" vertical="center"/>
    </xf>
    <xf numFmtId="0" fontId="18" fillId="0" borderId="38" xfId="0" applyFont="1" applyBorder="1" applyAlignment="1">
      <alignment horizontal="center" vertical="center"/>
    </xf>
    <xf numFmtId="0" fontId="18" fillId="0" borderId="39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7" fillId="0" borderId="22" xfId="0" applyFont="1" applyBorder="1" applyAlignment="1" applyProtection="1">
      <alignment horizontal="center"/>
      <protection locked="0"/>
    </xf>
    <xf numFmtId="9" fontId="7" fillId="0" borderId="22" xfId="2" applyFont="1" applyFill="1" applyBorder="1" applyAlignment="1" applyProtection="1">
      <alignment horizontal="center" vertical="center"/>
      <protection locked="0"/>
    </xf>
    <xf numFmtId="0" fontId="7" fillId="0" borderId="38" xfId="0" applyFont="1" applyBorder="1" applyAlignment="1" applyProtection="1">
      <alignment horizontal="center"/>
      <protection locked="0"/>
    </xf>
    <xf numFmtId="168" fontId="13" fillId="5" borderId="16" xfId="0" applyNumberFormat="1" applyFont="1" applyFill="1" applyBorder="1" applyAlignment="1" applyProtection="1">
      <alignment horizontal="right" vertical="center"/>
      <protection locked="0"/>
    </xf>
    <xf numFmtId="2" fontId="7" fillId="5" borderId="10" xfId="0" applyNumberFormat="1" applyFont="1" applyFill="1" applyBorder="1" applyAlignment="1" applyProtection="1">
      <alignment horizontal="left" vertical="center"/>
      <protection locked="0"/>
    </xf>
    <xf numFmtId="2" fontId="7" fillId="5" borderId="10" xfId="0" applyNumberFormat="1" applyFont="1" applyFill="1" applyBorder="1" applyAlignment="1" applyProtection="1">
      <alignment horizontal="right" vertical="center"/>
      <protection locked="0"/>
    </xf>
    <xf numFmtId="49" fontId="7" fillId="5" borderId="12" xfId="0" applyNumberFormat="1" applyFont="1" applyFill="1" applyBorder="1" applyAlignment="1" applyProtection="1">
      <alignment horizontal="left" vertical="center"/>
      <protection locked="0"/>
    </xf>
    <xf numFmtId="0" fontId="19" fillId="0" borderId="39" xfId="1" applyNumberFormat="1" applyFont="1" applyFill="1" applyBorder="1" applyAlignment="1" applyProtection="1">
      <alignment horizontal="left" vertical="center"/>
    </xf>
    <xf numFmtId="0" fontId="7" fillId="5" borderId="41" xfId="0" applyFont="1" applyFill="1" applyBorder="1" applyAlignment="1" applyProtection="1">
      <alignment horizontal="center"/>
      <protection locked="0"/>
    </xf>
    <xf numFmtId="0" fontId="7" fillId="5" borderId="41" xfId="0" applyFont="1" applyFill="1" applyBorder="1" applyAlignment="1" applyProtection="1">
      <alignment horizontal="center" vertical="center"/>
      <protection locked="0"/>
    </xf>
    <xf numFmtId="164" fontId="7" fillId="5" borderId="41" xfId="1" applyFont="1" applyFill="1" applyBorder="1" applyAlignment="1" applyProtection="1">
      <alignment horizontal="center" vertical="center"/>
      <protection locked="0"/>
    </xf>
    <xf numFmtId="164" fontId="19" fillId="0" borderId="36" xfId="1" applyFont="1" applyFill="1" applyBorder="1" applyAlignment="1" applyProtection="1">
      <alignment horizontal="center" vertical="center"/>
    </xf>
    <xf numFmtId="164" fontId="18" fillId="0" borderId="36" xfId="1" applyFont="1" applyBorder="1" applyAlignment="1">
      <alignment horizontal="center" vertical="center"/>
    </xf>
    <xf numFmtId="164" fontId="18" fillId="0" borderId="37" xfId="1" applyFont="1" applyBorder="1" applyAlignment="1">
      <alignment horizontal="center" vertical="center"/>
    </xf>
    <xf numFmtId="164" fontId="7" fillId="0" borderId="8" xfId="1" applyFont="1" applyFill="1" applyBorder="1" applyAlignment="1" applyProtection="1">
      <alignment horizontal="center" vertical="center"/>
      <protection locked="0"/>
    </xf>
    <xf numFmtId="164" fontId="7" fillId="5" borderId="0" xfId="1" applyFont="1" applyFill="1" applyBorder="1" applyAlignment="1" applyProtection="1">
      <alignment horizontal="center" vertical="center"/>
      <protection locked="0"/>
    </xf>
    <xf numFmtId="164" fontId="18" fillId="0" borderId="21" xfId="1" applyFont="1" applyBorder="1" applyAlignment="1">
      <alignment horizontal="center" vertical="center"/>
    </xf>
    <xf numFmtId="164" fontId="18" fillId="0" borderId="15" xfId="1" applyFont="1" applyBorder="1" applyAlignment="1">
      <alignment horizontal="center" vertical="center"/>
    </xf>
    <xf numFmtId="9" fontId="7" fillId="0" borderId="9" xfId="2" applyFont="1" applyFill="1" applyBorder="1" applyAlignment="1" applyProtection="1">
      <alignment horizontal="center" vertical="center"/>
      <protection locked="0"/>
    </xf>
    <xf numFmtId="9" fontId="7" fillId="5" borderId="28" xfId="2" applyFont="1" applyFill="1" applyBorder="1" applyAlignment="1" applyProtection="1">
      <alignment horizontal="center" vertical="center"/>
      <protection locked="0"/>
    </xf>
    <xf numFmtId="9" fontId="19" fillId="0" borderId="38" xfId="2" applyFont="1" applyFill="1" applyBorder="1" applyAlignment="1" applyProtection="1">
      <alignment horizontal="center" vertical="center"/>
      <protection locked="0"/>
    </xf>
    <xf numFmtId="9" fontId="19" fillId="0" borderId="39" xfId="2" applyFont="1" applyFill="1" applyBorder="1" applyAlignment="1" applyProtection="1">
      <alignment horizontal="center" vertical="center"/>
      <protection locked="0"/>
    </xf>
    <xf numFmtId="9" fontId="7" fillId="5" borderId="11" xfId="2" applyFont="1" applyFill="1" applyBorder="1" applyAlignment="1" applyProtection="1">
      <alignment horizontal="center" vertical="center"/>
      <protection locked="0"/>
    </xf>
    <xf numFmtId="9" fontId="7" fillId="0" borderId="7" xfId="2" applyFont="1" applyFill="1" applyBorder="1" applyAlignment="1" applyProtection="1">
      <alignment horizontal="center" vertical="center"/>
      <protection locked="0"/>
    </xf>
    <xf numFmtId="9" fontId="7" fillId="5" borderId="42" xfId="2" applyFont="1" applyFill="1" applyBorder="1" applyAlignment="1" applyProtection="1">
      <alignment horizontal="center" vertical="center"/>
      <protection locked="0"/>
    </xf>
    <xf numFmtId="9" fontId="19" fillId="0" borderId="31" xfId="2" applyFont="1" applyFill="1" applyBorder="1" applyAlignment="1" applyProtection="1">
      <alignment horizontal="center" vertical="center"/>
      <protection locked="0"/>
    </xf>
    <xf numFmtId="9" fontId="19" fillId="0" borderId="34" xfId="2" applyFont="1" applyFill="1" applyBorder="1" applyAlignment="1" applyProtection="1">
      <alignment horizontal="center" vertical="center"/>
      <protection locked="0"/>
    </xf>
    <xf numFmtId="9" fontId="7" fillId="5" borderId="41" xfId="2" applyFont="1" applyFill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13" fillId="5" borderId="43" xfId="0" applyFont="1" applyFill="1" applyBorder="1" applyProtection="1">
      <protection locked="0"/>
    </xf>
    <xf numFmtId="0" fontId="19" fillId="0" borderId="36" xfId="1" applyNumberFormat="1" applyFont="1" applyFill="1" applyBorder="1" applyAlignment="1" applyProtection="1">
      <alignment horizontal="center" vertical="center"/>
    </xf>
    <xf numFmtId="2" fontId="7" fillId="5" borderId="45" xfId="0" applyNumberFormat="1" applyFont="1" applyFill="1" applyBorder="1" applyAlignment="1" applyProtection="1">
      <alignment horizontal="left" vertical="center"/>
      <protection locked="0"/>
    </xf>
    <xf numFmtId="2" fontId="18" fillId="0" borderId="31" xfId="0" applyNumberFormat="1" applyFont="1" applyBorder="1" applyAlignment="1">
      <alignment horizontal="left" vertical="center"/>
    </xf>
    <xf numFmtId="2" fontId="18" fillId="0" borderId="34" xfId="0" applyNumberFormat="1" applyFont="1" applyBorder="1" applyAlignment="1">
      <alignment horizontal="left" vertical="center"/>
    </xf>
    <xf numFmtId="0" fontId="7" fillId="0" borderId="35" xfId="0" applyFont="1" applyBorder="1" applyAlignment="1" applyProtection="1">
      <alignment horizontal="center"/>
      <protection locked="0"/>
    </xf>
    <xf numFmtId="0" fontId="7" fillId="5" borderId="36" xfId="0" applyFont="1" applyFill="1" applyBorder="1" applyAlignment="1" applyProtection="1">
      <alignment horizontal="center"/>
      <protection locked="0"/>
    </xf>
    <xf numFmtId="0" fontId="7" fillId="5" borderId="36" xfId="0" applyFont="1" applyFill="1" applyBorder="1" applyAlignment="1" applyProtection="1">
      <alignment horizontal="center" vertical="center"/>
      <protection locked="0"/>
    </xf>
    <xf numFmtId="49" fontId="18" fillId="0" borderId="36" xfId="0" applyNumberFormat="1" applyFont="1" applyBorder="1" applyAlignment="1">
      <alignment horizontal="center" vertical="center"/>
    </xf>
    <xf numFmtId="49" fontId="18" fillId="0" borderId="37" xfId="0" applyNumberFormat="1" applyFont="1" applyBorder="1" applyAlignment="1">
      <alignment horizontal="center" vertical="center"/>
    </xf>
    <xf numFmtId="9" fontId="7" fillId="0" borderId="35" xfId="2" applyFont="1" applyFill="1" applyBorder="1" applyAlignment="1" applyProtection="1">
      <alignment horizontal="center" vertical="center"/>
      <protection locked="0"/>
    </xf>
    <xf numFmtId="164" fontId="7" fillId="5" borderId="36" xfId="1" applyFont="1" applyFill="1" applyBorder="1" applyAlignment="1" applyProtection="1">
      <alignment horizontal="center" vertical="center"/>
      <protection locked="0"/>
    </xf>
    <xf numFmtId="9" fontId="7" fillId="5" borderId="36" xfId="2" applyFont="1" applyFill="1" applyBorder="1" applyAlignment="1" applyProtection="1">
      <alignment horizontal="center" vertical="center"/>
      <protection locked="0"/>
    </xf>
    <xf numFmtId="0" fontId="13" fillId="5" borderId="39" xfId="0" applyFont="1" applyFill="1" applyBorder="1" applyProtection="1">
      <protection locked="0"/>
    </xf>
    <xf numFmtId="0" fontId="19" fillId="0" borderId="36" xfId="2" applyNumberFormat="1" applyFont="1" applyFill="1" applyBorder="1" applyAlignment="1" applyProtection="1">
      <alignment horizontal="center" vertical="center"/>
    </xf>
    <xf numFmtId="0" fontId="19" fillId="0" borderId="37" xfId="2" applyNumberFormat="1" applyFont="1" applyFill="1" applyBorder="1" applyAlignment="1" applyProtection="1">
      <alignment horizontal="center" vertical="center"/>
    </xf>
    <xf numFmtId="0" fontId="21" fillId="0" borderId="0" xfId="0" applyFont="1"/>
    <xf numFmtId="0" fontId="23" fillId="0" borderId="0" xfId="0" applyFont="1" applyAlignment="1">
      <alignment vertical="center"/>
    </xf>
    <xf numFmtId="0" fontId="23" fillId="0" borderId="0" xfId="0" applyFont="1"/>
    <xf numFmtId="0" fontId="21" fillId="0" borderId="0" xfId="0" quotePrefix="1" applyFont="1"/>
    <xf numFmtId="164" fontId="4" fillId="0" borderId="0" xfId="2" applyNumberFormat="1" applyFont="1" applyFill="1" applyBorder="1" applyAlignment="1" applyProtection="1">
      <alignment horizontal="left" vertical="center"/>
      <protection locked="0"/>
    </xf>
    <xf numFmtId="164" fontId="5" fillId="0" borderId="0" xfId="2" applyNumberFormat="1" applyFont="1" applyFill="1" applyBorder="1" applyAlignment="1">
      <alignment horizontal="left" vertical="center"/>
    </xf>
    <xf numFmtId="164" fontId="8" fillId="0" borderId="0" xfId="2" applyNumberFormat="1" applyFont="1" applyAlignment="1">
      <alignment horizontal="left" vertical="center"/>
    </xf>
    <xf numFmtId="164" fontId="2" fillId="0" borderId="0" xfId="2" applyNumberFormat="1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164" fontId="7" fillId="0" borderId="22" xfId="2" applyNumberFormat="1" applyFont="1" applyFill="1" applyBorder="1" applyAlignment="1" applyProtection="1">
      <alignment horizontal="center" vertical="center"/>
      <protection locked="0"/>
    </xf>
    <xf numFmtId="9" fontId="4" fillId="0" borderId="0" xfId="2" applyFont="1" applyFill="1" applyBorder="1" applyAlignment="1" applyProtection="1">
      <alignment vertical="center"/>
      <protection locked="0"/>
    </xf>
    <xf numFmtId="9" fontId="5" fillId="0" borderId="0" xfId="2" applyFont="1" applyFill="1" applyBorder="1" applyAlignment="1">
      <alignment vertical="center"/>
    </xf>
    <xf numFmtId="9" fontId="8" fillId="0" borderId="0" xfId="2" applyFont="1" applyAlignment="1">
      <alignment vertical="center"/>
    </xf>
    <xf numFmtId="9" fontId="2" fillId="0" borderId="0" xfId="2" applyFont="1" applyAlignment="1">
      <alignment vertical="center"/>
    </xf>
    <xf numFmtId="2" fontId="28" fillId="0" borderId="0" xfId="1" applyNumberFormat="1" applyFont="1" applyFill="1" applyBorder="1" applyAlignment="1" applyProtection="1">
      <alignment horizontal="right" vertical="center"/>
      <protection locked="0"/>
    </xf>
    <xf numFmtId="2" fontId="29" fillId="0" borderId="0" xfId="1" applyNumberFormat="1" applyFont="1" applyFill="1" applyBorder="1" applyAlignment="1">
      <alignment horizontal="right" vertical="center"/>
    </xf>
    <xf numFmtId="2" fontId="30" fillId="0" borderId="0" xfId="1" applyNumberFormat="1" applyFont="1" applyAlignment="1">
      <alignment horizontal="right" vertical="center"/>
    </xf>
    <xf numFmtId="2" fontId="26" fillId="0" borderId="0" xfId="1" applyNumberFormat="1" applyFont="1" applyAlignment="1">
      <alignment horizontal="right" vertical="center"/>
    </xf>
    <xf numFmtId="0" fontId="26" fillId="0" borderId="0" xfId="0" applyFont="1"/>
    <xf numFmtId="0" fontId="7" fillId="5" borderId="30" xfId="0" applyFont="1" applyFill="1" applyBorder="1" applyAlignment="1" applyProtection="1">
      <alignment vertical="center"/>
      <protection locked="0"/>
    </xf>
    <xf numFmtId="0" fontId="32" fillId="0" borderId="21" xfId="0" applyFont="1" applyBorder="1" applyAlignment="1">
      <alignment horizontal="right" vertical="center"/>
    </xf>
    <xf numFmtId="0" fontId="33" fillId="0" borderId="33" xfId="0" applyFont="1" applyBorder="1" applyAlignment="1">
      <alignment horizontal="center" vertical="center"/>
    </xf>
    <xf numFmtId="0" fontId="33" fillId="0" borderId="33" xfId="0" applyFont="1" applyBorder="1" applyAlignment="1">
      <alignment horizontal="right" vertical="center"/>
    </xf>
    <xf numFmtId="0" fontId="33" fillId="0" borderId="33" xfId="0" applyFont="1" applyBorder="1" applyAlignment="1">
      <alignment horizontal="left" vertical="center"/>
    </xf>
    <xf numFmtId="9" fontId="35" fillId="0" borderId="35" xfId="2" applyFont="1" applyFill="1" applyBorder="1" applyAlignment="1" applyProtection="1">
      <alignment horizontal="center" vertical="center"/>
      <protection locked="0"/>
    </xf>
    <xf numFmtId="9" fontId="35" fillId="0" borderId="38" xfId="2" applyFont="1" applyFill="1" applyBorder="1" applyAlignment="1" applyProtection="1">
      <alignment horizontal="center" vertical="center"/>
      <protection locked="0"/>
    </xf>
    <xf numFmtId="0" fontId="33" fillId="0" borderId="35" xfId="0" applyFont="1" applyBorder="1" applyAlignment="1">
      <alignment horizontal="center" vertical="center"/>
    </xf>
    <xf numFmtId="0" fontId="33" fillId="0" borderId="38" xfId="0" applyFont="1" applyBorder="1" applyAlignment="1">
      <alignment horizontal="center" vertical="center"/>
    </xf>
    <xf numFmtId="0" fontId="32" fillId="0" borderId="15" xfId="0" applyFont="1" applyBorder="1" applyAlignment="1">
      <alignment horizontal="right" vertical="center"/>
    </xf>
    <xf numFmtId="0" fontId="33" fillId="0" borderId="31" xfId="0" applyFont="1" applyBorder="1" applyAlignment="1">
      <alignment horizontal="center" vertical="center"/>
    </xf>
    <xf numFmtId="0" fontId="33" fillId="0" borderId="31" xfId="0" applyFont="1" applyBorder="1" applyAlignment="1">
      <alignment horizontal="right" vertical="center"/>
    </xf>
    <xf numFmtId="0" fontId="33" fillId="0" borderId="31" xfId="0" applyFont="1" applyBorder="1" applyAlignment="1">
      <alignment horizontal="left" vertical="center"/>
    </xf>
    <xf numFmtId="0" fontId="30" fillId="0" borderId="54" xfId="0" applyFont="1" applyBorder="1" applyAlignment="1" applyProtection="1">
      <alignment horizontal="right" vertical="center"/>
      <protection locked="0"/>
    </xf>
    <xf numFmtId="164" fontId="33" fillId="0" borderId="31" xfId="1" applyFont="1" applyFill="1" applyBorder="1" applyAlignment="1">
      <alignment horizontal="center" vertical="center"/>
    </xf>
    <xf numFmtId="9" fontId="35" fillId="0" borderId="36" xfId="2" applyFont="1" applyFill="1" applyBorder="1" applyAlignment="1" applyProtection="1">
      <alignment horizontal="center" vertical="center"/>
      <protection locked="0"/>
    </xf>
    <xf numFmtId="9" fontId="35" fillId="0" borderId="39" xfId="2" applyFont="1" applyFill="1" applyBorder="1" applyAlignment="1" applyProtection="1">
      <alignment horizontal="center" vertical="center"/>
      <protection locked="0"/>
    </xf>
    <xf numFmtId="0" fontId="33" fillId="0" borderId="36" xfId="0" applyFont="1" applyBorder="1" applyAlignment="1">
      <alignment horizontal="center" vertical="center"/>
    </xf>
    <xf numFmtId="0" fontId="33" fillId="0" borderId="39" xfId="0" applyFont="1" applyBorder="1" applyAlignment="1">
      <alignment horizontal="center" vertical="center"/>
    </xf>
    <xf numFmtId="0" fontId="30" fillId="0" borderId="14" xfId="0" applyFont="1" applyBorder="1" applyAlignment="1" applyProtection="1">
      <alignment horizontal="right" vertical="center"/>
      <protection locked="0"/>
    </xf>
    <xf numFmtId="0" fontId="31" fillId="5" borderId="11" xfId="0" applyFont="1" applyFill="1" applyBorder="1" applyAlignment="1" applyProtection="1">
      <alignment horizontal="right"/>
      <protection locked="0"/>
    </xf>
    <xf numFmtId="0" fontId="7" fillId="5" borderId="11" xfId="0" applyFont="1" applyFill="1" applyBorder="1" applyAlignment="1" applyProtection="1">
      <alignment vertical="center"/>
      <protection locked="0"/>
    </xf>
    <xf numFmtId="1" fontId="30" fillId="0" borderId="15" xfId="0" applyNumberFormat="1" applyFont="1" applyBorder="1" applyAlignment="1">
      <alignment horizontal="right" vertical="center"/>
    </xf>
    <xf numFmtId="164" fontId="35" fillId="0" borderId="31" xfId="1" applyFont="1" applyFill="1" applyBorder="1" applyAlignment="1" applyProtection="1">
      <alignment horizontal="center" vertical="center"/>
    </xf>
    <xf numFmtId="0" fontId="35" fillId="0" borderId="31" xfId="1" applyNumberFormat="1" applyFont="1" applyFill="1" applyBorder="1" applyAlignment="1" applyProtection="1">
      <alignment horizontal="right" vertical="center"/>
    </xf>
    <xf numFmtId="164" fontId="35" fillId="0" borderId="39" xfId="1" applyFont="1" applyFill="1" applyBorder="1" applyAlignment="1" applyProtection="1">
      <alignment horizontal="center" vertical="center"/>
    </xf>
    <xf numFmtId="9" fontId="35" fillId="0" borderId="31" xfId="2" applyFont="1" applyFill="1" applyBorder="1" applyAlignment="1" applyProtection="1">
      <alignment horizontal="center" vertical="center"/>
      <protection locked="0"/>
    </xf>
    <xf numFmtId="0" fontId="35" fillId="0" borderId="36" xfId="1" applyNumberFormat="1" applyFont="1" applyFill="1" applyBorder="1" applyAlignment="1" applyProtection="1">
      <alignment horizontal="center" vertical="center"/>
    </xf>
    <xf numFmtId="164" fontId="33" fillId="0" borderId="31" xfId="0" applyNumberFormat="1" applyFont="1" applyBorder="1" applyAlignment="1">
      <alignment horizontal="center" vertical="center"/>
    </xf>
    <xf numFmtId="0" fontId="34" fillId="0" borderId="43" xfId="0" applyFont="1" applyBorder="1" applyAlignment="1">
      <alignment vertical="center"/>
    </xf>
    <xf numFmtId="164" fontId="33" fillId="0" borderId="39" xfId="1" applyFont="1" applyFill="1" applyBorder="1" applyAlignment="1">
      <alignment horizontal="center" vertical="center"/>
    </xf>
    <xf numFmtId="0" fontId="35" fillId="0" borderId="31" xfId="1" applyNumberFormat="1" applyFont="1" applyFill="1" applyBorder="1" applyAlignment="1" applyProtection="1">
      <alignment horizontal="left" vertical="center"/>
    </xf>
    <xf numFmtId="9" fontId="35" fillId="0" borderId="1" xfId="2" applyFont="1" applyFill="1" applyBorder="1" applyAlignment="1" applyProtection="1">
      <alignment horizontal="center" vertical="center"/>
      <protection locked="0"/>
    </xf>
    <xf numFmtId="0" fontId="35" fillId="0" borderId="31" xfId="1" applyNumberFormat="1" applyFont="1" applyFill="1" applyBorder="1" applyAlignment="1">
      <alignment horizontal="right" vertical="center"/>
    </xf>
    <xf numFmtId="1" fontId="30" fillId="0" borderId="20" xfId="0" applyNumberFormat="1" applyFont="1" applyBorder="1" applyAlignment="1">
      <alignment horizontal="right" vertical="center"/>
    </xf>
    <xf numFmtId="164" fontId="33" fillId="0" borderId="34" xfId="0" applyNumberFormat="1" applyFont="1" applyBorder="1" applyAlignment="1">
      <alignment horizontal="center" vertical="center"/>
    </xf>
    <xf numFmtId="0" fontId="35" fillId="0" borderId="34" xfId="1" applyNumberFormat="1" applyFont="1" applyFill="1" applyBorder="1" applyAlignment="1" applyProtection="1">
      <alignment horizontal="right" vertical="center"/>
    </xf>
    <xf numFmtId="9" fontId="35" fillId="0" borderId="34" xfId="2" applyFont="1" applyFill="1" applyBorder="1" applyAlignment="1" applyProtection="1">
      <alignment horizontal="center" vertical="center"/>
      <protection locked="0"/>
    </xf>
    <xf numFmtId="9" fontId="35" fillId="0" borderId="37" xfId="2" applyFont="1" applyFill="1" applyBorder="1" applyAlignment="1" applyProtection="1">
      <alignment horizontal="center" vertical="center"/>
      <protection locked="0"/>
    </xf>
    <xf numFmtId="0" fontId="33" fillId="0" borderId="37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32" fillId="0" borderId="15" xfId="0" applyFont="1" applyBorder="1" applyAlignment="1">
      <alignment vertical="center"/>
    </xf>
    <xf numFmtId="2" fontId="33" fillId="0" borderId="31" xfId="0" applyNumberFormat="1" applyFont="1" applyBorder="1" applyAlignment="1">
      <alignment horizontal="left" vertical="center"/>
    </xf>
    <xf numFmtId="0" fontId="30" fillId="0" borderId="15" xfId="0" applyFont="1" applyBorder="1" applyAlignment="1" applyProtection="1">
      <alignment horizontal="right" vertical="center"/>
      <protection locked="0"/>
    </xf>
    <xf numFmtId="49" fontId="34" fillId="0" borderId="39" xfId="0" applyNumberFormat="1" applyFont="1" applyBorder="1" applyAlignment="1">
      <alignment vertical="center"/>
    </xf>
    <xf numFmtId="0" fontId="30" fillId="0" borderId="15" xfId="0" applyFont="1" applyBorder="1" applyAlignment="1">
      <alignment vertical="center"/>
    </xf>
    <xf numFmtId="2" fontId="35" fillId="0" borderId="31" xfId="0" applyNumberFormat="1" applyFont="1" applyBorder="1" applyAlignment="1">
      <alignment horizontal="center" vertical="center"/>
    </xf>
    <xf numFmtId="0" fontId="35" fillId="0" borderId="36" xfId="2" applyNumberFormat="1" applyFont="1" applyFill="1" applyBorder="1" applyAlignment="1" applyProtection="1">
      <alignment horizontal="center" vertical="center"/>
    </xf>
    <xf numFmtId="0" fontId="30" fillId="0" borderId="20" xfId="0" applyFont="1" applyBorder="1" applyAlignment="1">
      <alignment vertical="center"/>
    </xf>
    <xf numFmtId="2" fontId="35" fillId="0" borderId="34" xfId="0" applyNumberFormat="1" applyFont="1" applyBorder="1" applyAlignment="1">
      <alignment horizontal="center" vertical="center"/>
    </xf>
    <xf numFmtId="0" fontId="33" fillId="0" borderId="34" xfId="0" applyFont="1" applyBorder="1" applyAlignment="1">
      <alignment horizontal="right" vertical="center"/>
    </xf>
    <xf numFmtId="2" fontId="33" fillId="0" borderId="34" xfId="0" applyNumberFormat="1" applyFont="1" applyBorder="1" applyAlignment="1">
      <alignment horizontal="left" vertical="center"/>
    </xf>
    <xf numFmtId="0" fontId="35" fillId="0" borderId="37" xfId="2" applyNumberFormat="1" applyFont="1" applyFill="1" applyBorder="1" applyAlignment="1" applyProtection="1">
      <alignment horizontal="center" vertical="center"/>
    </xf>
    <xf numFmtId="0" fontId="33" fillId="0" borderId="39" xfId="0" applyFont="1" applyBorder="1" applyAlignment="1">
      <alignment horizontal="left" vertical="center"/>
    </xf>
    <xf numFmtId="0" fontId="33" fillId="0" borderId="34" xfId="0" applyFont="1" applyBorder="1" applyAlignment="1">
      <alignment horizontal="center" vertical="center"/>
    </xf>
    <xf numFmtId="164" fontId="33" fillId="0" borderId="36" xfId="1" applyFont="1" applyBorder="1" applyAlignment="1">
      <alignment horizontal="center" vertical="center"/>
    </xf>
    <xf numFmtId="0" fontId="34" fillId="0" borderId="43" xfId="0" applyFont="1" applyBorder="1" applyAlignment="1">
      <alignment horizontal="left" vertical="center"/>
    </xf>
    <xf numFmtId="0" fontId="34" fillId="0" borderId="39" xfId="0" applyFont="1" applyBorder="1" applyAlignment="1">
      <alignment horizontal="left" vertical="center"/>
    </xf>
    <xf numFmtId="0" fontId="33" fillId="0" borderId="45" xfId="0" applyFont="1" applyBorder="1" applyAlignment="1">
      <alignment horizontal="center" vertical="center"/>
    </xf>
    <xf numFmtId="0" fontId="35" fillId="0" borderId="39" xfId="1" applyNumberFormat="1" applyFont="1" applyFill="1" applyBorder="1" applyAlignment="1" applyProtection="1">
      <alignment horizontal="left" vertical="center"/>
    </xf>
    <xf numFmtId="0" fontId="35" fillId="0" borderId="31" xfId="1" applyNumberFormat="1" applyFont="1" applyBorder="1" applyAlignment="1">
      <alignment horizontal="right" vertical="center"/>
    </xf>
    <xf numFmtId="0" fontId="35" fillId="5" borderId="53" xfId="0" applyFont="1" applyFill="1" applyBorder="1" applyAlignment="1" applyProtection="1">
      <alignment horizontal="center" vertical="center"/>
      <protection locked="0"/>
    </xf>
    <xf numFmtId="0" fontId="32" fillId="0" borderId="21" xfId="0" applyFont="1" applyBorder="1" applyAlignment="1">
      <alignment vertical="center"/>
    </xf>
    <xf numFmtId="2" fontId="33" fillId="0" borderId="38" xfId="0" applyNumberFormat="1" applyFont="1" applyBorder="1" applyAlignment="1">
      <alignment horizontal="left" vertical="center"/>
    </xf>
    <xf numFmtId="49" fontId="34" fillId="0" borderId="43" xfId="0" applyNumberFormat="1" applyFont="1" applyBorder="1" applyAlignment="1">
      <alignment horizontal="left" vertical="center"/>
    </xf>
    <xf numFmtId="2" fontId="33" fillId="0" borderId="39" xfId="0" applyNumberFormat="1" applyFont="1" applyBorder="1" applyAlignment="1">
      <alignment horizontal="left" vertical="center"/>
    </xf>
    <xf numFmtId="2" fontId="33" fillId="0" borderId="40" xfId="0" applyNumberFormat="1" applyFont="1" applyBorder="1" applyAlignment="1">
      <alignment horizontal="left" vertical="center"/>
    </xf>
    <xf numFmtId="0" fontId="7" fillId="5" borderId="11" xfId="0" applyFont="1" applyFill="1" applyBorder="1" applyAlignment="1" applyProtection="1">
      <alignment horizontal="center"/>
      <protection locked="0"/>
    </xf>
    <xf numFmtId="0" fontId="7" fillId="5" borderId="11" xfId="0" applyFont="1" applyFill="1" applyBorder="1" applyAlignment="1" applyProtection="1">
      <alignment horizontal="center" vertical="center"/>
      <protection locked="0"/>
    </xf>
    <xf numFmtId="164" fontId="7" fillId="5" borderId="11" xfId="1" applyFont="1" applyFill="1" applyBorder="1" applyAlignment="1" applyProtection="1">
      <alignment horizontal="center" vertical="center"/>
      <protection locked="0"/>
    </xf>
    <xf numFmtId="168" fontId="13" fillId="5" borderId="57" xfId="0" applyNumberFormat="1" applyFont="1" applyFill="1" applyBorder="1" applyAlignment="1" applyProtection="1">
      <alignment horizontal="right" vertical="center"/>
      <protection locked="0"/>
    </xf>
    <xf numFmtId="2" fontId="7" fillId="5" borderId="58" xfId="0" applyNumberFormat="1" applyFont="1" applyFill="1" applyBorder="1" applyAlignment="1" applyProtection="1">
      <alignment horizontal="left" vertical="center"/>
      <protection locked="0"/>
    </xf>
    <xf numFmtId="2" fontId="7" fillId="5" borderId="58" xfId="0" applyNumberFormat="1" applyFont="1" applyFill="1" applyBorder="1" applyAlignment="1" applyProtection="1">
      <alignment horizontal="right" vertical="center"/>
      <protection locked="0"/>
    </xf>
    <xf numFmtId="0" fontId="30" fillId="0" borderId="36" xfId="0" applyFont="1" applyBorder="1" applyAlignment="1" applyProtection="1">
      <alignment horizontal="right" vertical="center"/>
      <protection locked="0"/>
    </xf>
    <xf numFmtId="0" fontId="35" fillId="0" borderId="36" xfId="0" applyFont="1" applyBorder="1" applyAlignment="1">
      <alignment horizontal="center" vertical="center"/>
    </xf>
    <xf numFmtId="164" fontId="33" fillId="0" borderId="39" xfId="1" applyFont="1" applyBorder="1" applyAlignment="1">
      <alignment horizontal="center" vertical="center"/>
    </xf>
    <xf numFmtId="164" fontId="35" fillId="0" borderId="36" xfId="1" applyFont="1" applyFill="1" applyBorder="1" applyAlignment="1" applyProtection="1">
      <alignment horizontal="center" vertical="center"/>
    </xf>
    <xf numFmtId="0" fontId="7" fillId="5" borderId="53" xfId="0" applyFont="1" applyFill="1" applyBorder="1" applyAlignment="1" applyProtection="1">
      <alignment horizontal="center"/>
      <protection locked="0"/>
    </xf>
    <xf numFmtId="0" fontId="7" fillId="5" borderId="53" xfId="0" applyFont="1" applyFill="1" applyBorder="1" applyAlignment="1" applyProtection="1">
      <alignment horizontal="center" vertical="center"/>
      <protection locked="0"/>
    </xf>
    <xf numFmtId="168" fontId="33" fillId="5" borderId="13" xfId="0" applyNumberFormat="1" applyFont="1" applyFill="1" applyBorder="1" applyAlignment="1" applyProtection="1">
      <alignment horizontal="right" vertical="center"/>
      <protection locked="0"/>
    </xf>
    <xf numFmtId="2" fontId="35" fillId="5" borderId="28" xfId="0" applyNumberFormat="1" applyFont="1" applyFill="1" applyBorder="1" applyAlignment="1" applyProtection="1">
      <alignment horizontal="left" vertical="center"/>
      <protection locked="0"/>
    </xf>
    <xf numFmtId="0" fontId="35" fillId="5" borderId="30" xfId="0" applyFont="1" applyFill="1" applyBorder="1" applyAlignment="1" applyProtection="1">
      <alignment horizontal="center" vertical="center"/>
      <protection locked="0"/>
    </xf>
    <xf numFmtId="164" fontId="35" fillId="5" borderId="0" xfId="1" applyFont="1" applyFill="1" applyBorder="1" applyAlignment="1" applyProtection="1">
      <alignment horizontal="center" vertical="center"/>
      <protection locked="0"/>
    </xf>
    <xf numFmtId="9" fontId="35" fillId="5" borderId="11" xfId="2" applyFont="1" applyFill="1" applyBorder="1" applyAlignment="1" applyProtection="1">
      <alignment horizontal="center" vertical="center"/>
      <protection locked="0"/>
    </xf>
    <xf numFmtId="9" fontId="35" fillId="5" borderId="28" xfId="2" applyFont="1" applyFill="1" applyBorder="1" applyAlignment="1" applyProtection="1">
      <alignment horizontal="center" vertical="center"/>
      <protection locked="0"/>
    </xf>
    <xf numFmtId="9" fontId="35" fillId="5" borderId="29" xfId="2" applyFont="1" applyFill="1" applyBorder="1" applyAlignment="1" applyProtection="1">
      <alignment horizontal="center" vertical="center"/>
      <protection locked="0"/>
    </xf>
    <xf numFmtId="0" fontId="33" fillId="5" borderId="32" xfId="0" applyFont="1" applyFill="1" applyBorder="1" applyProtection="1">
      <protection locked="0"/>
    </xf>
    <xf numFmtId="168" fontId="33" fillId="5" borderId="16" xfId="0" applyNumberFormat="1" applyFont="1" applyFill="1" applyBorder="1" applyAlignment="1" applyProtection="1">
      <alignment horizontal="right" vertical="center"/>
      <protection locked="0"/>
    </xf>
    <xf numFmtId="2" fontId="35" fillId="5" borderId="10" xfId="0" applyNumberFormat="1" applyFont="1" applyFill="1" applyBorder="1" applyAlignment="1" applyProtection="1">
      <alignment horizontal="left" vertical="center"/>
      <protection locked="0"/>
    </xf>
    <xf numFmtId="164" fontId="35" fillId="5" borderId="41" xfId="1" applyFont="1" applyFill="1" applyBorder="1" applyAlignment="1" applyProtection="1">
      <alignment horizontal="center" vertical="center"/>
      <protection locked="0"/>
    </xf>
    <xf numFmtId="9" fontId="35" fillId="5" borderId="42" xfId="2" applyFont="1" applyFill="1" applyBorder="1" applyAlignment="1" applyProtection="1">
      <alignment horizontal="center" vertical="center"/>
      <protection locked="0"/>
    </xf>
    <xf numFmtId="9" fontId="35" fillId="5" borderId="41" xfId="2" applyFont="1" applyFill="1" applyBorder="1" applyAlignment="1" applyProtection="1">
      <alignment horizontal="center" vertical="center"/>
      <protection locked="0"/>
    </xf>
    <xf numFmtId="0" fontId="33" fillId="5" borderId="43" xfId="0" applyFont="1" applyFill="1" applyBorder="1" applyProtection="1">
      <protection locked="0"/>
    </xf>
    <xf numFmtId="168" fontId="36" fillId="5" borderId="2" xfId="0" applyNumberFormat="1" applyFont="1" applyFill="1" applyBorder="1" applyAlignment="1" applyProtection="1">
      <alignment horizontal="right" vertical="center"/>
      <protection locked="0"/>
    </xf>
    <xf numFmtId="2" fontId="35" fillId="5" borderId="1" xfId="0" applyNumberFormat="1" applyFont="1" applyFill="1" applyBorder="1" applyAlignment="1" applyProtection="1">
      <alignment horizontal="left" vertical="center"/>
      <protection locked="0"/>
    </xf>
    <xf numFmtId="164" fontId="35" fillId="5" borderId="36" xfId="1" applyFont="1" applyFill="1" applyBorder="1" applyAlignment="1" applyProtection="1">
      <alignment horizontal="center" vertical="center"/>
      <protection locked="0"/>
    </xf>
    <xf numFmtId="9" fontId="35" fillId="5" borderId="36" xfId="2" applyFont="1" applyFill="1" applyBorder="1" applyAlignment="1" applyProtection="1">
      <alignment horizontal="center" vertical="center"/>
      <protection locked="0"/>
    </xf>
    <xf numFmtId="0" fontId="33" fillId="5" borderId="39" xfId="0" applyFont="1" applyFill="1" applyBorder="1" applyProtection="1">
      <protection locked="0"/>
    </xf>
    <xf numFmtId="0" fontId="37" fillId="0" borderId="15" xfId="0" applyFont="1" applyBorder="1" applyAlignment="1">
      <alignment horizontal="right" vertical="center"/>
    </xf>
    <xf numFmtId="0" fontId="13" fillId="0" borderId="31" xfId="0" applyFont="1" applyBorder="1" applyAlignment="1">
      <alignment horizontal="center" vertical="center"/>
    </xf>
    <xf numFmtId="0" fontId="13" fillId="0" borderId="31" xfId="0" applyFont="1" applyBorder="1" applyAlignment="1">
      <alignment horizontal="right" vertical="center"/>
    </xf>
    <xf numFmtId="0" fontId="13" fillId="0" borderId="36" xfId="0" applyFont="1" applyBorder="1" applyAlignment="1">
      <alignment horizontal="center" vertical="center"/>
    </xf>
    <xf numFmtId="9" fontId="7" fillId="0" borderId="36" xfId="2" applyFont="1" applyFill="1" applyBorder="1" applyAlignment="1" applyProtection="1">
      <alignment horizontal="center" vertical="center"/>
      <protection locked="0"/>
    </xf>
    <xf numFmtId="0" fontId="13" fillId="0" borderId="39" xfId="0" applyFont="1" applyBorder="1" applyAlignment="1">
      <alignment horizontal="center" vertical="center"/>
    </xf>
    <xf numFmtId="1" fontId="31" fillId="0" borderId="15" xfId="0" applyNumberFormat="1" applyFont="1" applyBorder="1" applyAlignment="1">
      <alignment horizontal="right" vertical="center"/>
    </xf>
    <xf numFmtId="164" fontId="7" fillId="0" borderId="31" xfId="1" applyFont="1" applyFill="1" applyBorder="1" applyAlignment="1" applyProtection="1">
      <alignment horizontal="center" vertical="center"/>
    </xf>
    <xf numFmtId="0" fontId="7" fillId="0" borderId="31" xfId="1" applyNumberFormat="1" applyFont="1" applyFill="1" applyBorder="1" applyAlignment="1" applyProtection="1">
      <alignment horizontal="right" vertical="center"/>
    </xf>
    <xf numFmtId="9" fontId="7" fillId="0" borderId="31" xfId="2" applyFont="1" applyFill="1" applyBorder="1" applyAlignment="1" applyProtection="1">
      <alignment horizontal="center" vertical="center"/>
      <protection locked="0"/>
    </xf>
    <xf numFmtId="164" fontId="13" fillId="0" borderId="31" xfId="0" applyNumberFormat="1" applyFont="1" applyBorder="1" applyAlignment="1">
      <alignment horizontal="center" vertical="center"/>
    </xf>
    <xf numFmtId="164" fontId="33" fillId="0" borderId="40" xfId="1" applyFont="1" applyBorder="1" applyAlignment="1">
      <alignment horizontal="center" vertical="center"/>
    </xf>
    <xf numFmtId="0" fontId="35" fillId="5" borderId="11" xfId="0" applyFont="1" applyFill="1" applyBorder="1" applyAlignment="1" applyProtection="1">
      <alignment horizontal="center" vertical="center"/>
      <protection locked="0"/>
    </xf>
    <xf numFmtId="0" fontId="30" fillId="0" borderId="50" xfId="0" applyFont="1" applyBorder="1" applyAlignment="1" applyProtection="1">
      <alignment horizontal="right" vertical="center"/>
      <protection locked="0"/>
    </xf>
    <xf numFmtId="0" fontId="30" fillId="0" borderId="50" xfId="0" applyFont="1" applyBorder="1" applyAlignment="1" applyProtection="1">
      <alignment horizontal="right"/>
      <protection locked="0"/>
    </xf>
    <xf numFmtId="0" fontId="34" fillId="0" borderId="51" xfId="0" applyFont="1" applyBorder="1" applyAlignment="1">
      <alignment horizontal="left" vertical="center"/>
    </xf>
    <xf numFmtId="0" fontId="30" fillId="0" borderId="45" xfId="0" applyFont="1" applyBorder="1" applyAlignment="1" applyProtection="1">
      <alignment horizontal="right" vertical="center"/>
      <protection locked="0"/>
    </xf>
    <xf numFmtId="0" fontId="34" fillId="0" borderId="52" xfId="0" applyFont="1" applyBorder="1" applyAlignment="1">
      <alignment horizontal="left" vertical="center"/>
    </xf>
    <xf numFmtId="0" fontId="13" fillId="0" borderId="31" xfId="1" applyNumberFormat="1" applyFont="1" applyFill="1" applyBorder="1" applyAlignment="1" applyProtection="1">
      <alignment horizontal="right" vertical="center"/>
    </xf>
    <xf numFmtId="0" fontId="7" fillId="0" borderId="36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164" fontId="7" fillId="0" borderId="35" xfId="2" applyNumberFormat="1" applyFont="1" applyFill="1" applyBorder="1" applyAlignment="1" applyProtection="1">
      <alignment horizontal="center"/>
      <protection locked="0"/>
    </xf>
    <xf numFmtId="9" fontId="7" fillId="0" borderId="35" xfId="2" applyFont="1" applyFill="1" applyBorder="1" applyAlignment="1" applyProtection="1">
      <alignment horizontal="center"/>
      <protection locked="0"/>
    </xf>
    <xf numFmtId="0" fontId="37" fillId="0" borderId="15" xfId="0" applyFont="1" applyBorder="1"/>
    <xf numFmtId="0" fontId="13" fillId="0" borderId="31" xfId="0" applyFont="1" applyBorder="1" applyAlignment="1">
      <alignment horizontal="center"/>
    </xf>
    <xf numFmtId="0" fontId="13" fillId="0" borderId="31" xfId="0" applyFont="1" applyBorder="1" applyAlignment="1">
      <alignment horizontal="right"/>
    </xf>
    <xf numFmtId="0" fontId="32" fillId="0" borderId="20" xfId="0" applyFont="1" applyBorder="1" applyAlignment="1">
      <alignment vertical="center"/>
    </xf>
    <xf numFmtId="164" fontId="33" fillId="0" borderId="33" xfId="1" applyFont="1" applyBorder="1" applyAlignment="1">
      <alignment horizontal="center" vertical="center"/>
    </xf>
    <xf numFmtId="164" fontId="33" fillId="0" borderId="31" xfId="1" applyFont="1" applyBorder="1" applyAlignment="1">
      <alignment horizontal="center" vertical="center"/>
    </xf>
    <xf numFmtId="0" fontId="33" fillId="0" borderId="46" xfId="0" applyFont="1" applyBorder="1" applyAlignment="1">
      <alignment horizontal="center" vertical="center"/>
    </xf>
    <xf numFmtId="2" fontId="33" fillId="0" borderId="31" xfId="0" applyNumberFormat="1" applyFont="1" applyBorder="1" applyAlignment="1">
      <alignment horizontal="center" vertical="center"/>
    </xf>
    <xf numFmtId="164" fontId="35" fillId="0" borderId="15" xfId="1" applyFont="1" applyFill="1" applyBorder="1" applyAlignment="1" applyProtection="1">
      <alignment horizontal="center" vertical="center"/>
    </xf>
    <xf numFmtId="0" fontId="33" fillId="0" borderId="31" xfId="1" applyNumberFormat="1" applyFont="1" applyFill="1" applyBorder="1" applyAlignment="1" applyProtection="1">
      <alignment horizontal="right" vertical="center"/>
    </xf>
    <xf numFmtId="0" fontId="32" fillId="0" borderId="45" xfId="0" applyFont="1" applyBorder="1" applyAlignment="1">
      <alignment vertical="center"/>
    </xf>
    <xf numFmtId="49" fontId="34" fillId="0" borderId="36" xfId="0" applyNumberFormat="1" applyFont="1" applyBorder="1" applyAlignment="1">
      <alignment horizontal="left" vertical="center"/>
    </xf>
    <xf numFmtId="49" fontId="42" fillId="0" borderId="36" xfId="0" applyNumberFormat="1" applyFont="1" applyBorder="1" applyAlignment="1">
      <alignment horizontal="left" vertical="center"/>
    </xf>
    <xf numFmtId="0" fontId="34" fillId="0" borderId="36" xfId="0" applyFont="1" applyBorder="1" applyAlignment="1">
      <alignment horizontal="left" vertical="center"/>
    </xf>
    <xf numFmtId="49" fontId="42" fillId="0" borderId="51" xfId="0" applyNumberFormat="1" applyFont="1" applyBorder="1" applyAlignment="1">
      <alignment horizontal="left" vertical="center"/>
    </xf>
    <xf numFmtId="0" fontId="33" fillId="0" borderId="34" xfId="0" applyFont="1" applyBorder="1" applyAlignment="1">
      <alignment horizontal="left" vertical="center"/>
    </xf>
    <xf numFmtId="0" fontId="34" fillId="0" borderId="26" xfId="0" applyFont="1" applyBorder="1" applyAlignment="1">
      <alignment horizontal="left" vertical="center"/>
    </xf>
    <xf numFmtId="0" fontId="30" fillId="0" borderId="21" xfId="0" applyFont="1" applyBorder="1" applyAlignment="1" applyProtection="1">
      <alignment horizontal="right"/>
      <protection locked="0"/>
    </xf>
    <xf numFmtId="0" fontId="34" fillId="0" borderId="38" xfId="0" applyFont="1" applyBorder="1" applyAlignment="1">
      <alignment horizontal="left" vertical="center"/>
    </xf>
    <xf numFmtId="0" fontId="30" fillId="0" borderId="54" xfId="0" applyFont="1" applyBorder="1" applyAlignment="1" applyProtection="1">
      <alignment horizontal="right"/>
      <protection locked="0"/>
    </xf>
    <xf numFmtId="168" fontId="13" fillId="5" borderId="60" xfId="0" applyNumberFormat="1" applyFont="1" applyFill="1" applyBorder="1" applyAlignment="1" applyProtection="1">
      <alignment horizontal="right" vertical="center"/>
      <protection locked="0"/>
    </xf>
    <xf numFmtId="2" fontId="7" fillId="5" borderId="56" xfId="0" applyNumberFormat="1" applyFont="1" applyFill="1" applyBorder="1" applyAlignment="1" applyProtection="1">
      <alignment horizontal="left" vertical="center"/>
      <protection locked="0"/>
    </xf>
    <xf numFmtId="2" fontId="7" fillId="5" borderId="56" xfId="0" applyNumberFormat="1" applyFont="1" applyFill="1" applyBorder="1" applyAlignment="1" applyProtection="1">
      <alignment horizontal="right" vertical="center"/>
      <protection locked="0"/>
    </xf>
    <xf numFmtId="2" fontId="7" fillId="5" borderId="47" xfId="0" applyNumberFormat="1" applyFont="1" applyFill="1" applyBorder="1" applyAlignment="1" applyProtection="1">
      <alignment horizontal="left" vertical="center"/>
      <protection locked="0"/>
    </xf>
    <xf numFmtId="49" fontId="34" fillId="0" borderId="25" xfId="0" applyNumberFormat="1" applyFont="1" applyBorder="1" applyAlignment="1">
      <alignment horizontal="left" vertical="center"/>
    </xf>
    <xf numFmtId="49" fontId="40" fillId="0" borderId="39" xfId="0" applyNumberFormat="1" applyFont="1" applyBorder="1" applyAlignment="1">
      <alignment horizontal="left" vertical="center"/>
    </xf>
    <xf numFmtId="0" fontId="34" fillId="0" borderId="39" xfId="0" applyFont="1" applyBorder="1" applyAlignment="1">
      <alignment vertical="center"/>
    </xf>
    <xf numFmtId="49" fontId="34" fillId="0" borderId="39" xfId="0" applyNumberFormat="1" applyFont="1" applyBorder="1" applyAlignment="1">
      <alignment horizontal="left" vertical="center"/>
    </xf>
    <xf numFmtId="49" fontId="34" fillId="0" borderId="40" xfId="0" applyNumberFormat="1" applyFont="1" applyBorder="1" applyAlignment="1">
      <alignment horizontal="left" vertical="center"/>
    </xf>
    <xf numFmtId="168" fontId="37" fillId="5" borderId="13" xfId="0" applyNumberFormat="1" applyFont="1" applyFill="1" applyBorder="1" applyAlignment="1" applyProtection="1">
      <alignment horizontal="right" vertical="center"/>
      <protection locked="0"/>
    </xf>
    <xf numFmtId="2" fontId="31" fillId="5" borderId="28" xfId="0" applyNumberFormat="1" applyFont="1" applyFill="1" applyBorder="1" applyAlignment="1" applyProtection="1">
      <alignment horizontal="left" vertical="center"/>
      <protection locked="0"/>
    </xf>
    <xf numFmtId="2" fontId="31" fillId="5" borderId="28" xfId="0" applyNumberFormat="1" applyFont="1" applyFill="1" applyBorder="1" applyAlignment="1" applyProtection="1">
      <alignment horizontal="right" vertical="center"/>
      <protection locked="0"/>
    </xf>
    <xf numFmtId="0" fontId="31" fillId="5" borderId="28" xfId="0" applyFont="1" applyFill="1" applyBorder="1" applyAlignment="1" applyProtection="1">
      <alignment horizontal="center"/>
      <protection locked="0"/>
    </xf>
    <xf numFmtId="0" fontId="31" fillId="5" borderId="30" xfId="0" applyFont="1" applyFill="1" applyBorder="1" applyAlignment="1" applyProtection="1">
      <alignment horizontal="center" vertical="center"/>
      <protection locked="0"/>
    </xf>
    <xf numFmtId="164" fontId="31" fillId="5" borderId="0" xfId="1" applyFont="1" applyFill="1" applyBorder="1" applyAlignment="1" applyProtection="1">
      <alignment horizontal="center" vertical="center"/>
      <protection locked="0"/>
    </xf>
    <xf numFmtId="9" fontId="31" fillId="5" borderId="11" xfId="2" applyFont="1" applyFill="1" applyBorder="1" applyAlignment="1" applyProtection="1">
      <alignment horizontal="center" vertical="center"/>
      <protection locked="0"/>
    </xf>
    <xf numFmtId="9" fontId="31" fillId="5" borderId="28" xfId="2" applyFont="1" applyFill="1" applyBorder="1" applyAlignment="1" applyProtection="1">
      <alignment horizontal="center" vertical="center"/>
      <protection locked="0"/>
    </xf>
    <xf numFmtId="9" fontId="31" fillId="5" borderId="29" xfId="2" applyFont="1" applyFill="1" applyBorder="1" applyAlignment="1" applyProtection="1">
      <alignment horizontal="center" vertical="center"/>
      <protection locked="0"/>
    </xf>
    <xf numFmtId="0" fontId="37" fillId="5" borderId="32" xfId="0" applyFont="1" applyFill="1" applyBorder="1" applyProtection="1">
      <protection locked="0"/>
    </xf>
    <xf numFmtId="0" fontId="43" fillId="0" borderId="31" xfId="0" applyFont="1" applyBorder="1" applyAlignment="1">
      <alignment horizontal="center" vertical="center"/>
    </xf>
    <xf numFmtId="0" fontId="43" fillId="0" borderId="31" xfId="0" applyFont="1" applyBorder="1" applyAlignment="1">
      <alignment horizontal="right" vertical="center"/>
    </xf>
    <xf numFmtId="0" fontId="43" fillId="0" borderId="39" xfId="0" applyFont="1" applyBorder="1" applyAlignment="1">
      <alignment horizontal="left" vertical="center"/>
    </xf>
    <xf numFmtId="9" fontId="44" fillId="0" borderId="36" xfId="2" applyFont="1" applyFill="1" applyBorder="1" applyAlignment="1" applyProtection="1">
      <alignment horizontal="center" vertical="center"/>
      <protection locked="0"/>
    </xf>
    <xf numFmtId="9" fontId="44" fillId="0" borderId="39" xfId="2" applyFont="1" applyFill="1" applyBorder="1" applyAlignment="1" applyProtection="1">
      <alignment horizontal="center" vertical="center"/>
      <protection locked="0"/>
    </xf>
    <xf numFmtId="0" fontId="43" fillId="0" borderId="39" xfId="0" applyFont="1" applyBorder="1" applyAlignment="1">
      <alignment horizontal="center" vertical="center"/>
    </xf>
    <xf numFmtId="0" fontId="43" fillId="0" borderId="34" xfId="0" applyFont="1" applyBorder="1" applyAlignment="1">
      <alignment horizontal="center" vertical="center"/>
    </xf>
    <xf numFmtId="0" fontId="43" fillId="0" borderId="34" xfId="0" applyFont="1" applyBorder="1" applyAlignment="1">
      <alignment horizontal="right" vertical="center"/>
    </xf>
    <xf numFmtId="9" fontId="44" fillId="0" borderId="40" xfId="2" applyFont="1" applyFill="1" applyBorder="1" applyAlignment="1" applyProtection="1">
      <alignment horizontal="center" vertical="center"/>
      <protection locked="0"/>
    </xf>
    <xf numFmtId="0" fontId="43" fillId="0" borderId="40" xfId="0" applyFont="1" applyBorder="1" applyAlignment="1">
      <alignment horizontal="center" vertical="center"/>
    </xf>
    <xf numFmtId="0" fontId="31" fillId="5" borderId="41" xfId="0" applyFont="1" applyFill="1" applyBorder="1" applyAlignment="1" applyProtection="1">
      <alignment horizontal="center"/>
      <protection locked="0"/>
    </xf>
    <xf numFmtId="0" fontId="31" fillId="5" borderId="41" xfId="0" applyFont="1" applyFill="1" applyBorder="1" applyAlignment="1" applyProtection="1">
      <alignment horizontal="center" vertical="center"/>
      <protection locked="0"/>
    </xf>
    <xf numFmtId="164" fontId="31" fillId="5" borderId="41" xfId="1" applyFont="1" applyFill="1" applyBorder="1" applyAlignment="1" applyProtection="1">
      <alignment horizontal="center" vertical="center"/>
      <protection locked="0"/>
    </xf>
    <xf numFmtId="9" fontId="31" fillId="5" borderId="42" xfId="2" applyFont="1" applyFill="1" applyBorder="1" applyAlignment="1" applyProtection="1">
      <alignment horizontal="center" vertical="center"/>
      <protection locked="0"/>
    </xf>
    <xf numFmtId="9" fontId="31" fillId="5" borderId="41" xfId="2" applyFont="1" applyFill="1" applyBorder="1" applyAlignment="1" applyProtection="1">
      <alignment horizontal="center" vertical="center"/>
      <protection locked="0"/>
    </xf>
    <xf numFmtId="0" fontId="37" fillId="5" borderId="43" xfId="0" applyFont="1" applyFill="1" applyBorder="1" applyProtection="1">
      <protection locked="0"/>
    </xf>
    <xf numFmtId="164" fontId="43" fillId="0" borderId="31" xfId="0" applyNumberFormat="1" applyFont="1" applyBorder="1" applyAlignment="1">
      <alignment horizontal="center" vertical="center"/>
    </xf>
    <xf numFmtId="0" fontId="44" fillId="0" borderId="31" xfId="1" applyNumberFormat="1" applyFont="1" applyFill="1" applyBorder="1" applyAlignment="1" applyProtection="1">
      <alignment horizontal="right" vertical="center"/>
    </xf>
    <xf numFmtId="164" fontId="43" fillId="0" borderId="36" xfId="1" applyFont="1" applyBorder="1" applyAlignment="1">
      <alignment horizontal="center" vertical="center"/>
    </xf>
    <xf numFmtId="9" fontId="44" fillId="0" borderId="31" xfId="2" applyFont="1" applyFill="1" applyBorder="1" applyAlignment="1" applyProtection="1">
      <alignment horizontal="center" vertical="center"/>
      <protection locked="0"/>
    </xf>
    <xf numFmtId="9" fontId="44" fillId="0" borderId="1" xfId="2" applyFont="1" applyFill="1" applyBorder="1" applyAlignment="1" applyProtection="1">
      <alignment horizontal="center" vertical="center"/>
      <protection locked="0"/>
    </xf>
    <xf numFmtId="164" fontId="44" fillId="0" borderId="36" xfId="1" applyFont="1" applyFill="1" applyBorder="1" applyAlignment="1" applyProtection="1">
      <alignment horizontal="center" vertical="center"/>
    </xf>
    <xf numFmtId="0" fontId="44" fillId="5" borderId="36" xfId="0" applyFont="1" applyFill="1" applyBorder="1" applyAlignment="1" applyProtection="1">
      <alignment horizontal="center" vertical="center"/>
      <protection locked="0"/>
    </xf>
    <xf numFmtId="164" fontId="44" fillId="5" borderId="36" xfId="1" applyFont="1" applyFill="1" applyBorder="1" applyAlignment="1" applyProtection="1">
      <alignment horizontal="center" vertical="center"/>
      <protection locked="0"/>
    </xf>
    <xf numFmtId="9" fontId="44" fillId="5" borderId="36" xfId="2" applyFont="1" applyFill="1" applyBorder="1" applyAlignment="1" applyProtection="1">
      <alignment horizontal="center" vertical="center"/>
      <protection locked="0"/>
    </xf>
    <xf numFmtId="0" fontId="43" fillId="5" borderId="39" xfId="0" applyFont="1" applyFill="1" applyBorder="1" applyProtection="1">
      <protection locked="0"/>
    </xf>
    <xf numFmtId="164" fontId="7" fillId="0" borderId="8" xfId="1" applyFont="1" applyFill="1" applyBorder="1" applyAlignment="1" applyProtection="1">
      <alignment horizontal="center"/>
      <protection locked="0"/>
    </xf>
    <xf numFmtId="9" fontId="7" fillId="0" borderId="22" xfId="2" applyFont="1" applyFill="1" applyBorder="1" applyAlignment="1" applyProtection="1">
      <alignment horizontal="center"/>
      <protection locked="0"/>
    </xf>
    <xf numFmtId="9" fontId="7" fillId="0" borderId="9" xfId="2" applyFont="1" applyFill="1" applyBorder="1" applyAlignment="1" applyProtection="1">
      <alignment horizontal="center"/>
      <protection locked="0"/>
    </xf>
    <xf numFmtId="0" fontId="37" fillId="0" borderId="20" xfId="0" applyFont="1" applyBorder="1" applyAlignment="1">
      <alignment horizontal="right" vertical="center"/>
    </xf>
    <xf numFmtId="0" fontId="37" fillId="0" borderId="15" xfId="0" applyFont="1" applyBorder="1" applyAlignment="1">
      <alignment vertical="center"/>
    </xf>
    <xf numFmtId="0" fontId="39" fillId="0" borderId="39" xfId="0" applyFont="1" applyBorder="1" applyAlignment="1">
      <alignment horizontal="left" vertical="center"/>
    </xf>
    <xf numFmtId="49" fontId="39" fillId="0" borderId="39" xfId="0" applyNumberFormat="1" applyFont="1" applyBorder="1" applyAlignment="1">
      <alignment horizontal="left" vertical="center"/>
    </xf>
    <xf numFmtId="164" fontId="13" fillId="0" borderId="31" xfId="1" applyFont="1" applyBorder="1" applyAlignment="1">
      <alignment horizontal="center" vertical="center"/>
    </xf>
    <xf numFmtId="0" fontId="7" fillId="8" borderId="8" xfId="0" applyFont="1" applyFill="1" applyBorder="1" applyAlignment="1" applyProtection="1">
      <alignment horizontal="center"/>
      <protection locked="0"/>
    </xf>
    <xf numFmtId="0" fontId="7" fillId="8" borderId="9" xfId="0" applyFont="1" applyFill="1" applyBorder="1" applyAlignment="1" applyProtection="1">
      <alignment horizontal="center"/>
      <protection locked="0"/>
    </xf>
    <xf numFmtId="164" fontId="7" fillId="8" borderId="8" xfId="1" applyFont="1" applyFill="1" applyBorder="1" applyAlignment="1" applyProtection="1">
      <alignment horizontal="center" vertical="center"/>
      <protection locked="0"/>
    </xf>
    <xf numFmtId="9" fontId="7" fillId="8" borderId="22" xfId="2" applyFont="1" applyFill="1" applyBorder="1" applyAlignment="1" applyProtection="1">
      <alignment horizontal="center" vertical="center"/>
      <protection locked="0"/>
    </xf>
    <xf numFmtId="9" fontId="7" fillId="8" borderId="9" xfId="2" applyFont="1" applyFill="1" applyBorder="1" applyAlignment="1" applyProtection="1">
      <alignment horizontal="center" vertical="center"/>
      <protection locked="0"/>
    </xf>
    <xf numFmtId="0" fontId="7" fillId="8" borderId="22" xfId="0" applyFont="1" applyFill="1" applyBorder="1" applyAlignment="1" applyProtection="1">
      <alignment horizontal="center"/>
      <protection locked="0"/>
    </xf>
    <xf numFmtId="164" fontId="7" fillId="8" borderId="22" xfId="2" applyNumberFormat="1" applyFont="1" applyFill="1" applyBorder="1" applyAlignment="1" applyProtection="1">
      <alignment horizontal="center" vertical="center"/>
      <protection locked="0"/>
    </xf>
    <xf numFmtId="9" fontId="7" fillId="8" borderId="7" xfId="2" applyFont="1" applyFill="1" applyBorder="1" applyAlignment="1" applyProtection="1">
      <alignment horizontal="center" vertical="center"/>
      <protection locked="0"/>
    </xf>
    <xf numFmtId="9" fontId="35" fillId="0" borderId="2" xfId="2" applyFont="1" applyFill="1" applyBorder="1" applyAlignment="1" applyProtection="1">
      <alignment horizontal="center" vertical="center"/>
      <protection locked="0"/>
    </xf>
    <xf numFmtId="0" fontId="34" fillId="0" borderId="31" xfId="0" applyFont="1" applyBorder="1" applyAlignment="1">
      <alignment horizontal="left" vertical="center"/>
    </xf>
    <xf numFmtId="0" fontId="45" fillId="9" borderId="0" xfId="0" applyFont="1" applyFill="1" applyAlignment="1">
      <alignment vertical="center"/>
    </xf>
    <xf numFmtId="0" fontId="45" fillId="9" borderId="0" xfId="0" applyFont="1" applyFill="1" applyAlignment="1">
      <alignment horizontal="left" vertical="center" indent="5"/>
    </xf>
    <xf numFmtId="0" fontId="45" fillId="9" borderId="0" xfId="0" quotePrefix="1" applyFont="1" applyFill="1" applyAlignment="1">
      <alignment horizontal="left" vertical="center" indent="5"/>
    </xf>
    <xf numFmtId="0" fontId="21" fillId="9" borderId="0" xfId="0" applyFont="1" applyFill="1"/>
    <xf numFmtId="0" fontId="0" fillId="9" borderId="0" xfId="0" applyFill="1"/>
    <xf numFmtId="0" fontId="47" fillId="0" borderId="0" xfId="0" applyFont="1" applyAlignment="1">
      <alignment vertical="center"/>
    </xf>
    <xf numFmtId="2" fontId="43" fillId="0" borderId="31" xfId="0" applyNumberFormat="1" applyFont="1" applyBorder="1" applyAlignment="1">
      <alignment horizontal="center" vertical="center"/>
    </xf>
    <xf numFmtId="2" fontId="43" fillId="0" borderId="39" xfId="0" applyNumberFormat="1" applyFont="1" applyBorder="1" applyAlignment="1">
      <alignment horizontal="left" vertical="center"/>
    </xf>
    <xf numFmtId="0" fontId="43" fillId="0" borderId="31" xfId="1" applyNumberFormat="1" applyFont="1" applyFill="1" applyBorder="1" applyAlignment="1" applyProtection="1">
      <alignment horizontal="right" vertical="center"/>
    </xf>
    <xf numFmtId="0" fontId="30" fillId="0" borderId="39" xfId="0" applyFont="1" applyBorder="1" applyAlignment="1" applyProtection="1">
      <alignment horizontal="right" vertical="center"/>
      <protection locked="0"/>
    </xf>
    <xf numFmtId="49" fontId="42" fillId="0" borderId="15" xfId="0" applyNumberFormat="1" applyFont="1" applyBorder="1" applyAlignment="1">
      <alignment horizontal="left" vertical="center"/>
    </xf>
    <xf numFmtId="0" fontId="33" fillId="0" borderId="39" xfId="1" applyNumberFormat="1" applyFont="1" applyFill="1" applyBorder="1" applyAlignment="1" applyProtection="1">
      <alignment horizontal="left" vertical="center"/>
    </xf>
    <xf numFmtId="0" fontId="30" fillId="0" borderId="13" xfId="0" applyFont="1" applyBorder="1" applyAlignment="1" applyProtection="1">
      <alignment horizontal="right" vertical="center"/>
      <protection locked="0"/>
    </xf>
    <xf numFmtId="9" fontId="35" fillId="5" borderId="53" xfId="2" applyFont="1" applyFill="1" applyBorder="1" applyAlignment="1" applyProtection="1">
      <alignment horizontal="center" vertical="center"/>
      <protection locked="0"/>
    </xf>
    <xf numFmtId="164" fontId="38" fillId="0" borderId="8" xfId="1" applyFont="1" applyFill="1" applyBorder="1" applyAlignment="1" applyProtection="1">
      <alignment horizontal="center" vertical="center"/>
      <protection locked="0"/>
    </xf>
    <xf numFmtId="9" fontId="38" fillId="0" borderId="22" xfId="2" applyFont="1" applyFill="1" applyBorder="1" applyAlignment="1" applyProtection="1">
      <alignment horizontal="center" vertical="center"/>
      <protection locked="0"/>
    </xf>
    <xf numFmtId="9" fontId="38" fillId="0" borderId="9" xfId="2" applyFont="1" applyFill="1" applyBorder="1" applyAlignment="1" applyProtection="1">
      <alignment horizontal="center" vertical="center"/>
      <protection locked="0"/>
    </xf>
    <xf numFmtId="9" fontId="38" fillId="0" borderId="7" xfId="2" applyFont="1" applyFill="1" applyBorder="1" applyAlignment="1" applyProtection="1">
      <alignment horizontal="center" vertical="center"/>
      <protection locked="0"/>
    </xf>
    <xf numFmtId="0" fontId="38" fillId="0" borderId="2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shrinkToFit="1"/>
      <protection locked="0"/>
    </xf>
    <xf numFmtId="2" fontId="35" fillId="5" borderId="28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center" shrinkToFit="1"/>
    </xf>
    <xf numFmtId="2" fontId="35" fillId="5" borderId="10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0" xfId="0" applyFont="1" applyAlignment="1">
      <alignment horizontal="center" shrinkToFit="1"/>
    </xf>
    <xf numFmtId="2" fontId="35" fillId="5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>
      <alignment horizontal="center" shrinkToFit="1"/>
    </xf>
    <xf numFmtId="0" fontId="33" fillId="0" borderId="0" xfId="0" applyFont="1"/>
    <xf numFmtId="0" fontId="49" fillId="0" borderId="0" xfId="0" applyFont="1"/>
    <xf numFmtId="0" fontId="42" fillId="0" borderId="22" xfId="0" applyFont="1" applyBorder="1" applyAlignment="1" applyProtection="1">
      <alignment horizontal="center" vertical="center" wrapText="1"/>
      <protection locked="0"/>
    </xf>
    <xf numFmtId="2" fontId="4" fillId="0" borderId="0" xfId="1" applyNumberFormat="1" applyFont="1" applyFill="1" applyBorder="1" applyAlignment="1" applyProtection="1">
      <alignment horizontal="right"/>
      <protection locked="0"/>
    </xf>
    <xf numFmtId="2" fontId="35" fillId="5" borderId="28" xfId="0" applyNumberFormat="1" applyFont="1" applyFill="1" applyBorder="1" applyAlignment="1" applyProtection="1">
      <alignment horizontal="right"/>
      <protection locked="0"/>
    </xf>
    <xf numFmtId="2" fontId="3" fillId="0" borderId="0" xfId="1" applyNumberFormat="1" applyFont="1" applyFill="1" applyBorder="1" applyAlignment="1">
      <alignment horizontal="right"/>
    </xf>
    <xf numFmtId="49" fontId="35" fillId="5" borderId="12" xfId="0" applyNumberFormat="1" applyFont="1" applyFill="1" applyBorder="1" applyAlignment="1" applyProtection="1">
      <alignment horizontal="right"/>
      <protection locked="0"/>
    </xf>
    <xf numFmtId="2" fontId="8" fillId="0" borderId="0" xfId="0" applyNumberFormat="1" applyFont="1" applyAlignment="1">
      <alignment horizontal="right"/>
    </xf>
    <xf numFmtId="2" fontId="35" fillId="5" borderId="45" xfId="0" applyNumberFormat="1" applyFont="1" applyFill="1" applyBorder="1" applyAlignment="1" applyProtection="1">
      <alignment horizontal="right"/>
      <protection locked="0"/>
    </xf>
    <xf numFmtId="2" fontId="2" fillId="0" borderId="0" xfId="0" applyNumberFormat="1" applyFont="1" applyAlignment="1">
      <alignment horizontal="right"/>
    </xf>
    <xf numFmtId="0" fontId="38" fillId="0" borderId="18" xfId="0" applyFont="1" applyBorder="1" applyAlignment="1" applyProtection="1">
      <alignment horizontal="center" vertical="center"/>
      <protection locked="0"/>
    </xf>
    <xf numFmtId="9" fontId="4" fillId="0" borderId="0" xfId="2" applyFont="1" applyFill="1" applyBorder="1" applyAlignment="1" applyProtection="1">
      <alignment horizontal="center" vertical="center"/>
      <protection locked="0"/>
    </xf>
    <xf numFmtId="9" fontId="5" fillId="0" borderId="0" xfId="2" applyFont="1" applyFill="1" applyBorder="1" applyAlignment="1">
      <alignment horizontal="center" vertical="center"/>
    </xf>
    <xf numFmtId="168" fontId="13" fillId="5" borderId="61" xfId="0" applyNumberFormat="1" applyFont="1" applyFill="1" applyBorder="1" applyAlignment="1">
      <alignment horizontal="right" vertical="center"/>
    </xf>
    <xf numFmtId="2" fontId="7" fillId="5" borderId="62" xfId="0" applyNumberFormat="1" applyFont="1" applyFill="1" applyBorder="1" applyAlignment="1">
      <alignment horizontal="left" vertical="center"/>
    </xf>
    <xf numFmtId="2" fontId="7" fillId="5" borderId="63" xfId="0" applyNumberFormat="1" applyFont="1" applyFill="1" applyBorder="1" applyAlignment="1">
      <alignment horizontal="right" vertical="center"/>
    </xf>
    <xf numFmtId="2" fontId="7" fillId="5" borderId="63" xfId="0" applyNumberFormat="1" applyFont="1" applyFill="1" applyBorder="1" applyAlignment="1">
      <alignment horizontal="left" vertical="center"/>
    </xf>
    <xf numFmtId="0" fontId="7" fillId="5" borderId="63" xfId="0" applyFont="1" applyFill="1" applyBorder="1" applyAlignment="1">
      <alignment horizontal="center"/>
    </xf>
    <xf numFmtId="0" fontId="7" fillId="5" borderId="64" xfId="0" applyFont="1" applyFill="1" applyBorder="1" applyAlignment="1">
      <alignment horizontal="center" vertical="center"/>
    </xf>
    <xf numFmtId="0" fontId="13" fillId="5" borderId="0" xfId="0" applyFont="1" applyFill="1" applyProtection="1">
      <protection locked="0"/>
    </xf>
    <xf numFmtId="0" fontId="7" fillId="0" borderId="59" xfId="0" applyFont="1" applyBorder="1" applyAlignment="1" applyProtection="1">
      <alignment horizontal="center"/>
      <protection locked="0"/>
    </xf>
    <xf numFmtId="164" fontId="7" fillId="0" borderId="3" xfId="1" applyFont="1" applyFill="1" applyBorder="1" applyAlignment="1" applyProtection="1">
      <alignment horizontal="center" vertical="center"/>
      <protection locked="0"/>
    </xf>
    <xf numFmtId="9" fontId="7" fillId="0" borderId="59" xfId="2" applyFont="1" applyFill="1" applyBorder="1" applyAlignment="1" applyProtection="1">
      <alignment horizontal="center" vertical="center"/>
      <protection locked="0"/>
    </xf>
    <xf numFmtId="9" fontId="7" fillId="0" borderId="25" xfId="2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42" fillId="0" borderId="9" xfId="0" applyFont="1" applyBorder="1" applyAlignment="1" applyProtection="1">
      <alignment horizontal="center" vertical="center" wrapText="1"/>
      <protection locked="0"/>
    </xf>
    <xf numFmtId="0" fontId="43" fillId="0" borderId="15" xfId="0" applyFont="1" applyBorder="1" applyAlignment="1">
      <alignment horizontal="center" vertical="center"/>
    </xf>
    <xf numFmtId="0" fontId="33" fillId="0" borderId="46" xfId="0" applyFont="1" applyBorder="1" applyAlignment="1">
      <alignment horizontal="left" vertical="center"/>
    </xf>
    <xf numFmtId="0" fontId="35" fillId="0" borderId="35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 wrapText="1"/>
      <protection locked="0"/>
    </xf>
    <xf numFmtId="0" fontId="30" fillId="0" borderId="15" xfId="0" applyFont="1" applyBorder="1" applyAlignment="1">
      <alignment horizontal="right"/>
    </xf>
    <xf numFmtId="0" fontId="33" fillId="0" borderId="52" xfId="0" applyFont="1" applyBorder="1" applyAlignment="1">
      <alignment horizontal="center" vertical="center"/>
    </xf>
    <xf numFmtId="49" fontId="7" fillId="5" borderId="29" xfId="0" applyNumberFormat="1" applyFont="1" applyFill="1" applyBorder="1" applyAlignment="1" applyProtection="1">
      <alignment horizontal="left" vertical="center"/>
      <protection locked="0"/>
    </xf>
    <xf numFmtId="9" fontId="7" fillId="5" borderId="0" xfId="2" applyFont="1" applyFill="1" applyBorder="1" applyAlignment="1" applyProtection="1">
      <alignment horizontal="center" vertical="center"/>
      <protection locked="0"/>
    </xf>
    <xf numFmtId="49" fontId="42" fillId="0" borderId="31" xfId="0" applyNumberFormat="1" applyFont="1" applyBorder="1" applyAlignment="1">
      <alignment horizontal="left" vertical="center"/>
    </xf>
    <xf numFmtId="164" fontId="7" fillId="5" borderId="53" xfId="1" applyFont="1" applyFill="1" applyBorder="1" applyAlignment="1" applyProtection="1">
      <alignment horizontal="center" vertical="center"/>
      <protection locked="0"/>
    </xf>
    <xf numFmtId="9" fontId="7" fillId="5" borderId="53" xfId="2" applyFont="1" applyFill="1" applyBorder="1" applyAlignment="1" applyProtection="1">
      <alignment horizontal="center" vertical="center"/>
      <protection locked="0"/>
    </xf>
    <xf numFmtId="49" fontId="34" fillId="0" borderId="31" xfId="0" applyNumberFormat="1" applyFont="1" applyBorder="1" applyAlignment="1">
      <alignment horizontal="left" vertical="center"/>
    </xf>
    <xf numFmtId="9" fontId="35" fillId="0" borderId="15" xfId="2" applyFont="1" applyFill="1" applyBorder="1" applyAlignment="1" applyProtection="1">
      <alignment horizontal="center" vertical="center"/>
      <protection locked="0"/>
    </xf>
    <xf numFmtId="0" fontId="13" fillId="5" borderId="65" xfId="0" applyFont="1" applyFill="1" applyBorder="1" applyProtection="1">
      <protection locked="0"/>
    </xf>
    <xf numFmtId="9" fontId="7" fillId="0" borderId="33" xfId="2" applyFont="1" applyFill="1" applyBorder="1" applyAlignment="1" applyProtection="1">
      <alignment horizontal="center" vertical="center"/>
      <protection locked="0"/>
    </xf>
    <xf numFmtId="9" fontId="7" fillId="0" borderId="15" xfId="2" applyFont="1" applyFill="1" applyBorder="1" applyAlignment="1" applyProtection="1">
      <alignment horizontal="center" vertical="center"/>
      <protection locked="0"/>
    </xf>
    <xf numFmtId="0" fontId="13" fillId="0" borderId="52" xfId="0" applyFont="1" applyBorder="1" applyAlignment="1">
      <alignment horizontal="center" vertical="center"/>
    </xf>
    <xf numFmtId="0" fontId="37" fillId="0" borderId="45" xfId="0" applyFont="1" applyBorder="1" applyAlignment="1">
      <alignment horizontal="right" vertical="center"/>
    </xf>
    <xf numFmtId="1" fontId="31" fillId="0" borderId="21" xfId="0" applyNumberFormat="1" applyFont="1" applyBorder="1" applyAlignment="1">
      <alignment horizontal="right" vertical="center"/>
    </xf>
    <xf numFmtId="164" fontId="7" fillId="0" borderId="33" xfId="1" applyFont="1" applyFill="1" applyBorder="1" applyAlignment="1" applyProtection="1">
      <alignment horizontal="center" vertical="center"/>
    </xf>
    <xf numFmtId="0" fontId="8" fillId="0" borderId="13" xfId="0" applyFont="1" applyBorder="1"/>
    <xf numFmtId="2" fontId="8" fillId="0" borderId="0" xfId="1" applyNumberFormat="1" applyFont="1" applyBorder="1" applyAlignment="1">
      <alignment horizontal="center" vertical="center"/>
    </xf>
    <xf numFmtId="9" fontId="8" fillId="0" borderId="0" xfId="2" applyFont="1" applyBorder="1" applyAlignment="1">
      <alignment horizontal="left" vertical="center"/>
    </xf>
    <xf numFmtId="164" fontId="8" fillId="0" borderId="0" xfId="2" applyNumberFormat="1" applyFont="1" applyBorder="1" applyAlignment="1">
      <alignment horizontal="left" vertical="center"/>
    </xf>
    <xf numFmtId="9" fontId="8" fillId="0" borderId="0" xfId="2" applyFont="1" applyBorder="1" applyAlignment="1">
      <alignment horizontal="center" vertical="center"/>
    </xf>
    <xf numFmtId="0" fontId="8" fillId="0" borderId="32" xfId="0" applyFont="1" applyBorder="1"/>
    <xf numFmtId="0" fontId="37" fillId="0" borderId="20" xfId="0" applyFont="1" applyBorder="1"/>
    <xf numFmtId="0" fontId="13" fillId="0" borderId="34" xfId="0" applyFont="1" applyBorder="1" applyAlignment="1">
      <alignment horizontal="center"/>
    </xf>
    <xf numFmtId="0" fontId="13" fillId="0" borderId="34" xfId="0" applyFont="1" applyBorder="1" applyAlignment="1">
      <alignment horizontal="right"/>
    </xf>
    <xf numFmtId="0" fontId="13" fillId="0" borderId="37" xfId="0" applyFont="1" applyBorder="1" applyAlignment="1">
      <alignment horizontal="center"/>
    </xf>
    <xf numFmtId="0" fontId="13" fillId="0" borderId="38" xfId="0" applyFont="1" applyBorder="1" applyAlignment="1">
      <alignment horizontal="center" vertical="center"/>
    </xf>
    <xf numFmtId="168" fontId="13" fillId="5" borderId="60" xfId="0" applyNumberFormat="1" applyFont="1" applyFill="1" applyBorder="1" applyAlignment="1" applyProtection="1">
      <alignment horizontal="right"/>
      <protection locked="0"/>
    </xf>
    <xf numFmtId="2" fontId="7" fillId="5" borderId="56" xfId="0" applyNumberFormat="1" applyFont="1" applyFill="1" applyBorder="1" applyAlignment="1" applyProtection="1">
      <alignment horizontal="left"/>
      <protection locked="0"/>
    </xf>
    <xf numFmtId="2" fontId="7" fillId="5" borderId="56" xfId="0" applyNumberFormat="1" applyFont="1" applyFill="1" applyBorder="1" applyAlignment="1" applyProtection="1">
      <alignment horizontal="right"/>
      <protection locked="0"/>
    </xf>
    <xf numFmtId="2" fontId="7" fillId="5" borderId="47" xfId="0" applyNumberFormat="1" applyFont="1" applyFill="1" applyBorder="1" applyAlignment="1" applyProtection="1">
      <alignment horizontal="left"/>
      <protection locked="0"/>
    </xf>
    <xf numFmtId="164" fontId="7" fillId="5" borderId="53" xfId="1" applyFont="1" applyFill="1" applyBorder="1" applyAlignment="1" applyProtection="1">
      <alignment horizontal="center"/>
      <protection locked="0"/>
    </xf>
    <xf numFmtId="9" fontId="7" fillId="5" borderId="53" xfId="2" applyFont="1" applyFill="1" applyBorder="1" applyAlignment="1" applyProtection="1">
      <alignment horizontal="center"/>
      <protection locked="0"/>
    </xf>
    <xf numFmtId="49" fontId="39" fillId="0" borderId="31" xfId="0" applyNumberFormat="1" applyFont="1" applyBorder="1" applyAlignment="1">
      <alignment horizontal="left"/>
    </xf>
    <xf numFmtId="49" fontId="40" fillId="0" borderId="31" xfId="0" applyNumberFormat="1" applyFont="1" applyBorder="1" applyAlignment="1">
      <alignment horizontal="left"/>
    </xf>
    <xf numFmtId="49" fontId="39" fillId="0" borderId="34" xfId="0" applyNumberFormat="1" applyFont="1" applyBorder="1" applyAlignment="1">
      <alignment horizontal="left"/>
    </xf>
    <xf numFmtId="164" fontId="13" fillId="0" borderId="36" xfId="1" applyFont="1" applyBorder="1" applyAlignment="1">
      <alignment horizontal="center"/>
    </xf>
    <xf numFmtId="164" fontId="7" fillId="0" borderId="36" xfId="1" applyFont="1" applyFill="1" applyBorder="1" applyAlignment="1" applyProtection="1">
      <alignment horizontal="center"/>
    </xf>
    <xf numFmtId="164" fontId="13" fillId="0" borderId="37" xfId="1" applyFont="1" applyBorder="1" applyAlignment="1">
      <alignment horizontal="center"/>
    </xf>
    <xf numFmtId="9" fontId="7" fillId="0" borderId="31" xfId="2" applyFont="1" applyFill="1" applyBorder="1" applyAlignment="1" applyProtection="1">
      <alignment horizontal="center"/>
      <protection locked="0"/>
    </xf>
    <xf numFmtId="9" fontId="7" fillId="0" borderId="34" xfId="2" applyFont="1" applyFill="1" applyBorder="1" applyAlignment="1" applyProtection="1">
      <alignment horizontal="center"/>
      <protection locked="0"/>
    </xf>
    <xf numFmtId="0" fontId="13" fillId="0" borderId="40" xfId="0" applyFont="1" applyBorder="1" applyAlignment="1">
      <alignment horizontal="center"/>
    </xf>
    <xf numFmtId="9" fontId="7" fillId="0" borderId="15" xfId="2" applyFont="1" applyFill="1" applyBorder="1" applyAlignment="1" applyProtection="1">
      <alignment horizontal="center"/>
      <protection locked="0"/>
    </xf>
    <xf numFmtId="9" fontId="7" fillId="0" borderId="20" xfId="2" applyFont="1" applyFill="1" applyBorder="1" applyAlignment="1" applyProtection="1">
      <alignment horizontal="center"/>
      <protection locked="0"/>
    </xf>
    <xf numFmtId="164" fontId="4" fillId="0" borderId="0" xfId="2" applyNumberFormat="1" applyFont="1" applyFill="1" applyBorder="1" applyAlignment="1" applyProtection="1">
      <alignment horizontal="center" vertical="center"/>
      <protection locked="0"/>
    </xf>
    <xf numFmtId="164" fontId="5" fillId="0" borderId="0" xfId="2" applyNumberFormat="1" applyFont="1" applyFill="1" applyBorder="1" applyAlignment="1">
      <alignment horizontal="center" vertical="center"/>
    </xf>
    <xf numFmtId="164" fontId="2" fillId="0" borderId="0" xfId="2" applyNumberFormat="1" applyFont="1" applyAlignment="1">
      <alignment horizontal="center" vertical="center"/>
    </xf>
    <xf numFmtId="2" fontId="33" fillId="0" borderId="52" xfId="0" applyNumberFormat="1" applyFont="1" applyBorder="1" applyAlignment="1">
      <alignment horizontal="left" vertical="center"/>
    </xf>
    <xf numFmtId="164" fontId="33" fillId="0" borderId="46" xfId="1" applyFont="1" applyBorder="1" applyAlignment="1">
      <alignment horizontal="center" vertical="center"/>
    </xf>
    <xf numFmtId="0" fontId="35" fillId="0" borderId="52" xfId="1" applyNumberFormat="1" applyFont="1" applyFill="1" applyBorder="1" applyAlignment="1" applyProtection="1">
      <alignment horizontal="left" vertical="center"/>
    </xf>
    <xf numFmtId="0" fontId="35" fillId="0" borderId="46" xfId="1" applyNumberFormat="1" applyFont="1" applyFill="1" applyBorder="1" applyAlignment="1" applyProtection="1">
      <alignment horizontal="left" vertical="center"/>
    </xf>
    <xf numFmtId="0" fontId="35" fillId="0" borderId="31" xfId="1" applyNumberFormat="1" applyFont="1" applyBorder="1" applyAlignment="1">
      <alignment horizontal="left" vertical="center"/>
    </xf>
    <xf numFmtId="49" fontId="42" fillId="0" borderId="52" xfId="0" applyNumberFormat="1" applyFont="1" applyBorder="1" applyAlignment="1">
      <alignment horizontal="left" vertical="center"/>
    </xf>
    <xf numFmtId="0" fontId="33" fillId="0" borderId="1" xfId="0" applyFont="1" applyBorder="1" applyAlignment="1">
      <alignment horizontal="center" vertical="center"/>
    </xf>
    <xf numFmtId="49" fontId="34" fillId="0" borderId="1" xfId="0" applyNumberFormat="1" applyFont="1" applyBorder="1" applyAlignment="1">
      <alignment horizontal="left" vertical="center"/>
    </xf>
    <xf numFmtId="0" fontId="34" fillId="0" borderId="1" xfId="0" applyFont="1" applyBorder="1" applyAlignment="1">
      <alignment horizontal="left" vertical="center"/>
    </xf>
    <xf numFmtId="164" fontId="33" fillId="0" borderId="52" xfId="1" applyFont="1" applyFill="1" applyBorder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2" fontId="50" fillId="0" borderId="0" xfId="1" applyNumberFormat="1" applyFont="1" applyFill="1" applyBorder="1" applyAlignment="1" applyProtection="1">
      <alignment horizontal="center" vertical="center"/>
      <protection locked="0"/>
    </xf>
    <xf numFmtId="2" fontId="38" fillId="5" borderId="28" xfId="0" applyNumberFormat="1" applyFont="1" applyFill="1" applyBorder="1" applyAlignment="1" applyProtection="1">
      <alignment horizontal="center"/>
      <protection locked="0"/>
    </xf>
    <xf numFmtId="2" fontId="51" fillId="0" borderId="0" xfId="1" applyNumberFormat="1" applyFont="1" applyFill="1" applyBorder="1" applyAlignment="1">
      <alignment horizontal="center" vertical="center"/>
    </xf>
    <xf numFmtId="0" fontId="38" fillId="5" borderId="11" xfId="0" applyFont="1" applyFill="1" applyBorder="1" applyAlignment="1" applyProtection="1">
      <alignment horizontal="center"/>
      <protection locked="0"/>
    </xf>
    <xf numFmtId="2" fontId="38" fillId="0" borderId="0" xfId="1" applyNumberFormat="1" applyFont="1" applyAlignment="1">
      <alignment horizontal="center" vertical="center"/>
    </xf>
    <xf numFmtId="0" fontId="38" fillId="0" borderId="35" xfId="0" applyFont="1" applyBorder="1" applyAlignment="1" applyProtection="1">
      <alignment horizontal="center" vertical="center"/>
      <protection locked="0"/>
    </xf>
    <xf numFmtId="0" fontId="38" fillId="5" borderId="53" xfId="0" applyFont="1" applyFill="1" applyBorder="1" applyAlignment="1" applyProtection="1">
      <alignment horizontal="center"/>
      <protection locked="0"/>
    </xf>
    <xf numFmtId="2" fontId="52" fillId="0" borderId="0" xfId="1" applyNumberFormat="1" applyFont="1" applyAlignment="1">
      <alignment horizontal="center" vertical="center"/>
    </xf>
    <xf numFmtId="0" fontId="43" fillId="0" borderId="33" xfId="0" applyFont="1" applyBorder="1" applyAlignment="1">
      <alignment horizontal="center" vertical="center"/>
    </xf>
    <xf numFmtId="0" fontId="43" fillId="0" borderId="33" xfId="0" applyFont="1" applyBorder="1" applyAlignment="1">
      <alignment horizontal="right" vertical="center"/>
    </xf>
    <xf numFmtId="168" fontId="37" fillId="5" borderId="57" xfId="0" applyNumberFormat="1" applyFont="1" applyFill="1" applyBorder="1" applyAlignment="1" applyProtection="1">
      <alignment horizontal="right" vertical="center"/>
      <protection locked="0"/>
    </xf>
    <xf numFmtId="2" fontId="31" fillId="5" borderId="58" xfId="0" applyNumberFormat="1" applyFont="1" applyFill="1" applyBorder="1" applyAlignment="1" applyProtection="1">
      <alignment horizontal="left" vertical="center"/>
      <protection locked="0"/>
    </xf>
    <xf numFmtId="2" fontId="31" fillId="5" borderId="58" xfId="0" applyNumberFormat="1" applyFont="1" applyFill="1" applyBorder="1" applyAlignment="1" applyProtection="1">
      <alignment horizontal="right" vertical="center"/>
      <protection locked="0"/>
    </xf>
    <xf numFmtId="49" fontId="31" fillId="5" borderId="29" xfId="0" applyNumberFormat="1" applyFont="1" applyFill="1" applyBorder="1" applyAlignment="1" applyProtection="1">
      <alignment horizontal="left" vertical="center"/>
      <protection locked="0"/>
    </xf>
    <xf numFmtId="0" fontId="44" fillId="5" borderId="53" xfId="0" applyFont="1" applyFill="1" applyBorder="1" applyAlignment="1" applyProtection="1">
      <alignment horizontal="center"/>
      <protection locked="0"/>
    </xf>
    <xf numFmtId="168" fontId="43" fillId="5" borderId="60" xfId="0" applyNumberFormat="1" applyFont="1" applyFill="1" applyBorder="1" applyAlignment="1" applyProtection="1">
      <alignment horizontal="right" vertical="center"/>
      <protection locked="0"/>
    </xf>
    <xf numFmtId="2" fontId="44" fillId="5" borderId="56" xfId="0" applyNumberFormat="1" applyFont="1" applyFill="1" applyBorder="1" applyAlignment="1" applyProtection="1">
      <alignment horizontal="left" vertical="center"/>
      <protection locked="0"/>
    </xf>
    <xf numFmtId="2" fontId="44" fillId="5" borderId="56" xfId="0" applyNumberFormat="1" applyFont="1" applyFill="1" applyBorder="1" applyAlignment="1" applyProtection="1">
      <alignment horizontal="right" vertical="center"/>
      <protection locked="0"/>
    </xf>
    <xf numFmtId="2" fontId="44" fillId="5" borderId="47" xfId="0" applyNumberFormat="1" applyFont="1" applyFill="1" applyBorder="1" applyAlignment="1" applyProtection="1">
      <alignment horizontal="left" vertical="center"/>
      <protection locked="0"/>
    </xf>
    <xf numFmtId="2" fontId="43" fillId="0" borderId="38" xfId="0" applyNumberFormat="1" applyFont="1" applyBorder="1" applyAlignment="1">
      <alignment horizontal="left" vertical="center"/>
    </xf>
    <xf numFmtId="2" fontId="43" fillId="0" borderId="40" xfId="0" applyNumberFormat="1" applyFont="1" applyBorder="1" applyAlignment="1">
      <alignment horizontal="left" vertical="center"/>
    </xf>
    <xf numFmtId="171" fontId="35" fillId="0" borderId="1" xfId="2" applyNumberFormat="1" applyFont="1" applyFill="1" applyBorder="1" applyAlignment="1" applyProtection="1">
      <alignment horizontal="center" vertical="center"/>
      <protection locked="0"/>
    </xf>
    <xf numFmtId="164" fontId="35" fillId="0" borderId="36" xfId="1" applyFont="1" applyBorder="1" applyAlignment="1">
      <alignment horizontal="center" vertical="center"/>
    </xf>
    <xf numFmtId="0" fontId="37" fillId="0" borderId="20" xfId="0" applyFont="1" applyBorder="1" applyAlignment="1">
      <alignment vertical="center"/>
    </xf>
    <xf numFmtId="0" fontId="31" fillId="0" borderId="15" xfId="0" applyFont="1" applyBorder="1" applyAlignment="1" applyProtection="1">
      <alignment horizontal="right" vertical="center"/>
      <protection locked="0"/>
    </xf>
    <xf numFmtId="0" fontId="31" fillId="0" borderId="15" xfId="0" applyFont="1" applyBorder="1" applyAlignment="1" applyProtection="1">
      <alignment horizontal="right"/>
      <protection locked="0"/>
    </xf>
    <xf numFmtId="0" fontId="30" fillId="0" borderId="1" xfId="0" applyFont="1" applyBorder="1" applyAlignment="1" applyProtection="1">
      <alignment horizontal="right" vertical="center"/>
      <protection locked="0"/>
    </xf>
    <xf numFmtId="0" fontId="30" fillId="0" borderId="30" xfId="0" applyFont="1" applyBorder="1" applyAlignment="1" applyProtection="1">
      <alignment horizontal="right" vertical="center"/>
      <protection locked="0"/>
    </xf>
    <xf numFmtId="164" fontId="53" fillId="0" borderId="0" xfId="1" applyFont="1" applyFill="1" applyBorder="1" applyAlignment="1">
      <alignment horizontal="left" vertical="center"/>
    </xf>
    <xf numFmtId="164" fontId="53" fillId="0" borderId="66" xfId="1" applyFont="1" applyFill="1" applyBorder="1" applyAlignment="1">
      <alignment horizontal="left" vertical="center"/>
    </xf>
    <xf numFmtId="0" fontId="33" fillId="0" borderId="53" xfId="2" applyNumberFormat="1" applyFont="1" applyFill="1" applyBorder="1" applyAlignment="1" applyProtection="1">
      <alignment horizontal="center" vertical="center"/>
      <protection locked="0"/>
    </xf>
    <xf numFmtId="164" fontId="43" fillId="0" borderId="33" xfId="0" applyNumberFormat="1" applyFont="1" applyBorder="1" applyAlignment="1">
      <alignment horizontal="center" vertical="center"/>
    </xf>
    <xf numFmtId="0" fontId="43" fillId="0" borderId="33" xfId="1" applyNumberFormat="1" applyFont="1" applyFill="1" applyBorder="1" applyAlignment="1" applyProtection="1">
      <alignment horizontal="right" vertical="center"/>
    </xf>
    <xf numFmtId="0" fontId="2" fillId="0" borderId="42" xfId="0" applyFont="1" applyBorder="1"/>
    <xf numFmtId="1" fontId="30" fillId="0" borderId="13" xfId="0" applyNumberFormat="1" applyFont="1" applyBorder="1" applyAlignment="1">
      <alignment horizontal="right" vertical="center"/>
    </xf>
    <xf numFmtId="164" fontId="33" fillId="0" borderId="0" xfId="0" applyNumberFormat="1" applyFont="1" applyAlignment="1">
      <alignment horizontal="center" vertical="center"/>
    </xf>
    <xf numFmtId="0" fontId="33" fillId="0" borderId="0" xfId="1" applyNumberFormat="1" applyFont="1" applyFill="1" applyBorder="1" applyAlignment="1" applyProtection="1">
      <alignment horizontal="right" vertical="center"/>
    </xf>
    <xf numFmtId="0" fontId="33" fillId="0" borderId="0" xfId="0" applyFont="1" applyAlignment="1">
      <alignment horizontal="left" vertical="center"/>
    </xf>
    <xf numFmtId="0" fontId="30" fillId="0" borderId="0" xfId="0" applyFont="1" applyAlignment="1" applyProtection="1">
      <alignment horizontal="right" vertical="center"/>
      <protection locked="0"/>
    </xf>
    <xf numFmtId="49" fontId="42" fillId="0" borderId="0" xfId="0" applyNumberFormat="1" applyFont="1" applyAlignment="1">
      <alignment horizontal="left" vertical="center"/>
    </xf>
    <xf numFmtId="164" fontId="35" fillId="0" borderId="0" xfId="1" applyFont="1" applyFill="1" applyBorder="1" applyAlignment="1" applyProtection="1">
      <alignment horizontal="center" vertical="center"/>
    </xf>
    <xf numFmtId="9" fontId="35" fillId="0" borderId="0" xfId="2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horizontal="center" vertical="center"/>
    </xf>
    <xf numFmtId="0" fontId="33" fillId="0" borderId="0" xfId="2" applyNumberFormat="1" applyFont="1" applyFill="1" applyBorder="1" applyAlignment="1" applyProtection="1">
      <alignment horizontal="center" vertical="center"/>
      <protection locked="0"/>
    </xf>
    <xf numFmtId="2" fontId="2" fillId="0" borderId="32" xfId="0" applyNumberFormat="1" applyFont="1" applyBorder="1" applyAlignment="1">
      <alignment horizontal="center" vertical="center"/>
    </xf>
    <xf numFmtId="9" fontId="2" fillId="0" borderId="0" xfId="2" applyFont="1" applyBorder="1" applyAlignment="1">
      <alignment horizontal="left" vertical="center"/>
    </xf>
    <xf numFmtId="164" fontId="2" fillId="0" borderId="14" xfId="2" applyNumberFormat="1" applyFont="1" applyBorder="1" applyAlignment="1">
      <alignment horizontal="left" vertical="center"/>
    </xf>
    <xf numFmtId="9" fontId="2" fillId="0" borderId="14" xfId="2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68" xfId="0" applyFont="1" applyBorder="1"/>
    <xf numFmtId="2" fontId="11" fillId="0" borderId="0" xfId="0" applyNumberFormat="1" applyFont="1" applyAlignment="1">
      <alignment horizontal="center"/>
    </xf>
    <xf numFmtId="49" fontId="42" fillId="0" borderId="39" xfId="0" applyNumberFormat="1" applyFont="1" applyBorder="1" applyAlignment="1">
      <alignment horizontal="left" vertical="center"/>
    </xf>
    <xf numFmtId="164" fontId="35" fillId="0" borderId="39" xfId="1" applyFont="1" applyBorder="1" applyAlignment="1">
      <alignment horizontal="center" vertical="center"/>
    </xf>
    <xf numFmtId="0" fontId="54" fillId="3" borderId="72" xfId="0" applyFont="1" applyFill="1" applyBorder="1" applyAlignment="1">
      <alignment horizontal="center" vertical="center"/>
    </xf>
    <xf numFmtId="0" fontId="54" fillId="3" borderId="0" xfId="0" applyFont="1" applyFill="1" applyAlignment="1">
      <alignment horizontal="center" vertical="center"/>
    </xf>
    <xf numFmtId="0" fontId="54" fillId="3" borderId="73" xfId="0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33" fillId="0" borderId="46" xfId="1" applyNumberFormat="1" applyFont="1" applyFill="1" applyBorder="1" applyAlignment="1" applyProtection="1">
      <alignment horizontal="left" vertical="center"/>
    </xf>
    <xf numFmtId="2" fontId="43" fillId="0" borderId="34" xfId="0" applyNumberFormat="1" applyFont="1" applyBorder="1" applyAlignment="1">
      <alignment horizontal="center" vertical="center"/>
    </xf>
    <xf numFmtId="49" fontId="39" fillId="0" borderId="34" xfId="0" applyNumberFormat="1" applyFont="1" applyBorder="1" applyAlignment="1">
      <alignment horizontal="left" vertical="center"/>
    </xf>
    <xf numFmtId="164" fontId="44" fillId="0" borderId="37" xfId="1" applyFont="1" applyFill="1" applyBorder="1" applyAlignment="1" applyProtection="1">
      <alignment horizontal="center" vertical="center"/>
    </xf>
    <xf numFmtId="0" fontId="34" fillId="0" borderId="39" xfId="0" applyFont="1" applyBorder="1"/>
    <xf numFmtId="0" fontId="30" fillId="0" borderId="10" xfId="0" applyFont="1" applyBorder="1" applyAlignment="1" applyProtection="1">
      <alignment horizontal="right" vertical="center"/>
      <protection locked="0"/>
    </xf>
    <xf numFmtId="0" fontId="56" fillId="3" borderId="0" xfId="0" applyFont="1" applyFill="1"/>
    <xf numFmtId="164" fontId="33" fillId="0" borderId="36" xfId="1" applyFont="1" applyFill="1" applyBorder="1" applyAlignment="1">
      <alignment horizontal="center" vertical="center"/>
    </xf>
    <xf numFmtId="171" fontId="35" fillId="0" borderId="36" xfId="2" applyNumberFormat="1" applyFont="1" applyFill="1" applyBorder="1" applyAlignment="1" applyProtection="1">
      <alignment horizontal="center" vertical="center"/>
      <protection locked="0"/>
    </xf>
    <xf numFmtId="9" fontId="35" fillId="0" borderId="36" xfId="2" applyFont="1" applyBorder="1" applyAlignment="1" applyProtection="1">
      <alignment horizontal="center" vertical="center"/>
      <protection locked="0"/>
    </xf>
    <xf numFmtId="0" fontId="33" fillId="0" borderId="41" xfId="2" applyNumberFormat="1" applyFont="1" applyFill="1" applyBorder="1" applyAlignment="1" applyProtection="1">
      <alignment horizontal="center" vertical="center"/>
      <protection locked="0"/>
    </xf>
    <xf numFmtId="0" fontId="53" fillId="0" borderId="0" xfId="0" applyFont="1" applyAlignment="1">
      <alignment horizontal="left"/>
    </xf>
    <xf numFmtId="2" fontId="53" fillId="0" borderId="0" xfId="0" applyNumberFormat="1" applyFont="1" applyAlignment="1">
      <alignment horizontal="left"/>
    </xf>
    <xf numFmtId="49" fontId="53" fillId="0" borderId="0" xfId="0" applyNumberFormat="1" applyFont="1" applyAlignment="1">
      <alignment horizontal="left"/>
    </xf>
    <xf numFmtId="0" fontId="53" fillId="0" borderId="0" xfId="0" applyFont="1" applyAlignment="1">
      <alignment horizontal="left" vertical="center"/>
    </xf>
    <xf numFmtId="164" fontId="53" fillId="0" borderId="0" xfId="1" applyFont="1" applyFill="1" applyAlignment="1">
      <alignment horizontal="left" vertical="center"/>
    </xf>
    <xf numFmtId="0" fontId="53" fillId="0" borderId="66" xfId="0" applyFont="1" applyBorder="1" applyAlignment="1">
      <alignment horizontal="left"/>
    </xf>
    <xf numFmtId="2" fontId="53" fillId="0" borderId="66" xfId="0" applyNumberFormat="1" applyFont="1" applyBorder="1" applyAlignment="1">
      <alignment horizontal="left"/>
    </xf>
    <xf numFmtId="0" fontId="53" fillId="0" borderId="27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24" xfId="0" applyFont="1" applyBorder="1" applyAlignment="1">
      <alignment horizontal="left"/>
    </xf>
    <xf numFmtId="0" fontId="61" fillId="0" borderId="0" xfId="0" applyFont="1" applyAlignment="1">
      <alignment horizontal="left"/>
    </xf>
    <xf numFmtId="0" fontId="10" fillId="0" borderId="24" xfId="0" applyFont="1" applyBorder="1" applyAlignment="1">
      <alignment horizontal="left" vertical="center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164" fontId="53" fillId="0" borderId="0" xfId="1" applyFont="1" applyFill="1" applyBorder="1" applyAlignment="1">
      <alignment vertical="center"/>
    </xf>
    <xf numFmtId="164" fontId="53" fillId="0" borderId="0" xfId="1" applyFont="1" applyFill="1" applyAlignment="1">
      <alignment vertical="center"/>
    </xf>
    <xf numFmtId="0" fontId="53" fillId="0" borderId="66" xfId="0" applyFont="1" applyBorder="1"/>
    <xf numFmtId="172" fontId="53" fillId="0" borderId="0" xfId="0" applyNumberFormat="1" applyFont="1" applyAlignment="1">
      <alignment horizontal="left"/>
    </xf>
    <xf numFmtId="172" fontId="53" fillId="0" borderId="0" xfId="1" applyNumberFormat="1" applyFont="1" applyFill="1" applyBorder="1" applyAlignment="1">
      <alignment horizontal="left" vertical="center"/>
    </xf>
    <xf numFmtId="172" fontId="61" fillId="0" borderId="0" xfId="0" applyNumberFormat="1" applyFont="1" applyAlignment="1">
      <alignment horizontal="left"/>
    </xf>
    <xf numFmtId="172" fontId="53" fillId="0" borderId="0" xfId="1" applyNumberFormat="1" applyFont="1" applyFill="1" applyAlignment="1">
      <alignment horizontal="left" vertical="center"/>
    </xf>
    <xf numFmtId="172" fontId="53" fillId="0" borderId="66" xfId="0" applyNumberFormat="1" applyFont="1" applyBorder="1" applyAlignment="1">
      <alignment horizontal="left"/>
    </xf>
    <xf numFmtId="172" fontId="53" fillId="0" borderId="0" xfId="1" applyNumberFormat="1" applyFont="1" applyFill="1" applyBorder="1" applyAlignment="1">
      <alignment vertical="center"/>
    </xf>
    <xf numFmtId="172" fontId="53" fillId="0" borderId="66" xfId="1" applyNumberFormat="1" applyFont="1" applyFill="1" applyBorder="1" applyAlignment="1">
      <alignment vertical="center"/>
    </xf>
    <xf numFmtId="169" fontId="53" fillId="0" borderId="0" xfId="0" applyNumberFormat="1" applyFont="1" applyAlignment="1">
      <alignment horizontal="left"/>
    </xf>
    <xf numFmtId="167" fontId="53" fillId="0" borderId="0" xfId="0" applyNumberFormat="1" applyFont="1" applyAlignment="1">
      <alignment horizontal="left"/>
    </xf>
    <xf numFmtId="0" fontId="53" fillId="0" borderId="66" xfId="0" applyFont="1" applyBorder="1" applyAlignment="1">
      <alignment horizontal="left" vertical="center"/>
    </xf>
    <xf numFmtId="169" fontId="53" fillId="0" borderId="66" xfId="0" applyNumberFormat="1" applyFont="1" applyBorder="1" applyAlignment="1">
      <alignment horizontal="left"/>
    </xf>
    <xf numFmtId="0" fontId="60" fillId="0" borderId="0" xfId="0" applyFont="1" applyAlignment="1">
      <alignment horizontal="left"/>
    </xf>
    <xf numFmtId="172" fontId="60" fillId="0" borderId="0" xfId="0" applyNumberFormat="1" applyFont="1" applyAlignment="1">
      <alignment horizontal="left"/>
    </xf>
    <xf numFmtId="0" fontId="55" fillId="0" borderId="0" xfId="0" applyFont="1" applyAlignment="1">
      <alignment horizontal="left"/>
    </xf>
    <xf numFmtId="2" fontId="55" fillId="0" borderId="0" xfId="0" applyNumberFormat="1" applyFont="1" applyAlignment="1">
      <alignment horizontal="left"/>
    </xf>
    <xf numFmtId="2" fontId="60" fillId="0" borderId="0" xfId="0" applyNumberFormat="1" applyFont="1" applyAlignment="1">
      <alignment horizontal="left"/>
    </xf>
    <xf numFmtId="172" fontId="53" fillId="0" borderId="0" xfId="1" applyNumberFormat="1" applyFont="1" applyFill="1" applyAlignment="1">
      <alignment vertical="center"/>
    </xf>
    <xf numFmtId="0" fontId="2" fillId="3" borderId="0" xfId="0" applyFont="1" applyFill="1"/>
    <xf numFmtId="0" fontId="33" fillId="0" borderId="52" xfId="0" applyFont="1" applyBorder="1" applyAlignment="1">
      <alignment horizontal="left" vertical="center"/>
    </xf>
    <xf numFmtId="0" fontId="37" fillId="0" borderId="54" xfId="0" applyFont="1" applyBorder="1" applyAlignment="1">
      <alignment horizontal="right" vertical="center"/>
    </xf>
    <xf numFmtId="0" fontId="33" fillId="0" borderId="42" xfId="0" applyFont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33" fillId="0" borderId="0" xfId="0" applyFont="1" applyAlignment="1">
      <alignment horizontal="center" vertical="center"/>
    </xf>
    <xf numFmtId="165" fontId="32" fillId="0" borderId="0" xfId="0" applyNumberFormat="1" applyFont="1" applyAlignment="1">
      <alignment horizontal="right" shrinkToFit="1"/>
    </xf>
    <xf numFmtId="0" fontId="32" fillId="0" borderId="0" xfId="0" applyFont="1" applyAlignment="1">
      <alignment horizontal="right"/>
    </xf>
    <xf numFmtId="0" fontId="36" fillId="0" borderId="0" xfId="0" applyFont="1" applyAlignment="1">
      <alignment horizontal="right" vertical="center"/>
    </xf>
    <xf numFmtId="0" fontId="34" fillId="0" borderId="0" xfId="0" applyFont="1" applyAlignment="1">
      <alignment horizontal="left" vertical="center"/>
    </xf>
    <xf numFmtId="164" fontId="32" fillId="0" borderId="0" xfId="1" applyFont="1" applyFill="1" applyBorder="1" applyAlignment="1">
      <alignment horizontal="center" vertical="center"/>
    </xf>
    <xf numFmtId="9" fontId="30" fillId="0" borderId="0" xfId="2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35" fillId="0" borderId="31" xfId="1" applyFont="1" applyBorder="1" applyAlignment="1">
      <alignment horizontal="center" vertical="center"/>
    </xf>
    <xf numFmtId="1" fontId="31" fillId="0" borderId="13" xfId="0" applyNumberFormat="1" applyFont="1" applyBorder="1" applyAlignment="1">
      <alignment horizontal="left" vertical="center"/>
    </xf>
    <xf numFmtId="164" fontId="31" fillId="0" borderId="0" xfId="0" applyNumberFormat="1" applyFont="1" applyAlignment="1">
      <alignment horizontal="left" vertical="center"/>
    </xf>
    <xf numFmtId="0" fontId="31" fillId="0" borderId="0" xfId="1" applyNumberFormat="1" applyFont="1" applyFill="1" applyBorder="1" applyAlignment="1" applyProtection="1">
      <alignment horizontal="left" vertical="center"/>
    </xf>
    <xf numFmtId="0" fontId="31" fillId="0" borderId="0" xfId="0" applyFont="1" applyAlignment="1" applyProtection="1">
      <alignment horizontal="right" vertical="center"/>
      <protection locked="0"/>
    </xf>
    <xf numFmtId="49" fontId="40" fillId="0" borderId="0" xfId="0" applyNumberFormat="1" applyFont="1" applyAlignment="1">
      <alignment horizontal="left" vertical="center"/>
    </xf>
    <xf numFmtId="164" fontId="7" fillId="0" borderId="0" xfId="1" applyFont="1" applyFill="1" applyBorder="1" applyAlignment="1" applyProtection="1">
      <alignment horizontal="center" vertical="center"/>
    </xf>
    <xf numFmtId="9" fontId="7" fillId="0" borderId="0" xfId="2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63" fillId="0" borderId="22" xfId="0" applyFont="1" applyBorder="1" applyAlignment="1" applyProtection="1">
      <alignment horizontal="center"/>
      <protection locked="0"/>
    </xf>
    <xf numFmtId="164" fontId="63" fillId="0" borderId="8" xfId="1" applyFont="1" applyFill="1" applyBorder="1" applyAlignment="1" applyProtection="1">
      <alignment horizontal="center" vertical="center"/>
      <protection locked="0"/>
    </xf>
    <xf numFmtId="9" fontId="63" fillId="0" borderId="22" xfId="2" applyFont="1" applyFill="1" applyBorder="1" applyAlignment="1" applyProtection="1">
      <alignment horizontal="center" vertical="center"/>
      <protection locked="0"/>
    </xf>
    <xf numFmtId="9" fontId="63" fillId="0" borderId="9" xfId="2" applyFont="1" applyFill="1" applyBorder="1" applyAlignment="1" applyProtection="1">
      <alignment horizontal="center" vertical="center"/>
      <protection locked="0"/>
    </xf>
    <xf numFmtId="168" fontId="64" fillId="5" borderId="13" xfId="0" applyNumberFormat="1" applyFont="1" applyFill="1" applyBorder="1" applyAlignment="1" applyProtection="1">
      <alignment horizontal="right" vertical="center"/>
      <protection locked="0"/>
    </xf>
    <xf numFmtId="2" fontId="63" fillId="5" borderId="28" xfId="0" applyNumberFormat="1" applyFont="1" applyFill="1" applyBorder="1" applyAlignment="1" applyProtection="1">
      <alignment horizontal="left" vertical="center"/>
      <protection locked="0"/>
    </xf>
    <xf numFmtId="2" fontId="63" fillId="5" borderId="28" xfId="0" applyNumberFormat="1" applyFont="1" applyFill="1" applyBorder="1" applyAlignment="1" applyProtection="1">
      <alignment horizontal="right" vertical="center"/>
      <protection locked="0"/>
    </xf>
    <xf numFmtId="0" fontId="63" fillId="5" borderId="28" xfId="0" applyFont="1" applyFill="1" applyBorder="1" applyAlignment="1" applyProtection="1">
      <alignment horizontal="center"/>
      <protection locked="0"/>
    </xf>
    <xf numFmtId="0" fontId="63" fillId="5" borderId="30" xfId="0" applyFont="1" applyFill="1" applyBorder="1" applyAlignment="1" applyProtection="1">
      <alignment horizontal="center" vertical="center"/>
      <protection locked="0"/>
    </xf>
    <xf numFmtId="164" fontId="63" fillId="5" borderId="0" xfId="1" applyFont="1" applyFill="1" applyBorder="1" applyAlignment="1" applyProtection="1">
      <alignment horizontal="center" vertical="center"/>
      <protection locked="0"/>
    </xf>
    <xf numFmtId="9" fontId="63" fillId="5" borderId="11" xfId="2" applyFont="1" applyFill="1" applyBorder="1" applyAlignment="1" applyProtection="1">
      <alignment horizontal="center" vertical="center"/>
      <protection locked="0"/>
    </xf>
    <xf numFmtId="9" fontId="63" fillId="5" borderId="28" xfId="2" applyFont="1" applyFill="1" applyBorder="1" applyAlignment="1" applyProtection="1">
      <alignment horizontal="center" vertical="center"/>
      <protection locked="0"/>
    </xf>
    <xf numFmtId="9" fontId="63" fillId="5" borderId="29" xfId="2" applyFont="1" applyFill="1" applyBorder="1" applyAlignment="1" applyProtection="1">
      <alignment horizontal="center" vertical="center"/>
      <protection locked="0"/>
    </xf>
    <xf numFmtId="0" fontId="64" fillId="5" borderId="32" xfId="0" applyFont="1" applyFill="1" applyBorder="1" applyAlignment="1" applyProtection="1">
      <alignment horizontal="center"/>
      <protection locked="0"/>
    </xf>
    <xf numFmtId="0" fontId="65" fillId="0" borderId="15" xfId="0" applyFont="1" applyBorder="1" applyAlignment="1">
      <alignment horizontal="left" vertical="center"/>
    </xf>
    <xf numFmtId="2" fontId="65" fillId="0" borderId="31" xfId="0" applyNumberFormat="1" applyFont="1" applyBorder="1" applyAlignment="1">
      <alignment horizontal="left" vertical="center"/>
    </xf>
    <xf numFmtId="0" fontId="65" fillId="0" borderId="31" xfId="0" applyFont="1" applyBorder="1" applyAlignment="1">
      <alignment horizontal="left" vertical="center"/>
    </xf>
    <xf numFmtId="2" fontId="65" fillId="0" borderId="39" xfId="0" applyNumberFormat="1" applyFont="1" applyBorder="1" applyAlignment="1">
      <alignment horizontal="left" vertical="center"/>
    </xf>
    <xf numFmtId="0" fontId="65" fillId="0" borderId="45" xfId="0" applyFont="1" applyBorder="1" applyAlignment="1" applyProtection="1">
      <alignment horizontal="right" vertical="center"/>
      <protection locked="0"/>
    </xf>
    <xf numFmtId="49" fontId="66" fillId="0" borderId="39" xfId="0" applyNumberFormat="1" applyFont="1" applyBorder="1" applyAlignment="1">
      <alignment horizontal="left" vertical="center"/>
    </xf>
    <xf numFmtId="164" fontId="63" fillId="0" borderId="31" xfId="1" applyFont="1" applyFill="1" applyBorder="1" applyAlignment="1" applyProtection="1">
      <alignment horizontal="center" vertical="center"/>
    </xf>
    <xf numFmtId="9" fontId="63" fillId="0" borderId="36" xfId="2" applyFont="1" applyFill="1" applyBorder="1" applyAlignment="1" applyProtection="1">
      <alignment horizontal="center" vertical="center"/>
      <protection locked="0"/>
    </xf>
    <xf numFmtId="9" fontId="63" fillId="0" borderId="1" xfId="2" applyFont="1" applyFill="1" applyBorder="1" applyAlignment="1" applyProtection="1">
      <alignment horizontal="center" vertical="center"/>
      <protection locked="0"/>
    </xf>
    <xf numFmtId="0" fontId="63" fillId="0" borderId="36" xfId="0" applyFont="1" applyBorder="1" applyAlignment="1">
      <alignment horizontal="center" vertical="center"/>
    </xf>
    <xf numFmtId="0" fontId="63" fillId="0" borderId="39" xfId="0" applyFont="1" applyBorder="1" applyAlignment="1">
      <alignment horizontal="center" vertical="center"/>
    </xf>
    <xf numFmtId="0" fontId="66" fillId="0" borderId="39" xfId="0" applyFont="1" applyBorder="1" applyAlignment="1">
      <alignment horizontal="left" vertical="center"/>
    </xf>
    <xf numFmtId="164" fontId="63" fillId="0" borderId="52" xfId="1" applyFont="1" applyBorder="1" applyAlignment="1">
      <alignment horizontal="center" vertical="center"/>
    </xf>
    <xf numFmtId="0" fontId="63" fillId="0" borderId="46" xfId="0" applyFont="1" applyBorder="1" applyAlignment="1">
      <alignment horizontal="center" vertical="center"/>
    </xf>
    <xf numFmtId="164" fontId="63" fillId="0" borderId="52" xfId="1" applyFont="1" applyFill="1" applyBorder="1" applyAlignment="1" applyProtection="1">
      <alignment horizontal="center" vertical="center"/>
    </xf>
    <xf numFmtId="0" fontId="67" fillId="0" borderId="22" xfId="0" applyFont="1" applyBorder="1" applyAlignment="1" applyProtection="1">
      <alignment horizontal="center"/>
      <protection locked="0"/>
    </xf>
    <xf numFmtId="164" fontId="67" fillId="0" borderId="22" xfId="2" applyNumberFormat="1" applyFont="1" applyFill="1" applyBorder="1" applyAlignment="1" applyProtection="1">
      <alignment horizontal="center" vertical="center"/>
      <protection locked="0"/>
    </xf>
    <xf numFmtId="9" fontId="67" fillId="0" borderId="7" xfId="2" applyFont="1" applyFill="1" applyBorder="1" applyAlignment="1" applyProtection="1">
      <alignment horizontal="center" vertical="center"/>
      <protection locked="0"/>
    </xf>
    <xf numFmtId="9" fontId="67" fillId="0" borderId="22" xfId="2" applyFont="1" applyFill="1" applyBorder="1" applyAlignment="1" applyProtection="1">
      <alignment horizontal="center" vertical="center"/>
      <protection locked="0"/>
    </xf>
    <xf numFmtId="0" fontId="67" fillId="0" borderId="9" xfId="0" applyFont="1" applyBorder="1" applyAlignment="1" applyProtection="1">
      <alignment horizontal="center"/>
      <protection locked="0"/>
    </xf>
    <xf numFmtId="168" fontId="68" fillId="5" borderId="57" xfId="0" applyNumberFormat="1" applyFont="1" applyFill="1" applyBorder="1" applyAlignment="1" applyProtection="1">
      <alignment horizontal="right" vertical="center"/>
      <protection locked="0"/>
    </xf>
    <xf numFmtId="2" fontId="67" fillId="5" borderId="58" xfId="0" applyNumberFormat="1" applyFont="1" applyFill="1" applyBorder="1" applyAlignment="1" applyProtection="1">
      <alignment horizontal="left" vertical="center"/>
      <protection locked="0"/>
    </xf>
    <xf numFmtId="2" fontId="67" fillId="5" borderId="58" xfId="0" applyNumberFormat="1" applyFont="1" applyFill="1" applyBorder="1" applyAlignment="1" applyProtection="1">
      <alignment horizontal="right" vertical="center"/>
      <protection locked="0"/>
    </xf>
    <xf numFmtId="49" fontId="67" fillId="5" borderId="29" xfId="0" applyNumberFormat="1" applyFont="1" applyFill="1" applyBorder="1" applyAlignment="1" applyProtection="1">
      <alignment horizontal="left" vertical="center"/>
      <protection locked="0"/>
    </xf>
    <xf numFmtId="0" fontId="67" fillId="5" borderId="11" xfId="0" applyFont="1" applyFill="1" applyBorder="1" applyAlignment="1" applyProtection="1">
      <alignment horizontal="center"/>
      <protection locked="0"/>
    </xf>
    <xf numFmtId="0" fontId="67" fillId="5" borderId="11" xfId="0" applyFont="1" applyFill="1" applyBorder="1" applyAlignment="1" applyProtection="1">
      <alignment horizontal="center" vertical="center"/>
      <protection locked="0"/>
    </xf>
    <xf numFmtId="164" fontId="67" fillId="5" borderId="11" xfId="1" applyFont="1" applyFill="1" applyBorder="1" applyAlignment="1" applyProtection="1">
      <alignment horizontal="center" vertical="center"/>
      <protection locked="0"/>
    </xf>
    <xf numFmtId="9" fontId="67" fillId="5" borderId="0" xfId="2" applyFont="1" applyFill="1" applyBorder="1" applyAlignment="1" applyProtection="1">
      <alignment horizontal="center" vertical="center"/>
      <protection locked="0"/>
    </xf>
    <xf numFmtId="9" fontId="67" fillId="5" borderId="11" xfId="2" applyFont="1" applyFill="1" applyBorder="1" applyAlignment="1" applyProtection="1">
      <alignment horizontal="center" vertical="center"/>
      <protection locked="0"/>
    </xf>
    <xf numFmtId="0" fontId="68" fillId="5" borderId="32" xfId="0" applyFont="1" applyFill="1" applyBorder="1" applyAlignment="1" applyProtection="1">
      <alignment horizontal="center"/>
      <protection locked="0"/>
    </xf>
    <xf numFmtId="1" fontId="67" fillId="0" borderId="15" xfId="0" applyNumberFormat="1" applyFont="1" applyBorder="1" applyAlignment="1">
      <alignment horizontal="left" vertical="center"/>
    </xf>
    <xf numFmtId="164" fontId="67" fillId="0" borderId="31" xfId="0" applyNumberFormat="1" applyFont="1" applyBorder="1" applyAlignment="1">
      <alignment horizontal="left" vertical="center"/>
    </xf>
    <xf numFmtId="0" fontId="67" fillId="0" borderId="31" xfId="1" applyNumberFormat="1" applyFont="1" applyFill="1" applyBorder="1" applyAlignment="1" applyProtection="1">
      <alignment horizontal="left" vertical="center"/>
    </xf>
    <xf numFmtId="0" fontId="67" fillId="0" borderId="21" xfId="0" applyFont="1" applyBorder="1" applyAlignment="1" applyProtection="1">
      <alignment horizontal="right" vertical="center"/>
      <protection locked="0"/>
    </xf>
    <xf numFmtId="164" fontId="67" fillId="0" borderId="39" xfId="1" applyFont="1" applyBorder="1" applyAlignment="1">
      <alignment horizontal="center" vertical="center"/>
    </xf>
    <xf numFmtId="9" fontId="67" fillId="0" borderId="1" xfId="2" applyFont="1" applyFill="1" applyBorder="1" applyAlignment="1" applyProtection="1">
      <alignment horizontal="center" vertical="center"/>
      <protection locked="0"/>
    </xf>
    <xf numFmtId="9" fontId="67" fillId="0" borderId="36" xfId="2" applyFont="1" applyFill="1" applyBorder="1" applyAlignment="1" applyProtection="1">
      <alignment horizontal="center" vertical="center"/>
      <protection locked="0"/>
    </xf>
    <xf numFmtId="0" fontId="67" fillId="0" borderId="35" xfId="0" applyFont="1" applyBorder="1" applyAlignment="1">
      <alignment horizontal="center" vertical="center"/>
    </xf>
    <xf numFmtId="0" fontId="67" fillId="0" borderId="15" xfId="0" applyFont="1" applyBorder="1" applyAlignment="1" applyProtection="1">
      <alignment horizontal="right" vertical="center"/>
      <protection locked="0"/>
    </xf>
    <xf numFmtId="164" fontId="67" fillId="0" borderId="39" xfId="1" applyFont="1" applyFill="1" applyBorder="1" applyAlignment="1" applyProtection="1">
      <alignment horizontal="center" vertical="center"/>
    </xf>
    <xf numFmtId="0" fontId="67" fillId="0" borderId="36" xfId="0" applyFont="1" applyBorder="1" applyAlignment="1">
      <alignment horizontal="center" vertical="center"/>
    </xf>
    <xf numFmtId="0" fontId="67" fillId="0" borderId="31" xfId="0" applyFont="1" applyBorder="1" applyAlignment="1">
      <alignment horizontal="left" vertical="center"/>
    </xf>
    <xf numFmtId="9" fontId="67" fillId="0" borderId="31" xfId="2" applyFont="1" applyFill="1" applyBorder="1" applyAlignment="1" applyProtection="1">
      <alignment horizontal="center" vertical="center"/>
      <protection locked="0"/>
    </xf>
    <xf numFmtId="2" fontId="67" fillId="0" borderId="31" xfId="1" applyNumberFormat="1" applyFont="1" applyFill="1" applyBorder="1" applyAlignment="1" applyProtection="1">
      <alignment horizontal="left" vertical="center"/>
    </xf>
    <xf numFmtId="0" fontId="66" fillId="0" borderId="15" xfId="0" applyFont="1" applyBorder="1" applyAlignment="1">
      <alignment horizontal="center" vertical="center"/>
    </xf>
    <xf numFmtId="0" fontId="66" fillId="0" borderId="35" xfId="0" applyFont="1" applyBorder="1" applyAlignment="1" applyProtection="1">
      <alignment horizontal="left" vertical="center"/>
      <protection locked="0"/>
    </xf>
    <xf numFmtId="164" fontId="66" fillId="0" borderId="35" xfId="2" applyNumberFormat="1" applyFont="1" applyFill="1" applyBorder="1" applyAlignment="1" applyProtection="1">
      <alignment horizontal="center" vertical="center"/>
      <protection locked="0"/>
    </xf>
    <xf numFmtId="9" fontId="66" fillId="0" borderId="35" xfId="2" applyFont="1" applyFill="1" applyBorder="1" applyAlignment="1" applyProtection="1">
      <alignment horizontal="center" vertical="center"/>
      <protection locked="0"/>
    </xf>
    <xf numFmtId="0" fontId="66" fillId="0" borderId="38" xfId="0" applyFont="1" applyBorder="1" applyAlignment="1" applyProtection="1">
      <alignment horizontal="center" vertical="center"/>
      <protection locked="0"/>
    </xf>
    <xf numFmtId="168" fontId="66" fillId="5" borderId="60" xfId="0" applyNumberFormat="1" applyFont="1" applyFill="1" applyBorder="1" applyAlignment="1" applyProtection="1">
      <alignment horizontal="left" vertical="center"/>
      <protection locked="0"/>
    </xf>
    <xf numFmtId="2" fontId="66" fillId="5" borderId="56" xfId="0" applyNumberFormat="1" applyFont="1" applyFill="1" applyBorder="1" applyAlignment="1" applyProtection="1">
      <alignment horizontal="left" vertical="center"/>
      <protection locked="0"/>
    </xf>
    <xf numFmtId="2" fontId="66" fillId="5" borderId="47" xfId="0" applyNumberFormat="1" applyFont="1" applyFill="1" applyBorder="1" applyAlignment="1" applyProtection="1">
      <alignment horizontal="left" vertical="center"/>
      <protection locked="0"/>
    </xf>
    <xf numFmtId="0" fontId="66" fillId="5" borderId="53" xfId="0" applyFont="1" applyFill="1" applyBorder="1" applyAlignment="1" applyProtection="1">
      <alignment horizontal="left" vertical="center"/>
      <protection locked="0"/>
    </xf>
    <xf numFmtId="164" fontId="66" fillId="5" borderId="53" xfId="1" applyFont="1" applyFill="1" applyBorder="1" applyAlignment="1" applyProtection="1">
      <alignment horizontal="center" vertical="center"/>
      <protection locked="0"/>
    </xf>
    <xf numFmtId="9" fontId="66" fillId="5" borderId="53" xfId="2" applyFont="1" applyFill="1" applyBorder="1" applyAlignment="1" applyProtection="1">
      <alignment horizontal="center" vertical="center"/>
      <protection locked="0"/>
    </xf>
    <xf numFmtId="0" fontId="66" fillId="5" borderId="65" xfId="0" applyFont="1" applyFill="1" applyBorder="1" applyAlignment="1" applyProtection="1">
      <alignment horizontal="center" vertical="center"/>
      <protection locked="0"/>
    </xf>
    <xf numFmtId="164" fontId="63" fillId="0" borderId="36" xfId="1" applyFont="1" applyBorder="1" applyAlignment="1">
      <alignment horizontal="center" vertical="center"/>
    </xf>
    <xf numFmtId="0" fontId="66" fillId="0" borderId="36" xfId="0" applyFont="1" applyBorder="1" applyAlignment="1">
      <alignment horizontal="center" vertical="center"/>
    </xf>
    <xf numFmtId="0" fontId="65" fillId="0" borderId="15" xfId="0" applyFont="1" applyBorder="1" applyAlignment="1" applyProtection="1">
      <alignment horizontal="right" vertical="center"/>
      <protection locked="0"/>
    </xf>
    <xf numFmtId="164" fontId="63" fillId="0" borderId="36" xfId="1" applyFont="1" applyFill="1" applyBorder="1" applyAlignment="1" applyProtection="1">
      <alignment horizontal="center" vertical="center"/>
    </xf>
    <xf numFmtId="2" fontId="13" fillId="0" borderId="31" xfId="0" applyNumberFormat="1" applyFont="1" applyBorder="1" applyAlignment="1">
      <alignment horizontal="left"/>
    </xf>
    <xf numFmtId="2" fontId="13" fillId="0" borderId="34" xfId="0" applyNumberFormat="1" applyFont="1" applyBorder="1" applyAlignment="1">
      <alignment horizontal="left"/>
    </xf>
    <xf numFmtId="0" fontId="31" fillId="0" borderId="78" xfId="0" applyFont="1" applyBorder="1" applyAlignment="1" applyProtection="1">
      <alignment horizontal="right"/>
      <protection locked="0"/>
    </xf>
    <xf numFmtId="0" fontId="31" fillId="0" borderId="79" xfId="0" applyFont="1" applyBorder="1" applyAlignment="1" applyProtection="1">
      <alignment horizontal="right"/>
      <protection locked="0"/>
    </xf>
    <xf numFmtId="0" fontId="13" fillId="0" borderId="31" xfId="0" applyFont="1" applyBorder="1" applyAlignment="1">
      <alignment horizontal="left" vertical="center"/>
    </xf>
    <xf numFmtId="0" fontId="13" fillId="0" borderId="31" xfId="1" applyNumberFormat="1" applyFont="1" applyFill="1" applyBorder="1" applyAlignment="1" applyProtection="1">
      <alignment horizontal="left" vertical="center"/>
    </xf>
    <xf numFmtId="0" fontId="31" fillId="0" borderId="77" xfId="0" applyFont="1" applyBorder="1" applyAlignment="1" applyProtection="1">
      <alignment horizontal="right" vertical="center"/>
      <protection locked="0"/>
    </xf>
    <xf numFmtId="0" fontId="31" fillId="0" borderId="78" xfId="0" applyFont="1" applyBorder="1" applyAlignment="1" applyProtection="1">
      <alignment horizontal="right" vertical="center"/>
      <protection locked="0"/>
    </xf>
    <xf numFmtId="171" fontId="7" fillId="0" borderId="36" xfId="2" applyNumberFormat="1" applyFont="1" applyFill="1" applyBorder="1" applyAlignment="1" applyProtection="1">
      <alignment horizontal="center" vertical="center"/>
      <protection locked="0"/>
    </xf>
    <xf numFmtId="0" fontId="70" fillId="0" borderId="66" xfId="0" applyFont="1" applyBorder="1" applyAlignment="1">
      <alignment horizontal="center" vertical="center"/>
    </xf>
    <xf numFmtId="0" fontId="71" fillId="0" borderId="66" xfId="0" applyFont="1" applyBorder="1" applyAlignment="1">
      <alignment vertical="center"/>
    </xf>
    <xf numFmtId="172" fontId="71" fillId="0" borderId="66" xfId="1" applyNumberFormat="1" applyFont="1" applyBorder="1" applyAlignment="1">
      <alignment horizontal="left" vertical="center"/>
    </xf>
    <xf numFmtId="0" fontId="71" fillId="0" borderId="0" xfId="0" applyFont="1" applyAlignment="1">
      <alignment vertical="center"/>
    </xf>
    <xf numFmtId="0" fontId="70" fillId="0" borderId="0" xfId="0" applyFont="1" applyAlignment="1">
      <alignment horizontal="center" vertical="center"/>
    </xf>
    <xf numFmtId="172" fontId="71" fillId="0" borderId="0" xfId="1" applyNumberFormat="1" applyFont="1" applyBorder="1" applyAlignment="1">
      <alignment horizontal="left" vertical="center"/>
    </xf>
    <xf numFmtId="0" fontId="33" fillId="0" borderId="36" xfId="2" applyNumberFormat="1" applyFont="1" applyFill="1" applyBorder="1" applyAlignment="1" applyProtection="1">
      <alignment horizontal="center" vertical="center"/>
      <protection locked="0"/>
    </xf>
    <xf numFmtId="0" fontId="71" fillId="0" borderId="0" xfId="0" applyFont="1" applyAlignment="1">
      <alignment horizontal="left" vertical="center"/>
    </xf>
    <xf numFmtId="172" fontId="53" fillId="0" borderId="66" xfId="1" applyNumberFormat="1" applyFont="1" applyFill="1" applyBorder="1" applyAlignment="1">
      <alignment horizontal="left"/>
    </xf>
    <xf numFmtId="164" fontId="33" fillId="0" borderId="37" xfId="1" applyFont="1" applyBorder="1" applyAlignment="1">
      <alignment horizontal="center" vertical="center"/>
    </xf>
    <xf numFmtId="0" fontId="35" fillId="0" borderId="41" xfId="2" applyNumberFormat="1" applyFont="1" applyFill="1" applyBorder="1" applyAlignment="1" applyProtection="1">
      <alignment horizontal="center" vertical="center"/>
      <protection locked="0"/>
    </xf>
    <xf numFmtId="0" fontId="35" fillId="0" borderId="36" xfId="2" applyNumberFormat="1" applyFont="1" applyFill="1" applyBorder="1" applyAlignment="1" applyProtection="1">
      <alignment horizontal="center" vertical="center"/>
      <protection locked="0"/>
    </xf>
    <xf numFmtId="0" fontId="43" fillId="0" borderId="39" xfId="1" applyNumberFormat="1" applyFont="1" applyFill="1" applyBorder="1" applyAlignment="1" applyProtection="1">
      <alignment horizontal="left" vertical="center"/>
    </xf>
    <xf numFmtId="0" fontId="27" fillId="7" borderId="0" xfId="0" applyFont="1" applyFill="1" applyAlignment="1">
      <alignment horizontal="center" vertical="center"/>
    </xf>
    <xf numFmtId="0" fontId="43" fillId="0" borderId="46" xfId="1" applyNumberFormat="1" applyFont="1" applyFill="1" applyBorder="1" applyAlignment="1" applyProtection="1">
      <alignment horizontal="left" vertical="center"/>
    </xf>
    <xf numFmtId="0" fontId="66" fillId="0" borderId="46" xfId="0" applyFont="1" applyBorder="1" applyAlignment="1">
      <alignment horizontal="center" vertical="center"/>
    </xf>
    <xf numFmtId="49" fontId="39" fillId="0" borderId="36" xfId="0" applyNumberFormat="1" applyFont="1" applyBorder="1" applyAlignment="1">
      <alignment horizontal="left" vertical="center"/>
    </xf>
    <xf numFmtId="0" fontId="35" fillId="0" borderId="41" xfId="2" applyNumberFormat="1" applyFont="1" applyBorder="1" applyAlignment="1" applyProtection="1">
      <alignment horizontal="center" vertical="center"/>
      <protection locked="0"/>
    </xf>
    <xf numFmtId="0" fontId="65" fillId="0" borderId="45" xfId="0" applyFont="1" applyBorder="1" applyAlignment="1" applyProtection="1">
      <alignment horizontal="right"/>
      <protection locked="0"/>
    </xf>
    <xf numFmtId="0" fontId="65" fillId="0" borderId="31" xfId="0" applyFont="1" applyBorder="1" applyAlignment="1" applyProtection="1">
      <alignment horizontal="right" vertical="center"/>
      <protection locked="0"/>
    </xf>
    <xf numFmtId="164" fontId="13" fillId="0" borderId="39" xfId="1" applyFont="1" applyBorder="1" applyAlignment="1">
      <alignment horizontal="center" vertical="center"/>
    </xf>
    <xf numFmtId="9" fontId="7" fillId="0" borderId="1" xfId="2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center" vertical="center"/>
    </xf>
    <xf numFmtId="2" fontId="13" fillId="0" borderId="31" xfId="0" applyNumberFormat="1" applyFont="1" applyBorder="1" applyAlignment="1">
      <alignment horizontal="center" vertical="center"/>
    </xf>
    <xf numFmtId="2" fontId="13" fillId="0" borderId="31" xfId="0" applyNumberFormat="1" applyFont="1" applyBorder="1" applyAlignment="1">
      <alignment horizontal="left" vertical="center"/>
    </xf>
    <xf numFmtId="9" fontId="73" fillId="0" borderId="36" xfId="2" applyFont="1" applyFill="1" applyBorder="1" applyAlignment="1" applyProtection="1">
      <alignment horizontal="center" vertical="center"/>
      <protection locked="0"/>
    </xf>
    <xf numFmtId="164" fontId="33" fillId="0" borderId="36" xfId="1" applyFont="1" applyBorder="1" applyAlignment="1">
      <alignment vertical="center"/>
    </xf>
    <xf numFmtId="0" fontId="2" fillId="9" borderId="13" xfId="0" applyFont="1" applyFill="1" applyBorder="1" applyAlignment="1">
      <alignment horizontal="center" vertical="center"/>
    </xf>
    <xf numFmtId="0" fontId="2" fillId="9" borderId="32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32" fillId="0" borderId="55" xfId="0" applyFont="1" applyBorder="1" applyAlignment="1">
      <alignment horizontal="right" vertical="center"/>
    </xf>
    <xf numFmtId="9" fontId="35" fillId="0" borderId="65" xfId="0" applyNumberFormat="1" applyFont="1" applyBorder="1" applyAlignment="1" applyProtection="1">
      <alignment horizontal="center" vertical="center"/>
      <protection locked="0"/>
    </xf>
    <xf numFmtId="9" fontId="35" fillId="0" borderId="53" xfId="0" applyNumberFormat="1" applyFont="1" applyBorder="1" applyAlignment="1" applyProtection="1">
      <alignment horizontal="center" vertical="center"/>
      <protection locked="0"/>
    </xf>
    <xf numFmtId="164" fontId="33" fillId="0" borderId="39" xfId="0" applyNumberFormat="1" applyFont="1" applyBorder="1" applyAlignment="1">
      <alignment horizontal="center" vertical="center"/>
    </xf>
    <xf numFmtId="0" fontId="7" fillId="5" borderId="28" xfId="0" applyFont="1" applyFill="1" applyBorder="1" applyAlignment="1" applyProtection="1">
      <alignment horizontal="right"/>
      <protection locked="0"/>
    </xf>
    <xf numFmtId="0" fontId="33" fillId="0" borderId="15" xfId="0" applyFont="1" applyBorder="1" applyAlignment="1">
      <alignment horizontal="right" vertical="center"/>
    </xf>
    <xf numFmtId="0" fontId="35" fillId="0" borderId="45" xfId="0" applyFont="1" applyBorder="1" applyAlignment="1" applyProtection="1">
      <alignment horizontal="right" vertical="center"/>
      <protection locked="0"/>
    </xf>
    <xf numFmtId="0" fontId="33" fillId="0" borderId="39" xfId="0" applyFont="1" applyBorder="1"/>
    <xf numFmtId="0" fontId="33" fillId="0" borderId="31" xfId="0" applyFont="1" applyBorder="1"/>
    <xf numFmtId="0" fontId="7" fillId="8" borderId="1" xfId="0" applyFont="1" applyFill="1" applyBorder="1" applyAlignment="1" applyProtection="1">
      <alignment horizontal="center" vertical="center"/>
      <protection locked="0"/>
    </xf>
    <xf numFmtId="164" fontId="7" fillId="8" borderId="1" xfId="2" applyNumberFormat="1" applyFont="1" applyFill="1" applyBorder="1" applyAlignment="1" applyProtection="1">
      <alignment horizontal="center" vertical="center"/>
      <protection locked="0"/>
    </xf>
    <xf numFmtId="9" fontId="7" fillId="8" borderId="1" xfId="2" applyFont="1" applyFill="1" applyBorder="1" applyAlignment="1" applyProtection="1">
      <alignment horizontal="center" vertical="center"/>
      <protection locked="0"/>
    </xf>
    <xf numFmtId="168" fontId="13" fillId="5" borderId="1" xfId="0" applyNumberFormat="1" applyFont="1" applyFill="1" applyBorder="1" applyAlignment="1" applyProtection="1">
      <alignment horizontal="right" vertical="center"/>
      <protection locked="0"/>
    </xf>
    <xf numFmtId="0" fontId="31" fillId="5" borderId="1" xfId="0" applyFont="1" applyFill="1" applyBorder="1" applyAlignment="1" applyProtection="1">
      <alignment horizontal="right"/>
      <protection locked="0"/>
    </xf>
    <xf numFmtId="0" fontId="7" fillId="5" borderId="1" xfId="0" applyFont="1" applyFill="1" applyBorder="1" applyAlignment="1" applyProtection="1">
      <alignment vertical="center"/>
      <protection locked="0"/>
    </xf>
    <xf numFmtId="164" fontId="7" fillId="5" borderId="1" xfId="1" applyFont="1" applyFill="1" applyBorder="1" applyAlignment="1" applyProtection="1">
      <alignment horizontal="center" vertical="center"/>
      <protection locked="0"/>
    </xf>
    <xf numFmtId="9" fontId="7" fillId="5" borderId="1" xfId="2" applyFont="1" applyFill="1" applyBorder="1" applyAlignment="1" applyProtection="1">
      <alignment horizontal="center" vertical="center"/>
      <protection locked="0"/>
    </xf>
    <xf numFmtId="0" fontId="13" fillId="5" borderId="1" xfId="0" applyFont="1" applyFill="1" applyBorder="1" applyProtection="1">
      <protection locked="0"/>
    </xf>
    <xf numFmtId="49" fontId="34" fillId="0" borderId="1" xfId="0" applyNumberFormat="1" applyFont="1" applyBorder="1" applyAlignment="1">
      <alignment vertical="center"/>
    </xf>
    <xf numFmtId="164" fontId="33" fillId="0" borderId="1" xfId="1" applyFont="1" applyBorder="1" applyAlignment="1">
      <alignment horizontal="center" vertical="center"/>
    </xf>
    <xf numFmtId="164" fontId="33" fillId="0" borderId="1" xfId="1" applyFont="1" applyFill="1" applyBorder="1" applyAlignment="1">
      <alignment horizontal="center" vertical="center"/>
    </xf>
    <xf numFmtId="9" fontId="35" fillId="0" borderId="1" xfId="2" applyFont="1" applyBorder="1" applyAlignment="1" applyProtection="1">
      <alignment horizontal="center" vertical="center"/>
      <protection locked="0"/>
    </xf>
    <xf numFmtId="0" fontId="35" fillId="0" borderId="1" xfId="0" applyFont="1" applyBorder="1" applyAlignment="1">
      <alignment horizontal="center" vertical="center"/>
    </xf>
    <xf numFmtId="0" fontId="30" fillId="0" borderId="56" xfId="0" applyFont="1" applyBorder="1" applyAlignment="1" applyProtection="1">
      <alignment horizontal="right" vertical="center"/>
      <protection locked="0"/>
    </xf>
    <xf numFmtId="0" fontId="33" fillId="0" borderId="31" xfId="1" applyNumberFormat="1" applyFont="1" applyBorder="1" applyAlignment="1">
      <alignment horizontal="right" vertical="center"/>
    </xf>
    <xf numFmtId="0" fontId="27" fillId="10" borderId="0" xfId="0" applyFont="1" applyFill="1" applyAlignment="1">
      <alignment horizontal="center" vertical="center" wrapText="1"/>
    </xf>
    <xf numFmtId="0" fontId="35" fillId="0" borderId="53" xfId="2" applyNumberFormat="1" applyFont="1" applyFill="1" applyBorder="1" applyAlignment="1" applyProtection="1">
      <alignment horizontal="center" vertical="center"/>
      <protection locked="0"/>
    </xf>
    <xf numFmtId="0" fontId="35" fillId="0" borderId="53" xfId="2" applyNumberFormat="1" applyFont="1" applyBorder="1" applyAlignment="1" applyProtection="1">
      <alignment horizontal="center" vertical="center"/>
      <protection locked="0"/>
    </xf>
    <xf numFmtId="172" fontId="55" fillId="0" borderId="0" xfId="0" applyNumberFormat="1" applyFont="1" applyAlignment="1">
      <alignment horizontal="left"/>
    </xf>
    <xf numFmtId="172" fontId="60" fillId="0" borderId="0" xfId="1" applyNumberFormat="1" applyFont="1" applyFill="1" applyBorder="1" applyAlignment="1">
      <alignment horizontal="left"/>
    </xf>
    <xf numFmtId="0" fontId="0" fillId="3" borderId="0" xfId="0" applyFill="1"/>
    <xf numFmtId="49" fontId="71" fillId="0" borderId="0" xfId="0" applyNumberFormat="1" applyFont="1" applyAlignment="1">
      <alignment vertical="center"/>
    </xf>
    <xf numFmtId="49" fontId="70" fillId="0" borderId="0" xfId="0" applyNumberFormat="1" applyFont="1" applyAlignment="1">
      <alignment horizontal="center" vertical="center"/>
    </xf>
    <xf numFmtId="172" fontId="71" fillId="0" borderId="0" xfId="4" applyNumberFormat="1" applyFont="1" applyFill="1" applyBorder="1" applyAlignment="1">
      <alignment horizontal="left" vertical="center"/>
    </xf>
    <xf numFmtId="49" fontId="71" fillId="0" borderId="66" xfId="0" applyNumberFormat="1" applyFont="1" applyBorder="1" applyAlignment="1">
      <alignment vertical="center"/>
    </xf>
    <xf numFmtId="49" fontId="70" fillId="0" borderId="66" xfId="0" applyNumberFormat="1" applyFont="1" applyBorder="1" applyAlignment="1">
      <alignment horizontal="center" vertical="center"/>
    </xf>
    <xf numFmtId="172" fontId="71" fillId="0" borderId="66" xfId="4" applyNumberFormat="1" applyFont="1" applyFill="1" applyBorder="1" applyAlignment="1">
      <alignment horizontal="left" vertical="center"/>
    </xf>
    <xf numFmtId="164" fontId="70" fillId="0" borderId="66" xfId="4" applyFont="1" applyFill="1" applyBorder="1" applyAlignment="1">
      <alignment horizontal="center" vertical="center"/>
    </xf>
    <xf numFmtId="164" fontId="70" fillId="0" borderId="0" xfId="4" applyFont="1" applyFill="1" applyBorder="1" applyAlignment="1">
      <alignment horizontal="center" vertical="center"/>
    </xf>
    <xf numFmtId="0" fontId="72" fillId="0" borderId="0" xfId="0" applyFont="1" applyAlignment="1">
      <alignment horizontal="left" vertical="center"/>
    </xf>
    <xf numFmtId="0" fontId="53" fillId="0" borderId="0" xfId="0" applyFont="1"/>
    <xf numFmtId="0" fontId="71" fillId="0" borderId="0" xfId="0" applyFont="1" applyAlignment="1">
      <alignment horizontal="right" vertical="center"/>
    </xf>
    <xf numFmtId="2" fontId="53" fillId="0" borderId="0" xfId="0" applyNumberFormat="1" applyFont="1"/>
    <xf numFmtId="165" fontId="53" fillId="0" borderId="0" xfId="0" applyNumberFormat="1" applyFont="1"/>
    <xf numFmtId="172" fontId="71" fillId="0" borderId="0" xfId="1" applyNumberFormat="1" applyFont="1" applyFill="1" applyBorder="1" applyAlignment="1">
      <alignment horizontal="center" vertical="center"/>
    </xf>
    <xf numFmtId="1" fontId="53" fillId="0" borderId="66" xfId="0" applyNumberFormat="1" applyFont="1" applyBorder="1"/>
    <xf numFmtId="172" fontId="53" fillId="0" borderId="66" xfId="0" applyNumberFormat="1" applyFont="1" applyBorder="1"/>
    <xf numFmtId="1" fontId="53" fillId="0" borderId="0" xfId="0" applyNumberFormat="1" applyFont="1"/>
    <xf numFmtId="0" fontId="53" fillId="0" borderId="66" xfId="0" applyFont="1" applyBorder="1" applyAlignment="1">
      <alignment vertical="center"/>
    </xf>
    <xf numFmtId="0" fontId="72" fillId="0" borderId="66" xfId="0" applyFont="1" applyBorder="1" applyAlignment="1">
      <alignment horizontal="left" vertical="center"/>
    </xf>
    <xf numFmtId="0" fontId="71" fillId="0" borderId="66" xfId="0" applyFont="1" applyBorder="1" applyAlignment="1">
      <alignment horizontal="right" vertical="center"/>
    </xf>
    <xf numFmtId="172" fontId="71" fillId="0" borderId="66" xfId="1" applyNumberFormat="1" applyFont="1" applyFill="1" applyBorder="1" applyAlignment="1">
      <alignment horizontal="center" vertical="center"/>
    </xf>
    <xf numFmtId="0" fontId="60" fillId="0" borderId="0" xfId="0" applyFont="1"/>
    <xf numFmtId="172" fontId="53" fillId="0" borderId="0" xfId="0" applyNumberFormat="1" applyFont="1"/>
    <xf numFmtId="172" fontId="60" fillId="0" borderId="0" xfId="0" applyNumberFormat="1" applyFont="1"/>
    <xf numFmtId="164" fontId="35" fillId="0" borderId="15" xfId="1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5" fillId="0" borderId="0" xfId="0" applyFont="1"/>
    <xf numFmtId="164" fontId="35" fillId="0" borderId="1" xfId="1" applyFont="1" applyFill="1" applyBorder="1" applyAlignment="1" applyProtection="1">
      <alignment horizontal="center" vertical="center"/>
    </xf>
    <xf numFmtId="9" fontId="7" fillId="0" borderId="1" xfId="2" applyFont="1" applyFill="1" applyBorder="1" applyAlignment="1" applyProtection="1">
      <alignment horizontal="center"/>
      <protection locked="0"/>
    </xf>
    <xf numFmtId="9" fontId="7" fillId="0" borderId="36" xfId="2" applyFont="1" applyFill="1" applyBorder="1" applyAlignment="1" applyProtection="1">
      <alignment horizontal="center"/>
      <protection locked="0"/>
    </xf>
    <xf numFmtId="171" fontId="7" fillId="0" borderId="1" xfId="2" applyNumberFormat="1" applyFont="1" applyFill="1" applyBorder="1" applyAlignment="1" applyProtection="1">
      <alignment horizontal="center"/>
      <protection locked="0"/>
    </xf>
    <xf numFmtId="9" fontId="40" fillId="0" borderId="36" xfId="2" applyFont="1" applyFill="1" applyBorder="1" applyAlignment="1" applyProtection="1">
      <alignment horizontal="center" vertical="center"/>
      <protection locked="0"/>
    </xf>
    <xf numFmtId="0" fontId="27" fillId="3" borderId="0" xfId="0" applyFont="1" applyFill="1" applyAlignment="1">
      <alignment horizontal="center" vertical="center" wrapText="1"/>
    </xf>
    <xf numFmtId="0" fontId="37" fillId="0" borderId="21" xfId="0" applyFont="1" applyBorder="1" applyAlignment="1">
      <alignment horizontal="right" vertical="center"/>
    </xf>
    <xf numFmtId="164" fontId="13" fillId="0" borderId="33" xfId="0" applyNumberFormat="1" applyFont="1" applyBorder="1" applyAlignment="1">
      <alignment horizontal="center" vertical="center"/>
    </xf>
    <xf numFmtId="0" fontId="13" fillId="0" borderId="33" xfId="1" applyNumberFormat="1" applyFont="1" applyFill="1" applyBorder="1" applyAlignment="1" applyProtection="1">
      <alignment horizontal="right" vertical="center"/>
    </xf>
    <xf numFmtId="0" fontId="13" fillId="0" borderId="33" xfId="1" applyNumberFormat="1" applyFont="1" applyFill="1" applyBorder="1" applyAlignment="1" applyProtection="1">
      <alignment horizontal="left" vertical="center"/>
    </xf>
    <xf numFmtId="49" fontId="40" fillId="0" borderId="38" xfId="0" applyNumberFormat="1" applyFont="1" applyBorder="1" applyAlignment="1">
      <alignment horizontal="left" vertical="center"/>
    </xf>
    <xf numFmtId="0" fontId="7" fillId="0" borderId="35" xfId="0" applyFont="1" applyBorder="1" applyAlignment="1">
      <alignment horizontal="center" vertical="center"/>
    </xf>
    <xf numFmtId="0" fontId="7" fillId="0" borderId="36" xfId="1" applyNumberFormat="1" applyFont="1" applyFill="1" applyBorder="1" applyAlignment="1" applyProtection="1">
      <alignment horizontal="center" vertical="center"/>
    </xf>
    <xf numFmtId="9" fontId="74" fillId="0" borderId="36" xfId="2" applyFont="1" applyFill="1" applyBorder="1" applyAlignment="1" applyProtection="1">
      <alignment horizontal="center"/>
      <protection locked="0"/>
    </xf>
    <xf numFmtId="164" fontId="7" fillId="0" borderId="39" xfId="1" applyFont="1" applyFill="1" applyBorder="1" applyAlignment="1" applyProtection="1">
      <alignment horizontal="center" vertical="center"/>
    </xf>
    <xf numFmtId="0" fontId="13" fillId="0" borderId="46" xfId="0" applyFont="1" applyBorder="1" applyAlignment="1">
      <alignment horizontal="center" vertical="center"/>
    </xf>
    <xf numFmtId="164" fontId="13" fillId="0" borderId="52" xfId="1" applyFont="1" applyBorder="1" applyAlignment="1">
      <alignment horizontal="center" vertical="center"/>
    </xf>
    <xf numFmtId="0" fontId="34" fillId="0" borderId="40" xfId="0" applyFont="1" applyBorder="1" applyAlignment="1">
      <alignment horizontal="left" vertical="center"/>
    </xf>
    <xf numFmtId="0" fontId="36" fillId="0" borderId="21" xfId="0" applyFont="1" applyBorder="1" applyAlignment="1">
      <alignment horizontal="right" vertical="center"/>
    </xf>
    <xf numFmtId="0" fontId="36" fillId="0" borderId="15" xfId="0" applyFont="1" applyBorder="1" applyAlignment="1">
      <alignment horizontal="right" vertical="center"/>
    </xf>
    <xf numFmtId="0" fontId="36" fillId="0" borderId="20" xfId="0" applyFont="1" applyBorder="1" applyAlignment="1">
      <alignment horizontal="right" vertical="center"/>
    </xf>
    <xf numFmtId="0" fontId="35" fillId="0" borderId="31" xfId="1" applyNumberFormat="1" applyFont="1" applyFill="1" applyBorder="1" applyAlignment="1" applyProtection="1">
      <alignment horizontal="right" vertical="center" shrinkToFit="1"/>
    </xf>
    <xf numFmtId="0" fontId="35" fillId="0" borderId="31" xfId="1" applyNumberFormat="1" applyFont="1" applyBorder="1" applyAlignment="1">
      <alignment horizontal="right" vertical="center" shrinkToFit="1"/>
    </xf>
    <xf numFmtId="0" fontId="33" fillId="0" borderId="33" xfId="0" applyFont="1" applyBorder="1" applyAlignment="1">
      <alignment horizontal="right" shrinkToFit="1"/>
    </xf>
    <xf numFmtId="0" fontId="33" fillId="0" borderId="38" xfId="0" applyFont="1" applyBorder="1" applyAlignment="1">
      <alignment horizontal="right"/>
    </xf>
    <xf numFmtId="0" fontId="33" fillId="0" borderId="31" xfId="0" applyFont="1" applyBorder="1" applyAlignment="1">
      <alignment horizontal="right" shrinkToFit="1"/>
    </xf>
    <xf numFmtId="0" fontId="33" fillId="0" borderId="39" xfId="0" applyFont="1" applyBorder="1" applyAlignment="1">
      <alignment horizontal="right"/>
    </xf>
    <xf numFmtId="0" fontId="33" fillId="0" borderId="42" xfId="0" applyFont="1" applyBorder="1" applyAlignment="1">
      <alignment horizontal="right" shrinkToFit="1"/>
    </xf>
    <xf numFmtId="0" fontId="33" fillId="0" borderId="43" xfId="0" applyFont="1" applyBorder="1" applyAlignment="1">
      <alignment horizontal="right"/>
    </xf>
    <xf numFmtId="0" fontId="33" fillId="0" borderId="34" xfId="0" applyFont="1" applyBorder="1" applyAlignment="1">
      <alignment horizontal="right" shrinkToFit="1"/>
    </xf>
    <xf numFmtId="0" fontId="33" fillId="0" borderId="40" xfId="0" applyFont="1" applyBorder="1" applyAlignment="1">
      <alignment horizontal="right"/>
    </xf>
    <xf numFmtId="0" fontId="33" fillId="0" borderId="31" xfId="0" applyFont="1" applyBorder="1" applyAlignment="1">
      <alignment horizontal="right" vertical="center" shrinkToFit="1"/>
    </xf>
    <xf numFmtId="0" fontId="13" fillId="0" borderId="31" xfId="0" applyFont="1" applyBorder="1" applyAlignment="1">
      <alignment horizontal="right" vertical="center" shrinkToFit="1"/>
    </xf>
    <xf numFmtId="0" fontId="38" fillId="0" borderId="31" xfId="0" applyFont="1" applyBorder="1" applyAlignment="1" applyProtection="1">
      <alignment horizontal="right" vertical="center"/>
      <protection locked="0"/>
    </xf>
    <xf numFmtId="0" fontId="35" fillId="0" borderId="39" xfId="1" applyNumberFormat="1" applyFont="1" applyFill="1" applyBorder="1" applyAlignment="1" applyProtection="1">
      <alignment horizontal="right"/>
    </xf>
    <xf numFmtId="2" fontId="33" fillId="0" borderId="39" xfId="0" applyNumberFormat="1" applyFont="1" applyBorder="1" applyAlignment="1">
      <alignment horizontal="right"/>
    </xf>
    <xf numFmtId="2" fontId="13" fillId="0" borderId="39" xfId="0" applyNumberFormat="1" applyFont="1" applyBorder="1" applyAlignment="1">
      <alignment horizontal="right"/>
    </xf>
    <xf numFmtId="164" fontId="33" fillId="0" borderId="35" xfId="1" applyFont="1" applyFill="1" applyBorder="1" applyAlignment="1">
      <alignment horizontal="center" vertical="center"/>
    </xf>
    <xf numFmtId="9" fontId="35" fillId="0" borderId="21" xfId="2" applyFont="1" applyFill="1" applyBorder="1" applyAlignment="1" applyProtection="1">
      <alignment horizontal="center" vertical="center"/>
      <protection locked="0"/>
    </xf>
    <xf numFmtId="164" fontId="33" fillId="0" borderId="41" xfId="1" applyFont="1" applyFill="1" applyBorder="1" applyAlignment="1">
      <alignment horizontal="center" vertical="center"/>
    </xf>
    <xf numFmtId="164" fontId="33" fillId="0" borderId="37" xfId="1" applyFont="1" applyFill="1" applyBorder="1" applyAlignment="1">
      <alignment horizontal="center" vertical="center"/>
    </xf>
    <xf numFmtId="9" fontId="35" fillId="0" borderId="40" xfId="2" applyFont="1" applyFill="1" applyBorder="1" applyAlignment="1" applyProtection="1">
      <alignment horizontal="center" vertical="center"/>
      <protection locked="0"/>
    </xf>
    <xf numFmtId="9" fontId="35" fillId="0" borderId="20" xfId="2" applyFont="1" applyFill="1" applyBorder="1" applyAlignment="1" applyProtection="1">
      <alignment horizontal="center" vertical="center"/>
      <protection locked="0"/>
    </xf>
    <xf numFmtId="9" fontId="7" fillId="0" borderId="39" xfId="2" applyFont="1" applyFill="1" applyBorder="1" applyAlignment="1" applyProtection="1">
      <alignment horizontal="center" vertical="center"/>
      <protection locked="0"/>
    </xf>
    <xf numFmtId="164" fontId="33" fillId="0" borderId="39" xfId="1" applyFont="1" applyFill="1" applyBorder="1" applyAlignment="1" applyProtection="1">
      <alignment horizontal="center" vertical="center"/>
    </xf>
    <xf numFmtId="0" fontId="33" fillId="0" borderId="41" xfId="0" applyFont="1" applyBorder="1" applyAlignment="1">
      <alignment horizontal="center" vertical="center"/>
    </xf>
    <xf numFmtId="0" fontId="33" fillId="0" borderId="15" xfId="0" applyFont="1" applyBorder="1" applyAlignment="1">
      <alignment horizontal="center" vertical="center"/>
    </xf>
    <xf numFmtId="0" fontId="33" fillId="0" borderId="45" xfId="0" applyFont="1" applyBorder="1" applyAlignment="1">
      <alignment horizontal="right" vertical="center"/>
    </xf>
    <xf numFmtId="0" fontId="32" fillId="0" borderId="31" xfId="0" applyFont="1" applyBorder="1" applyAlignment="1">
      <alignment vertical="center"/>
    </xf>
    <xf numFmtId="0" fontId="31" fillId="0" borderId="80" xfId="0" applyFont="1" applyBorder="1" applyAlignment="1" applyProtection="1">
      <alignment horizontal="right" vertical="center"/>
      <protection locked="0"/>
    </xf>
    <xf numFmtId="49" fontId="40" fillId="0" borderId="36" xfId="0" applyNumberFormat="1" applyFont="1" applyBorder="1" applyAlignment="1">
      <alignment horizontal="left" vertical="center"/>
    </xf>
    <xf numFmtId="0" fontId="39" fillId="0" borderId="36" xfId="0" applyFont="1" applyBorder="1" applyAlignment="1">
      <alignment horizontal="left" vertical="center"/>
    </xf>
    <xf numFmtId="0" fontId="39" fillId="0" borderId="37" xfId="0" applyFont="1" applyBorder="1" applyAlignment="1">
      <alignment horizontal="left" vertical="center"/>
    </xf>
    <xf numFmtId="164" fontId="7" fillId="0" borderId="52" xfId="1" applyFont="1" applyFill="1" applyBorder="1" applyAlignment="1" applyProtection="1">
      <alignment horizontal="center" vertical="center"/>
    </xf>
    <xf numFmtId="2" fontId="75" fillId="0" borderId="31" xfId="0" applyNumberFormat="1" applyFont="1" applyBorder="1" applyAlignment="1">
      <alignment horizontal="center"/>
    </xf>
    <xf numFmtId="2" fontId="75" fillId="0" borderId="31" xfId="0" applyNumberFormat="1" applyFont="1" applyBorder="1" applyAlignment="1">
      <alignment horizontal="left"/>
    </xf>
    <xf numFmtId="0" fontId="75" fillId="0" borderId="36" xfId="0" applyFont="1" applyBorder="1" applyAlignment="1">
      <alignment horizontal="center"/>
    </xf>
    <xf numFmtId="0" fontId="75" fillId="0" borderId="46" xfId="0" applyFont="1" applyBorder="1" applyAlignment="1">
      <alignment horizontal="center"/>
    </xf>
    <xf numFmtId="0" fontId="75" fillId="0" borderId="52" xfId="0" applyFont="1" applyBorder="1" applyAlignment="1">
      <alignment horizontal="center"/>
    </xf>
    <xf numFmtId="2" fontId="75" fillId="0" borderId="42" xfId="0" applyNumberFormat="1" applyFont="1" applyBorder="1" applyAlignment="1">
      <alignment horizontal="center"/>
    </xf>
    <xf numFmtId="2" fontId="75" fillId="0" borderId="42" xfId="0" applyNumberFormat="1" applyFont="1" applyBorder="1" applyAlignment="1">
      <alignment horizontal="left"/>
    </xf>
    <xf numFmtId="0" fontId="75" fillId="0" borderId="41" xfId="0" applyFont="1" applyBorder="1" applyAlignment="1">
      <alignment horizontal="center"/>
    </xf>
    <xf numFmtId="0" fontId="75" fillId="0" borderId="43" xfId="0" applyFont="1" applyBorder="1" applyAlignment="1">
      <alignment horizontal="center"/>
    </xf>
    <xf numFmtId="0" fontId="75" fillId="0" borderId="39" xfId="0" applyFont="1" applyBorder="1" applyAlignment="1">
      <alignment horizontal="center"/>
    </xf>
    <xf numFmtId="0" fontId="75" fillId="0" borderId="31" xfId="0" applyFont="1" applyBorder="1" applyAlignment="1">
      <alignment horizontal="center"/>
    </xf>
    <xf numFmtId="0" fontId="75" fillId="0" borderId="31" xfId="0" applyFont="1" applyBorder="1" applyAlignment="1">
      <alignment horizontal="left"/>
    </xf>
    <xf numFmtId="164" fontId="75" fillId="0" borderId="31" xfId="0" applyNumberFormat="1" applyFont="1" applyBorder="1" applyAlignment="1">
      <alignment horizontal="center"/>
    </xf>
    <xf numFmtId="9" fontId="76" fillId="0" borderId="36" xfId="2" applyFont="1" applyFill="1" applyBorder="1" applyAlignment="1" applyProtection="1">
      <alignment horizontal="center"/>
      <protection locked="0"/>
    </xf>
    <xf numFmtId="0" fontId="76" fillId="0" borderId="36" xfId="0" applyFont="1" applyBorder="1" applyAlignment="1">
      <alignment horizontal="center"/>
    </xf>
    <xf numFmtId="0" fontId="75" fillId="0" borderId="45" xfId="0" applyFont="1" applyBorder="1" applyAlignment="1">
      <alignment horizontal="center"/>
    </xf>
    <xf numFmtId="164" fontId="35" fillId="0" borderId="46" xfId="1" applyFont="1" applyFill="1" applyBorder="1" applyAlignment="1" applyProtection="1">
      <alignment horizontal="center" vertical="center"/>
    </xf>
    <xf numFmtId="0" fontId="67" fillId="0" borderId="31" xfId="1" applyNumberFormat="1" applyFont="1" applyBorder="1" applyAlignment="1">
      <alignment horizontal="left" vertical="center"/>
    </xf>
    <xf numFmtId="0" fontId="38" fillId="0" borderId="45" xfId="0" applyFont="1" applyBorder="1" applyAlignment="1" applyProtection="1">
      <alignment horizontal="right" vertical="center"/>
      <protection locked="0"/>
    </xf>
    <xf numFmtId="0" fontId="32" fillId="0" borderId="15" xfId="0" applyFont="1" applyBorder="1" applyAlignment="1">
      <alignment horizontal="center" vertical="center"/>
    </xf>
    <xf numFmtId="172" fontId="53" fillId="0" borderId="0" xfId="1" applyNumberFormat="1" applyFont="1" applyFill="1" applyBorder="1" applyAlignment="1">
      <alignment horizontal="left"/>
    </xf>
    <xf numFmtId="0" fontId="53" fillId="0" borderId="67" xfId="0" applyFont="1" applyBorder="1" applyAlignment="1">
      <alignment horizontal="left"/>
    </xf>
    <xf numFmtId="169" fontId="53" fillId="0" borderId="67" xfId="0" applyNumberFormat="1" applyFont="1" applyBorder="1" applyAlignment="1">
      <alignment horizontal="left"/>
    </xf>
    <xf numFmtId="49" fontId="53" fillId="0" borderId="66" xfId="0" applyNumberFormat="1" applyFont="1" applyBorder="1" applyAlignment="1">
      <alignment vertical="center"/>
    </xf>
    <xf numFmtId="172" fontId="53" fillId="0" borderId="66" xfId="4" applyNumberFormat="1" applyFont="1" applyFill="1" applyBorder="1" applyAlignment="1">
      <alignment vertical="center"/>
    </xf>
    <xf numFmtId="0" fontId="33" fillId="0" borderId="31" xfId="1" applyNumberFormat="1" applyFont="1" applyBorder="1" applyAlignment="1">
      <alignment horizontal="left" vertical="center"/>
    </xf>
    <xf numFmtId="49" fontId="34" fillId="0" borderId="52" xfId="0" applyNumberFormat="1" applyFont="1" applyBorder="1" applyAlignment="1">
      <alignment horizontal="left" vertical="center"/>
    </xf>
    <xf numFmtId="0" fontId="30" fillId="0" borderId="31" xfId="0" applyFont="1" applyBorder="1" applyAlignment="1" applyProtection="1">
      <alignment horizontal="right" vertical="center"/>
      <protection locked="0"/>
    </xf>
    <xf numFmtId="0" fontId="7" fillId="5" borderId="0" xfId="0" applyFont="1" applyFill="1" applyAlignment="1" applyProtection="1">
      <alignment horizontal="center"/>
      <protection locked="0"/>
    </xf>
    <xf numFmtId="0" fontId="7" fillId="5" borderId="0" xfId="0" applyFont="1" applyFill="1" applyAlignment="1" applyProtection="1">
      <alignment horizontal="center" vertical="center"/>
      <protection locked="0"/>
    </xf>
    <xf numFmtId="0" fontId="33" fillId="0" borderId="42" xfId="0" applyFont="1" applyBorder="1" applyAlignment="1">
      <alignment horizontal="right" vertical="center"/>
    </xf>
    <xf numFmtId="173" fontId="0" fillId="0" borderId="0" xfId="0" applyNumberFormat="1"/>
    <xf numFmtId="0" fontId="0" fillId="0" borderId="66" xfId="0" applyBorder="1"/>
    <xf numFmtId="173" fontId="0" fillId="0" borderId="66" xfId="0" applyNumberFormat="1" applyBorder="1"/>
    <xf numFmtId="0" fontId="60" fillId="0" borderId="0" xfId="0" applyFont="1" applyAlignment="1">
      <alignment horizontal="left" vertical="center"/>
    </xf>
    <xf numFmtId="1" fontId="53" fillId="0" borderId="0" xfId="0" applyNumberFormat="1" applyFont="1" applyAlignment="1">
      <alignment horizontal="right"/>
    </xf>
    <xf numFmtId="0" fontId="53" fillId="0" borderId="0" xfId="0" applyFont="1" applyAlignment="1">
      <alignment horizontal="right" vertical="center"/>
    </xf>
    <xf numFmtId="172" fontId="53" fillId="0" borderId="0" xfId="1" applyNumberFormat="1" applyFont="1" applyFill="1" applyBorder="1"/>
    <xf numFmtId="172" fontId="71" fillId="0" borderId="0" xfId="4" applyNumberFormat="1" applyFont="1" applyBorder="1" applyAlignment="1">
      <alignment horizontal="left" vertical="center"/>
    </xf>
    <xf numFmtId="9" fontId="7" fillId="0" borderId="1" xfId="2" applyFont="1" applyFill="1" applyBorder="1" applyAlignment="1" applyProtection="1">
      <alignment horizontal="left" vertical="center" indent="4"/>
      <protection locked="0"/>
    </xf>
    <xf numFmtId="0" fontId="76" fillId="0" borderId="36" xfId="2" applyNumberFormat="1" applyFont="1" applyFill="1" applyBorder="1" applyAlignment="1" applyProtection="1">
      <alignment horizontal="center"/>
    </xf>
    <xf numFmtId="0" fontId="75" fillId="0" borderId="39" xfId="0" applyFont="1" applyBorder="1" applyAlignment="1" applyProtection="1">
      <alignment horizontal="center"/>
      <protection locked="0"/>
    </xf>
    <xf numFmtId="0" fontId="75" fillId="0" borderId="15" xfId="0" applyFont="1" applyBorder="1" applyAlignment="1">
      <alignment horizontal="center"/>
    </xf>
    <xf numFmtId="164" fontId="33" fillId="0" borderId="39" xfId="1" applyFont="1" applyFill="1" applyBorder="1" applyAlignment="1">
      <alignment vertical="center"/>
    </xf>
    <xf numFmtId="0" fontId="30" fillId="0" borderId="35" xfId="0" applyFont="1" applyBorder="1" applyAlignment="1" applyProtection="1">
      <alignment horizontal="right" vertical="center"/>
      <protection locked="0"/>
    </xf>
    <xf numFmtId="0" fontId="30" fillId="0" borderId="37" xfId="0" applyFont="1" applyBorder="1" applyAlignment="1" applyProtection="1">
      <alignment horizontal="right" vertical="center"/>
      <protection locked="0"/>
    </xf>
    <xf numFmtId="0" fontId="30" fillId="0" borderId="55" xfId="0" applyFont="1" applyBorder="1" applyAlignment="1" applyProtection="1">
      <alignment horizontal="right" vertical="center"/>
      <protection locked="0"/>
    </xf>
    <xf numFmtId="49" fontId="75" fillId="0" borderId="36" xfId="0" applyNumberFormat="1" applyFont="1" applyBorder="1" applyAlignment="1">
      <alignment horizontal="left"/>
    </xf>
    <xf numFmtId="0" fontId="33" fillId="0" borderId="82" xfId="0" applyFont="1" applyBorder="1" applyAlignment="1">
      <alignment horizontal="center" vertical="center"/>
    </xf>
    <xf numFmtId="0" fontId="7" fillId="0" borderId="8" xfId="0" applyFont="1" applyBorder="1" applyAlignment="1" applyProtection="1">
      <alignment horizontal="center"/>
      <protection locked="0"/>
    </xf>
    <xf numFmtId="0" fontId="7" fillId="5" borderId="43" xfId="0" applyFont="1" applyFill="1" applyBorder="1" applyAlignment="1" applyProtection="1">
      <alignment horizontal="center" vertical="center"/>
      <protection locked="0"/>
    </xf>
    <xf numFmtId="0" fontId="7" fillId="5" borderId="54" xfId="0" applyFont="1" applyFill="1" applyBorder="1" applyAlignment="1" applyProtection="1">
      <alignment horizontal="center"/>
      <protection locked="0"/>
    </xf>
    <xf numFmtId="0" fontId="7" fillId="5" borderId="39" xfId="0" applyFont="1" applyFill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5" borderId="15" xfId="0" applyFont="1" applyFill="1" applyBorder="1" applyAlignment="1" applyProtection="1">
      <alignment horizontal="center"/>
      <protection locked="0"/>
    </xf>
    <xf numFmtId="0" fontId="30" fillId="0" borderId="20" xfId="0" applyFont="1" applyBorder="1" applyAlignment="1" applyProtection="1">
      <alignment horizontal="right" vertical="center"/>
      <protection locked="0"/>
    </xf>
    <xf numFmtId="0" fontId="35" fillId="0" borderId="39" xfId="1" applyNumberFormat="1" applyFont="1" applyBorder="1" applyAlignment="1">
      <alignment horizontal="left" vertical="center"/>
    </xf>
    <xf numFmtId="2" fontId="75" fillId="0" borderId="39" xfId="0" applyNumberFormat="1" applyFont="1" applyBorder="1" applyAlignment="1">
      <alignment horizontal="left"/>
    </xf>
    <xf numFmtId="171" fontId="7" fillId="0" borderId="31" xfId="2" applyNumberFormat="1" applyFont="1" applyFill="1" applyBorder="1" applyAlignment="1" applyProtection="1">
      <alignment horizontal="center"/>
      <protection locked="0"/>
    </xf>
    <xf numFmtId="49" fontId="34" fillId="0" borderId="28" xfId="0" applyNumberFormat="1" applyFont="1" applyBorder="1" applyAlignment="1">
      <alignment horizontal="left" vertical="center"/>
    </xf>
    <xf numFmtId="0" fontId="34" fillId="0" borderId="28" xfId="0" applyFont="1" applyBorder="1" applyAlignment="1">
      <alignment horizontal="left" vertical="center"/>
    </xf>
    <xf numFmtId="9" fontId="67" fillId="0" borderId="1" xfId="2" applyFont="1" applyBorder="1" applyAlignment="1" applyProtection="1">
      <alignment horizontal="center" vertical="center"/>
      <protection locked="0"/>
    </xf>
    <xf numFmtId="9" fontId="67" fillId="0" borderId="36" xfId="2" applyFont="1" applyBorder="1" applyAlignment="1" applyProtection="1">
      <alignment horizontal="center" vertical="center"/>
      <protection locked="0"/>
    </xf>
    <xf numFmtId="0" fontId="33" fillId="0" borderId="39" xfId="1" applyNumberFormat="1" applyFont="1" applyBorder="1" applyAlignment="1">
      <alignment horizontal="left" vertical="center"/>
    </xf>
    <xf numFmtId="49" fontId="42" fillId="0" borderId="43" xfId="0" applyNumberFormat="1" applyFont="1" applyBorder="1" applyAlignment="1">
      <alignment horizontal="left" vertical="center"/>
    </xf>
    <xf numFmtId="2" fontId="33" fillId="0" borderId="45" xfId="0" applyNumberFormat="1" applyFont="1" applyBorder="1" applyAlignment="1">
      <alignment horizontal="left" vertical="center"/>
    </xf>
    <xf numFmtId="0" fontId="43" fillId="0" borderId="38" xfId="1" applyNumberFormat="1" applyFont="1" applyFill="1" applyBorder="1" applyAlignment="1" applyProtection="1">
      <alignment horizontal="left" vertical="center"/>
    </xf>
    <xf numFmtId="164" fontId="33" fillId="0" borderId="41" xfId="1" applyFont="1" applyFill="1" applyBorder="1" applyAlignment="1" applyProtection="1">
      <alignment horizontal="center" vertical="center"/>
    </xf>
    <xf numFmtId="0" fontId="75" fillId="0" borderId="15" xfId="0" applyFont="1" applyBorder="1" applyAlignment="1" applyProtection="1">
      <alignment horizontal="center"/>
      <protection locked="0"/>
    </xf>
    <xf numFmtId="49" fontId="75" fillId="0" borderId="36" xfId="0" applyNumberFormat="1" applyFont="1" applyBorder="1" applyAlignment="1" applyProtection="1">
      <alignment horizontal="left"/>
      <protection locked="0"/>
    </xf>
    <xf numFmtId="168" fontId="13" fillId="5" borderId="13" xfId="0" applyNumberFormat="1" applyFont="1" applyFill="1" applyBorder="1" applyAlignment="1" applyProtection="1">
      <alignment horizontal="center" vertical="center"/>
      <protection locked="0"/>
    </xf>
    <xf numFmtId="168" fontId="13" fillId="5" borderId="16" xfId="0" applyNumberFormat="1" applyFont="1" applyFill="1" applyBorder="1" applyAlignment="1" applyProtection="1">
      <alignment horizontal="center" vertical="center"/>
      <protection locked="0"/>
    </xf>
    <xf numFmtId="1" fontId="30" fillId="0" borderId="15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168" fontId="13" fillId="5" borderId="2" xfId="0" applyNumberFormat="1" applyFont="1" applyFill="1" applyBorder="1" applyAlignment="1" applyProtection="1">
      <alignment horizontal="center" vertical="center"/>
      <protection locked="0"/>
    </xf>
    <xf numFmtId="0" fontId="32" fillId="0" borderId="45" xfId="0" applyFont="1" applyBorder="1" applyAlignment="1">
      <alignment horizontal="center" vertical="center"/>
    </xf>
    <xf numFmtId="0" fontId="35" fillId="0" borderId="52" xfId="1" applyNumberFormat="1" applyFont="1" applyBorder="1" applyAlignment="1">
      <alignment horizontal="left" vertical="center"/>
    </xf>
    <xf numFmtId="49" fontId="34" fillId="0" borderId="36" xfId="0" applyNumberFormat="1" applyFont="1" applyBorder="1" applyAlignment="1">
      <alignment vertical="center"/>
    </xf>
    <xf numFmtId="9" fontId="67" fillId="0" borderId="15" xfId="2" applyFont="1" applyFill="1" applyBorder="1" applyAlignment="1" applyProtection="1">
      <alignment horizontal="center" vertical="center"/>
      <protection locked="0"/>
    </xf>
    <xf numFmtId="49" fontId="42" fillId="0" borderId="65" xfId="0" applyNumberFormat="1" applyFont="1" applyBorder="1" applyAlignment="1">
      <alignment horizontal="left" vertical="center"/>
    </xf>
    <xf numFmtId="0" fontId="6" fillId="5" borderId="3" xfId="0" applyFont="1" applyFill="1" applyBorder="1" applyAlignment="1" applyProtection="1">
      <alignment horizontal="center" vertical="center"/>
      <protection locked="0"/>
    </xf>
    <xf numFmtId="0" fontId="6" fillId="5" borderId="23" xfId="0" applyFont="1" applyFill="1" applyBorder="1" applyAlignment="1" applyProtection="1">
      <alignment horizontal="center" vertical="center"/>
      <protection locked="0"/>
    </xf>
    <xf numFmtId="164" fontId="33" fillId="0" borderId="36" xfId="1" applyFont="1" applyFill="1" applyBorder="1" applyAlignment="1" applyProtection="1">
      <alignment horizontal="center" vertical="center"/>
    </xf>
    <xf numFmtId="0" fontId="75" fillId="0" borderId="39" xfId="0" applyFont="1" applyBorder="1" applyAlignment="1">
      <alignment horizontal="left"/>
    </xf>
    <xf numFmtId="49" fontId="75" fillId="0" borderId="35" xfId="0" applyNumberFormat="1" applyFont="1" applyBorder="1" applyAlignment="1">
      <alignment horizontal="left"/>
    </xf>
    <xf numFmtId="0" fontId="75" fillId="0" borderId="36" xfId="0" applyFont="1" applyBorder="1" applyAlignment="1">
      <alignment horizontal="left"/>
    </xf>
    <xf numFmtId="49" fontId="75" fillId="0" borderId="37" xfId="0" applyNumberFormat="1" applyFont="1" applyBorder="1" applyAlignment="1">
      <alignment horizontal="left"/>
    </xf>
    <xf numFmtId="9" fontId="80" fillId="0" borderId="36" xfId="2" applyFont="1" applyFill="1" applyBorder="1" applyAlignment="1" applyProtection="1">
      <alignment horizontal="center"/>
      <protection locked="0"/>
    </xf>
    <xf numFmtId="164" fontId="78" fillId="0" borderId="39" xfId="1" applyFont="1" applyFill="1" applyBorder="1" applyAlignment="1" applyProtection="1">
      <alignment horizontal="center"/>
    </xf>
    <xf numFmtId="164" fontId="78" fillId="0" borderId="31" xfId="1" applyFont="1" applyFill="1" applyBorder="1" applyAlignment="1" applyProtection="1">
      <alignment horizontal="center"/>
    </xf>
    <xf numFmtId="164" fontId="78" fillId="0" borderId="42" xfId="1" applyFont="1" applyFill="1" applyBorder="1" applyAlignment="1" applyProtection="1">
      <alignment horizontal="center"/>
    </xf>
    <xf numFmtId="164" fontId="78" fillId="0" borderId="39" xfId="1" applyFont="1" applyFill="1" applyBorder="1" applyAlignment="1">
      <alignment horizontal="center"/>
    </xf>
    <xf numFmtId="0" fontId="80" fillId="0" borderId="36" xfId="0" applyFont="1" applyBorder="1" applyAlignment="1" applyProtection="1">
      <alignment horizontal="right"/>
      <protection locked="0"/>
    </xf>
    <xf numFmtId="0" fontId="80" fillId="0" borderId="37" xfId="0" applyFont="1" applyBorder="1" applyAlignment="1" applyProtection="1">
      <alignment horizontal="right"/>
      <protection locked="0"/>
    </xf>
    <xf numFmtId="0" fontId="80" fillId="0" borderId="15" xfId="0" applyFont="1" applyBorder="1" applyAlignment="1">
      <alignment horizontal="right"/>
    </xf>
    <xf numFmtId="0" fontId="80" fillId="0" borderId="54" xfId="0" applyFont="1" applyBorder="1" applyAlignment="1">
      <alignment horizontal="right"/>
    </xf>
    <xf numFmtId="0" fontId="78" fillId="0" borderId="31" xfId="0" applyFont="1" applyBorder="1" applyAlignment="1">
      <alignment horizontal="right"/>
    </xf>
    <xf numFmtId="0" fontId="78" fillId="0" borderId="42" xfId="0" applyFont="1" applyBorder="1" applyAlignment="1">
      <alignment horizontal="right"/>
    </xf>
    <xf numFmtId="49" fontId="75" fillId="0" borderId="36" xfId="0" applyNumberFormat="1" applyFont="1" applyBorder="1"/>
    <xf numFmtId="0" fontId="75" fillId="0" borderId="36" xfId="0" applyFont="1" applyBorder="1"/>
    <xf numFmtId="49" fontId="75" fillId="0" borderId="37" xfId="0" applyNumberFormat="1" applyFont="1" applyBorder="1"/>
    <xf numFmtId="0" fontId="75" fillId="0" borderId="39" xfId="1" applyNumberFormat="1" applyFont="1" applyFill="1" applyBorder="1" applyAlignment="1" applyProtection="1">
      <alignment horizontal="left"/>
    </xf>
    <xf numFmtId="0" fontId="76" fillId="0" borderId="39" xfId="1" applyNumberFormat="1" applyFont="1" applyFill="1" applyBorder="1" applyAlignment="1" applyProtection="1">
      <alignment horizontal="left"/>
    </xf>
    <xf numFmtId="0" fontId="75" fillId="0" borderId="39" xfId="1" applyNumberFormat="1" applyFont="1" applyBorder="1" applyAlignment="1">
      <alignment horizontal="left"/>
    </xf>
    <xf numFmtId="164" fontId="75" fillId="0" borderId="34" xfId="0" applyNumberFormat="1" applyFont="1" applyBorder="1" applyAlignment="1">
      <alignment horizontal="center"/>
    </xf>
    <xf numFmtId="0" fontId="82" fillId="0" borderId="31" xfId="0" applyFont="1" applyBorder="1" applyAlignment="1" applyProtection="1">
      <alignment horizontal="right"/>
      <protection locked="0"/>
    </xf>
    <xf numFmtId="1" fontId="82" fillId="0" borderId="15" xfId="0" applyNumberFormat="1" applyFont="1" applyBorder="1" applyAlignment="1">
      <alignment horizontal="right"/>
    </xf>
    <xf numFmtId="1" fontId="82" fillId="0" borderId="20" xfId="0" applyNumberFormat="1" applyFont="1" applyBorder="1" applyAlignment="1">
      <alignment horizontal="right"/>
    </xf>
    <xf numFmtId="0" fontId="78" fillId="0" borderId="31" xfId="1" applyNumberFormat="1" applyFont="1" applyFill="1" applyBorder="1" applyAlignment="1" applyProtection="1">
      <alignment horizontal="right"/>
    </xf>
    <xf numFmtId="0" fontId="81" fillId="0" borderId="31" xfId="1" applyNumberFormat="1" applyFont="1" applyFill="1" applyBorder="1" applyAlignment="1" applyProtection="1">
      <alignment horizontal="right"/>
    </xf>
    <xf numFmtId="0" fontId="81" fillId="0" borderId="31" xfId="1" applyNumberFormat="1" applyFont="1" applyBorder="1" applyAlignment="1">
      <alignment horizontal="right"/>
    </xf>
    <xf numFmtId="0" fontId="78" fillId="0" borderId="31" xfId="1" applyNumberFormat="1" applyFont="1" applyBorder="1" applyAlignment="1">
      <alignment horizontal="right"/>
    </xf>
    <xf numFmtId="0" fontId="78" fillId="0" borderId="34" xfId="1" applyNumberFormat="1" applyFont="1" applyFill="1" applyBorder="1" applyAlignment="1" applyProtection="1">
      <alignment horizontal="right"/>
    </xf>
    <xf numFmtId="164" fontId="81" fillId="0" borderId="39" xfId="1" applyFont="1" applyFill="1" applyBorder="1" applyAlignment="1" applyProtection="1">
      <alignment horizontal="center"/>
    </xf>
    <xf numFmtId="9" fontId="82" fillId="0" borderId="2" xfId="2" applyFont="1" applyFill="1" applyBorder="1" applyAlignment="1" applyProtection="1">
      <alignment horizontal="center"/>
      <protection locked="0"/>
    </xf>
    <xf numFmtId="9" fontId="82" fillId="0" borderId="2" xfId="2" applyFont="1" applyBorder="1" applyAlignment="1" applyProtection="1">
      <alignment horizontal="center"/>
      <protection locked="0"/>
    </xf>
    <xf numFmtId="9" fontId="82" fillId="0" borderId="36" xfId="2" applyFont="1" applyFill="1" applyBorder="1" applyAlignment="1" applyProtection="1">
      <alignment horizontal="center"/>
      <protection locked="0"/>
    </xf>
    <xf numFmtId="9" fontId="82" fillId="0" borderId="36" xfId="2" applyFont="1" applyBorder="1" applyAlignment="1" applyProtection="1">
      <alignment horizontal="center"/>
      <protection locked="0"/>
    </xf>
    <xf numFmtId="9" fontId="31" fillId="0" borderId="22" xfId="2" applyFont="1" applyFill="1" applyBorder="1" applyAlignment="1" applyProtection="1">
      <alignment horizontal="center" vertical="center"/>
      <protection locked="0"/>
    </xf>
    <xf numFmtId="9" fontId="31" fillId="0" borderId="7" xfId="2" applyFont="1" applyFill="1" applyBorder="1" applyAlignment="1" applyProtection="1">
      <alignment horizontal="center" vertical="center"/>
      <protection locked="0"/>
    </xf>
    <xf numFmtId="0" fontId="31" fillId="0" borderId="22" xfId="0" applyFont="1" applyBorder="1" applyAlignment="1" applyProtection="1">
      <alignment horizontal="center" vertical="center"/>
      <protection locked="0"/>
    </xf>
    <xf numFmtId="0" fontId="31" fillId="0" borderId="9" xfId="0" applyFont="1" applyBorder="1" applyAlignment="1" applyProtection="1">
      <alignment horizontal="center" vertical="center"/>
      <protection locked="0"/>
    </xf>
    <xf numFmtId="168" fontId="83" fillId="5" borderId="2" xfId="0" applyNumberFormat="1" applyFont="1" applyFill="1" applyBorder="1" applyAlignment="1" applyProtection="1">
      <alignment horizontal="right" vertical="center"/>
      <protection locked="0"/>
    </xf>
    <xf numFmtId="2" fontId="84" fillId="5" borderId="1" xfId="0" applyNumberFormat="1" applyFont="1" applyFill="1" applyBorder="1" applyAlignment="1" applyProtection="1">
      <alignment horizontal="left" vertical="center"/>
      <protection locked="0"/>
    </xf>
    <xf numFmtId="2" fontId="84" fillId="5" borderId="1" xfId="0" applyNumberFormat="1" applyFont="1" applyFill="1" applyBorder="1" applyAlignment="1" applyProtection="1">
      <alignment horizontal="right" vertical="center"/>
      <protection locked="0"/>
    </xf>
    <xf numFmtId="2" fontId="84" fillId="5" borderId="45" xfId="0" applyNumberFormat="1" applyFont="1" applyFill="1" applyBorder="1" applyAlignment="1" applyProtection="1">
      <alignment horizontal="left" vertical="center"/>
      <protection locked="0"/>
    </xf>
    <xf numFmtId="0" fontId="84" fillId="5" borderId="53" xfId="0" applyFont="1" applyFill="1" applyBorder="1" applyAlignment="1" applyProtection="1">
      <alignment horizontal="center"/>
      <protection locked="0"/>
    </xf>
    <xf numFmtId="0" fontId="84" fillId="5" borderId="53" xfId="0" applyFont="1" applyFill="1" applyBorder="1" applyAlignment="1" applyProtection="1">
      <alignment horizontal="center" vertical="center"/>
      <protection locked="0"/>
    </xf>
    <xf numFmtId="164" fontId="84" fillId="5" borderId="36" xfId="1" applyFont="1" applyFill="1" applyBorder="1" applyAlignment="1" applyProtection="1">
      <alignment horizontal="center" vertical="center"/>
      <protection locked="0"/>
    </xf>
    <xf numFmtId="9" fontId="84" fillId="5" borderId="36" xfId="2" applyFont="1" applyFill="1" applyBorder="1" applyAlignment="1" applyProtection="1">
      <alignment horizontal="center" vertical="center"/>
      <protection locked="0"/>
    </xf>
    <xf numFmtId="0" fontId="83" fillId="5" borderId="39" xfId="0" applyFont="1" applyFill="1" applyBorder="1" applyProtection="1">
      <protection locked="0"/>
    </xf>
    <xf numFmtId="0" fontId="85" fillId="0" borderId="0" xfId="0" applyFont="1"/>
    <xf numFmtId="9" fontId="31" fillId="0" borderId="35" xfId="2" applyFont="1" applyFill="1" applyBorder="1" applyAlignment="1" applyProtection="1">
      <alignment horizontal="center" vertical="center"/>
      <protection locked="0"/>
    </xf>
    <xf numFmtId="0" fontId="86" fillId="0" borderId="0" xfId="0" applyFont="1"/>
    <xf numFmtId="0" fontId="31" fillId="0" borderId="35" xfId="0" applyFont="1" applyBorder="1" applyAlignment="1" applyProtection="1">
      <alignment horizontal="center" vertical="center"/>
      <protection locked="0"/>
    </xf>
    <xf numFmtId="0" fontId="31" fillId="0" borderId="38" xfId="0" applyFont="1" applyBorder="1" applyAlignment="1" applyProtection="1">
      <alignment horizontal="center" vertical="center"/>
      <protection locked="0"/>
    </xf>
    <xf numFmtId="0" fontId="81" fillId="0" borderId="15" xfId="0" applyFont="1" applyBorder="1" applyAlignment="1" applyProtection="1">
      <alignment horizontal="right"/>
      <protection locked="0"/>
    </xf>
    <xf numFmtId="164" fontId="78" fillId="0" borderId="39" xfId="1" applyFont="1" applyBorder="1" applyAlignment="1">
      <alignment horizontal="center"/>
    </xf>
    <xf numFmtId="0" fontId="79" fillId="0" borderId="15" xfId="0" applyFont="1" applyBorder="1"/>
    <xf numFmtId="0" fontId="79" fillId="0" borderId="45" xfId="0" applyFont="1" applyBorder="1"/>
    <xf numFmtId="2" fontId="33" fillId="0" borderId="42" xfId="0" applyNumberFormat="1" applyFont="1" applyBorder="1" applyAlignment="1">
      <alignment horizontal="right" vertical="center"/>
    </xf>
    <xf numFmtId="2" fontId="33" fillId="0" borderId="43" xfId="0" applyNumberFormat="1" applyFont="1" applyBorder="1" applyAlignment="1">
      <alignment horizontal="left" vertical="center"/>
    </xf>
    <xf numFmtId="0" fontId="30" fillId="0" borderId="41" xfId="0" applyFont="1" applyBorder="1" applyAlignment="1" applyProtection="1">
      <alignment horizontal="right" vertical="center"/>
      <protection locked="0"/>
    </xf>
    <xf numFmtId="49" fontId="34" fillId="0" borderId="43" xfId="0" applyNumberFormat="1" applyFont="1" applyBorder="1" applyAlignment="1">
      <alignment vertical="center"/>
    </xf>
    <xf numFmtId="164" fontId="35" fillId="0" borderId="41" xfId="1" applyFont="1" applyFill="1" applyBorder="1" applyAlignment="1" applyProtection="1">
      <alignment horizontal="center" vertical="center"/>
    </xf>
    <xf numFmtId="9" fontId="35" fillId="0" borderId="41" xfId="2" applyFont="1" applyFill="1" applyBorder="1" applyAlignment="1" applyProtection="1">
      <alignment horizontal="center" vertical="center"/>
      <protection locked="0"/>
    </xf>
    <xf numFmtId="0" fontId="35" fillId="0" borderId="41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3" fillId="0" borderId="43" xfId="0" applyFont="1" applyBorder="1" applyAlignment="1">
      <alignment horizontal="center"/>
    </xf>
    <xf numFmtId="0" fontId="43" fillId="0" borderId="46" xfId="0" applyFont="1" applyBorder="1" applyAlignment="1">
      <alignment horizontal="left" vertical="center"/>
    </xf>
    <xf numFmtId="0" fontId="81" fillId="0" borderId="36" xfId="0" applyFont="1" applyBorder="1" applyAlignment="1" applyProtection="1">
      <alignment horizontal="right"/>
      <protection locked="0"/>
    </xf>
    <xf numFmtId="164" fontId="33" fillId="0" borderId="31" xfId="1" applyFont="1" applyFill="1" applyBorder="1" applyAlignment="1" applyProtection="1">
      <alignment horizontal="center" vertical="center"/>
    </xf>
    <xf numFmtId="0" fontId="35" fillId="0" borderId="39" xfId="0" applyFont="1" applyBorder="1" applyAlignment="1">
      <alignment horizontal="center" vertical="center"/>
    </xf>
    <xf numFmtId="49" fontId="75" fillId="0" borderId="15" xfId="0" applyNumberFormat="1" applyFont="1" applyBorder="1" applyAlignment="1">
      <alignment horizontal="left"/>
    </xf>
    <xf numFmtId="164" fontId="78" fillId="0" borderId="36" xfId="1" applyFont="1" applyFill="1" applyBorder="1" applyAlignment="1" applyProtection="1">
      <alignment horizontal="center"/>
    </xf>
    <xf numFmtId="0" fontId="81" fillId="0" borderId="21" xfId="0" applyFont="1" applyBorder="1" applyAlignment="1" applyProtection="1">
      <alignment horizontal="right"/>
      <protection locked="0"/>
    </xf>
    <xf numFmtId="49" fontId="75" fillId="0" borderId="31" xfId="0" applyNumberFormat="1" applyFont="1" applyBorder="1" applyAlignment="1">
      <alignment horizontal="left"/>
    </xf>
    <xf numFmtId="164" fontId="81" fillId="0" borderId="36" xfId="1" applyFont="1" applyFill="1" applyBorder="1" applyAlignment="1" applyProtection="1">
      <alignment horizontal="center"/>
    </xf>
    <xf numFmtId="0" fontId="80" fillId="0" borderId="35" xfId="0" applyFont="1" applyBorder="1" applyAlignment="1" applyProtection="1">
      <alignment horizontal="right"/>
      <protection locked="0"/>
    </xf>
    <xf numFmtId="9" fontId="82" fillId="0" borderId="46" xfId="2" applyFont="1" applyFill="1" applyBorder="1" applyAlignment="1" applyProtection="1">
      <alignment horizontal="center"/>
      <protection locked="0"/>
    </xf>
    <xf numFmtId="1" fontId="82" fillId="0" borderId="21" xfId="0" applyNumberFormat="1" applyFont="1" applyBorder="1" applyAlignment="1">
      <alignment horizontal="right"/>
    </xf>
    <xf numFmtId="164" fontId="75" fillId="0" borderId="33" xfId="0" applyNumberFormat="1" applyFont="1" applyBorder="1" applyAlignment="1">
      <alignment horizontal="center"/>
    </xf>
    <xf numFmtId="0" fontId="82" fillId="0" borderId="1" xfId="0" applyFont="1" applyBorder="1" applyAlignment="1" applyProtection="1">
      <alignment horizontal="right"/>
      <protection locked="0"/>
    </xf>
    <xf numFmtId="164" fontId="78" fillId="0" borderId="36" xfId="1" applyFont="1" applyBorder="1" applyAlignment="1">
      <alignment horizontal="center"/>
    </xf>
    <xf numFmtId="0" fontId="34" fillId="0" borderId="48" xfId="0" applyFont="1" applyBorder="1" applyAlignment="1">
      <alignment horizontal="left" vertical="center"/>
    </xf>
    <xf numFmtId="0" fontId="30" fillId="0" borderId="48" xfId="0" applyFont="1" applyBorder="1" applyAlignment="1" applyProtection="1">
      <alignment horizontal="right" vertical="center"/>
      <protection locked="0"/>
    </xf>
    <xf numFmtId="164" fontId="44" fillId="0" borderId="36" xfId="1" applyFont="1" applyBorder="1" applyAlignment="1">
      <alignment horizontal="center" vertical="center"/>
    </xf>
    <xf numFmtId="0" fontId="43" fillId="0" borderId="46" xfId="1" applyNumberFormat="1" applyFont="1" applyBorder="1" applyAlignment="1">
      <alignment horizontal="left" vertical="center"/>
    </xf>
    <xf numFmtId="164" fontId="78" fillId="0" borderId="31" xfId="1" applyFont="1" applyFill="1" applyBorder="1" applyAlignment="1">
      <alignment horizontal="center"/>
    </xf>
    <xf numFmtId="49" fontId="75" fillId="0" borderId="31" xfId="0" applyNumberFormat="1" applyFont="1" applyBorder="1"/>
    <xf numFmtId="1" fontId="32" fillId="0" borderId="15" xfId="0" applyNumberFormat="1" applyFont="1" applyBorder="1" applyAlignment="1">
      <alignment horizontal="right" vertical="center"/>
    </xf>
    <xf numFmtId="0" fontId="33" fillId="0" borderId="52" xfId="1" applyNumberFormat="1" applyFont="1" applyBorder="1" applyAlignment="1">
      <alignment horizontal="left" vertical="center"/>
    </xf>
    <xf numFmtId="1" fontId="36" fillId="0" borderId="21" xfId="0" applyNumberFormat="1" applyFont="1" applyBorder="1" applyAlignment="1">
      <alignment horizontal="right" vertical="center"/>
    </xf>
    <xf numFmtId="49" fontId="40" fillId="0" borderId="31" xfId="0" applyNumberFormat="1" applyFont="1" applyBorder="1" applyAlignment="1">
      <alignment horizontal="left" vertical="center"/>
    </xf>
    <xf numFmtId="164" fontId="7" fillId="0" borderId="36" xfId="1" applyFont="1" applyFill="1" applyBorder="1" applyAlignment="1" applyProtection="1">
      <alignment horizontal="center" vertical="center"/>
    </xf>
    <xf numFmtId="0" fontId="13" fillId="0" borderId="53" xfId="2" applyNumberFormat="1" applyFont="1" applyFill="1" applyBorder="1" applyAlignment="1" applyProtection="1">
      <alignment horizontal="center" vertical="center"/>
      <protection locked="0"/>
    </xf>
    <xf numFmtId="0" fontId="13" fillId="0" borderId="36" xfId="2" applyNumberFormat="1" applyFont="1" applyFill="1" applyBorder="1" applyAlignment="1" applyProtection="1">
      <alignment horizontal="center" vertical="center"/>
      <protection locked="0"/>
    </xf>
    <xf numFmtId="0" fontId="39" fillId="0" borderId="31" xfId="0" applyFont="1" applyBorder="1" applyAlignment="1">
      <alignment horizontal="left" vertical="center"/>
    </xf>
    <xf numFmtId="164" fontId="13" fillId="0" borderId="36" xfId="1" applyFont="1" applyBorder="1" applyAlignment="1">
      <alignment horizontal="center" vertical="center"/>
    </xf>
    <xf numFmtId="0" fontId="7" fillId="0" borderId="46" xfId="2" applyNumberFormat="1" applyFont="1" applyBorder="1" applyAlignment="1" applyProtection="1">
      <alignment horizontal="center" vertical="center"/>
      <protection locked="0"/>
    </xf>
    <xf numFmtId="0" fontId="7" fillId="0" borderId="41" xfId="2" applyNumberFormat="1" applyFont="1" applyFill="1" applyBorder="1" applyAlignment="1" applyProtection="1">
      <alignment horizontal="center" vertical="center"/>
      <protection locked="0"/>
    </xf>
    <xf numFmtId="0" fontId="7" fillId="0" borderId="41" xfId="2" applyNumberFormat="1" applyFont="1" applyBorder="1" applyAlignment="1" applyProtection="1">
      <alignment horizontal="center" vertical="center"/>
      <protection locked="0"/>
    </xf>
    <xf numFmtId="0" fontId="13" fillId="0" borderId="41" xfId="2" applyNumberFormat="1" applyFont="1" applyFill="1" applyBorder="1" applyAlignment="1" applyProtection="1">
      <alignment horizontal="center" vertical="center"/>
      <protection locked="0"/>
    </xf>
    <xf numFmtId="9" fontId="7" fillId="0" borderId="36" xfId="2" applyFont="1" applyBorder="1" applyAlignment="1" applyProtection="1">
      <alignment horizontal="center" vertical="center"/>
      <protection locked="0"/>
    </xf>
    <xf numFmtId="0" fontId="7" fillId="0" borderId="36" xfId="2" applyNumberFormat="1" applyFont="1" applyFill="1" applyBorder="1" applyAlignment="1" applyProtection="1">
      <alignment horizontal="center" vertical="center"/>
      <protection locked="0"/>
    </xf>
    <xf numFmtId="0" fontId="7" fillId="0" borderId="36" xfId="2" applyNumberFormat="1" applyFont="1" applyBorder="1" applyAlignment="1" applyProtection="1">
      <alignment horizontal="center" vertical="center"/>
      <protection locked="0"/>
    </xf>
    <xf numFmtId="0" fontId="31" fillId="0" borderId="15" xfId="0" applyFont="1" applyBorder="1" applyAlignment="1">
      <alignment horizontal="right"/>
    </xf>
    <xf numFmtId="164" fontId="13" fillId="0" borderId="31" xfId="1" applyFont="1" applyFill="1" applyBorder="1" applyAlignment="1">
      <alignment horizontal="center" vertical="center"/>
    </xf>
    <xf numFmtId="164" fontId="13" fillId="0" borderId="52" xfId="1" applyFont="1" applyFill="1" applyBorder="1" applyAlignment="1">
      <alignment horizontal="center" vertical="center"/>
    </xf>
    <xf numFmtId="0" fontId="39" fillId="0" borderId="36" xfId="0" applyFont="1" applyBorder="1" applyAlignment="1">
      <alignment horizontal="center" vertical="center"/>
    </xf>
    <xf numFmtId="0" fontId="37" fillId="5" borderId="45" xfId="0" applyFont="1" applyFill="1" applyBorder="1" applyAlignment="1" applyProtection="1">
      <alignment vertical="center"/>
      <protection locked="0"/>
    </xf>
    <xf numFmtId="0" fontId="13" fillId="5" borderId="31" xfId="0" applyFont="1" applyFill="1" applyBorder="1" applyAlignment="1" applyProtection="1">
      <alignment horizontal="center" vertical="center"/>
      <protection locked="0"/>
    </xf>
    <xf numFmtId="0" fontId="13" fillId="5" borderId="31" xfId="0" applyFont="1" applyFill="1" applyBorder="1" applyAlignment="1" applyProtection="1">
      <alignment horizontal="right" vertical="center"/>
      <protection locked="0"/>
    </xf>
    <xf numFmtId="2" fontId="13" fillId="5" borderId="45" xfId="0" applyNumberFormat="1" applyFont="1" applyFill="1" applyBorder="1" applyAlignment="1" applyProtection="1">
      <alignment horizontal="left" vertical="center"/>
      <protection locked="0"/>
    </xf>
    <xf numFmtId="0" fontId="31" fillId="5" borderId="15" xfId="0" applyFont="1" applyFill="1" applyBorder="1" applyAlignment="1" applyProtection="1">
      <alignment horizontal="right" vertical="center"/>
      <protection locked="0"/>
    </xf>
    <xf numFmtId="49" fontId="40" fillId="5" borderId="52" xfId="0" applyNumberFormat="1" applyFont="1" applyFill="1" applyBorder="1" applyAlignment="1" applyProtection="1">
      <alignment horizontal="left" vertical="center"/>
      <protection locked="0"/>
    </xf>
    <xf numFmtId="0" fontId="7" fillId="0" borderId="36" xfId="2" applyNumberFormat="1" applyFont="1" applyFill="1" applyBorder="1" applyAlignment="1" applyProtection="1">
      <alignment horizontal="center" vertical="center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37" fillId="0" borderId="45" xfId="0" applyFont="1" applyBorder="1" applyAlignment="1">
      <alignment vertical="center"/>
    </xf>
    <xf numFmtId="2" fontId="13" fillId="0" borderId="39" xfId="0" applyNumberFormat="1" applyFont="1" applyBorder="1" applyAlignment="1">
      <alignment horizontal="left" vertical="center"/>
    </xf>
    <xf numFmtId="164" fontId="7" fillId="0" borderId="39" xfId="1" applyFont="1" applyBorder="1" applyAlignment="1">
      <alignment horizontal="center" vertical="center"/>
    </xf>
    <xf numFmtId="0" fontId="40" fillId="0" borderId="36" xfId="0" applyFont="1" applyBorder="1" applyAlignment="1">
      <alignment horizontal="center" vertical="center"/>
    </xf>
    <xf numFmtId="49" fontId="66" fillId="0" borderId="38" xfId="0" applyNumberFormat="1" applyFont="1" applyBorder="1" applyAlignment="1">
      <alignment horizontal="left" vertical="center"/>
    </xf>
    <xf numFmtId="9" fontId="88" fillId="0" borderId="1" xfId="2" applyFont="1" applyFill="1" applyBorder="1" applyAlignment="1" applyProtection="1">
      <alignment horizontal="center" vertical="center"/>
      <protection locked="0"/>
    </xf>
    <xf numFmtId="2" fontId="87" fillId="0" borderId="31" xfId="0" applyNumberFormat="1" applyFont="1" applyBorder="1" applyAlignment="1">
      <alignment horizontal="left" vertical="center"/>
    </xf>
    <xf numFmtId="0" fontId="87" fillId="0" borderId="46" xfId="0" applyFont="1" applyBorder="1" applyAlignment="1">
      <alignment horizontal="center" vertical="center"/>
    </xf>
    <xf numFmtId="0" fontId="88" fillId="0" borderId="45" xfId="0" applyFont="1" applyBorder="1" applyAlignment="1" applyProtection="1">
      <alignment horizontal="right" vertical="center"/>
      <protection locked="0"/>
    </xf>
    <xf numFmtId="0" fontId="87" fillId="0" borderId="39" xfId="0" applyFont="1" applyBorder="1" applyAlignment="1">
      <alignment horizontal="center" vertical="center"/>
    </xf>
    <xf numFmtId="9" fontId="88" fillId="0" borderId="83" xfId="2" applyFont="1" applyFill="1" applyBorder="1" applyAlignment="1" applyProtection="1">
      <alignment horizontal="center" vertical="center"/>
      <protection locked="0"/>
    </xf>
    <xf numFmtId="9" fontId="90" fillId="8" borderId="22" xfId="2" applyFont="1" applyFill="1" applyBorder="1" applyAlignment="1" applyProtection="1">
      <alignment horizontal="center" vertical="center"/>
      <protection locked="0"/>
    </xf>
    <xf numFmtId="164" fontId="90" fillId="8" borderId="22" xfId="2" applyNumberFormat="1" applyFont="1" applyFill="1" applyBorder="1" applyAlignment="1" applyProtection="1">
      <alignment horizontal="center" vertical="center"/>
      <protection locked="0"/>
    </xf>
    <xf numFmtId="0" fontId="90" fillId="8" borderId="22" xfId="0" applyFont="1" applyFill="1" applyBorder="1" applyAlignment="1" applyProtection="1">
      <alignment horizontal="center"/>
      <protection locked="0"/>
    </xf>
    <xf numFmtId="168" fontId="91" fillId="5" borderId="13" xfId="0" applyNumberFormat="1" applyFont="1" applyFill="1" applyBorder="1" applyAlignment="1" applyProtection="1">
      <alignment horizontal="right" vertical="center"/>
      <protection locked="0"/>
    </xf>
    <xf numFmtId="164" fontId="90" fillId="5" borderId="0" xfId="1" applyFont="1" applyFill="1" applyBorder="1" applyAlignment="1" applyProtection="1">
      <alignment horizontal="center" vertical="center"/>
      <protection locked="0"/>
    </xf>
    <xf numFmtId="9" fontId="90" fillId="5" borderId="0" xfId="2" applyFont="1" applyFill="1" applyBorder="1" applyAlignment="1" applyProtection="1">
      <alignment horizontal="center" vertical="center"/>
      <protection locked="0"/>
    </xf>
    <xf numFmtId="0" fontId="91" fillId="5" borderId="32" xfId="0" applyFont="1" applyFill="1" applyBorder="1" applyProtection="1">
      <protection locked="0"/>
    </xf>
    <xf numFmtId="0" fontId="87" fillId="0" borderId="21" xfId="0" applyFont="1" applyBorder="1" applyAlignment="1">
      <alignment vertical="center"/>
    </xf>
    <xf numFmtId="0" fontId="87" fillId="0" borderId="33" xfId="0" applyFont="1" applyBorder="1" applyAlignment="1">
      <alignment horizontal="center" vertical="center"/>
    </xf>
    <xf numFmtId="2" fontId="87" fillId="0" borderId="33" xfId="0" applyNumberFormat="1" applyFont="1" applyBorder="1" applyAlignment="1">
      <alignment horizontal="left" vertical="center"/>
    </xf>
    <xf numFmtId="0" fontId="88" fillId="0" borderId="45" xfId="0" applyFont="1" applyBorder="1" applyAlignment="1">
      <alignment horizontal="right" vertical="center"/>
    </xf>
    <xf numFmtId="0" fontId="87" fillId="0" borderId="52" xfId="0" applyFont="1" applyBorder="1" applyAlignment="1">
      <alignment horizontal="left" vertical="center"/>
    </xf>
    <xf numFmtId="164" fontId="87" fillId="0" borderId="1" xfId="1" applyFont="1" applyBorder="1" applyAlignment="1">
      <alignment horizontal="center" vertical="center"/>
    </xf>
    <xf numFmtId="0" fontId="87" fillId="0" borderId="1" xfId="0" applyFont="1" applyBorder="1" applyAlignment="1">
      <alignment horizontal="center" vertical="center"/>
    </xf>
    <xf numFmtId="0" fontId="87" fillId="0" borderId="38" xfId="0" applyFont="1" applyBorder="1" applyAlignment="1">
      <alignment horizontal="center" vertical="center"/>
    </xf>
    <xf numFmtId="0" fontId="87" fillId="0" borderId="15" xfId="0" applyFont="1" applyBorder="1" applyAlignment="1">
      <alignment vertical="center"/>
    </xf>
    <xf numFmtId="0" fontId="87" fillId="0" borderId="31" xfId="0" applyFont="1" applyBorder="1" applyAlignment="1">
      <alignment horizontal="center" vertical="center"/>
    </xf>
    <xf numFmtId="2" fontId="87" fillId="0" borderId="45" xfId="0" applyNumberFormat="1" applyFont="1" applyBorder="1" applyAlignment="1">
      <alignment horizontal="left" vertical="center"/>
    </xf>
    <xf numFmtId="49" fontId="87" fillId="0" borderId="52" xfId="0" applyNumberFormat="1" applyFont="1" applyBorder="1" applyAlignment="1">
      <alignment horizontal="left" vertical="center"/>
    </xf>
    <xf numFmtId="164" fontId="88" fillId="0" borderId="1" xfId="1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 vertical="center"/>
    </xf>
    <xf numFmtId="0" fontId="32" fillId="0" borderId="54" xfId="0" applyFont="1" applyBorder="1" applyAlignment="1">
      <alignment vertical="center"/>
    </xf>
    <xf numFmtId="2" fontId="33" fillId="0" borderId="42" xfId="0" applyNumberFormat="1" applyFont="1" applyBorder="1" applyAlignment="1">
      <alignment horizontal="left" vertical="center"/>
    </xf>
    <xf numFmtId="164" fontId="33" fillId="0" borderId="10" xfId="1" applyFont="1" applyBorder="1" applyAlignment="1">
      <alignment horizontal="center" vertical="center"/>
    </xf>
    <xf numFmtId="9" fontId="35" fillId="0" borderId="10" xfId="2" applyFont="1" applyFill="1" applyBorder="1" applyAlignment="1" applyProtection="1">
      <alignment horizontal="center" vertical="center"/>
      <protection locked="0"/>
    </xf>
    <xf numFmtId="0" fontId="33" fillId="0" borderId="10" xfId="0" applyFont="1" applyBorder="1" applyAlignment="1">
      <alignment horizontal="center" vertical="center"/>
    </xf>
    <xf numFmtId="0" fontId="33" fillId="0" borderId="43" xfId="0" applyFont="1" applyBorder="1" applyAlignment="1">
      <alignment horizontal="center" vertical="center"/>
    </xf>
    <xf numFmtId="0" fontId="88" fillId="0" borderId="44" xfId="0" applyFont="1" applyBorder="1" applyAlignment="1">
      <alignment horizontal="right" vertical="center"/>
    </xf>
    <xf numFmtId="0" fontId="87" fillId="0" borderId="81" xfId="0" applyFont="1" applyBorder="1" applyAlignment="1">
      <alignment horizontal="left" vertical="center"/>
    </xf>
    <xf numFmtId="164" fontId="87" fillId="0" borderId="5" xfId="1" applyFont="1" applyBorder="1" applyAlignment="1">
      <alignment horizontal="center" vertical="center"/>
    </xf>
    <xf numFmtId="9" fontId="88" fillId="0" borderId="5" xfId="2" applyFont="1" applyFill="1" applyBorder="1" applyAlignment="1" applyProtection="1">
      <alignment horizontal="center" vertical="center"/>
      <protection locked="0"/>
    </xf>
    <xf numFmtId="0" fontId="87" fillId="0" borderId="5" xfId="0" applyFont="1" applyBorder="1" applyAlignment="1">
      <alignment horizontal="center" vertical="center"/>
    </xf>
    <xf numFmtId="0" fontId="87" fillId="0" borderId="20" xfId="0" applyFont="1" applyBorder="1" applyAlignment="1">
      <alignment vertical="center"/>
    </xf>
    <xf numFmtId="0" fontId="87" fillId="0" borderId="34" xfId="0" applyFont="1" applyBorder="1" applyAlignment="1">
      <alignment horizontal="center" vertical="center"/>
    </xf>
    <xf numFmtId="2" fontId="87" fillId="0" borderId="34" xfId="0" applyNumberFormat="1" applyFont="1" applyBorder="1" applyAlignment="1">
      <alignment horizontal="left" vertical="center"/>
    </xf>
    <xf numFmtId="0" fontId="88" fillId="0" borderId="82" xfId="0" applyFont="1" applyBorder="1" applyAlignment="1" applyProtection="1">
      <alignment horizontal="right" vertical="center"/>
      <protection locked="0"/>
    </xf>
    <xf numFmtId="49" fontId="87" fillId="0" borderId="86" xfId="0" applyNumberFormat="1" applyFont="1" applyBorder="1" applyAlignment="1">
      <alignment horizontal="left" vertical="center"/>
    </xf>
    <xf numFmtId="164" fontId="88" fillId="0" borderId="83" xfId="1" applyFont="1" applyFill="1" applyBorder="1" applyAlignment="1" applyProtection="1">
      <alignment horizontal="center" vertical="center"/>
    </xf>
    <xf numFmtId="0" fontId="88" fillId="0" borderId="83" xfId="0" applyFont="1" applyBorder="1" applyAlignment="1">
      <alignment horizontal="center" vertical="center"/>
    </xf>
    <xf numFmtId="0" fontId="87" fillId="0" borderId="40" xfId="0" applyFont="1" applyBorder="1" applyAlignment="1">
      <alignment horizontal="center" vertical="center"/>
    </xf>
    <xf numFmtId="0" fontId="88" fillId="0" borderId="50" xfId="0" applyFont="1" applyBorder="1" applyAlignment="1" applyProtection="1">
      <alignment horizontal="right" vertical="center"/>
      <protection locked="0"/>
    </xf>
    <xf numFmtId="9" fontId="88" fillId="0" borderId="10" xfId="2" applyFont="1" applyFill="1" applyBorder="1" applyAlignment="1" applyProtection="1">
      <alignment horizontal="center" vertical="center"/>
      <protection locked="0"/>
    </xf>
    <xf numFmtId="0" fontId="87" fillId="0" borderId="43" xfId="0" applyFont="1" applyBorder="1" applyAlignment="1">
      <alignment horizontal="center" vertical="center"/>
    </xf>
    <xf numFmtId="0" fontId="30" fillId="0" borderId="55" xfId="0" applyFont="1" applyBorder="1" applyAlignment="1">
      <alignment horizontal="right" vertical="center"/>
    </xf>
    <xf numFmtId="0" fontId="30" fillId="0" borderId="48" xfId="0" applyFont="1" applyBorder="1" applyAlignment="1">
      <alignment horizontal="right" vertical="center"/>
    </xf>
    <xf numFmtId="0" fontId="30" fillId="0" borderId="65" xfId="0" applyFont="1" applyBorder="1" applyAlignment="1">
      <alignment horizontal="right" vertical="center"/>
    </xf>
    <xf numFmtId="0" fontId="87" fillId="0" borderId="54" xfId="0" applyFont="1" applyBorder="1" applyAlignment="1">
      <alignment vertical="center"/>
    </xf>
    <xf numFmtId="0" fontId="87" fillId="0" borderId="42" xfId="0" applyFont="1" applyBorder="1" applyAlignment="1">
      <alignment horizontal="center" vertical="center"/>
    </xf>
    <xf numFmtId="2" fontId="87" fillId="0" borderId="42" xfId="0" applyNumberFormat="1" applyFont="1" applyBorder="1" applyAlignment="1">
      <alignment horizontal="left" vertical="center"/>
    </xf>
    <xf numFmtId="49" fontId="87" fillId="0" borderId="51" xfId="0" applyNumberFormat="1" applyFont="1" applyBorder="1" applyAlignment="1">
      <alignment horizontal="left" vertical="center"/>
    </xf>
    <xf numFmtId="164" fontId="88" fillId="0" borderId="10" xfId="1" applyFont="1" applyFill="1" applyBorder="1" applyAlignment="1" applyProtection="1">
      <alignment horizontal="center" vertical="center"/>
    </xf>
    <xf numFmtId="0" fontId="88" fillId="0" borderId="10" xfId="0" applyFont="1" applyBorder="1" applyAlignment="1">
      <alignment horizontal="center" vertical="center"/>
    </xf>
    <xf numFmtId="2" fontId="90" fillId="5" borderId="0" xfId="0" applyNumberFormat="1" applyFont="1" applyFill="1" applyAlignment="1" applyProtection="1">
      <alignment horizontal="left" vertical="center"/>
      <protection locked="0"/>
    </xf>
    <xf numFmtId="2" fontId="90" fillId="5" borderId="0" xfId="0" applyNumberFormat="1" applyFont="1" applyFill="1" applyAlignment="1" applyProtection="1">
      <alignment horizontal="right" vertical="center"/>
      <protection locked="0"/>
    </xf>
    <xf numFmtId="0" fontId="90" fillId="5" borderId="0" xfId="0" applyFont="1" applyFill="1" applyAlignment="1" applyProtection="1">
      <alignment horizontal="center"/>
      <protection locked="0"/>
    </xf>
    <xf numFmtId="0" fontId="90" fillId="5" borderId="0" xfId="0" applyFont="1" applyFill="1" applyAlignment="1" applyProtection="1">
      <alignment horizontal="center" vertical="center"/>
      <protection locked="0"/>
    </xf>
    <xf numFmtId="1" fontId="92" fillId="0" borderId="3" xfId="0" applyNumberFormat="1" applyFont="1" applyBorder="1" applyAlignment="1">
      <alignment horizontal="right" vertical="center"/>
    </xf>
    <xf numFmtId="0" fontId="93" fillId="0" borderId="44" xfId="0" applyFont="1" applyBorder="1" applyAlignment="1" applyProtection="1">
      <alignment horizontal="right"/>
      <protection locked="0"/>
    </xf>
    <xf numFmtId="1" fontId="92" fillId="0" borderId="55" xfId="0" applyNumberFormat="1" applyFont="1" applyBorder="1" applyAlignment="1">
      <alignment horizontal="right" vertical="center"/>
    </xf>
    <xf numFmtId="2" fontId="92" fillId="0" borderId="31" xfId="0" applyNumberFormat="1" applyFont="1" applyBorder="1" applyAlignment="1">
      <alignment horizontal="center"/>
    </xf>
    <xf numFmtId="2" fontId="92" fillId="0" borderId="31" xfId="0" applyNumberFormat="1" applyFont="1" applyBorder="1" applyAlignment="1">
      <alignment horizontal="left"/>
    </xf>
    <xf numFmtId="0" fontId="93" fillId="0" borderId="45" xfId="0" applyFont="1" applyBorder="1" applyAlignment="1" applyProtection="1">
      <alignment horizontal="right"/>
      <protection locked="0"/>
    </xf>
    <xf numFmtId="49" fontId="92" fillId="0" borderId="39" xfId="0" applyNumberFormat="1" applyFont="1" applyBorder="1" applyAlignment="1">
      <alignment horizontal="left"/>
    </xf>
    <xf numFmtId="164" fontId="93" fillId="0" borderId="52" xfId="1" applyFont="1" applyFill="1" applyBorder="1" applyAlignment="1" applyProtection="1">
      <alignment horizontal="center"/>
    </xf>
    <xf numFmtId="9" fontId="93" fillId="0" borderId="36" xfId="2" applyFont="1" applyFill="1" applyBorder="1" applyAlignment="1" applyProtection="1">
      <alignment horizontal="center"/>
      <protection locked="0"/>
    </xf>
    <xf numFmtId="9" fontId="93" fillId="0" borderId="1" xfId="2" applyFont="1" applyFill="1" applyBorder="1" applyAlignment="1" applyProtection="1">
      <alignment horizontal="center" vertical="center"/>
      <protection locked="0"/>
    </xf>
    <xf numFmtId="0" fontId="92" fillId="0" borderId="36" xfId="0" applyFont="1" applyBorder="1" applyAlignment="1">
      <alignment horizontal="center"/>
    </xf>
    <xf numFmtId="0" fontId="92" fillId="0" borderId="46" xfId="0" applyFont="1" applyBorder="1" applyAlignment="1">
      <alignment horizontal="center"/>
    </xf>
    <xf numFmtId="9" fontId="93" fillId="0" borderId="1" xfId="2" applyFont="1" applyFill="1" applyBorder="1" applyAlignment="1" applyProtection="1">
      <alignment horizontal="center"/>
      <protection locked="0"/>
    </xf>
    <xf numFmtId="1" fontId="92" fillId="0" borderId="15" xfId="0" applyNumberFormat="1" applyFont="1" applyBorder="1" applyAlignment="1">
      <alignment horizontal="right" vertical="center"/>
    </xf>
    <xf numFmtId="2" fontId="92" fillId="0" borderId="31" xfId="0" applyNumberFormat="1" applyFont="1" applyBorder="1" applyAlignment="1">
      <alignment horizontal="center" vertical="center"/>
    </xf>
    <xf numFmtId="2" fontId="92" fillId="0" borderId="31" xfId="0" applyNumberFormat="1" applyFont="1" applyBorder="1" applyAlignment="1">
      <alignment horizontal="left" vertical="center"/>
    </xf>
    <xf numFmtId="49" fontId="93" fillId="0" borderId="39" xfId="0" applyNumberFormat="1" applyFont="1" applyBorder="1" applyAlignment="1">
      <alignment horizontal="left" vertical="center"/>
    </xf>
    <xf numFmtId="164" fontId="93" fillId="0" borderId="52" xfId="1" applyFont="1" applyFill="1" applyBorder="1" applyAlignment="1" applyProtection="1">
      <alignment horizontal="center" vertical="center"/>
    </xf>
    <xf numFmtId="0" fontId="93" fillId="0" borderId="36" xfId="0" applyFont="1" applyBorder="1" applyAlignment="1">
      <alignment horizontal="center" vertical="center"/>
    </xf>
    <xf numFmtId="0" fontId="92" fillId="0" borderId="46" xfId="0" applyFont="1" applyBorder="1" applyAlignment="1">
      <alignment horizontal="center" vertical="center"/>
    </xf>
    <xf numFmtId="1" fontId="92" fillId="0" borderId="13" xfId="0" applyNumberFormat="1" applyFont="1" applyBorder="1" applyAlignment="1">
      <alignment horizontal="right" vertical="center"/>
    </xf>
    <xf numFmtId="2" fontId="92" fillId="0" borderId="31" xfId="0" applyNumberFormat="1" applyFont="1" applyBorder="1" applyAlignment="1">
      <alignment horizontal="right" vertical="center"/>
    </xf>
    <xf numFmtId="0" fontId="92" fillId="0" borderId="31" xfId="0" applyFont="1" applyBorder="1" applyAlignment="1">
      <alignment horizontal="left" vertical="center"/>
    </xf>
    <xf numFmtId="164" fontId="92" fillId="0" borderId="39" xfId="0" applyNumberFormat="1" applyFont="1" applyBorder="1" applyAlignment="1">
      <alignment vertical="center"/>
    </xf>
    <xf numFmtId="0" fontId="92" fillId="0" borderId="36" xfId="0" applyFont="1" applyBorder="1" applyAlignment="1">
      <alignment horizontal="center" vertical="center"/>
    </xf>
    <xf numFmtId="0" fontId="92" fillId="0" borderId="39" xfId="0" applyFont="1" applyBorder="1" applyAlignment="1">
      <alignment horizontal="left" vertical="center"/>
    </xf>
    <xf numFmtId="164" fontId="92" fillId="0" borderId="36" xfId="1" applyFont="1" applyBorder="1" applyAlignment="1">
      <alignment horizontal="center" vertical="center"/>
    </xf>
    <xf numFmtId="2" fontId="92" fillId="0" borderId="39" xfId="0" applyNumberFormat="1" applyFont="1" applyBorder="1" applyAlignment="1">
      <alignment horizontal="left" vertical="center"/>
    </xf>
    <xf numFmtId="0" fontId="93" fillId="0" borderId="45" xfId="0" applyFont="1" applyBorder="1" applyAlignment="1" applyProtection="1">
      <alignment horizontal="right" vertical="center"/>
      <protection locked="0"/>
    </xf>
    <xf numFmtId="164" fontId="93" fillId="0" borderId="36" xfId="1" applyFont="1" applyFill="1" applyBorder="1" applyAlignment="1" applyProtection="1">
      <alignment horizontal="center" vertical="center"/>
    </xf>
    <xf numFmtId="9" fontId="93" fillId="0" borderId="36" xfId="2" applyFont="1" applyFill="1" applyBorder="1" applyAlignment="1" applyProtection="1">
      <alignment horizontal="center" vertical="center"/>
      <protection locked="0"/>
    </xf>
    <xf numFmtId="0" fontId="93" fillId="0" borderId="31" xfId="0" applyFont="1" applyBorder="1" applyAlignment="1" applyProtection="1">
      <alignment horizontal="right" vertical="center"/>
      <protection locked="0"/>
    </xf>
    <xf numFmtId="164" fontId="93" fillId="0" borderId="15" xfId="1" applyFont="1" applyFill="1" applyBorder="1" applyAlignment="1" applyProtection="1">
      <alignment horizontal="center" vertical="center"/>
    </xf>
    <xf numFmtId="0" fontId="92" fillId="0" borderId="39" xfId="0" applyFont="1" applyBorder="1" applyAlignment="1">
      <alignment horizontal="center" vertical="center"/>
    </xf>
    <xf numFmtId="49" fontId="93" fillId="0" borderId="31" xfId="0" applyNumberFormat="1" applyFont="1" applyBorder="1" applyAlignment="1">
      <alignment horizontal="left" vertical="center"/>
    </xf>
    <xf numFmtId="164" fontId="93" fillId="0" borderId="15" xfId="1" applyFont="1" applyBorder="1" applyAlignment="1">
      <alignment horizontal="center" vertical="center"/>
    </xf>
    <xf numFmtId="9" fontId="93" fillId="0" borderId="31" xfId="2" applyFont="1" applyFill="1" applyBorder="1" applyAlignment="1" applyProtection="1">
      <alignment horizontal="center" vertical="center"/>
      <protection locked="0"/>
    </xf>
    <xf numFmtId="1" fontId="92" fillId="0" borderId="20" xfId="0" applyNumberFormat="1" applyFont="1" applyBorder="1" applyAlignment="1">
      <alignment horizontal="right" vertical="center"/>
    </xf>
    <xf numFmtId="2" fontId="92" fillId="0" borderId="34" xfId="0" applyNumberFormat="1" applyFont="1" applyBorder="1" applyAlignment="1">
      <alignment horizontal="center" vertical="center"/>
    </xf>
    <xf numFmtId="2" fontId="92" fillId="0" borderId="40" xfId="0" applyNumberFormat="1" applyFont="1" applyBorder="1" applyAlignment="1">
      <alignment horizontal="left" vertical="center"/>
    </xf>
    <xf numFmtId="0" fontId="93" fillId="0" borderId="34" xfId="0" applyFont="1" applyBorder="1" applyAlignment="1" applyProtection="1">
      <alignment horizontal="right" vertical="center"/>
      <protection locked="0"/>
    </xf>
    <xf numFmtId="49" fontId="93" fillId="0" borderId="34" xfId="0" applyNumberFormat="1" applyFont="1" applyBorder="1" applyAlignment="1">
      <alignment horizontal="left" vertical="center"/>
    </xf>
    <xf numFmtId="164" fontId="93" fillId="0" borderId="20" xfId="1" applyFont="1" applyFill="1" applyBorder="1" applyAlignment="1" applyProtection="1">
      <alignment horizontal="center" vertical="center"/>
    </xf>
    <xf numFmtId="9" fontId="93" fillId="0" borderId="37" xfId="2" applyFont="1" applyFill="1" applyBorder="1" applyAlignment="1" applyProtection="1">
      <alignment horizontal="center" vertical="center"/>
      <protection locked="0"/>
    </xf>
    <xf numFmtId="9" fontId="93" fillId="0" borderId="83" xfId="2" applyFont="1" applyFill="1" applyBorder="1" applyAlignment="1" applyProtection="1">
      <alignment horizontal="center" vertical="center"/>
      <protection locked="0"/>
    </xf>
    <xf numFmtId="0" fontId="93" fillId="0" borderId="37" xfId="0" applyFont="1" applyBorder="1" applyAlignment="1">
      <alignment horizontal="center" vertical="center"/>
    </xf>
    <xf numFmtId="0" fontId="92" fillId="0" borderId="40" xfId="0" applyFont="1" applyBorder="1" applyAlignment="1">
      <alignment horizontal="center" vertical="center"/>
    </xf>
    <xf numFmtId="2" fontId="92" fillId="0" borderId="42" xfId="0" applyNumberFormat="1" applyFont="1" applyBorder="1" applyAlignment="1">
      <alignment horizontal="center" vertical="center"/>
    </xf>
    <xf numFmtId="2" fontId="92" fillId="0" borderId="43" xfId="0" applyNumberFormat="1" applyFont="1" applyBorder="1" applyAlignment="1">
      <alignment horizontal="left" vertical="center"/>
    </xf>
    <xf numFmtId="0" fontId="93" fillId="0" borderId="50" xfId="0" applyFont="1" applyBorder="1" applyAlignment="1" applyProtection="1">
      <alignment horizontal="right" vertical="center"/>
      <protection locked="0"/>
    </xf>
    <xf numFmtId="49" fontId="93" fillId="0" borderId="42" xfId="0" applyNumberFormat="1" applyFont="1" applyBorder="1" applyAlignment="1">
      <alignment horizontal="left" vertical="center"/>
    </xf>
    <xf numFmtId="164" fontId="93" fillId="0" borderId="54" xfId="1" applyFont="1" applyFill="1" applyBorder="1" applyAlignment="1" applyProtection="1">
      <alignment horizontal="center" vertical="center"/>
    </xf>
    <xf numFmtId="9" fontId="93" fillId="0" borderId="41" xfId="2" applyFont="1" applyFill="1" applyBorder="1" applyAlignment="1" applyProtection="1">
      <alignment horizontal="center" vertical="center"/>
      <protection locked="0"/>
    </xf>
    <xf numFmtId="9" fontId="93" fillId="0" borderId="10" xfId="2" applyFont="1" applyFill="1" applyBorder="1" applyAlignment="1" applyProtection="1">
      <alignment horizontal="center" vertical="center"/>
      <protection locked="0"/>
    </xf>
    <xf numFmtId="0" fontId="93" fillId="0" borderId="41" xfId="0" applyFont="1" applyBorder="1" applyAlignment="1">
      <alignment horizontal="center" vertical="center"/>
    </xf>
    <xf numFmtId="0" fontId="92" fillId="0" borderId="43" xfId="0" applyFont="1" applyBorder="1" applyAlignment="1">
      <alignment horizontal="center" vertical="center"/>
    </xf>
    <xf numFmtId="0" fontId="93" fillId="0" borderId="31" xfId="0" applyFont="1" applyBorder="1" applyAlignment="1" applyProtection="1">
      <alignment horizontal="right"/>
      <protection locked="0"/>
    </xf>
    <xf numFmtId="164" fontId="92" fillId="0" borderId="31" xfId="0" applyNumberFormat="1" applyFont="1" applyBorder="1" applyAlignment="1">
      <alignment vertical="center"/>
    </xf>
    <xf numFmtId="164" fontId="92" fillId="0" borderId="15" xfId="1" applyFont="1" applyBorder="1" applyAlignment="1">
      <alignment horizontal="center" vertical="center"/>
    </xf>
    <xf numFmtId="1" fontId="92" fillId="0" borderId="54" xfId="0" applyNumberFormat="1" applyFont="1" applyBorder="1" applyAlignment="1">
      <alignment horizontal="right" vertical="center"/>
    </xf>
    <xf numFmtId="1" fontId="92" fillId="0" borderId="14" xfId="0" applyNumberFormat="1" applyFont="1" applyBorder="1" applyAlignment="1">
      <alignment horizontal="right" vertical="center"/>
    </xf>
    <xf numFmtId="2" fontId="92" fillId="0" borderId="34" xfId="0" applyNumberFormat="1" applyFont="1" applyBorder="1" applyAlignment="1">
      <alignment horizontal="right" vertical="center"/>
    </xf>
    <xf numFmtId="0" fontId="92" fillId="0" borderId="40" xfId="0" applyFont="1" applyBorder="1" applyAlignment="1">
      <alignment horizontal="left" vertical="center"/>
    </xf>
    <xf numFmtId="0" fontId="93" fillId="0" borderId="37" xfId="0" applyFont="1" applyBorder="1" applyAlignment="1" applyProtection="1">
      <alignment horizontal="right"/>
      <protection locked="0"/>
    </xf>
    <xf numFmtId="164" fontId="92" fillId="0" borderId="40" xfId="0" applyNumberFormat="1" applyFont="1" applyBorder="1" applyAlignment="1">
      <alignment vertical="center"/>
    </xf>
    <xf numFmtId="164" fontId="92" fillId="0" borderId="37" xfId="1" applyFont="1" applyBorder="1" applyAlignment="1">
      <alignment horizontal="center" vertical="center"/>
    </xf>
    <xf numFmtId="9" fontId="93" fillId="0" borderId="37" xfId="2" applyFont="1" applyFill="1" applyBorder="1" applyAlignment="1" applyProtection="1">
      <alignment horizontal="center"/>
      <protection locked="0"/>
    </xf>
    <xf numFmtId="0" fontId="92" fillId="0" borderId="37" xfId="0" applyFont="1" applyBorder="1" applyAlignment="1">
      <alignment horizontal="center" vertical="center"/>
    </xf>
    <xf numFmtId="0" fontId="92" fillId="0" borderId="85" xfId="0" applyFont="1" applyBorder="1" applyAlignment="1">
      <alignment horizontal="center" vertical="center"/>
    </xf>
    <xf numFmtId="0" fontId="93" fillId="0" borderId="22" xfId="0" applyFont="1" applyBorder="1" applyAlignment="1">
      <alignment horizontal="center"/>
    </xf>
    <xf numFmtId="0" fontId="93" fillId="0" borderId="52" xfId="0" applyFont="1" applyBorder="1" applyAlignment="1">
      <alignment horizontal="center"/>
    </xf>
    <xf numFmtId="0" fontId="93" fillId="0" borderId="1" xfId="0" applyFont="1" applyBorder="1" applyAlignment="1">
      <alignment horizontal="center"/>
    </xf>
    <xf numFmtId="0" fontId="93" fillId="0" borderId="31" xfId="0" applyFont="1" applyBorder="1" applyAlignment="1">
      <alignment horizontal="center"/>
    </xf>
    <xf numFmtId="0" fontId="93" fillId="0" borderId="39" xfId="0" applyFont="1" applyBorder="1" applyAlignment="1">
      <alignment horizontal="center"/>
    </xf>
    <xf numFmtId="0" fontId="93" fillId="0" borderId="54" xfId="0" applyFont="1" applyBorder="1" applyAlignment="1">
      <alignment horizontal="right" vertical="center"/>
    </xf>
    <xf numFmtId="0" fontId="93" fillId="0" borderId="42" xfId="0" applyFont="1" applyBorder="1" applyAlignment="1">
      <alignment horizontal="right" vertical="center"/>
    </xf>
    <xf numFmtId="0" fontId="92" fillId="0" borderId="42" xfId="0" applyFont="1" applyBorder="1" applyAlignment="1">
      <alignment horizontal="left" vertical="center"/>
    </xf>
    <xf numFmtId="0" fontId="93" fillId="0" borderId="10" xfId="0" applyFont="1" applyBorder="1" applyAlignment="1">
      <alignment horizontal="center"/>
    </xf>
    <xf numFmtId="0" fontId="93" fillId="0" borderId="21" xfId="0" applyFont="1" applyBorder="1" applyAlignment="1">
      <alignment horizontal="right" vertical="center"/>
    </xf>
    <xf numFmtId="0" fontId="93" fillId="0" borderId="33" xfId="0" applyFont="1" applyBorder="1" applyAlignment="1">
      <alignment horizontal="right" vertical="center"/>
    </xf>
    <xf numFmtId="0" fontId="93" fillId="0" borderId="81" xfId="0" applyFont="1" applyBorder="1" applyAlignment="1">
      <alignment horizontal="right" vertical="center"/>
    </xf>
    <xf numFmtId="0" fontId="93" fillId="0" borderId="5" xfId="0" applyFont="1" applyBorder="1" applyAlignment="1">
      <alignment horizontal="right" vertical="center"/>
    </xf>
    <xf numFmtId="0" fontId="92" fillId="0" borderId="33" xfId="0" applyFont="1" applyBorder="1" applyAlignment="1">
      <alignment horizontal="left" vertical="center"/>
    </xf>
    <xf numFmtId="164" fontId="93" fillId="0" borderId="5" xfId="1" applyFont="1" applyBorder="1" applyAlignment="1">
      <alignment horizontal="center"/>
    </xf>
    <xf numFmtId="9" fontId="93" fillId="0" borderId="5" xfId="2" applyFont="1" applyBorder="1" applyAlignment="1">
      <alignment horizontal="center"/>
    </xf>
    <xf numFmtId="0" fontId="93" fillId="0" borderId="5" xfId="0" applyFont="1" applyBorder="1" applyAlignment="1">
      <alignment horizontal="center"/>
    </xf>
    <xf numFmtId="0" fontId="93" fillId="0" borderId="38" xfId="0" applyFont="1" applyBorder="1" applyAlignment="1">
      <alignment horizontal="center"/>
    </xf>
    <xf numFmtId="0" fontId="93" fillId="0" borderId="15" xfId="0" applyFont="1" applyBorder="1" applyAlignment="1">
      <alignment horizontal="right" vertical="center"/>
    </xf>
    <xf numFmtId="0" fontId="93" fillId="0" borderId="31" xfId="0" applyFont="1" applyBorder="1" applyAlignment="1">
      <alignment horizontal="right" vertical="center"/>
    </xf>
    <xf numFmtId="0" fontId="93" fillId="0" borderId="52" xfId="0" applyFont="1" applyBorder="1" applyAlignment="1">
      <alignment horizontal="right" vertical="center"/>
    </xf>
    <xf numFmtId="0" fontId="93" fillId="0" borderId="1" xfId="0" applyFont="1" applyBorder="1" applyAlignment="1">
      <alignment horizontal="right" vertical="center"/>
    </xf>
    <xf numFmtId="164" fontId="93" fillId="0" borderId="1" xfId="1" applyFont="1" applyBorder="1" applyAlignment="1">
      <alignment horizontal="center"/>
    </xf>
    <xf numFmtId="9" fontId="93" fillId="0" borderId="1" xfId="2" applyFont="1" applyBorder="1" applyAlignment="1">
      <alignment horizontal="center"/>
    </xf>
    <xf numFmtId="0" fontId="93" fillId="0" borderId="56" xfId="0" applyFont="1" applyBorder="1" applyAlignment="1" applyProtection="1">
      <alignment horizontal="right" vertical="center"/>
      <protection locked="0"/>
    </xf>
    <xf numFmtId="164" fontId="93" fillId="0" borderId="1" xfId="0" applyNumberFormat="1" applyFont="1" applyBorder="1" applyAlignment="1">
      <alignment horizontal="center"/>
    </xf>
    <xf numFmtId="0" fontId="93" fillId="0" borderId="1" xfId="0" applyFont="1" applyBorder="1" applyAlignment="1" applyProtection="1">
      <alignment horizontal="center" vertical="center"/>
      <protection locked="0"/>
    </xf>
    <xf numFmtId="0" fontId="93" fillId="0" borderId="58" xfId="0" applyFont="1" applyBorder="1" applyAlignment="1">
      <alignment horizontal="right" vertical="center"/>
    </xf>
    <xf numFmtId="0" fontId="93" fillId="0" borderId="1" xfId="0" applyFont="1" applyBorder="1" applyAlignment="1" applyProtection="1">
      <alignment horizontal="right" vertical="center"/>
      <protection locked="0"/>
    </xf>
    <xf numFmtId="0" fontId="93" fillId="0" borderId="1" xfId="0" applyFont="1" applyBorder="1" applyAlignment="1">
      <alignment horizontal="center" vertical="center"/>
    </xf>
    <xf numFmtId="164" fontId="92" fillId="0" borderId="31" xfId="0" applyNumberFormat="1" applyFont="1" applyBorder="1" applyAlignment="1">
      <alignment horizontal="center" vertical="center"/>
    </xf>
    <xf numFmtId="49" fontId="92" fillId="0" borderId="31" xfId="0" applyNumberFormat="1" applyFont="1" applyBorder="1" applyAlignment="1">
      <alignment horizontal="left" vertical="center"/>
    </xf>
    <xf numFmtId="164" fontId="93" fillId="0" borderId="1" xfId="0" applyNumberFormat="1" applyFont="1" applyBorder="1" applyAlignment="1">
      <alignment horizontal="center" vertical="center"/>
    </xf>
    <xf numFmtId="0" fontId="92" fillId="0" borderId="52" xfId="0" applyFont="1" applyBorder="1" applyAlignment="1">
      <alignment horizontal="left" vertical="center"/>
    </xf>
    <xf numFmtId="164" fontId="93" fillId="0" borderId="52" xfId="0" applyNumberFormat="1" applyFont="1" applyBorder="1" applyAlignment="1">
      <alignment horizontal="center"/>
    </xf>
    <xf numFmtId="0" fontId="93" fillId="0" borderId="2" xfId="0" applyFont="1" applyBorder="1" applyAlignment="1">
      <alignment horizontal="right" vertical="center"/>
    </xf>
    <xf numFmtId="0" fontId="93" fillId="0" borderId="45" xfId="0" applyFont="1" applyBorder="1" applyAlignment="1">
      <alignment horizontal="right" vertical="center"/>
    </xf>
    <xf numFmtId="0" fontId="93" fillId="0" borderId="46" xfId="0" applyFont="1" applyBorder="1" applyAlignment="1">
      <alignment horizontal="center"/>
    </xf>
    <xf numFmtId="0" fontId="92" fillId="0" borderId="1" xfId="0" applyFont="1" applyBorder="1" applyAlignment="1">
      <alignment horizontal="left" vertical="center"/>
    </xf>
    <xf numFmtId="164" fontId="88" fillId="0" borderId="1" xfId="1" applyFont="1" applyBorder="1" applyAlignment="1">
      <alignment horizontal="center" vertical="center"/>
    </xf>
    <xf numFmtId="0" fontId="90" fillId="0" borderId="45" xfId="0" applyFont="1" applyBorder="1" applyAlignment="1" applyProtection="1">
      <alignment horizontal="right" vertical="center"/>
      <protection locked="0"/>
    </xf>
    <xf numFmtId="9" fontId="93" fillId="0" borderId="1" xfId="0" applyNumberFormat="1" applyFont="1" applyBorder="1" applyAlignment="1" applyProtection="1">
      <alignment horizontal="center" vertical="center"/>
      <protection locked="0"/>
    </xf>
    <xf numFmtId="0" fontId="35" fillId="0" borderId="1" xfId="1" applyNumberFormat="1" applyFont="1" applyBorder="1" applyAlignment="1">
      <alignment horizontal="left" vertical="center"/>
    </xf>
    <xf numFmtId="0" fontId="33" fillId="0" borderId="1" xfId="0" applyFont="1" applyBorder="1" applyAlignment="1">
      <alignment horizontal="left" vertical="center"/>
    </xf>
    <xf numFmtId="0" fontId="93" fillId="0" borderId="45" xfId="0" applyFont="1" applyBorder="1" applyAlignment="1">
      <alignment horizontal="center"/>
    </xf>
    <xf numFmtId="0" fontId="2" fillId="0" borderId="20" xfId="0" applyFont="1" applyBorder="1"/>
    <xf numFmtId="0" fontId="14" fillId="0" borderId="34" xfId="0" applyFont="1" applyBorder="1"/>
    <xf numFmtId="0" fontId="2" fillId="0" borderId="34" xfId="0" applyFont="1" applyBorder="1" applyAlignment="1">
      <alignment horizontal="right"/>
    </xf>
    <xf numFmtId="2" fontId="2" fillId="0" borderId="86" xfId="0" applyNumberFormat="1" applyFont="1" applyBorder="1" applyAlignment="1">
      <alignment horizontal="center" vertical="center"/>
    </xf>
    <xf numFmtId="2" fontId="2" fillId="0" borderId="83" xfId="1" applyNumberFormat="1" applyFont="1" applyBorder="1" applyAlignment="1">
      <alignment horizontal="center" vertical="center"/>
    </xf>
    <xf numFmtId="9" fontId="2" fillId="0" borderId="34" xfId="2" applyFont="1" applyBorder="1" applyAlignment="1">
      <alignment horizontal="left" vertical="center"/>
    </xf>
    <xf numFmtId="164" fontId="2" fillId="0" borderId="83" xfId="2" applyNumberFormat="1" applyFont="1" applyBorder="1" applyAlignment="1">
      <alignment horizontal="left" vertical="center"/>
    </xf>
    <xf numFmtId="9" fontId="2" fillId="0" borderId="83" xfId="2" applyFont="1" applyBorder="1" applyAlignment="1">
      <alignment horizontal="center" vertical="center"/>
    </xf>
    <xf numFmtId="0" fontId="2" fillId="0" borderId="83" xfId="0" applyFont="1" applyBorder="1" applyAlignment="1">
      <alignment horizontal="center" vertical="center"/>
    </xf>
    <xf numFmtId="0" fontId="2" fillId="0" borderId="83" xfId="0" applyFont="1" applyBorder="1"/>
    <xf numFmtId="0" fontId="2" fillId="0" borderId="40" xfId="0" applyFont="1" applyBorder="1"/>
    <xf numFmtId="0" fontId="35" fillId="0" borderId="39" xfId="1" applyNumberFormat="1" applyFont="1" applyBorder="1" applyAlignment="1">
      <alignment horizontal="right"/>
    </xf>
    <xf numFmtId="0" fontId="81" fillId="0" borderId="20" xfId="0" applyFont="1" applyBorder="1" applyAlignment="1" applyProtection="1">
      <alignment horizontal="right"/>
      <protection locked="0"/>
    </xf>
    <xf numFmtId="164" fontId="78" fillId="0" borderId="36" xfId="1" applyFont="1" applyFill="1" applyBorder="1" applyAlignment="1">
      <alignment horizontal="center"/>
    </xf>
    <xf numFmtId="2" fontId="92" fillId="0" borderId="33" xfId="0" applyNumberFormat="1" applyFont="1" applyBorder="1" applyAlignment="1">
      <alignment horizontal="center" vertical="center"/>
    </xf>
    <xf numFmtId="2" fontId="92" fillId="0" borderId="33" xfId="0" applyNumberFormat="1" applyFont="1" applyBorder="1" applyAlignment="1">
      <alignment horizontal="right" vertical="center"/>
    </xf>
    <xf numFmtId="0" fontId="92" fillId="0" borderId="38" xfId="0" applyFont="1" applyBorder="1" applyAlignment="1">
      <alignment horizontal="left" vertical="center"/>
    </xf>
    <xf numFmtId="2" fontId="92" fillId="0" borderId="39" xfId="0" applyNumberFormat="1" applyFont="1" applyBorder="1" applyAlignment="1">
      <alignment horizontal="left"/>
    </xf>
    <xf numFmtId="164" fontId="92" fillId="0" borderId="38" xfId="0" applyNumberFormat="1" applyFont="1" applyBorder="1" applyAlignment="1">
      <alignment vertical="center"/>
    </xf>
    <xf numFmtId="164" fontId="92" fillId="0" borderId="35" xfId="1" applyFont="1" applyBorder="1" applyAlignment="1">
      <alignment horizontal="center" vertical="center"/>
    </xf>
    <xf numFmtId="164" fontId="93" fillId="0" borderId="36" xfId="1" applyFont="1" applyFill="1" applyBorder="1" applyAlignment="1" applyProtection="1">
      <alignment horizontal="center"/>
    </xf>
    <xf numFmtId="9" fontId="93" fillId="0" borderId="35" xfId="2" applyFont="1" applyFill="1" applyBorder="1" applyAlignment="1" applyProtection="1">
      <alignment horizontal="center"/>
      <protection locked="0"/>
    </xf>
    <xf numFmtId="9" fontId="93" fillId="0" borderId="5" xfId="2" applyFont="1" applyFill="1" applyBorder="1" applyAlignment="1" applyProtection="1">
      <alignment horizontal="center"/>
      <protection locked="0"/>
    </xf>
    <xf numFmtId="0" fontId="92" fillId="0" borderId="35" xfId="0" applyFont="1" applyBorder="1" applyAlignment="1">
      <alignment horizontal="center" vertical="center"/>
    </xf>
    <xf numFmtId="0" fontId="92" fillId="0" borderId="84" xfId="0" applyFont="1" applyBorder="1" applyAlignment="1">
      <alignment horizontal="center" vertical="center"/>
    </xf>
    <xf numFmtId="164" fontId="95" fillId="8" borderId="8" xfId="1" applyFont="1" applyFill="1" applyBorder="1" applyAlignment="1" applyProtection="1">
      <alignment horizontal="center" vertical="center"/>
      <protection locked="0"/>
    </xf>
    <xf numFmtId="9" fontId="95" fillId="8" borderId="22" xfId="2" applyFont="1" applyFill="1" applyBorder="1" applyAlignment="1" applyProtection="1">
      <alignment horizontal="center" vertical="center"/>
      <protection locked="0"/>
    </xf>
    <xf numFmtId="9" fontId="95" fillId="8" borderId="9" xfId="2" applyFont="1" applyFill="1" applyBorder="1" applyAlignment="1" applyProtection="1">
      <alignment horizontal="center" vertical="center"/>
      <protection locked="0"/>
    </xf>
    <xf numFmtId="0" fontId="95" fillId="8" borderId="22" xfId="0" applyFont="1" applyFill="1" applyBorder="1" applyAlignment="1" applyProtection="1">
      <alignment horizontal="center" vertical="center"/>
      <protection locked="0"/>
    </xf>
    <xf numFmtId="168" fontId="96" fillId="5" borderId="13" xfId="0" applyNumberFormat="1" applyFont="1" applyFill="1" applyBorder="1" applyAlignment="1" applyProtection="1">
      <alignment horizontal="right" vertical="center"/>
      <protection locked="0"/>
    </xf>
    <xf numFmtId="2" fontId="95" fillId="5" borderId="28" xfId="0" applyNumberFormat="1" applyFont="1" applyFill="1" applyBorder="1" applyAlignment="1" applyProtection="1">
      <alignment horizontal="left" vertical="center"/>
      <protection locked="0"/>
    </xf>
    <xf numFmtId="2" fontId="95" fillId="5" borderId="28" xfId="0" applyNumberFormat="1" applyFont="1" applyFill="1" applyBorder="1" applyAlignment="1" applyProtection="1">
      <alignment horizontal="right" vertical="center"/>
      <protection locked="0"/>
    </xf>
    <xf numFmtId="0" fontId="95" fillId="5" borderId="28" xfId="0" applyFont="1" applyFill="1" applyBorder="1" applyAlignment="1" applyProtection="1">
      <alignment horizontal="center" vertical="center"/>
      <protection locked="0"/>
    </xf>
    <xf numFmtId="0" fontId="95" fillId="5" borderId="30" xfId="0" applyFont="1" applyFill="1" applyBorder="1" applyAlignment="1" applyProtection="1">
      <alignment horizontal="center" vertical="center"/>
      <protection locked="0"/>
    </xf>
    <xf numFmtId="164" fontId="95" fillId="5" borderId="0" xfId="1" applyFont="1" applyFill="1" applyBorder="1" applyAlignment="1" applyProtection="1">
      <alignment horizontal="center" vertical="center"/>
      <protection locked="0"/>
    </xf>
    <xf numFmtId="9" fontId="95" fillId="5" borderId="11" xfId="2" applyFont="1" applyFill="1" applyBorder="1" applyAlignment="1" applyProtection="1">
      <alignment horizontal="center" vertical="center"/>
      <protection locked="0"/>
    </xf>
    <xf numFmtId="9" fontId="95" fillId="5" borderId="28" xfId="2" applyFont="1" applyFill="1" applyBorder="1" applyAlignment="1" applyProtection="1">
      <alignment horizontal="center" vertical="center"/>
      <protection locked="0"/>
    </xf>
    <xf numFmtId="9" fontId="95" fillId="5" borderId="29" xfId="2" applyFont="1" applyFill="1" applyBorder="1" applyAlignment="1" applyProtection="1">
      <alignment horizontal="center" vertical="center"/>
      <protection locked="0"/>
    </xf>
    <xf numFmtId="0" fontId="96" fillId="5" borderId="32" xfId="0" applyFont="1" applyFill="1" applyBorder="1" applyProtection="1">
      <protection locked="0"/>
    </xf>
    <xf numFmtId="2" fontId="93" fillId="0" borderId="31" xfId="0" applyNumberFormat="1" applyFont="1" applyBorder="1" applyAlignment="1">
      <alignment horizontal="right" vertical="center"/>
    </xf>
    <xf numFmtId="0" fontId="76" fillId="0" borderId="31" xfId="1" applyNumberFormat="1" applyFont="1" applyBorder="1" applyAlignment="1">
      <alignment horizontal="left"/>
    </xf>
    <xf numFmtId="0" fontId="75" fillId="0" borderId="31" xfId="1" applyNumberFormat="1" applyFont="1" applyFill="1" applyBorder="1" applyAlignment="1" applyProtection="1">
      <alignment horizontal="left"/>
    </xf>
    <xf numFmtId="0" fontId="75" fillId="0" borderId="40" xfId="1" applyNumberFormat="1" applyFont="1" applyFill="1" applyBorder="1" applyAlignment="1" applyProtection="1">
      <alignment horizontal="left"/>
    </xf>
    <xf numFmtId="0" fontId="75" fillId="0" borderId="31" xfId="0" applyFont="1" applyBorder="1"/>
    <xf numFmtId="9" fontId="35" fillId="11" borderId="37" xfId="2" applyFont="1" applyFill="1" applyBorder="1" applyAlignment="1" applyProtection="1">
      <alignment horizontal="center" vertical="center"/>
      <protection locked="0"/>
    </xf>
    <xf numFmtId="9" fontId="35" fillId="11" borderId="36" xfId="2" applyFont="1" applyFill="1" applyBorder="1" applyAlignment="1" applyProtection="1">
      <alignment horizontal="center" vertical="center"/>
      <protection locked="0"/>
    </xf>
    <xf numFmtId="9" fontId="35" fillId="8" borderId="36" xfId="2" applyFont="1" applyFill="1" applyBorder="1" applyAlignment="1" applyProtection="1">
      <alignment horizontal="center" vertical="center"/>
      <protection locked="0"/>
    </xf>
    <xf numFmtId="9" fontId="35" fillId="8" borderId="1" xfId="2" applyFont="1" applyFill="1" applyBorder="1" applyAlignment="1" applyProtection="1">
      <alignment horizontal="center" vertical="center"/>
      <protection locked="0"/>
    </xf>
    <xf numFmtId="9" fontId="35" fillId="11" borderId="1" xfId="2" applyFont="1" applyFill="1" applyBorder="1" applyAlignment="1" applyProtection="1">
      <alignment horizontal="center" vertical="center"/>
      <protection locked="0"/>
    </xf>
    <xf numFmtId="2" fontId="33" fillId="0" borderId="48" xfId="0" applyNumberFormat="1" applyFont="1" applyBorder="1" applyAlignment="1">
      <alignment horizontal="center" vertical="center"/>
    </xf>
    <xf numFmtId="0" fontId="33" fillId="0" borderId="48" xfId="0" applyFont="1" applyBorder="1" applyAlignment="1">
      <alignment horizontal="right" vertical="center"/>
    </xf>
    <xf numFmtId="0" fontId="35" fillId="0" borderId="53" xfId="0" applyFont="1" applyBorder="1" applyAlignment="1">
      <alignment horizontal="center" vertical="center"/>
    </xf>
    <xf numFmtId="0" fontId="33" fillId="0" borderId="65" xfId="0" applyFont="1" applyBorder="1" applyAlignment="1">
      <alignment horizontal="center" vertical="center"/>
    </xf>
    <xf numFmtId="9" fontId="97" fillId="11" borderId="36" xfId="2" applyFont="1" applyFill="1" applyBorder="1" applyAlignment="1" applyProtection="1">
      <alignment horizontal="center" vertical="center"/>
      <protection locked="0"/>
    </xf>
    <xf numFmtId="164" fontId="33" fillId="0" borderId="52" xfId="1" applyFont="1" applyFill="1" applyBorder="1" applyAlignment="1" applyProtection="1">
      <alignment horizontal="center" vertical="center"/>
      <protection locked="0"/>
    </xf>
    <xf numFmtId="9" fontId="33" fillId="0" borderId="36" xfId="2" applyFont="1" applyFill="1" applyBorder="1" applyAlignment="1" applyProtection="1">
      <alignment horizontal="center" vertical="center"/>
      <protection locked="0"/>
    </xf>
    <xf numFmtId="0" fontId="33" fillId="0" borderId="46" xfId="0" applyFont="1" applyBorder="1" applyAlignment="1" applyProtection="1">
      <alignment horizontal="center" vertical="center"/>
      <protection locked="0"/>
    </xf>
    <xf numFmtId="0" fontId="93" fillId="0" borderId="10" xfId="0" applyFont="1" applyBorder="1" applyAlignment="1">
      <alignment horizontal="right" vertical="center"/>
    </xf>
    <xf numFmtId="0" fontId="92" fillId="0" borderId="51" xfId="0" applyFont="1" applyBorder="1" applyAlignment="1">
      <alignment horizontal="left" vertical="center"/>
    </xf>
    <xf numFmtId="164" fontId="93" fillId="0" borderId="51" xfId="0" applyNumberFormat="1" applyFont="1" applyBorder="1" applyAlignment="1">
      <alignment horizontal="center"/>
    </xf>
    <xf numFmtId="9" fontId="93" fillId="0" borderId="10" xfId="2" applyFont="1" applyBorder="1" applyAlignment="1">
      <alignment horizontal="center"/>
    </xf>
    <xf numFmtId="0" fontId="93" fillId="0" borderId="43" xfId="0" applyFont="1" applyBorder="1" applyAlignment="1">
      <alignment horizontal="center"/>
    </xf>
    <xf numFmtId="2" fontId="33" fillId="0" borderId="39" xfId="1" applyNumberFormat="1" applyFont="1" applyFill="1" applyBorder="1" applyAlignment="1">
      <alignment horizontal="left" vertical="center"/>
    </xf>
    <xf numFmtId="2" fontId="33" fillId="0" borderId="65" xfId="0" applyNumberFormat="1" applyFont="1" applyBorder="1" applyAlignment="1">
      <alignment horizontal="left" vertical="center"/>
    </xf>
    <xf numFmtId="2" fontId="30" fillId="0" borderId="31" xfId="1" applyNumberFormat="1" applyFont="1" applyFill="1" applyBorder="1" applyAlignment="1" applyProtection="1">
      <alignment horizontal="right" vertical="center"/>
      <protection locked="0"/>
    </xf>
    <xf numFmtId="49" fontId="42" fillId="0" borderId="31" xfId="2" applyNumberFormat="1" applyFont="1" applyFill="1" applyBorder="1" applyAlignment="1">
      <alignment horizontal="left" vertical="center"/>
    </xf>
    <xf numFmtId="49" fontId="42" fillId="0" borderId="55" xfId="0" applyNumberFormat="1" applyFont="1" applyBorder="1" applyAlignment="1">
      <alignment horizontal="left" vertical="center"/>
    </xf>
    <xf numFmtId="164" fontId="35" fillId="0" borderId="15" xfId="2" applyNumberFormat="1" applyFont="1" applyFill="1" applyBorder="1" applyAlignment="1" applyProtection="1">
      <alignment horizontal="center" vertical="center"/>
    </xf>
    <xf numFmtId="164" fontId="35" fillId="0" borderId="55" xfId="1" applyFont="1" applyFill="1" applyBorder="1" applyAlignment="1" applyProtection="1">
      <alignment horizontal="center" vertical="center"/>
    </xf>
    <xf numFmtId="9" fontId="35" fillId="11" borderId="53" xfId="2" applyFont="1" applyFill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9" fontId="35" fillId="0" borderId="48" xfId="2" applyFont="1" applyFill="1" applyBorder="1" applyAlignment="1" applyProtection="1">
      <alignment horizontal="center" vertical="center"/>
      <protection locked="0"/>
    </xf>
    <xf numFmtId="0" fontId="78" fillId="0" borderId="33" xfId="1" applyNumberFormat="1" applyFont="1" applyFill="1" applyBorder="1" applyAlignment="1" applyProtection="1">
      <alignment horizontal="right"/>
    </xf>
    <xf numFmtId="0" fontId="75" fillId="0" borderId="38" xfId="0" applyFont="1" applyBorder="1" applyAlignment="1">
      <alignment horizontal="left"/>
    </xf>
    <xf numFmtId="49" fontId="75" fillId="0" borderId="35" xfId="0" applyNumberFormat="1" applyFont="1" applyBorder="1"/>
    <xf numFmtId="1" fontId="93" fillId="0" borderId="45" xfId="0" applyNumberFormat="1" applyFont="1" applyBorder="1" applyAlignment="1">
      <alignment horizontal="right" vertical="center"/>
    </xf>
    <xf numFmtId="0" fontId="7" fillId="0" borderId="31" xfId="1" applyNumberFormat="1" applyFont="1" applyBorder="1" applyAlignment="1">
      <alignment horizontal="right" vertical="center"/>
    </xf>
    <xf numFmtId="164" fontId="92" fillId="0" borderId="1" xfId="0" applyNumberFormat="1" applyFont="1" applyBorder="1" applyAlignment="1">
      <alignment horizontal="center" vertical="center"/>
    </xf>
    <xf numFmtId="2" fontId="92" fillId="0" borderId="1" xfId="0" applyNumberFormat="1" applyFont="1" applyBorder="1" applyAlignment="1">
      <alignment horizontal="right" vertical="center"/>
    </xf>
    <xf numFmtId="0" fontId="93" fillId="0" borderId="83" xfId="0" applyFont="1" applyBorder="1" applyAlignment="1">
      <alignment horizontal="right" vertical="center"/>
    </xf>
    <xf numFmtId="49" fontId="92" fillId="0" borderId="1" xfId="0" applyNumberFormat="1" applyFont="1" applyBorder="1" applyAlignment="1">
      <alignment horizontal="left" vertical="center"/>
    </xf>
    <xf numFmtId="0" fontId="92" fillId="0" borderId="34" xfId="0" applyFont="1" applyBorder="1" applyAlignment="1">
      <alignment horizontal="left" vertical="center"/>
    </xf>
    <xf numFmtId="164" fontId="93" fillId="0" borderId="83" xfId="0" applyNumberFormat="1" applyFont="1" applyBorder="1" applyAlignment="1">
      <alignment horizontal="center"/>
    </xf>
    <xf numFmtId="9" fontId="93" fillId="0" borderId="83" xfId="2" applyFont="1" applyBorder="1" applyAlignment="1">
      <alignment horizontal="center"/>
    </xf>
    <xf numFmtId="0" fontId="93" fillId="0" borderId="83" xfId="0" applyFont="1" applyBorder="1" applyAlignment="1">
      <alignment horizontal="center"/>
    </xf>
    <xf numFmtId="0" fontId="93" fillId="0" borderId="40" xfId="0" applyFont="1" applyBorder="1" applyAlignment="1">
      <alignment horizontal="center"/>
    </xf>
    <xf numFmtId="1" fontId="92" fillId="0" borderId="15" xfId="0" applyNumberFormat="1" applyFont="1" applyBorder="1" applyAlignment="1">
      <alignment horizontal="right"/>
    </xf>
    <xf numFmtId="2" fontId="92" fillId="0" borderId="31" xfId="0" applyNumberFormat="1" applyFont="1" applyBorder="1" applyAlignment="1">
      <alignment horizontal="right"/>
    </xf>
    <xf numFmtId="2" fontId="92" fillId="0" borderId="42" xfId="0" applyNumberFormat="1" applyFont="1" applyBorder="1" applyAlignment="1">
      <alignment horizontal="right" vertical="center"/>
    </xf>
    <xf numFmtId="2" fontId="93" fillId="0" borderId="33" xfId="0" applyNumberFormat="1" applyFont="1" applyBorder="1" applyAlignment="1">
      <alignment horizontal="right" vertical="center"/>
    </xf>
    <xf numFmtId="2" fontId="93" fillId="0" borderId="1" xfId="0" applyNumberFormat="1" applyFont="1" applyBorder="1" applyAlignment="1">
      <alignment horizontal="right" vertical="center"/>
    </xf>
    <xf numFmtId="2" fontId="93" fillId="0" borderId="42" xfId="0" applyNumberFormat="1" applyFont="1" applyBorder="1" applyAlignment="1">
      <alignment horizontal="right" vertical="center"/>
    </xf>
    <xf numFmtId="2" fontId="87" fillId="0" borderId="33" xfId="0" applyNumberFormat="1" applyFont="1" applyBorder="1" applyAlignment="1">
      <alignment horizontal="right" vertical="center"/>
    </xf>
    <xf numFmtId="2" fontId="87" fillId="0" borderId="31" xfId="0" applyNumberFormat="1" applyFont="1" applyBorder="1" applyAlignment="1">
      <alignment horizontal="right" vertical="center"/>
    </xf>
    <xf numFmtId="2" fontId="87" fillId="0" borderId="42" xfId="0" applyNumberFormat="1" applyFont="1" applyBorder="1" applyAlignment="1">
      <alignment horizontal="right" vertical="center"/>
    </xf>
    <xf numFmtId="2" fontId="87" fillId="0" borderId="34" xfId="0" applyNumberFormat="1" applyFont="1" applyBorder="1" applyAlignment="1">
      <alignment horizontal="right" vertical="center"/>
    </xf>
    <xf numFmtId="0" fontId="44" fillId="0" borderId="39" xfId="1" applyNumberFormat="1" applyFont="1" applyFill="1" applyBorder="1" applyAlignment="1" applyProtection="1">
      <alignment horizontal="left" vertical="center"/>
    </xf>
    <xf numFmtId="0" fontId="6" fillId="5" borderId="8" xfId="0" applyFont="1" applyFill="1" applyBorder="1" applyAlignment="1" applyProtection="1">
      <alignment horizontal="center" vertical="center"/>
      <protection locked="0"/>
    </xf>
    <xf numFmtId="0" fontId="6" fillId="5" borderId="7" xfId="0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/>
      <protection locked="0"/>
    </xf>
    <xf numFmtId="0" fontId="32" fillId="0" borderId="13" xfId="0" applyFont="1" applyBorder="1" applyAlignment="1">
      <alignment horizontal="right" vertical="center"/>
    </xf>
    <xf numFmtId="2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right" vertical="center"/>
    </xf>
    <xf numFmtId="2" fontId="33" fillId="0" borderId="0" xfId="0" applyNumberFormat="1" applyFont="1" applyAlignment="1">
      <alignment horizontal="left" vertical="center"/>
    </xf>
    <xf numFmtId="164" fontId="35" fillId="0" borderId="0" xfId="1" applyFont="1" applyBorder="1" applyAlignment="1">
      <alignment horizontal="center" vertical="center"/>
    </xf>
    <xf numFmtId="9" fontId="35" fillId="11" borderId="0" xfId="2" applyFont="1" applyFill="1" applyBorder="1" applyAlignment="1" applyProtection="1">
      <alignment horizontal="center" vertical="center"/>
      <protection locked="0"/>
    </xf>
    <xf numFmtId="0" fontId="33" fillId="0" borderId="32" xfId="0" applyFont="1" applyBorder="1" applyAlignment="1">
      <alignment horizontal="center" vertical="center"/>
    </xf>
    <xf numFmtId="9" fontId="98" fillId="0" borderId="1" xfId="2" applyFont="1" applyFill="1" applyBorder="1" applyAlignment="1" applyProtection="1">
      <alignment horizontal="center"/>
      <protection locked="0"/>
    </xf>
    <xf numFmtId="0" fontId="92" fillId="0" borderId="31" xfId="0" applyFont="1" applyBorder="1" applyAlignment="1">
      <alignment horizontal="right"/>
    </xf>
    <xf numFmtId="1" fontId="92" fillId="0" borderId="55" xfId="0" applyNumberFormat="1" applyFont="1" applyBorder="1" applyAlignment="1">
      <alignment horizontal="right"/>
    </xf>
    <xf numFmtId="164" fontId="92" fillId="0" borderId="15" xfId="0" applyNumberFormat="1" applyFont="1" applyBorder="1" applyAlignment="1">
      <alignment vertical="center"/>
    </xf>
    <xf numFmtId="9" fontId="33" fillId="0" borderId="45" xfId="0" applyNumberFormat="1" applyFont="1" applyBorder="1" applyAlignment="1">
      <alignment horizontal="center" vertical="center"/>
    </xf>
    <xf numFmtId="164" fontId="93" fillId="0" borderId="36" xfId="1" applyFont="1" applyBorder="1" applyAlignment="1">
      <alignment horizontal="center"/>
    </xf>
    <xf numFmtId="1" fontId="93" fillId="0" borderId="2" xfId="0" applyNumberFormat="1" applyFont="1" applyBorder="1" applyAlignment="1">
      <alignment horizontal="right" vertical="center"/>
    </xf>
    <xf numFmtId="0" fontId="90" fillId="0" borderId="82" xfId="0" applyFont="1" applyBorder="1" applyAlignment="1" applyProtection="1">
      <alignment horizontal="right" vertical="center"/>
      <protection locked="0"/>
    </xf>
    <xf numFmtId="164" fontId="88" fillId="0" borderId="83" xfId="1" applyFont="1" applyBorder="1" applyAlignment="1">
      <alignment horizontal="center" vertical="center"/>
    </xf>
    <xf numFmtId="9" fontId="88" fillId="0" borderId="83" xfId="2" applyFont="1" applyBorder="1" applyAlignment="1" applyProtection="1">
      <alignment horizontal="center" vertical="center"/>
      <protection locked="0"/>
    </xf>
    <xf numFmtId="0" fontId="92" fillId="0" borderId="45" xfId="0" applyFont="1" applyBorder="1" applyAlignment="1">
      <alignment horizontal="left" vertical="center"/>
    </xf>
    <xf numFmtId="49" fontId="92" fillId="0" borderId="52" xfId="0" applyNumberFormat="1" applyFont="1" applyBorder="1" applyAlignment="1">
      <alignment horizontal="left" vertical="center"/>
    </xf>
    <xf numFmtId="164" fontId="81" fillId="0" borderId="39" xfId="1" applyFont="1" applyBorder="1" applyAlignment="1">
      <alignment horizontal="center"/>
    </xf>
    <xf numFmtId="0" fontId="22" fillId="0" borderId="47" xfId="0" applyFont="1" applyBorder="1" applyAlignment="1">
      <alignment horizontal="center" vertical="center"/>
    </xf>
    <xf numFmtId="0" fontId="22" fillId="0" borderId="48" xfId="0" applyFont="1" applyBorder="1" applyAlignment="1">
      <alignment horizontal="center" vertical="center"/>
    </xf>
    <xf numFmtId="0" fontId="22" fillId="0" borderId="49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50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2" fillId="0" borderId="51" xfId="0" applyFont="1" applyBorder="1" applyAlignment="1">
      <alignment horizontal="center" vertic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7" xfId="0" applyFont="1" applyFill="1" applyBorder="1" applyAlignment="1" applyProtection="1">
      <alignment horizontal="center" vertical="center"/>
      <protection locked="0"/>
    </xf>
    <xf numFmtId="0" fontId="6" fillId="2" borderId="9" xfId="0" applyFont="1" applyFill="1" applyBorder="1" applyAlignment="1" applyProtection="1">
      <alignment horizontal="center" vertical="center"/>
      <protection locked="0"/>
    </xf>
    <xf numFmtId="2" fontId="7" fillId="0" borderId="18" xfId="1" applyNumberFormat="1" applyFont="1" applyFill="1" applyBorder="1" applyAlignment="1" applyProtection="1">
      <alignment horizontal="center" vertical="center"/>
      <protection locked="0"/>
    </xf>
    <xf numFmtId="2" fontId="7" fillId="0" borderId="17" xfId="1" applyNumberFormat="1" applyFont="1" applyFill="1" applyBorder="1" applyAlignment="1" applyProtection="1">
      <alignment horizontal="center" vertical="center"/>
      <protection locked="0"/>
    </xf>
    <xf numFmtId="2" fontId="7" fillId="0" borderId="19" xfId="1" applyNumberFormat="1" applyFont="1" applyFill="1" applyBorder="1" applyAlignment="1" applyProtection="1">
      <alignment horizontal="center" vertical="center"/>
      <protection locked="0"/>
    </xf>
    <xf numFmtId="0" fontId="6" fillId="2" borderId="3" xfId="0" applyFont="1" applyFill="1" applyBorder="1" applyAlignment="1" applyProtection="1">
      <alignment horizontal="center" vertical="center"/>
      <protection locked="0"/>
    </xf>
    <xf numFmtId="0" fontId="6" fillId="2" borderId="23" xfId="0" applyFont="1" applyFill="1" applyBorder="1" applyAlignment="1" applyProtection="1">
      <alignment horizontal="center" vertical="center"/>
      <protection locked="0"/>
    </xf>
    <xf numFmtId="0" fontId="6" fillId="2" borderId="25" xfId="0" applyFont="1" applyFill="1" applyBorder="1" applyAlignment="1" applyProtection="1">
      <alignment horizontal="center" vertical="center"/>
      <protection locked="0"/>
    </xf>
    <xf numFmtId="2" fontId="7" fillId="0" borderId="4" xfId="1" applyNumberFormat="1" applyFont="1" applyFill="1" applyBorder="1" applyAlignment="1" applyProtection="1">
      <alignment horizontal="center" vertical="center"/>
      <protection locked="0"/>
    </xf>
    <xf numFmtId="2" fontId="7" fillId="0" borderId="5" xfId="1" applyNumberFormat="1" applyFont="1" applyFill="1" applyBorder="1" applyAlignment="1" applyProtection="1">
      <alignment horizontal="center" vertical="center"/>
      <protection locked="0"/>
    </xf>
    <xf numFmtId="2" fontId="7" fillId="0" borderId="44" xfId="1" applyNumberFormat="1" applyFont="1" applyFill="1" applyBorder="1" applyAlignment="1" applyProtection="1">
      <alignment horizontal="center" vertical="center"/>
      <protection locked="0"/>
    </xf>
    <xf numFmtId="2" fontId="7" fillId="0" borderId="8" xfId="1" applyNumberFormat="1" applyFont="1" applyFill="1" applyBorder="1" applyAlignment="1" applyProtection="1">
      <alignment horizontal="center" vertical="center"/>
      <protection locked="0"/>
    </xf>
    <xf numFmtId="2" fontId="7" fillId="0" borderId="7" xfId="1" applyNumberFormat="1" applyFont="1" applyFill="1" applyBorder="1" applyAlignment="1" applyProtection="1">
      <alignment horizontal="center" vertical="center"/>
      <protection locked="0"/>
    </xf>
    <xf numFmtId="2" fontId="7" fillId="0" borderId="9" xfId="1" applyNumberFormat="1" applyFont="1" applyFill="1" applyBorder="1" applyAlignment="1" applyProtection="1">
      <alignment horizontal="center" vertical="center"/>
      <protection locked="0"/>
    </xf>
    <xf numFmtId="0" fontId="27" fillId="7" borderId="0" xfId="0" applyFont="1" applyFill="1" applyAlignment="1">
      <alignment horizontal="center" vertical="center"/>
    </xf>
    <xf numFmtId="2" fontId="7" fillId="0" borderId="4" xfId="1" applyNumberFormat="1" applyFont="1" applyFill="1" applyBorder="1" applyAlignment="1" applyProtection="1">
      <alignment horizontal="center"/>
      <protection locked="0"/>
    </xf>
    <xf numFmtId="2" fontId="7" fillId="0" borderId="5" xfId="1" applyNumberFormat="1" applyFont="1" applyFill="1" applyBorder="1" applyAlignment="1" applyProtection="1">
      <alignment horizontal="center"/>
      <protection locked="0"/>
    </xf>
    <xf numFmtId="2" fontId="7" fillId="0" borderId="44" xfId="1" applyNumberFormat="1" applyFont="1" applyFill="1" applyBorder="1" applyAlignment="1" applyProtection="1">
      <alignment horizontal="center"/>
      <protection locked="0"/>
    </xf>
    <xf numFmtId="0" fontId="6" fillId="5" borderId="8" xfId="0" applyFont="1" applyFill="1" applyBorder="1" applyAlignment="1" applyProtection="1">
      <alignment horizontal="center" vertical="center"/>
      <protection locked="0"/>
    </xf>
    <xf numFmtId="0" fontId="6" fillId="5" borderId="7" xfId="0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/>
      <protection locked="0"/>
    </xf>
    <xf numFmtId="0" fontId="6" fillId="5" borderId="3" xfId="0" applyFont="1" applyFill="1" applyBorder="1" applyAlignment="1" applyProtection="1">
      <alignment horizontal="center" vertical="center"/>
      <protection locked="0"/>
    </xf>
    <xf numFmtId="0" fontId="6" fillId="5" borderId="23" xfId="0" applyFont="1" applyFill="1" applyBorder="1" applyAlignment="1" applyProtection="1">
      <alignment horizontal="center" vertical="center"/>
      <protection locked="0"/>
    </xf>
    <xf numFmtId="0" fontId="6" fillId="5" borderId="25" xfId="0" applyFont="1" applyFill="1" applyBorder="1" applyAlignment="1" applyProtection="1">
      <alignment horizontal="center" vertical="center"/>
      <protection locked="0"/>
    </xf>
    <xf numFmtId="0" fontId="27" fillId="3" borderId="0" xfId="0" applyFont="1" applyFill="1" applyAlignment="1">
      <alignment horizontal="center" vertical="center"/>
    </xf>
    <xf numFmtId="2" fontId="38" fillId="0" borderId="8" xfId="1" applyNumberFormat="1" applyFont="1" applyFill="1" applyBorder="1" applyAlignment="1" applyProtection="1">
      <alignment horizontal="center" vertical="center"/>
      <protection locked="0"/>
    </xf>
    <xf numFmtId="0" fontId="48" fillId="5" borderId="8" xfId="0" applyFont="1" applyFill="1" applyBorder="1" applyAlignment="1" applyProtection="1">
      <alignment horizontal="center" vertical="center"/>
      <protection locked="0"/>
    </xf>
    <xf numFmtId="0" fontId="48" fillId="5" borderId="7" xfId="0" applyFont="1" applyFill="1" applyBorder="1" applyAlignment="1" applyProtection="1">
      <alignment horizontal="center" vertical="center"/>
      <protection locked="0"/>
    </xf>
    <xf numFmtId="0" fontId="48" fillId="5" borderId="9" xfId="0" applyFont="1" applyFill="1" applyBorder="1" applyAlignment="1" applyProtection="1">
      <alignment horizontal="center" vertical="center"/>
      <protection locked="0"/>
    </xf>
    <xf numFmtId="2" fontId="35" fillId="0" borderId="21" xfId="1" applyNumberFormat="1" applyFont="1" applyFill="1" applyBorder="1" applyAlignment="1" applyProtection="1">
      <alignment horizontal="center" vertical="center"/>
      <protection locked="0"/>
    </xf>
    <xf numFmtId="2" fontId="35" fillId="0" borderId="33" xfId="1" applyNumberFormat="1" applyFont="1" applyFill="1" applyBorder="1" applyAlignment="1" applyProtection="1">
      <alignment horizontal="center" vertical="center"/>
      <protection locked="0"/>
    </xf>
    <xf numFmtId="2" fontId="35" fillId="0" borderId="38" xfId="1" applyNumberFormat="1" applyFont="1" applyFill="1" applyBorder="1" applyAlignment="1" applyProtection="1">
      <alignment horizontal="center" vertical="center"/>
      <protection locked="0"/>
    </xf>
    <xf numFmtId="0" fontId="27" fillId="3" borderId="0" xfId="0" applyFont="1" applyFill="1" applyAlignment="1">
      <alignment horizontal="center" vertical="center" wrapText="1"/>
    </xf>
    <xf numFmtId="2" fontId="31" fillId="0" borderId="4" xfId="1" applyNumberFormat="1" applyFont="1" applyFill="1" applyBorder="1" applyAlignment="1" applyProtection="1">
      <alignment horizontal="center" vertical="center"/>
      <protection locked="0"/>
    </xf>
    <xf numFmtId="2" fontId="31" fillId="0" borderId="5" xfId="1" applyNumberFormat="1" applyFont="1" applyFill="1" applyBorder="1" applyAlignment="1" applyProtection="1">
      <alignment horizontal="center" vertical="center"/>
      <protection locked="0"/>
    </xf>
    <xf numFmtId="2" fontId="31" fillId="0" borderId="44" xfId="1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2" fontId="31" fillId="0" borderId="18" xfId="1" applyNumberFormat="1" applyFont="1" applyFill="1" applyBorder="1" applyAlignment="1" applyProtection="1">
      <alignment horizontal="center" vertical="center"/>
      <protection locked="0"/>
    </xf>
    <xf numFmtId="2" fontId="31" fillId="0" borderId="17" xfId="1" applyNumberFormat="1" applyFont="1" applyFill="1" applyBorder="1" applyAlignment="1" applyProtection="1">
      <alignment horizontal="center" vertical="center"/>
      <protection locked="0"/>
    </xf>
    <xf numFmtId="2" fontId="31" fillId="0" borderId="19" xfId="1" applyNumberFormat="1" applyFont="1" applyFill="1" applyBorder="1" applyAlignment="1" applyProtection="1">
      <alignment horizontal="center" vertical="center"/>
      <protection locked="0"/>
    </xf>
    <xf numFmtId="0" fontId="27" fillId="10" borderId="0" xfId="0" applyFont="1" applyFill="1" applyAlignment="1">
      <alignment horizontal="center" vertical="center" wrapText="1"/>
    </xf>
    <xf numFmtId="0" fontId="58" fillId="6" borderId="0" xfId="0" applyFont="1" applyFill="1" applyAlignment="1">
      <alignment horizontal="center" vertical="top"/>
    </xf>
    <xf numFmtId="2" fontId="66" fillId="0" borderId="21" xfId="1" applyNumberFormat="1" applyFont="1" applyFill="1" applyBorder="1" applyAlignment="1" applyProtection="1">
      <alignment horizontal="center" vertical="center"/>
      <protection locked="0"/>
    </xf>
    <xf numFmtId="2" fontId="66" fillId="0" borderId="33" xfId="1" applyNumberFormat="1" applyFont="1" applyFill="1" applyBorder="1" applyAlignment="1" applyProtection="1">
      <alignment horizontal="center" vertical="center"/>
      <protection locked="0"/>
    </xf>
    <xf numFmtId="2" fontId="66" fillId="0" borderId="38" xfId="1" applyNumberFormat="1" applyFont="1" applyFill="1" applyBorder="1" applyAlignment="1" applyProtection="1">
      <alignment horizontal="center" vertical="center"/>
      <protection locked="0"/>
    </xf>
    <xf numFmtId="0" fontId="62" fillId="5" borderId="8" xfId="0" applyFont="1" applyFill="1" applyBorder="1" applyAlignment="1" applyProtection="1">
      <alignment horizontal="center" vertical="center"/>
      <protection locked="0"/>
    </xf>
    <xf numFmtId="0" fontId="62" fillId="5" borderId="7" xfId="0" applyFont="1" applyFill="1" applyBorder="1" applyAlignment="1" applyProtection="1">
      <alignment horizontal="center" vertical="center"/>
      <protection locked="0"/>
    </xf>
    <xf numFmtId="0" fontId="62" fillId="5" borderId="9" xfId="0" applyFont="1" applyFill="1" applyBorder="1" applyAlignment="1" applyProtection="1">
      <alignment horizontal="center" vertical="center"/>
      <protection locked="0"/>
    </xf>
    <xf numFmtId="2" fontId="63" fillId="0" borderId="8" xfId="1" applyNumberFormat="1" applyFont="1" applyFill="1" applyBorder="1" applyAlignment="1" applyProtection="1">
      <alignment horizontal="center" vertical="center"/>
      <protection locked="0"/>
    </xf>
    <xf numFmtId="0" fontId="69" fillId="5" borderId="3" xfId="0" applyFont="1" applyFill="1" applyBorder="1" applyAlignment="1" applyProtection="1">
      <alignment horizontal="center" vertical="center"/>
      <protection locked="0"/>
    </xf>
    <xf numFmtId="2" fontId="67" fillId="0" borderId="8" xfId="1" applyNumberFormat="1" applyFont="1" applyFill="1" applyBorder="1" applyAlignment="1" applyProtection="1">
      <alignment horizontal="center" vertical="center"/>
      <protection locked="0"/>
    </xf>
    <xf numFmtId="2" fontId="7" fillId="0" borderId="8" xfId="1" applyNumberFormat="1" applyFont="1" applyFill="1" applyBorder="1" applyAlignment="1" applyProtection="1">
      <alignment horizontal="center"/>
      <protection locked="0"/>
    </xf>
    <xf numFmtId="0" fontId="2" fillId="9" borderId="13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32" xfId="0" applyFont="1" applyFill="1" applyBorder="1" applyAlignment="1">
      <alignment horizontal="center" vertical="center"/>
    </xf>
    <xf numFmtId="0" fontId="2" fillId="9" borderId="14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26" xfId="0" applyFont="1" applyFill="1" applyBorder="1" applyAlignment="1">
      <alignment horizontal="center" vertical="center"/>
    </xf>
    <xf numFmtId="0" fontId="7" fillId="8" borderId="1" xfId="0" applyFont="1" applyFill="1" applyBorder="1" applyAlignment="1" applyProtection="1">
      <alignment horizontal="center" vertic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0" fontId="7" fillId="8" borderId="9" xfId="0" applyFont="1" applyFill="1" applyBorder="1" applyAlignment="1" applyProtection="1">
      <alignment horizontal="center"/>
      <protection locked="0"/>
    </xf>
    <xf numFmtId="2" fontId="7" fillId="8" borderId="1" xfId="1" applyNumberFormat="1" applyFont="1" applyFill="1" applyBorder="1" applyAlignment="1" applyProtection="1">
      <alignment horizontal="center" vertical="center"/>
      <protection locked="0"/>
    </xf>
    <xf numFmtId="0" fontId="59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25" xfId="0" applyFont="1" applyFill="1" applyBorder="1" applyAlignment="1">
      <alignment horizontal="center" vertical="center"/>
    </xf>
    <xf numFmtId="0" fontId="59" fillId="9" borderId="13" xfId="0" applyFont="1" applyFill="1" applyBorder="1" applyAlignment="1">
      <alignment horizontal="center" vertical="center"/>
    </xf>
    <xf numFmtId="0" fontId="77" fillId="5" borderId="8" xfId="0" applyFont="1" applyFill="1" applyBorder="1" applyAlignment="1" applyProtection="1">
      <alignment horizontal="center" vertical="center"/>
      <protection locked="0"/>
    </xf>
    <xf numFmtId="0" fontId="41" fillId="5" borderId="7" xfId="0" applyFont="1" applyFill="1" applyBorder="1" applyAlignment="1" applyProtection="1">
      <alignment horizontal="center" vertical="center"/>
      <protection locked="0"/>
    </xf>
    <xf numFmtId="0" fontId="41" fillId="5" borderId="9" xfId="0" applyFont="1" applyFill="1" applyBorder="1" applyAlignment="1" applyProtection="1">
      <alignment horizontal="center" vertical="center"/>
      <protection locked="0"/>
    </xf>
    <xf numFmtId="2" fontId="7" fillId="8" borderId="8" xfId="1" applyNumberFormat="1" applyFont="1" applyFill="1" applyBorder="1" applyAlignment="1" applyProtection="1">
      <alignment horizontal="center" vertical="center"/>
      <protection locked="0"/>
    </xf>
    <xf numFmtId="2" fontId="7" fillId="8" borderId="7" xfId="1" applyNumberFormat="1" applyFont="1" applyFill="1" applyBorder="1" applyAlignment="1" applyProtection="1">
      <alignment horizontal="center" vertical="center"/>
      <protection locked="0"/>
    </xf>
    <xf numFmtId="2" fontId="7" fillId="8" borderId="9" xfId="1" applyNumberFormat="1" applyFont="1" applyFill="1" applyBorder="1" applyAlignment="1" applyProtection="1">
      <alignment horizontal="center" vertical="center"/>
      <protection locked="0"/>
    </xf>
    <xf numFmtId="2" fontId="7" fillId="8" borderId="18" xfId="1" applyNumberFormat="1" applyFont="1" applyFill="1" applyBorder="1" applyAlignment="1" applyProtection="1">
      <alignment horizontal="center" vertical="center"/>
      <protection locked="0"/>
    </xf>
    <xf numFmtId="2" fontId="7" fillId="8" borderId="17" xfId="1" applyNumberFormat="1" applyFont="1" applyFill="1" applyBorder="1" applyAlignment="1" applyProtection="1">
      <alignment horizontal="center" vertical="center"/>
      <protection locked="0"/>
    </xf>
    <xf numFmtId="2" fontId="7" fillId="8" borderId="19" xfId="1" applyNumberFormat="1" applyFont="1" applyFill="1" applyBorder="1" applyAlignment="1" applyProtection="1">
      <alignment horizontal="center" vertical="center"/>
      <protection locked="0"/>
    </xf>
    <xf numFmtId="0" fontId="6" fillId="5" borderId="1" xfId="0" applyFont="1" applyFill="1" applyBorder="1" applyAlignment="1" applyProtection="1">
      <alignment horizontal="center" vertical="center"/>
      <protection locked="0"/>
    </xf>
    <xf numFmtId="2" fontId="90" fillId="8" borderId="8" xfId="1" applyNumberFormat="1" applyFont="1" applyFill="1" applyBorder="1" applyAlignment="1" applyProtection="1">
      <alignment horizontal="center" vertical="center"/>
      <protection locked="0"/>
    </xf>
    <xf numFmtId="2" fontId="90" fillId="8" borderId="7" xfId="1" applyNumberFormat="1" applyFont="1" applyFill="1" applyBorder="1" applyAlignment="1" applyProtection="1">
      <alignment horizontal="center" vertical="center"/>
      <protection locked="0"/>
    </xf>
    <xf numFmtId="2" fontId="90" fillId="8" borderId="9" xfId="1" applyNumberFormat="1" applyFont="1" applyFill="1" applyBorder="1" applyAlignment="1" applyProtection="1">
      <alignment horizontal="center" vertical="center"/>
      <protection locked="0"/>
    </xf>
    <xf numFmtId="2" fontId="95" fillId="8" borderId="8" xfId="1" applyNumberFormat="1" applyFont="1" applyFill="1" applyBorder="1" applyAlignment="1" applyProtection="1">
      <alignment horizontal="center" vertical="center"/>
      <protection locked="0"/>
    </xf>
    <xf numFmtId="2" fontId="95" fillId="8" borderId="7" xfId="1" applyNumberFormat="1" applyFont="1" applyFill="1" applyBorder="1" applyAlignment="1" applyProtection="1">
      <alignment horizontal="center" vertical="center"/>
      <protection locked="0"/>
    </xf>
    <xf numFmtId="2" fontId="95" fillId="8" borderId="9" xfId="1" applyNumberFormat="1" applyFont="1" applyFill="1" applyBorder="1" applyAlignment="1" applyProtection="1">
      <alignment horizontal="center" vertical="center"/>
      <protection locked="0"/>
    </xf>
    <xf numFmtId="0" fontId="89" fillId="5" borderId="3" xfId="0" applyFont="1" applyFill="1" applyBorder="1" applyAlignment="1" applyProtection="1">
      <alignment horizontal="center" vertical="center"/>
      <protection locked="0"/>
    </xf>
    <xf numFmtId="0" fontId="89" fillId="5" borderId="23" xfId="0" applyFont="1" applyFill="1" applyBorder="1" applyAlignment="1" applyProtection="1">
      <alignment horizontal="center" vertical="center"/>
      <protection locked="0"/>
    </xf>
    <xf numFmtId="0" fontId="89" fillId="5" borderId="25" xfId="0" applyFont="1" applyFill="1" applyBorder="1" applyAlignment="1" applyProtection="1">
      <alignment horizontal="center" vertical="center"/>
      <protection locked="0"/>
    </xf>
    <xf numFmtId="0" fontId="95" fillId="8" borderId="8" xfId="0" applyFont="1" applyFill="1" applyBorder="1" applyAlignment="1" applyProtection="1">
      <alignment horizontal="center" vertical="center"/>
      <protection locked="0"/>
    </xf>
    <xf numFmtId="0" fontId="95" fillId="8" borderId="9" xfId="0" applyFont="1" applyFill="1" applyBorder="1" applyAlignment="1" applyProtection="1">
      <alignment horizontal="center" vertical="center"/>
      <protection locked="0"/>
    </xf>
    <xf numFmtId="0" fontId="90" fillId="8" borderId="8" xfId="0" applyFont="1" applyFill="1" applyBorder="1" applyAlignment="1" applyProtection="1">
      <alignment horizontal="center"/>
      <protection locked="0"/>
    </xf>
    <xf numFmtId="0" fontId="90" fillId="8" borderId="9" xfId="0" applyFont="1" applyFill="1" applyBorder="1" applyAlignment="1" applyProtection="1">
      <alignment horizontal="center"/>
      <protection locked="0"/>
    </xf>
    <xf numFmtId="0" fontId="94" fillId="5" borderId="3" xfId="0" applyFont="1" applyFill="1" applyBorder="1" applyAlignment="1">
      <alignment horizontal="center" vertical="center"/>
    </xf>
    <xf numFmtId="0" fontId="94" fillId="5" borderId="23" xfId="0" applyFont="1" applyFill="1" applyBorder="1" applyAlignment="1">
      <alignment horizontal="center" vertical="center"/>
    </xf>
    <xf numFmtId="0" fontId="94" fillId="5" borderId="25" xfId="0" applyFont="1" applyFill="1" applyBorder="1" applyAlignment="1">
      <alignment horizontal="center" vertical="center"/>
    </xf>
    <xf numFmtId="2" fontId="7" fillId="0" borderId="3" xfId="1" applyNumberFormat="1" applyFont="1" applyFill="1" applyBorder="1" applyAlignment="1" applyProtection="1">
      <alignment horizontal="center" vertical="center"/>
      <protection locked="0"/>
    </xf>
    <xf numFmtId="2" fontId="7" fillId="0" borderId="23" xfId="1" applyNumberFormat="1" applyFont="1" applyFill="1" applyBorder="1" applyAlignment="1" applyProtection="1">
      <alignment horizontal="center" vertical="center"/>
      <protection locked="0"/>
    </xf>
    <xf numFmtId="2" fontId="7" fillId="0" borderId="25" xfId="1" applyNumberFormat="1" applyFont="1" applyFill="1" applyBorder="1" applyAlignment="1" applyProtection="1">
      <alignment horizontal="center" vertical="center"/>
      <protection locked="0"/>
    </xf>
    <xf numFmtId="0" fontId="54" fillId="3" borderId="69" xfId="0" applyFont="1" applyFill="1" applyBorder="1" applyAlignment="1">
      <alignment horizontal="center" vertical="center"/>
    </xf>
    <xf numFmtId="0" fontId="54" fillId="3" borderId="70" xfId="0" applyFont="1" applyFill="1" applyBorder="1" applyAlignment="1">
      <alignment horizontal="center" vertical="center"/>
    </xf>
    <xf numFmtId="0" fontId="54" fillId="3" borderId="71" xfId="0" applyFont="1" applyFill="1" applyBorder="1" applyAlignment="1">
      <alignment horizontal="center" vertical="center"/>
    </xf>
    <xf numFmtId="0" fontId="54" fillId="3" borderId="72" xfId="0" applyFont="1" applyFill="1" applyBorder="1" applyAlignment="1">
      <alignment horizontal="center" vertical="center"/>
    </xf>
    <xf numFmtId="0" fontId="54" fillId="3" borderId="0" xfId="0" applyFont="1" applyFill="1" applyAlignment="1">
      <alignment horizontal="center" vertical="center"/>
    </xf>
    <xf numFmtId="0" fontId="54" fillId="3" borderId="73" xfId="0" applyFont="1" applyFill="1" applyBorder="1" applyAlignment="1">
      <alignment horizontal="center" vertical="center"/>
    </xf>
    <xf numFmtId="0" fontId="54" fillId="3" borderId="74" xfId="0" applyFont="1" applyFill="1" applyBorder="1" applyAlignment="1">
      <alignment horizontal="center" vertical="center"/>
    </xf>
    <xf numFmtId="0" fontId="54" fillId="3" borderId="75" xfId="0" applyFont="1" applyFill="1" applyBorder="1" applyAlignment="1">
      <alignment horizontal="center" vertical="center"/>
    </xf>
    <xf numFmtId="0" fontId="54" fillId="3" borderId="76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 vertical="center"/>
    </xf>
    <xf numFmtId="0" fontId="12" fillId="4" borderId="25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0" fontId="12" fillId="4" borderId="26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12" fillId="3" borderId="25" xfId="0" applyFont="1" applyFill="1" applyBorder="1" applyAlignment="1">
      <alignment horizontal="center" vertical="center"/>
    </xf>
    <xf numFmtId="0" fontId="12" fillId="3" borderId="14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26" xfId="0" applyFont="1" applyFill="1" applyBorder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</cellXfs>
  <cellStyles count="5">
    <cellStyle name="Monétaire" xfId="1" builtinId="4"/>
    <cellStyle name="Monétaire 2" xfId="4" xr:uid="{DB5ABA28-DE0A-41D8-94C4-3E52D27C502C}"/>
    <cellStyle name="Normal" xfId="0" builtinId="0"/>
    <cellStyle name="Normal 2" xfId="3" xr:uid="{00000000-0005-0000-0000-000002000000}"/>
    <cellStyle name="Pourcentage" xfId="2" builtinId="5"/>
  </cellStyles>
  <dxfs count="9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172" formatCode="#,##0.00\ &quot;$&quot;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2" formatCode="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165" formatCode="0.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2" formatCode="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outline="0"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72" formatCode="#,##0.00\ &quot;$&quot;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67" formatCode="#,##0.00\ _$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67" formatCode="#,##0.00\ _$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69" formatCode="#,##0.0\ _$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theme="6"/>
        </top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172" formatCode="#,##0.00\ &quot;$&quot;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theme="6"/>
        </top>
      </border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outline val="0"/>
        <shadow val="0"/>
        <u val="none"/>
        <vertAlign val="baseline"/>
        <sz val="18"/>
        <color theme="1"/>
        <name val="Gilroy ExtraBold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1" formatCode="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  <fill>
        <patternFill patternType="none">
          <fgColor rgb="FF000000"/>
          <bgColor auto="1"/>
        </patternFill>
      </fill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family val="3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2" formatCode="0.0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family val="3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family val="3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8"/>
        <color theme="1"/>
        <name val="Gilroy ExtraBold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1" formatCode="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family val="3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2" formatCode="0.0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family val="3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family val="3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family val="3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auto="1"/>
        <name val="Gilroy ExtraBold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auto="1"/>
        <name val="Gilroy ExtraBold"/>
        <family val="3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Gilroy ExtraBold"/>
        <family val="3"/>
        <scheme val="none"/>
      </font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auto="1"/>
        <name val="Gilroy ExtraBold"/>
        <family val="3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Gilroy ExtraBold"/>
        <family val="3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36"/>
        <name val="Gilroy ExtraBold"/>
        <family val="3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Gilroy ExtraBold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family val="3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family val="3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family val="3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family val="3"/>
        <scheme val="none"/>
      </font>
      <numFmt numFmtId="0" formatCode="General"/>
      <alignment horizontal="righ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family val="3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1" formatCode="0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8"/>
        <name val="Gilroy ExtraBold"/>
        <scheme val="none"/>
      </font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" formatCode="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family val="3"/>
        <scheme val="none"/>
      </font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family val="3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ilroy ExtraBold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ilroy ExtraBold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ilroy ExtraBold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ilroy ExtraBold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164" formatCode="_(&quot;$&quot;* #,##0.00_);_(&quot;$&quot;* \(#,##0.00\);_(&quot;$&quot;* &quot;-&quot;??_);_(@_)"/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Arial"/>
        <scheme val="none"/>
      </font>
      <alignment horizontal="lef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scheme val="none"/>
      </font>
      <alignment horizontal="lef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20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Gilroy ExtraBold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20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auto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auto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auto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auto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auto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auto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Gilroy ExtraBold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auto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auto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20"/>
        <color auto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2" formatCode="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1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6"/>
        <name val="Gilroy ExtraBold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1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ExtraBo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1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name val="Gilroy ExtraBold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Gilroy ExtraBold"/>
        <scheme val="none"/>
      </font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Gilroy ExtraBold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roy ExtraBold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Gilroy ExtraBold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Gilroy ExtraBold"/>
        <scheme val="none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Gilroy ExtraBol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ExtraBold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</dxfs>
  <tableStyles count="3" defaultTableStyle="TableStyleMedium2" defaultPivotStyle="PivotStyleLight16">
    <tableStyle name="Style de tableau 1" pivot="0" count="0" xr9:uid="{00000000-0011-0000-FFFF-FFFF00000000}"/>
    <tableStyle name="Style de tableau 2" pivot="0" count="0" xr9:uid="{00000000-0011-0000-FFFF-FFFF01000000}"/>
    <tableStyle name="préroulé sativa" pivot="0" count="0" xr9:uid="{00000000-0011-0000-FFFF-FFFF02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'Comment ca marche!'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'Comment ca marche!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175260</xdr:rowOff>
    </xdr:from>
    <xdr:to>
      <xdr:col>2</xdr:col>
      <xdr:colOff>505385</xdr:colOff>
      <xdr:row>5</xdr:row>
      <xdr:rowOff>66675</xdr:rowOff>
    </xdr:to>
    <xdr:pic>
      <xdr:nvPicPr>
        <xdr:cNvPr id="4" name="Imag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365760"/>
          <a:ext cx="1153085" cy="653415"/>
        </a:xfrm>
        <a:prstGeom prst="rect">
          <a:avLst/>
        </a:prstGeom>
      </xdr:spPr>
    </xdr:pic>
    <xdr:clientData/>
  </xdr:twoCellAnchor>
  <xdr:twoCellAnchor editAs="oneCell">
    <xdr:from>
      <xdr:col>9</xdr:col>
      <xdr:colOff>200025</xdr:colOff>
      <xdr:row>1</xdr:row>
      <xdr:rowOff>19050</xdr:rowOff>
    </xdr:from>
    <xdr:to>
      <xdr:col>10</xdr:col>
      <xdr:colOff>352425</xdr:colOff>
      <xdr:row>5</xdr:row>
      <xdr:rowOff>171450</xdr:rowOff>
    </xdr:to>
    <xdr:pic>
      <xdr:nvPicPr>
        <xdr:cNvPr id="5" name="Graphique 4" descr="Question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058025" y="209550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1</xdr:row>
          <xdr:rowOff>9525</xdr:rowOff>
        </xdr:from>
        <xdr:to>
          <xdr:col>19</xdr:col>
          <xdr:colOff>342900</xdr:colOff>
          <xdr:row>12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86868" rIns="100584" bIns="86868" anchor="ctr" upright="1"/>
            <a:lstStyle/>
            <a:p>
              <a:pPr algn="ctr" rtl="0">
                <a:defRPr sz="1000"/>
              </a:pPr>
              <a:r>
                <a:rPr lang="fr-CA" sz="4800" b="0" i="0" u="none" strike="noStrike" baseline="0">
                  <a:solidFill>
                    <a:srgbClr val="000000"/>
                  </a:solidFill>
                  <a:latin typeface="Gilroy ExtraBold"/>
                </a:rPr>
                <a:t>Choisir Succursale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876300</xdr:colOff>
          <xdr:row>1</xdr:row>
          <xdr:rowOff>28575</xdr:rowOff>
        </xdr:from>
        <xdr:to>
          <xdr:col>9</xdr:col>
          <xdr:colOff>1571625</xdr:colOff>
          <xdr:row>1</xdr:row>
          <xdr:rowOff>447675</xdr:rowOff>
        </xdr:to>
        <xdr:sp macro="" textlink="">
          <xdr:nvSpPr>
            <xdr:cNvPr id="12290" name="Bouton 2" descr="Ajouter ligne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23</xdr:row>
          <xdr:rowOff>28575</xdr:rowOff>
        </xdr:from>
        <xdr:to>
          <xdr:col>9</xdr:col>
          <xdr:colOff>1571625</xdr:colOff>
          <xdr:row>23</xdr:row>
          <xdr:rowOff>381000</xdr:rowOff>
        </xdr:to>
        <xdr:sp macro="" textlink="">
          <xdr:nvSpPr>
            <xdr:cNvPr id="12292" name="Bouton 2" descr="Ajouter lign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54</xdr:row>
          <xdr:rowOff>28575</xdr:rowOff>
        </xdr:from>
        <xdr:to>
          <xdr:col>9</xdr:col>
          <xdr:colOff>1571625</xdr:colOff>
          <xdr:row>54</xdr:row>
          <xdr:rowOff>381000</xdr:rowOff>
        </xdr:to>
        <xdr:sp macro="" textlink="">
          <xdr:nvSpPr>
            <xdr:cNvPr id="12293" name="Bouton 2" descr="Ajouter ligne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1</xdr:row>
          <xdr:rowOff>28575</xdr:rowOff>
        </xdr:from>
        <xdr:to>
          <xdr:col>4</xdr:col>
          <xdr:colOff>619125</xdr:colOff>
          <xdr:row>1</xdr:row>
          <xdr:rowOff>447675</xdr:rowOff>
        </xdr:to>
        <xdr:sp macro="" textlink="">
          <xdr:nvSpPr>
            <xdr:cNvPr id="12296" name="Bouton 2" descr="Ajouter lign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1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23</xdr:row>
          <xdr:rowOff>9525</xdr:rowOff>
        </xdr:from>
        <xdr:to>
          <xdr:col>4</xdr:col>
          <xdr:colOff>609600</xdr:colOff>
          <xdr:row>23</xdr:row>
          <xdr:rowOff>428625</xdr:rowOff>
        </xdr:to>
        <xdr:sp macro="" textlink="">
          <xdr:nvSpPr>
            <xdr:cNvPr id="12298" name="Bouton 2" descr="Ajouter ligne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54</xdr:row>
          <xdr:rowOff>38100</xdr:rowOff>
        </xdr:from>
        <xdr:to>
          <xdr:col>4</xdr:col>
          <xdr:colOff>381000</xdr:colOff>
          <xdr:row>54</xdr:row>
          <xdr:rowOff>390525</xdr:rowOff>
        </xdr:to>
        <xdr:sp macro="" textlink="">
          <xdr:nvSpPr>
            <xdr:cNvPr id="12299" name="Bouton 2" descr="Ajouter ligne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1</xdr:row>
          <xdr:rowOff>28575</xdr:rowOff>
        </xdr:from>
        <xdr:to>
          <xdr:col>9</xdr:col>
          <xdr:colOff>142875</xdr:colOff>
          <xdr:row>2</xdr:row>
          <xdr:rowOff>142875</xdr:rowOff>
        </xdr:to>
        <xdr:sp macro="" textlink="">
          <xdr:nvSpPr>
            <xdr:cNvPr id="28673" name="Bouton 2" descr="Ajouter lign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666750</xdr:colOff>
          <xdr:row>37</xdr:row>
          <xdr:rowOff>19050</xdr:rowOff>
        </xdr:from>
        <xdr:to>
          <xdr:col>9</xdr:col>
          <xdr:colOff>209550</xdr:colOff>
          <xdr:row>38</xdr:row>
          <xdr:rowOff>142875</xdr:rowOff>
        </xdr:to>
        <xdr:sp macro="" textlink="">
          <xdr:nvSpPr>
            <xdr:cNvPr id="28674" name="Button 2" descr="Ajouter lign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2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75</xdr:row>
          <xdr:rowOff>85725</xdr:rowOff>
        </xdr:from>
        <xdr:to>
          <xdr:col>9</xdr:col>
          <xdr:colOff>180975</xdr:colOff>
          <xdr:row>76</xdr:row>
          <xdr:rowOff>200025</xdr:rowOff>
        </xdr:to>
        <xdr:sp macro="" textlink="">
          <xdr:nvSpPr>
            <xdr:cNvPr id="28675" name="Button 3" descr="Ajouter ligne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2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447675</xdr:colOff>
          <xdr:row>2</xdr:row>
          <xdr:rowOff>142875</xdr:rowOff>
        </xdr:to>
        <xdr:sp macro="" textlink="">
          <xdr:nvSpPr>
            <xdr:cNvPr id="28676" name="Button 4" descr="Ajouter ligne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2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37</xdr:row>
          <xdr:rowOff>9525</xdr:rowOff>
        </xdr:from>
        <xdr:to>
          <xdr:col>4</xdr:col>
          <xdr:colOff>381000</xdr:colOff>
          <xdr:row>38</xdr:row>
          <xdr:rowOff>190500</xdr:rowOff>
        </xdr:to>
        <xdr:sp macro="" textlink="">
          <xdr:nvSpPr>
            <xdr:cNvPr id="28677" name="Button 5" descr="Ajouter ligne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2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75</xdr:row>
          <xdr:rowOff>38100</xdr:rowOff>
        </xdr:from>
        <xdr:to>
          <xdr:col>4</xdr:col>
          <xdr:colOff>209550</xdr:colOff>
          <xdr:row>76</xdr:row>
          <xdr:rowOff>200025</xdr:rowOff>
        </xdr:to>
        <xdr:sp macro="" textlink="">
          <xdr:nvSpPr>
            <xdr:cNvPr id="28678" name="Button 6" descr="Ajouter ligne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2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1</xdr:row>
          <xdr:rowOff>19050</xdr:rowOff>
        </xdr:from>
        <xdr:to>
          <xdr:col>10</xdr:col>
          <xdr:colOff>1085850</xdr:colOff>
          <xdr:row>2</xdr:row>
          <xdr:rowOff>133350</xdr:rowOff>
        </xdr:to>
        <xdr:sp macro="" textlink="">
          <xdr:nvSpPr>
            <xdr:cNvPr id="28679" name="Bouton 2" descr="Ajouter ligne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2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37</xdr:row>
          <xdr:rowOff>28575</xdr:rowOff>
        </xdr:from>
        <xdr:to>
          <xdr:col>10</xdr:col>
          <xdr:colOff>1104900</xdr:colOff>
          <xdr:row>38</xdr:row>
          <xdr:rowOff>142875</xdr:rowOff>
        </xdr:to>
        <xdr:sp macro="" textlink="">
          <xdr:nvSpPr>
            <xdr:cNvPr id="28680" name="Button 8" descr="Ajouter ligne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2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75</xdr:row>
          <xdr:rowOff>38100</xdr:rowOff>
        </xdr:from>
        <xdr:to>
          <xdr:col>10</xdr:col>
          <xdr:colOff>1104900</xdr:colOff>
          <xdr:row>76</xdr:row>
          <xdr:rowOff>152400</xdr:rowOff>
        </xdr:to>
        <xdr:sp macro="" textlink="">
          <xdr:nvSpPr>
            <xdr:cNvPr id="28682" name="Button 10" descr="Ajouter ligne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2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15</xdr:col>
      <xdr:colOff>89647</xdr:colOff>
      <xdr:row>2</xdr:row>
      <xdr:rowOff>33618</xdr:rowOff>
    </xdr:to>
    <xdr:sp macro="" textlink="">
      <xdr:nvSpPr>
        <xdr:cNvPr id="13" name="Rectangle : coins arrondis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559118" y="123265"/>
          <a:ext cx="2375647" cy="5266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</xdr:row>
          <xdr:rowOff>19050</xdr:rowOff>
        </xdr:from>
        <xdr:to>
          <xdr:col>8</xdr:col>
          <xdr:colOff>676275</xdr:colOff>
          <xdr:row>1</xdr:row>
          <xdr:rowOff>438150</xdr:rowOff>
        </xdr:to>
        <xdr:sp macro="" textlink="">
          <xdr:nvSpPr>
            <xdr:cNvPr id="31745" name="Bouton 2" descr="Ajouter lign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36</xdr:row>
          <xdr:rowOff>47625</xdr:rowOff>
        </xdr:from>
        <xdr:to>
          <xdr:col>8</xdr:col>
          <xdr:colOff>590550</xdr:colOff>
          <xdr:row>36</xdr:row>
          <xdr:rowOff>447675</xdr:rowOff>
        </xdr:to>
        <xdr:sp macro="" textlink="">
          <xdr:nvSpPr>
            <xdr:cNvPr id="31746" name="Button 2" descr="Ajouter lign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74</xdr:row>
          <xdr:rowOff>66675</xdr:rowOff>
        </xdr:from>
        <xdr:to>
          <xdr:col>9</xdr:col>
          <xdr:colOff>85725</xdr:colOff>
          <xdr:row>74</xdr:row>
          <xdr:rowOff>428625</xdr:rowOff>
        </xdr:to>
        <xdr:sp macro="" textlink="">
          <xdr:nvSpPr>
            <xdr:cNvPr id="31747" name="Button 3" descr="Ajouter ligne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3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</xdr:row>
          <xdr:rowOff>76200</xdr:rowOff>
        </xdr:from>
        <xdr:to>
          <xdr:col>3</xdr:col>
          <xdr:colOff>257175</xdr:colOff>
          <xdr:row>2</xdr:row>
          <xdr:rowOff>19050</xdr:rowOff>
        </xdr:to>
        <xdr:sp macro="" textlink="">
          <xdr:nvSpPr>
            <xdr:cNvPr id="31748" name="Button 4" descr="Ajouter ligne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3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36</xdr:row>
          <xdr:rowOff>47625</xdr:rowOff>
        </xdr:from>
        <xdr:to>
          <xdr:col>3</xdr:col>
          <xdr:colOff>257175</xdr:colOff>
          <xdr:row>36</xdr:row>
          <xdr:rowOff>466725</xdr:rowOff>
        </xdr:to>
        <xdr:sp macro="" textlink="">
          <xdr:nvSpPr>
            <xdr:cNvPr id="31749" name="Button 5" descr="Ajouter ligne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3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74</xdr:row>
          <xdr:rowOff>38100</xdr:rowOff>
        </xdr:from>
        <xdr:to>
          <xdr:col>4</xdr:col>
          <xdr:colOff>190500</xdr:colOff>
          <xdr:row>74</xdr:row>
          <xdr:rowOff>457200</xdr:rowOff>
        </xdr:to>
        <xdr:sp macro="" textlink="">
          <xdr:nvSpPr>
            <xdr:cNvPr id="31750" name="Button 6" descr="Ajouter ligne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3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657225</xdr:colOff>
          <xdr:row>1</xdr:row>
          <xdr:rowOff>28575</xdr:rowOff>
        </xdr:from>
        <xdr:to>
          <xdr:col>10</xdr:col>
          <xdr:colOff>190500</xdr:colOff>
          <xdr:row>1</xdr:row>
          <xdr:rowOff>457200</xdr:rowOff>
        </xdr:to>
        <xdr:sp macro="" textlink="">
          <xdr:nvSpPr>
            <xdr:cNvPr id="31754" name="Button 10" descr="Ajouter ligne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3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695325</xdr:colOff>
          <xdr:row>36</xdr:row>
          <xdr:rowOff>28575</xdr:rowOff>
        </xdr:from>
        <xdr:to>
          <xdr:col>10</xdr:col>
          <xdr:colOff>238125</xdr:colOff>
          <xdr:row>36</xdr:row>
          <xdr:rowOff>419100</xdr:rowOff>
        </xdr:to>
        <xdr:sp macro="" textlink="">
          <xdr:nvSpPr>
            <xdr:cNvPr id="31755" name="Button 11" descr="Ajouter ligne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3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74</xdr:row>
          <xdr:rowOff>66675</xdr:rowOff>
        </xdr:from>
        <xdr:to>
          <xdr:col>10</xdr:col>
          <xdr:colOff>495300</xdr:colOff>
          <xdr:row>74</xdr:row>
          <xdr:rowOff>466725</xdr:rowOff>
        </xdr:to>
        <xdr:sp macro="" textlink="">
          <xdr:nvSpPr>
            <xdr:cNvPr id="31756" name="Button 12" descr="Ajouter ligne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3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Hybride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15</xdr:col>
      <xdr:colOff>190500</xdr:colOff>
      <xdr:row>2</xdr:row>
      <xdr:rowOff>44824</xdr:rowOff>
    </xdr:to>
    <xdr:sp macro="" textlink="">
      <xdr:nvSpPr>
        <xdr:cNvPr id="14" name="Rectangle : coins arrondi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4657294" y="123265"/>
          <a:ext cx="2375647" cy="5266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 baseline="0"/>
            <a:t>Comment ça Marche!</a:t>
          </a:r>
          <a:endParaRPr lang="fr-CA" sz="18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1</xdr:row>
          <xdr:rowOff>38100</xdr:rowOff>
        </xdr:from>
        <xdr:to>
          <xdr:col>8</xdr:col>
          <xdr:colOff>800100</xdr:colOff>
          <xdr:row>1</xdr:row>
          <xdr:rowOff>457200</xdr:rowOff>
        </xdr:to>
        <xdr:sp macro="" textlink="">
          <xdr:nvSpPr>
            <xdr:cNvPr id="34817" name="Bouton 2" descr="Ajouter lign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4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39</xdr:row>
          <xdr:rowOff>47625</xdr:rowOff>
        </xdr:from>
        <xdr:to>
          <xdr:col>8</xdr:col>
          <xdr:colOff>752475</xdr:colOff>
          <xdr:row>39</xdr:row>
          <xdr:rowOff>495300</xdr:rowOff>
        </xdr:to>
        <xdr:sp macro="" textlink="">
          <xdr:nvSpPr>
            <xdr:cNvPr id="34818" name="Button 2" descr="Ajouter lign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4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89</xdr:row>
          <xdr:rowOff>47625</xdr:rowOff>
        </xdr:from>
        <xdr:to>
          <xdr:col>8</xdr:col>
          <xdr:colOff>723900</xdr:colOff>
          <xdr:row>89</xdr:row>
          <xdr:rowOff>523875</xdr:rowOff>
        </xdr:to>
        <xdr:sp macro="" textlink="">
          <xdr:nvSpPr>
            <xdr:cNvPr id="34819" name="Button 3" descr="Ajouter ligne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4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171450</xdr:colOff>
          <xdr:row>1</xdr:row>
          <xdr:rowOff>447675</xdr:rowOff>
        </xdr:to>
        <xdr:sp macro="" textlink="">
          <xdr:nvSpPr>
            <xdr:cNvPr id="34820" name="Button 4" descr="Ajouter lign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4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39</xdr:row>
          <xdr:rowOff>9525</xdr:rowOff>
        </xdr:from>
        <xdr:to>
          <xdr:col>3</xdr:col>
          <xdr:colOff>276225</xdr:colOff>
          <xdr:row>39</xdr:row>
          <xdr:rowOff>495300</xdr:rowOff>
        </xdr:to>
        <xdr:sp macro="" textlink="">
          <xdr:nvSpPr>
            <xdr:cNvPr id="34821" name="Button 5" descr="Ajouter ligne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4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89</xdr:row>
          <xdr:rowOff>38100</xdr:rowOff>
        </xdr:from>
        <xdr:to>
          <xdr:col>3</xdr:col>
          <xdr:colOff>219075</xdr:colOff>
          <xdr:row>89</xdr:row>
          <xdr:rowOff>523875</xdr:rowOff>
        </xdr:to>
        <xdr:sp macro="" textlink="">
          <xdr:nvSpPr>
            <xdr:cNvPr id="34822" name="Button 6" descr="Ajouter ligne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4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1238250</xdr:colOff>
          <xdr:row>1</xdr:row>
          <xdr:rowOff>28575</xdr:rowOff>
        </xdr:from>
        <xdr:to>
          <xdr:col>10</xdr:col>
          <xdr:colOff>266700</xdr:colOff>
          <xdr:row>1</xdr:row>
          <xdr:rowOff>447675</xdr:rowOff>
        </xdr:to>
        <xdr:sp macro="" textlink="">
          <xdr:nvSpPr>
            <xdr:cNvPr id="34825" name="Button 9" descr="Ajouter ligne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4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1238250</xdr:colOff>
          <xdr:row>39</xdr:row>
          <xdr:rowOff>9525</xdr:rowOff>
        </xdr:from>
        <xdr:to>
          <xdr:col>10</xdr:col>
          <xdr:colOff>266700</xdr:colOff>
          <xdr:row>39</xdr:row>
          <xdr:rowOff>495300</xdr:rowOff>
        </xdr:to>
        <xdr:sp macro="" textlink="">
          <xdr:nvSpPr>
            <xdr:cNvPr id="34826" name="Button 10" descr="Ajouter ligne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4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1257300</xdr:colOff>
          <xdr:row>89</xdr:row>
          <xdr:rowOff>28575</xdr:rowOff>
        </xdr:from>
        <xdr:to>
          <xdr:col>10</xdr:col>
          <xdr:colOff>276225</xdr:colOff>
          <xdr:row>89</xdr:row>
          <xdr:rowOff>523875</xdr:rowOff>
        </xdr:to>
        <xdr:sp macro="" textlink="">
          <xdr:nvSpPr>
            <xdr:cNvPr id="34827" name="Button 11" descr="Ajouter ligne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4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33618</xdr:colOff>
      <xdr:row>1</xdr:row>
      <xdr:rowOff>56029</xdr:rowOff>
    </xdr:from>
    <xdr:to>
      <xdr:col>15</xdr:col>
      <xdr:colOff>123265</xdr:colOff>
      <xdr:row>2</xdr:row>
      <xdr:rowOff>89647</xdr:rowOff>
    </xdr:to>
    <xdr:sp macro="" textlink="">
      <xdr:nvSpPr>
        <xdr:cNvPr id="11" name="Rectangle : coins arrondi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4769353" y="179294"/>
          <a:ext cx="2375647" cy="5266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38100</xdr:rowOff>
        </xdr:from>
        <xdr:to>
          <xdr:col>9</xdr:col>
          <xdr:colOff>209550</xdr:colOff>
          <xdr:row>3</xdr:row>
          <xdr:rowOff>19050</xdr:rowOff>
        </xdr:to>
        <xdr:sp macro="" textlink="">
          <xdr:nvSpPr>
            <xdr:cNvPr id="36865" name="Bouton 2" descr="Ajouter ligne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41</xdr:row>
          <xdr:rowOff>66675</xdr:rowOff>
        </xdr:from>
        <xdr:to>
          <xdr:col>9</xdr:col>
          <xdr:colOff>142875</xdr:colOff>
          <xdr:row>42</xdr:row>
          <xdr:rowOff>47625</xdr:rowOff>
        </xdr:to>
        <xdr:sp macro="" textlink="">
          <xdr:nvSpPr>
            <xdr:cNvPr id="36866" name="Button 2" descr="Ajouter ligne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92</xdr:row>
          <xdr:rowOff>47625</xdr:rowOff>
        </xdr:from>
        <xdr:to>
          <xdr:col>9</xdr:col>
          <xdr:colOff>85725</xdr:colOff>
          <xdr:row>119</xdr:row>
          <xdr:rowOff>47625</xdr:rowOff>
        </xdr:to>
        <xdr:sp macro="" textlink="">
          <xdr:nvSpPr>
            <xdr:cNvPr id="36867" name="Button 3" descr="Ajouter ligne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</xdr:row>
          <xdr:rowOff>28575</xdr:rowOff>
        </xdr:from>
        <xdr:to>
          <xdr:col>4</xdr:col>
          <xdr:colOff>428625</xdr:colOff>
          <xdr:row>3</xdr:row>
          <xdr:rowOff>9525</xdr:rowOff>
        </xdr:to>
        <xdr:sp macro="" textlink="">
          <xdr:nvSpPr>
            <xdr:cNvPr id="36868" name="Button 4" descr="Ajouter ligne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41</xdr:row>
          <xdr:rowOff>9525</xdr:rowOff>
        </xdr:from>
        <xdr:to>
          <xdr:col>4</xdr:col>
          <xdr:colOff>371475</xdr:colOff>
          <xdr:row>42</xdr:row>
          <xdr:rowOff>47625</xdr:rowOff>
        </xdr:to>
        <xdr:sp macro="" textlink="">
          <xdr:nvSpPr>
            <xdr:cNvPr id="36869" name="Button 5" descr="Ajouter ligne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92</xdr:row>
          <xdr:rowOff>38100</xdr:rowOff>
        </xdr:from>
        <xdr:to>
          <xdr:col>4</xdr:col>
          <xdr:colOff>190500</xdr:colOff>
          <xdr:row>119</xdr:row>
          <xdr:rowOff>47625</xdr:rowOff>
        </xdr:to>
        <xdr:sp macro="" textlink="">
          <xdr:nvSpPr>
            <xdr:cNvPr id="36870" name="Button 6" descr="Ajouter ligne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2</xdr:row>
          <xdr:rowOff>38100</xdr:rowOff>
        </xdr:from>
        <xdr:to>
          <xdr:col>10</xdr:col>
          <xdr:colOff>981075</xdr:colOff>
          <xdr:row>3</xdr:row>
          <xdr:rowOff>19050</xdr:rowOff>
        </xdr:to>
        <xdr:sp macro="" textlink="">
          <xdr:nvSpPr>
            <xdr:cNvPr id="36871" name="Button 7" descr="Ajouter ligne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41</xdr:row>
          <xdr:rowOff>28575</xdr:rowOff>
        </xdr:from>
        <xdr:to>
          <xdr:col>10</xdr:col>
          <xdr:colOff>1000125</xdr:colOff>
          <xdr:row>42</xdr:row>
          <xdr:rowOff>66675</xdr:rowOff>
        </xdr:to>
        <xdr:sp macro="" textlink="">
          <xdr:nvSpPr>
            <xdr:cNvPr id="36873" name="Button 9" descr="Ajouter ligne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92</xdr:row>
          <xdr:rowOff>38100</xdr:rowOff>
        </xdr:from>
        <xdr:to>
          <xdr:col>10</xdr:col>
          <xdr:colOff>1009650</xdr:colOff>
          <xdr:row>119</xdr:row>
          <xdr:rowOff>47625</xdr:rowOff>
        </xdr:to>
        <xdr:sp macro="" textlink="">
          <xdr:nvSpPr>
            <xdr:cNvPr id="36874" name="Button 10" descr="Ajouter ligne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68856</xdr:colOff>
      <xdr:row>3</xdr:row>
      <xdr:rowOff>80332</xdr:rowOff>
    </xdr:from>
    <xdr:to>
      <xdr:col>15</xdr:col>
      <xdr:colOff>172274</xdr:colOff>
      <xdr:row>4</xdr:row>
      <xdr:rowOff>170925</xdr:rowOff>
    </xdr:to>
    <xdr:sp macro="" textlink="">
      <xdr:nvSpPr>
        <xdr:cNvPr id="11" name="Rectangle : coins arrondi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3656326" y="700031"/>
          <a:ext cx="2375647" cy="5266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28575</xdr:rowOff>
        </xdr:from>
        <xdr:to>
          <xdr:col>9</xdr:col>
          <xdr:colOff>180975</xdr:colOff>
          <xdr:row>2</xdr:row>
          <xdr:rowOff>457200</xdr:rowOff>
        </xdr:to>
        <xdr:sp macro="" textlink="">
          <xdr:nvSpPr>
            <xdr:cNvPr id="30721" name="Bouton 2" descr="Ajouter lign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44</xdr:row>
          <xdr:rowOff>66675</xdr:rowOff>
        </xdr:from>
        <xdr:to>
          <xdr:col>9</xdr:col>
          <xdr:colOff>104775</xdr:colOff>
          <xdr:row>45</xdr:row>
          <xdr:rowOff>38100</xdr:rowOff>
        </xdr:to>
        <xdr:sp macro="" textlink="">
          <xdr:nvSpPr>
            <xdr:cNvPr id="30722" name="Button 2" descr="Ajouter lign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147</xdr:row>
          <xdr:rowOff>66675</xdr:rowOff>
        </xdr:from>
        <xdr:to>
          <xdr:col>9</xdr:col>
          <xdr:colOff>104775</xdr:colOff>
          <xdr:row>148</xdr:row>
          <xdr:rowOff>133350</xdr:rowOff>
        </xdr:to>
        <xdr:sp macro="" textlink="">
          <xdr:nvSpPr>
            <xdr:cNvPr id="30723" name="Button 3" descr="Ajouter ligne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6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</xdr:row>
          <xdr:rowOff>28575</xdr:rowOff>
        </xdr:from>
        <xdr:to>
          <xdr:col>4</xdr:col>
          <xdr:colOff>390525</xdr:colOff>
          <xdr:row>2</xdr:row>
          <xdr:rowOff>457200</xdr:rowOff>
        </xdr:to>
        <xdr:sp macro="" textlink="">
          <xdr:nvSpPr>
            <xdr:cNvPr id="30724" name="Button 4" descr="Ajouter ligne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6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44</xdr:row>
          <xdr:rowOff>9525</xdr:rowOff>
        </xdr:from>
        <xdr:to>
          <xdr:col>4</xdr:col>
          <xdr:colOff>333375</xdr:colOff>
          <xdr:row>45</xdr:row>
          <xdr:rowOff>47625</xdr:rowOff>
        </xdr:to>
        <xdr:sp macro="" textlink="">
          <xdr:nvSpPr>
            <xdr:cNvPr id="30725" name="Button 5" descr="Ajouter ligne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6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147</xdr:row>
          <xdr:rowOff>38100</xdr:rowOff>
        </xdr:from>
        <xdr:to>
          <xdr:col>4</xdr:col>
          <xdr:colOff>152400</xdr:colOff>
          <xdr:row>148</xdr:row>
          <xdr:rowOff>104775</xdr:rowOff>
        </xdr:to>
        <xdr:sp macro="" textlink="">
          <xdr:nvSpPr>
            <xdr:cNvPr id="30726" name="Button 6" descr="Ajouter ligne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6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1209675</xdr:colOff>
          <xdr:row>2</xdr:row>
          <xdr:rowOff>38100</xdr:rowOff>
        </xdr:from>
        <xdr:to>
          <xdr:col>10</xdr:col>
          <xdr:colOff>1076325</xdr:colOff>
          <xdr:row>2</xdr:row>
          <xdr:rowOff>457200</xdr:rowOff>
        </xdr:to>
        <xdr:sp macro="" textlink="">
          <xdr:nvSpPr>
            <xdr:cNvPr id="30727" name="Button 7" descr="Ajouter ligne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6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44</xdr:row>
          <xdr:rowOff>28575</xdr:rowOff>
        </xdr:from>
        <xdr:to>
          <xdr:col>10</xdr:col>
          <xdr:colOff>1085850</xdr:colOff>
          <xdr:row>45</xdr:row>
          <xdr:rowOff>76200</xdr:rowOff>
        </xdr:to>
        <xdr:sp macro="" textlink="">
          <xdr:nvSpPr>
            <xdr:cNvPr id="30728" name="Button 8" descr="Ajouter ligne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6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147</xdr:row>
          <xdr:rowOff>28575</xdr:rowOff>
        </xdr:from>
        <xdr:to>
          <xdr:col>10</xdr:col>
          <xdr:colOff>1104900</xdr:colOff>
          <xdr:row>148</xdr:row>
          <xdr:rowOff>171450</xdr:rowOff>
        </xdr:to>
        <xdr:sp macro="" textlink="">
          <xdr:nvSpPr>
            <xdr:cNvPr id="30729" name="Button 9" descr="Ajouter ligne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6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4</xdr:row>
      <xdr:rowOff>0</xdr:rowOff>
    </xdr:from>
    <xdr:to>
      <xdr:col>15</xdr:col>
      <xdr:colOff>89647</xdr:colOff>
      <xdr:row>5</xdr:row>
      <xdr:rowOff>0</xdr:rowOff>
    </xdr:to>
    <xdr:sp macro="" textlink="">
      <xdr:nvSpPr>
        <xdr:cNvPr id="12" name="Rectangle : coins arrondi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4937441" y="986118"/>
          <a:ext cx="2375647" cy="5266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1</xdr:row>
          <xdr:rowOff>28575</xdr:rowOff>
        </xdr:from>
        <xdr:to>
          <xdr:col>9</xdr:col>
          <xdr:colOff>76200</xdr:colOff>
          <xdr:row>1</xdr:row>
          <xdr:rowOff>447675</xdr:rowOff>
        </xdr:to>
        <xdr:sp macro="" textlink="">
          <xdr:nvSpPr>
            <xdr:cNvPr id="60417" name="Bouton 2" descr="Ajouter lign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7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371475</xdr:colOff>
          <xdr:row>1</xdr:row>
          <xdr:rowOff>447675</xdr:rowOff>
        </xdr:to>
        <xdr:sp macro="" textlink="">
          <xdr:nvSpPr>
            <xdr:cNvPr id="60418" name="Button 4" descr="Ajouter lign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7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1219200</xdr:colOff>
          <xdr:row>1</xdr:row>
          <xdr:rowOff>38100</xdr:rowOff>
        </xdr:from>
        <xdr:to>
          <xdr:col>10</xdr:col>
          <xdr:colOff>1076325</xdr:colOff>
          <xdr:row>1</xdr:row>
          <xdr:rowOff>457200</xdr:rowOff>
        </xdr:to>
        <xdr:sp macro="" textlink="">
          <xdr:nvSpPr>
            <xdr:cNvPr id="60419" name="Button 8" descr="Ajouter ligne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07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</xdr:row>
      <xdr:rowOff>0</xdr:rowOff>
    </xdr:from>
    <xdr:to>
      <xdr:col>13</xdr:col>
      <xdr:colOff>89647</xdr:colOff>
      <xdr:row>2</xdr:row>
      <xdr:rowOff>33618</xdr:rowOff>
    </xdr:to>
    <xdr:sp macro="" textlink="">
      <xdr:nvSpPr>
        <xdr:cNvPr id="2" name="Rectangle : coins arrondi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3763625" y="123825"/>
          <a:ext cx="1613647" cy="5289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24</xdr:row>
          <xdr:rowOff>66675</xdr:rowOff>
        </xdr:from>
        <xdr:to>
          <xdr:col>9</xdr:col>
          <xdr:colOff>19050</xdr:colOff>
          <xdr:row>25</xdr:row>
          <xdr:rowOff>123825</xdr:rowOff>
        </xdr:to>
        <xdr:sp macro="" textlink="">
          <xdr:nvSpPr>
            <xdr:cNvPr id="60420" name="Button 2" descr="Ajouter ligne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7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55</xdr:row>
          <xdr:rowOff>66675</xdr:rowOff>
        </xdr:from>
        <xdr:to>
          <xdr:col>9</xdr:col>
          <xdr:colOff>19050</xdr:colOff>
          <xdr:row>55</xdr:row>
          <xdr:rowOff>419100</xdr:rowOff>
        </xdr:to>
        <xdr:sp macro="" textlink="">
          <xdr:nvSpPr>
            <xdr:cNvPr id="60421" name="Button 3" descr="Ajouter ligne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7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361950</xdr:colOff>
          <xdr:row>1</xdr:row>
          <xdr:rowOff>457200</xdr:rowOff>
        </xdr:to>
        <xdr:sp macro="" textlink="">
          <xdr:nvSpPr>
            <xdr:cNvPr id="60422" name="Button 4" descr="Ajouter ligne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7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24</xdr:row>
          <xdr:rowOff>9525</xdr:rowOff>
        </xdr:from>
        <xdr:to>
          <xdr:col>4</xdr:col>
          <xdr:colOff>304800</xdr:colOff>
          <xdr:row>25</xdr:row>
          <xdr:rowOff>133350</xdr:rowOff>
        </xdr:to>
        <xdr:sp macro="" textlink="">
          <xdr:nvSpPr>
            <xdr:cNvPr id="60423" name="Button 5" descr="Ajouter ligne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07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55</xdr:row>
          <xdr:rowOff>38100</xdr:rowOff>
        </xdr:from>
        <xdr:to>
          <xdr:col>4</xdr:col>
          <xdr:colOff>123825</xdr:colOff>
          <xdr:row>55</xdr:row>
          <xdr:rowOff>390525</xdr:rowOff>
        </xdr:to>
        <xdr:sp macro="" textlink="">
          <xdr:nvSpPr>
            <xdr:cNvPr id="60424" name="Button 6" descr="Ajouter ligne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7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1209675</xdr:colOff>
          <xdr:row>1</xdr:row>
          <xdr:rowOff>38100</xdr:rowOff>
        </xdr:from>
        <xdr:to>
          <xdr:col>10</xdr:col>
          <xdr:colOff>1076325</xdr:colOff>
          <xdr:row>1</xdr:row>
          <xdr:rowOff>457200</xdr:rowOff>
        </xdr:to>
        <xdr:sp macro="" textlink="">
          <xdr:nvSpPr>
            <xdr:cNvPr id="60425" name="Button 7" descr="Ajouter lign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07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24</xdr:row>
          <xdr:rowOff>28575</xdr:rowOff>
        </xdr:from>
        <xdr:to>
          <xdr:col>10</xdr:col>
          <xdr:colOff>1085850</xdr:colOff>
          <xdr:row>25</xdr:row>
          <xdr:rowOff>152400</xdr:rowOff>
        </xdr:to>
        <xdr:sp macro="" textlink="">
          <xdr:nvSpPr>
            <xdr:cNvPr id="60426" name="Button 8" descr="Ajouter ligne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7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55</xdr:row>
          <xdr:rowOff>28575</xdr:rowOff>
        </xdr:from>
        <xdr:to>
          <xdr:col>10</xdr:col>
          <xdr:colOff>1104900</xdr:colOff>
          <xdr:row>56</xdr:row>
          <xdr:rowOff>19050</xdr:rowOff>
        </xdr:to>
        <xdr:sp macro="" textlink="">
          <xdr:nvSpPr>
            <xdr:cNvPr id="60427" name="Button 9" descr="Ajouter ligne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7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24</xdr:row>
          <xdr:rowOff>66675</xdr:rowOff>
        </xdr:from>
        <xdr:to>
          <xdr:col>9</xdr:col>
          <xdr:colOff>19050</xdr:colOff>
          <xdr:row>25</xdr:row>
          <xdr:rowOff>123825</xdr:rowOff>
        </xdr:to>
        <xdr:sp macro="" textlink="">
          <xdr:nvSpPr>
            <xdr:cNvPr id="60428" name="Button 2" descr="Ajouter ligne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7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55</xdr:row>
          <xdr:rowOff>66675</xdr:rowOff>
        </xdr:from>
        <xdr:to>
          <xdr:col>9</xdr:col>
          <xdr:colOff>19050</xdr:colOff>
          <xdr:row>55</xdr:row>
          <xdr:rowOff>419100</xdr:rowOff>
        </xdr:to>
        <xdr:sp macro="" textlink="">
          <xdr:nvSpPr>
            <xdr:cNvPr id="60429" name="Button 3" descr="Ajouter ligne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7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24</xdr:row>
          <xdr:rowOff>9525</xdr:rowOff>
        </xdr:from>
        <xdr:to>
          <xdr:col>4</xdr:col>
          <xdr:colOff>304800</xdr:colOff>
          <xdr:row>25</xdr:row>
          <xdr:rowOff>133350</xdr:rowOff>
        </xdr:to>
        <xdr:sp macro="" textlink="">
          <xdr:nvSpPr>
            <xdr:cNvPr id="60430" name="Button 5" descr="Ajouter ligne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07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55</xdr:row>
          <xdr:rowOff>38100</xdr:rowOff>
        </xdr:from>
        <xdr:to>
          <xdr:col>4</xdr:col>
          <xdr:colOff>123825</xdr:colOff>
          <xdr:row>55</xdr:row>
          <xdr:rowOff>390525</xdr:rowOff>
        </xdr:to>
        <xdr:sp macro="" textlink="">
          <xdr:nvSpPr>
            <xdr:cNvPr id="60431" name="Button 6" descr="Ajouter ligne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07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1209675</xdr:colOff>
          <xdr:row>1</xdr:row>
          <xdr:rowOff>38100</xdr:rowOff>
        </xdr:from>
        <xdr:to>
          <xdr:col>10</xdr:col>
          <xdr:colOff>1076325</xdr:colOff>
          <xdr:row>1</xdr:row>
          <xdr:rowOff>457200</xdr:rowOff>
        </xdr:to>
        <xdr:sp macro="" textlink="">
          <xdr:nvSpPr>
            <xdr:cNvPr id="60432" name="Button 7" descr="Ajouter ligne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07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24</xdr:row>
          <xdr:rowOff>28575</xdr:rowOff>
        </xdr:from>
        <xdr:to>
          <xdr:col>10</xdr:col>
          <xdr:colOff>1085850</xdr:colOff>
          <xdr:row>25</xdr:row>
          <xdr:rowOff>152400</xdr:rowOff>
        </xdr:to>
        <xdr:sp macro="" textlink="">
          <xdr:nvSpPr>
            <xdr:cNvPr id="60433" name="Button 8" descr="Ajouter ligne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07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55</xdr:row>
          <xdr:rowOff>28575</xdr:rowOff>
        </xdr:from>
        <xdr:to>
          <xdr:col>10</xdr:col>
          <xdr:colOff>1104900</xdr:colOff>
          <xdr:row>56</xdr:row>
          <xdr:rowOff>19050</xdr:rowOff>
        </xdr:to>
        <xdr:sp macro="" textlink="">
          <xdr:nvSpPr>
            <xdr:cNvPr id="60434" name="Button 9" descr="Ajouter ligne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07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619125</xdr:colOff>
          <xdr:row>26</xdr:row>
          <xdr:rowOff>66675</xdr:rowOff>
        </xdr:from>
        <xdr:to>
          <xdr:col>14</xdr:col>
          <xdr:colOff>542925</xdr:colOff>
          <xdr:row>28</xdr:row>
          <xdr:rowOff>85725</xdr:rowOff>
        </xdr:to>
        <xdr:sp macro="" textlink="">
          <xdr:nvSpPr>
            <xdr:cNvPr id="60435" name="Button 2" descr="Ajouter ligne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07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26</xdr:row>
          <xdr:rowOff>9525</xdr:rowOff>
        </xdr:from>
        <xdr:to>
          <xdr:col>5</xdr:col>
          <xdr:colOff>1914525</xdr:colOff>
          <xdr:row>28</xdr:row>
          <xdr:rowOff>152400</xdr:rowOff>
        </xdr:to>
        <xdr:sp macro="" textlink="">
          <xdr:nvSpPr>
            <xdr:cNvPr id="60436" name="Button 5" descr="Ajouter ligne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07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1228725</xdr:colOff>
          <xdr:row>26</xdr:row>
          <xdr:rowOff>28575</xdr:rowOff>
        </xdr:from>
        <xdr:to>
          <xdr:col>17</xdr:col>
          <xdr:colOff>47625</xdr:colOff>
          <xdr:row>28</xdr:row>
          <xdr:rowOff>152400</xdr:rowOff>
        </xdr:to>
        <xdr:sp macro="" textlink="">
          <xdr:nvSpPr>
            <xdr:cNvPr id="60437" name="Button 21" descr="Ajouter ligne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07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619125</xdr:colOff>
          <xdr:row>26</xdr:row>
          <xdr:rowOff>66675</xdr:rowOff>
        </xdr:from>
        <xdr:to>
          <xdr:col>14</xdr:col>
          <xdr:colOff>542925</xdr:colOff>
          <xdr:row>28</xdr:row>
          <xdr:rowOff>85725</xdr:rowOff>
        </xdr:to>
        <xdr:sp macro="" textlink="">
          <xdr:nvSpPr>
            <xdr:cNvPr id="60438" name="Button 22" descr="Ajouter ligne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07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26</xdr:row>
          <xdr:rowOff>9525</xdr:rowOff>
        </xdr:from>
        <xdr:to>
          <xdr:col>5</xdr:col>
          <xdr:colOff>1914525</xdr:colOff>
          <xdr:row>28</xdr:row>
          <xdr:rowOff>152400</xdr:rowOff>
        </xdr:to>
        <xdr:sp macro="" textlink="">
          <xdr:nvSpPr>
            <xdr:cNvPr id="60439" name="Button 23" descr="Ajouter ligne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07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1228725</xdr:colOff>
          <xdr:row>26</xdr:row>
          <xdr:rowOff>28575</xdr:rowOff>
        </xdr:from>
        <xdr:to>
          <xdr:col>17</xdr:col>
          <xdr:colOff>47625</xdr:colOff>
          <xdr:row>28</xdr:row>
          <xdr:rowOff>152400</xdr:rowOff>
        </xdr:to>
        <xdr:sp macro="" textlink="">
          <xdr:nvSpPr>
            <xdr:cNvPr id="60440" name="Button 24" descr="Ajouter ligne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07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</xdr:row>
          <xdr:rowOff>28575</xdr:rowOff>
        </xdr:from>
        <xdr:to>
          <xdr:col>9</xdr:col>
          <xdr:colOff>238125</xdr:colOff>
          <xdr:row>1</xdr:row>
          <xdr:rowOff>447675</xdr:rowOff>
        </xdr:to>
        <xdr:sp macro="" textlink="">
          <xdr:nvSpPr>
            <xdr:cNvPr id="37889" name="Bouton 2" descr="Ajouter lign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8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24</xdr:row>
          <xdr:rowOff>38100</xdr:rowOff>
        </xdr:from>
        <xdr:to>
          <xdr:col>9</xdr:col>
          <xdr:colOff>142875</xdr:colOff>
          <xdr:row>24</xdr:row>
          <xdr:rowOff>390525</xdr:rowOff>
        </xdr:to>
        <xdr:sp macro="" textlink="">
          <xdr:nvSpPr>
            <xdr:cNvPr id="37890" name="Button 2" descr="Ajouter lign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8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55</xdr:row>
          <xdr:rowOff>66675</xdr:rowOff>
        </xdr:from>
        <xdr:to>
          <xdr:col>9</xdr:col>
          <xdr:colOff>142875</xdr:colOff>
          <xdr:row>55</xdr:row>
          <xdr:rowOff>419100</xdr:rowOff>
        </xdr:to>
        <xdr:sp macro="" textlink="">
          <xdr:nvSpPr>
            <xdr:cNvPr id="37891" name="Button 3" descr="Ajouter ligne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8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409575</xdr:colOff>
          <xdr:row>1</xdr:row>
          <xdr:rowOff>447675</xdr:rowOff>
        </xdr:to>
        <xdr:sp macro="" textlink="">
          <xdr:nvSpPr>
            <xdr:cNvPr id="37892" name="Button 4" descr="Ajouter ligne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8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24</xdr:row>
          <xdr:rowOff>9525</xdr:rowOff>
        </xdr:from>
        <xdr:to>
          <xdr:col>4</xdr:col>
          <xdr:colOff>400050</xdr:colOff>
          <xdr:row>24</xdr:row>
          <xdr:rowOff>428625</xdr:rowOff>
        </xdr:to>
        <xdr:sp macro="" textlink="">
          <xdr:nvSpPr>
            <xdr:cNvPr id="37893" name="Button 5" descr="Ajouter ligne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8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55</xdr:row>
          <xdr:rowOff>38100</xdr:rowOff>
        </xdr:from>
        <xdr:to>
          <xdr:col>4</xdr:col>
          <xdr:colOff>171450</xdr:colOff>
          <xdr:row>55</xdr:row>
          <xdr:rowOff>390525</xdr:rowOff>
        </xdr:to>
        <xdr:sp macro="" textlink="">
          <xdr:nvSpPr>
            <xdr:cNvPr id="37894" name="Button 6" descr="Ajouter ligne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8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1</xdr:row>
          <xdr:rowOff>38100</xdr:rowOff>
        </xdr:from>
        <xdr:to>
          <xdr:col>10</xdr:col>
          <xdr:colOff>1085850</xdr:colOff>
          <xdr:row>1</xdr:row>
          <xdr:rowOff>457200</xdr:rowOff>
        </xdr:to>
        <xdr:sp macro="" textlink="">
          <xdr:nvSpPr>
            <xdr:cNvPr id="37897" name="Button 9" descr="Ajouter ligne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8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1219200</xdr:colOff>
          <xdr:row>24</xdr:row>
          <xdr:rowOff>38100</xdr:rowOff>
        </xdr:from>
        <xdr:to>
          <xdr:col>10</xdr:col>
          <xdr:colOff>1076325</xdr:colOff>
          <xdr:row>24</xdr:row>
          <xdr:rowOff>457200</xdr:rowOff>
        </xdr:to>
        <xdr:sp macro="" textlink="">
          <xdr:nvSpPr>
            <xdr:cNvPr id="37898" name="Button 10" descr="Ajouter ligne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8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1238250</xdr:colOff>
          <xdr:row>55</xdr:row>
          <xdr:rowOff>28575</xdr:rowOff>
        </xdr:from>
        <xdr:to>
          <xdr:col>10</xdr:col>
          <xdr:colOff>1095375</xdr:colOff>
          <xdr:row>55</xdr:row>
          <xdr:rowOff>447675</xdr:rowOff>
        </xdr:to>
        <xdr:sp macro="" textlink="">
          <xdr:nvSpPr>
            <xdr:cNvPr id="37899" name="Button 11" descr="Ajouter ligne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8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3</xdr:row>
      <xdr:rowOff>0</xdr:rowOff>
    </xdr:from>
    <xdr:to>
      <xdr:col>15</xdr:col>
      <xdr:colOff>89647</xdr:colOff>
      <xdr:row>5</xdr:row>
      <xdr:rowOff>145677</xdr:rowOff>
    </xdr:to>
    <xdr:sp macro="" textlink="">
      <xdr:nvSpPr>
        <xdr:cNvPr id="11" name="Rectangle : coins arrondi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13536706" y="862853"/>
          <a:ext cx="2375647" cy="5266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</xdr:row>
          <xdr:rowOff>28575</xdr:rowOff>
        </xdr:from>
        <xdr:to>
          <xdr:col>9</xdr:col>
          <xdr:colOff>276225</xdr:colOff>
          <xdr:row>1</xdr:row>
          <xdr:rowOff>447675</xdr:rowOff>
        </xdr:to>
        <xdr:sp macro="" textlink="">
          <xdr:nvSpPr>
            <xdr:cNvPr id="38913" name="Bouton 2" descr="Ajouter ligne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37</xdr:row>
          <xdr:rowOff>66675</xdr:rowOff>
        </xdr:from>
        <xdr:to>
          <xdr:col>9</xdr:col>
          <xdr:colOff>228600</xdr:colOff>
          <xdr:row>38</xdr:row>
          <xdr:rowOff>190500</xdr:rowOff>
        </xdr:to>
        <xdr:sp macro="" textlink="">
          <xdr:nvSpPr>
            <xdr:cNvPr id="38914" name="Button 2" descr="Ajouter ligne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A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74</xdr:row>
          <xdr:rowOff>66675</xdr:rowOff>
        </xdr:from>
        <xdr:to>
          <xdr:col>9</xdr:col>
          <xdr:colOff>190500</xdr:colOff>
          <xdr:row>75</xdr:row>
          <xdr:rowOff>209550</xdr:rowOff>
        </xdr:to>
        <xdr:sp macro="" textlink="">
          <xdr:nvSpPr>
            <xdr:cNvPr id="38915" name="Button 3" descr="Ajouter ligne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A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419100</xdr:colOff>
          <xdr:row>1</xdr:row>
          <xdr:rowOff>447675</xdr:rowOff>
        </xdr:to>
        <xdr:sp macro="" textlink="">
          <xdr:nvSpPr>
            <xdr:cNvPr id="38916" name="Button 4" descr="Ajouter ligne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A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37</xdr:row>
          <xdr:rowOff>9525</xdr:rowOff>
        </xdr:from>
        <xdr:to>
          <xdr:col>4</xdr:col>
          <xdr:colOff>333375</xdr:colOff>
          <xdr:row>38</xdr:row>
          <xdr:rowOff>190500</xdr:rowOff>
        </xdr:to>
        <xdr:sp macro="" textlink="">
          <xdr:nvSpPr>
            <xdr:cNvPr id="38917" name="Button 5" descr="Ajouter ligne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A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74</xdr:row>
          <xdr:rowOff>38100</xdr:rowOff>
        </xdr:from>
        <xdr:to>
          <xdr:col>4</xdr:col>
          <xdr:colOff>180975</xdr:colOff>
          <xdr:row>75</xdr:row>
          <xdr:rowOff>209550</xdr:rowOff>
        </xdr:to>
        <xdr:sp macro="" textlink="">
          <xdr:nvSpPr>
            <xdr:cNvPr id="38918" name="Button 6" descr="Ajouter ligne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A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1238250</xdr:colOff>
          <xdr:row>1</xdr:row>
          <xdr:rowOff>38100</xdr:rowOff>
        </xdr:from>
        <xdr:to>
          <xdr:col>10</xdr:col>
          <xdr:colOff>400050</xdr:colOff>
          <xdr:row>1</xdr:row>
          <xdr:rowOff>457200</xdr:rowOff>
        </xdr:to>
        <xdr:sp macro="" textlink="">
          <xdr:nvSpPr>
            <xdr:cNvPr id="38921" name="Button 9" descr="Ajouter ligne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A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1257300</xdr:colOff>
          <xdr:row>37</xdr:row>
          <xdr:rowOff>38100</xdr:rowOff>
        </xdr:from>
        <xdr:to>
          <xdr:col>10</xdr:col>
          <xdr:colOff>419100</xdr:colOff>
          <xdr:row>38</xdr:row>
          <xdr:rowOff>190500</xdr:rowOff>
        </xdr:to>
        <xdr:sp macro="" textlink="">
          <xdr:nvSpPr>
            <xdr:cNvPr id="38922" name="Button 10" descr="Ajouter ligne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A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1257300</xdr:colOff>
          <xdr:row>74</xdr:row>
          <xdr:rowOff>38100</xdr:rowOff>
        </xdr:from>
        <xdr:to>
          <xdr:col>10</xdr:col>
          <xdr:colOff>419100</xdr:colOff>
          <xdr:row>75</xdr:row>
          <xdr:rowOff>209550</xdr:rowOff>
        </xdr:to>
        <xdr:sp macro="" textlink="">
          <xdr:nvSpPr>
            <xdr:cNvPr id="38923" name="Button 11" descr="Ajouter ligne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A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15</xdr:col>
      <xdr:colOff>89647</xdr:colOff>
      <xdr:row>2</xdr:row>
      <xdr:rowOff>0</xdr:rowOff>
    </xdr:to>
    <xdr:sp macro="" textlink="">
      <xdr:nvSpPr>
        <xdr:cNvPr id="11" name="Rectangle : coins arrondi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14690912" y="123265"/>
          <a:ext cx="2375647" cy="5266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1</xdr:row>
          <xdr:rowOff>28575</xdr:rowOff>
        </xdr:from>
        <xdr:to>
          <xdr:col>9</xdr:col>
          <xdr:colOff>76200</xdr:colOff>
          <xdr:row>1</xdr:row>
          <xdr:rowOff>447675</xdr:rowOff>
        </xdr:to>
        <xdr:sp macro="" textlink="">
          <xdr:nvSpPr>
            <xdr:cNvPr id="51201" name="Bouton 2" descr="Ajouter lign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B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371475</xdr:colOff>
          <xdr:row>1</xdr:row>
          <xdr:rowOff>447675</xdr:rowOff>
        </xdr:to>
        <xdr:sp macro="" textlink="">
          <xdr:nvSpPr>
            <xdr:cNvPr id="51202" name="Button 4" descr="Ajouter lign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B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1219200</xdr:colOff>
          <xdr:row>1</xdr:row>
          <xdr:rowOff>38100</xdr:rowOff>
        </xdr:from>
        <xdr:to>
          <xdr:col>10</xdr:col>
          <xdr:colOff>1076325</xdr:colOff>
          <xdr:row>1</xdr:row>
          <xdr:rowOff>457200</xdr:rowOff>
        </xdr:to>
        <xdr:sp macro="" textlink="">
          <xdr:nvSpPr>
            <xdr:cNvPr id="51203" name="Button 8" descr="Ajouter ligne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B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</xdr:row>
      <xdr:rowOff>0</xdr:rowOff>
    </xdr:from>
    <xdr:to>
      <xdr:col>13</xdr:col>
      <xdr:colOff>89647</xdr:colOff>
      <xdr:row>2</xdr:row>
      <xdr:rowOff>33618</xdr:rowOff>
    </xdr:to>
    <xdr:sp macro="" textlink="">
      <xdr:nvSpPr>
        <xdr:cNvPr id="2" name="Rectangle : coins arrondi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3763625" y="371475"/>
          <a:ext cx="1613647" cy="5289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39</xdr:row>
          <xdr:rowOff>66675</xdr:rowOff>
        </xdr:from>
        <xdr:to>
          <xdr:col>9</xdr:col>
          <xdr:colOff>19050</xdr:colOff>
          <xdr:row>39</xdr:row>
          <xdr:rowOff>419100</xdr:rowOff>
        </xdr:to>
        <xdr:sp macro="" textlink="">
          <xdr:nvSpPr>
            <xdr:cNvPr id="51204" name="Button 2" descr="Ajouter ligne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B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87</xdr:row>
          <xdr:rowOff>66675</xdr:rowOff>
        </xdr:from>
        <xdr:to>
          <xdr:col>9</xdr:col>
          <xdr:colOff>19050</xdr:colOff>
          <xdr:row>87</xdr:row>
          <xdr:rowOff>419100</xdr:rowOff>
        </xdr:to>
        <xdr:sp macro="" textlink="">
          <xdr:nvSpPr>
            <xdr:cNvPr id="51205" name="Button 3" descr="Ajouter ligne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B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361950</xdr:colOff>
          <xdr:row>1</xdr:row>
          <xdr:rowOff>457200</xdr:rowOff>
        </xdr:to>
        <xdr:sp macro="" textlink="">
          <xdr:nvSpPr>
            <xdr:cNvPr id="51206" name="Button 4" descr="Ajouter ligne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B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39</xdr:row>
          <xdr:rowOff>9525</xdr:rowOff>
        </xdr:from>
        <xdr:to>
          <xdr:col>4</xdr:col>
          <xdr:colOff>304800</xdr:colOff>
          <xdr:row>39</xdr:row>
          <xdr:rowOff>428625</xdr:rowOff>
        </xdr:to>
        <xdr:sp macro="" textlink="">
          <xdr:nvSpPr>
            <xdr:cNvPr id="51207" name="Button 5" descr="Ajouter ligne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B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87</xdr:row>
          <xdr:rowOff>38100</xdr:rowOff>
        </xdr:from>
        <xdr:to>
          <xdr:col>4</xdr:col>
          <xdr:colOff>123825</xdr:colOff>
          <xdr:row>87</xdr:row>
          <xdr:rowOff>390525</xdr:rowOff>
        </xdr:to>
        <xdr:sp macro="" textlink="">
          <xdr:nvSpPr>
            <xdr:cNvPr id="51208" name="Button 6" descr="Ajouter ligne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B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1209675</xdr:colOff>
          <xdr:row>1</xdr:row>
          <xdr:rowOff>38100</xdr:rowOff>
        </xdr:from>
        <xdr:to>
          <xdr:col>10</xdr:col>
          <xdr:colOff>1076325</xdr:colOff>
          <xdr:row>1</xdr:row>
          <xdr:rowOff>457200</xdr:rowOff>
        </xdr:to>
        <xdr:sp macro="" textlink="">
          <xdr:nvSpPr>
            <xdr:cNvPr id="51209" name="Button 7" descr="Ajouter ligne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B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39</xdr:row>
          <xdr:rowOff>28575</xdr:rowOff>
        </xdr:from>
        <xdr:to>
          <xdr:col>10</xdr:col>
          <xdr:colOff>1085850</xdr:colOff>
          <xdr:row>39</xdr:row>
          <xdr:rowOff>447675</xdr:rowOff>
        </xdr:to>
        <xdr:sp macro="" textlink="">
          <xdr:nvSpPr>
            <xdr:cNvPr id="51210" name="Button 8" descr="Ajouter ligne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B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87</xdr:row>
          <xdr:rowOff>28575</xdr:rowOff>
        </xdr:from>
        <xdr:to>
          <xdr:col>10</xdr:col>
          <xdr:colOff>1104900</xdr:colOff>
          <xdr:row>87</xdr:row>
          <xdr:rowOff>457200</xdr:rowOff>
        </xdr:to>
        <xdr:sp macro="" textlink="">
          <xdr:nvSpPr>
            <xdr:cNvPr id="51211" name="Button 9" descr="Ajouter ligne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B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39</xdr:row>
          <xdr:rowOff>66675</xdr:rowOff>
        </xdr:from>
        <xdr:to>
          <xdr:col>9</xdr:col>
          <xdr:colOff>19050</xdr:colOff>
          <xdr:row>39</xdr:row>
          <xdr:rowOff>419100</xdr:rowOff>
        </xdr:to>
        <xdr:sp macro="" textlink="">
          <xdr:nvSpPr>
            <xdr:cNvPr id="51212" name="Button 2" descr="Ajouter ligne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B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87</xdr:row>
          <xdr:rowOff>66675</xdr:rowOff>
        </xdr:from>
        <xdr:to>
          <xdr:col>9</xdr:col>
          <xdr:colOff>19050</xdr:colOff>
          <xdr:row>87</xdr:row>
          <xdr:rowOff>419100</xdr:rowOff>
        </xdr:to>
        <xdr:sp macro="" textlink="">
          <xdr:nvSpPr>
            <xdr:cNvPr id="51213" name="Button 3" descr="Ajouter ligne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B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39</xdr:row>
          <xdr:rowOff>9525</xdr:rowOff>
        </xdr:from>
        <xdr:to>
          <xdr:col>4</xdr:col>
          <xdr:colOff>304800</xdr:colOff>
          <xdr:row>39</xdr:row>
          <xdr:rowOff>428625</xdr:rowOff>
        </xdr:to>
        <xdr:sp macro="" textlink="">
          <xdr:nvSpPr>
            <xdr:cNvPr id="51214" name="Button 5" descr="Ajouter ligne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B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87</xdr:row>
          <xdr:rowOff>38100</xdr:rowOff>
        </xdr:from>
        <xdr:to>
          <xdr:col>4</xdr:col>
          <xdr:colOff>123825</xdr:colOff>
          <xdr:row>87</xdr:row>
          <xdr:rowOff>390525</xdr:rowOff>
        </xdr:to>
        <xdr:sp macro="" textlink="">
          <xdr:nvSpPr>
            <xdr:cNvPr id="51215" name="Button 6" descr="Ajouter ligne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B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1209675</xdr:colOff>
          <xdr:row>1</xdr:row>
          <xdr:rowOff>38100</xdr:rowOff>
        </xdr:from>
        <xdr:to>
          <xdr:col>10</xdr:col>
          <xdr:colOff>1076325</xdr:colOff>
          <xdr:row>1</xdr:row>
          <xdr:rowOff>457200</xdr:rowOff>
        </xdr:to>
        <xdr:sp macro="" textlink="">
          <xdr:nvSpPr>
            <xdr:cNvPr id="51216" name="Button 7" descr="Ajouter ligne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B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39</xdr:row>
          <xdr:rowOff>28575</xdr:rowOff>
        </xdr:from>
        <xdr:to>
          <xdr:col>10</xdr:col>
          <xdr:colOff>1085850</xdr:colOff>
          <xdr:row>39</xdr:row>
          <xdr:rowOff>447675</xdr:rowOff>
        </xdr:to>
        <xdr:sp macro="" textlink="">
          <xdr:nvSpPr>
            <xdr:cNvPr id="51217" name="Button 8" descr="Ajouter ligne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B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87</xdr:row>
          <xdr:rowOff>28575</xdr:rowOff>
        </xdr:from>
        <xdr:to>
          <xdr:col>10</xdr:col>
          <xdr:colOff>1104900</xdr:colOff>
          <xdr:row>87</xdr:row>
          <xdr:rowOff>457200</xdr:rowOff>
        </xdr:to>
        <xdr:sp macro="" textlink="">
          <xdr:nvSpPr>
            <xdr:cNvPr id="51218" name="Button 9" descr="Ajouter ligne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B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</xdr:row>
          <xdr:rowOff>28575</xdr:rowOff>
        </xdr:from>
        <xdr:to>
          <xdr:col>9</xdr:col>
          <xdr:colOff>228600</xdr:colOff>
          <xdr:row>1</xdr:row>
          <xdr:rowOff>447675</xdr:rowOff>
        </xdr:to>
        <xdr:sp macro="" textlink="">
          <xdr:nvSpPr>
            <xdr:cNvPr id="33793" name="Bouton 2" descr="Ajouter lign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35</xdr:row>
          <xdr:rowOff>66675</xdr:rowOff>
        </xdr:from>
        <xdr:to>
          <xdr:col>9</xdr:col>
          <xdr:colOff>152400</xdr:colOff>
          <xdr:row>36</xdr:row>
          <xdr:rowOff>0</xdr:rowOff>
        </xdr:to>
        <xdr:sp macro="" textlink="">
          <xdr:nvSpPr>
            <xdr:cNvPr id="33794" name="Button 2" descr="Ajouter lign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72</xdr:row>
          <xdr:rowOff>66675</xdr:rowOff>
        </xdr:from>
        <xdr:to>
          <xdr:col>9</xdr:col>
          <xdr:colOff>200025</xdr:colOff>
          <xdr:row>73</xdr:row>
          <xdr:rowOff>0</xdr:rowOff>
        </xdr:to>
        <xdr:sp macro="" textlink="">
          <xdr:nvSpPr>
            <xdr:cNvPr id="33795" name="Button 3" descr="Ajouter lign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361950</xdr:colOff>
          <xdr:row>1</xdr:row>
          <xdr:rowOff>447675</xdr:rowOff>
        </xdr:to>
        <xdr:sp macro="" textlink="">
          <xdr:nvSpPr>
            <xdr:cNvPr id="33796" name="Button 4" descr="Ajouter ligne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35</xdr:row>
          <xdr:rowOff>9525</xdr:rowOff>
        </xdr:from>
        <xdr:to>
          <xdr:col>4</xdr:col>
          <xdr:colOff>257175</xdr:colOff>
          <xdr:row>36</xdr:row>
          <xdr:rowOff>0</xdr:rowOff>
        </xdr:to>
        <xdr:sp macro="" textlink="">
          <xdr:nvSpPr>
            <xdr:cNvPr id="33797" name="Button 5" descr="Ajouter ligne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72</xdr:row>
          <xdr:rowOff>38100</xdr:rowOff>
        </xdr:from>
        <xdr:to>
          <xdr:col>4</xdr:col>
          <xdr:colOff>123825</xdr:colOff>
          <xdr:row>73</xdr:row>
          <xdr:rowOff>0</xdr:rowOff>
        </xdr:to>
        <xdr:sp macro="" textlink="">
          <xdr:nvSpPr>
            <xdr:cNvPr id="33798" name="Button 6" descr="Ajouter ligne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1238250</xdr:colOff>
          <xdr:row>1</xdr:row>
          <xdr:rowOff>38100</xdr:rowOff>
        </xdr:from>
        <xdr:to>
          <xdr:col>10</xdr:col>
          <xdr:colOff>1095375</xdr:colOff>
          <xdr:row>1</xdr:row>
          <xdr:rowOff>457200</xdr:rowOff>
        </xdr:to>
        <xdr:sp macro="" textlink="">
          <xdr:nvSpPr>
            <xdr:cNvPr id="33801" name="Button 9" descr="Ajouter ligne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C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35</xdr:row>
          <xdr:rowOff>38100</xdr:rowOff>
        </xdr:from>
        <xdr:to>
          <xdr:col>10</xdr:col>
          <xdr:colOff>1104900</xdr:colOff>
          <xdr:row>35</xdr:row>
          <xdr:rowOff>457200</xdr:rowOff>
        </xdr:to>
        <xdr:sp macro="" textlink="">
          <xdr:nvSpPr>
            <xdr:cNvPr id="33804" name="Button 12" descr="Ajouter lig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C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1238250</xdr:colOff>
          <xdr:row>72</xdr:row>
          <xdr:rowOff>38100</xdr:rowOff>
        </xdr:from>
        <xdr:to>
          <xdr:col>10</xdr:col>
          <xdr:colOff>1095375</xdr:colOff>
          <xdr:row>73</xdr:row>
          <xdr:rowOff>0</xdr:rowOff>
        </xdr:to>
        <xdr:sp macro="" textlink="">
          <xdr:nvSpPr>
            <xdr:cNvPr id="33805" name="Button 13" descr="Ajouter ligne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C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15</xdr:col>
      <xdr:colOff>89647</xdr:colOff>
      <xdr:row>2</xdr:row>
      <xdr:rowOff>33618</xdr:rowOff>
    </xdr:to>
    <xdr:sp macro="" textlink="">
      <xdr:nvSpPr>
        <xdr:cNvPr id="11" name="Rectangle : coins arrondi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14119412" y="123265"/>
          <a:ext cx="2375647" cy="5266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</xdr:row>
          <xdr:rowOff>28575</xdr:rowOff>
        </xdr:from>
        <xdr:to>
          <xdr:col>9</xdr:col>
          <xdr:colOff>9525</xdr:colOff>
          <xdr:row>1</xdr:row>
          <xdr:rowOff>447675</xdr:rowOff>
        </xdr:to>
        <xdr:sp macro="" textlink="">
          <xdr:nvSpPr>
            <xdr:cNvPr id="35841" name="Bouton 2" descr="Ajouter lign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D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71</xdr:row>
          <xdr:rowOff>66675</xdr:rowOff>
        </xdr:from>
        <xdr:to>
          <xdr:col>8</xdr:col>
          <xdr:colOff>952500</xdr:colOff>
          <xdr:row>72</xdr:row>
          <xdr:rowOff>9525</xdr:rowOff>
        </xdr:to>
        <xdr:sp macro="" textlink="">
          <xdr:nvSpPr>
            <xdr:cNvPr id="35842" name="Button 2" descr="Ajouter lign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D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161</xdr:row>
          <xdr:rowOff>47625</xdr:rowOff>
        </xdr:from>
        <xdr:to>
          <xdr:col>8</xdr:col>
          <xdr:colOff>914400</xdr:colOff>
          <xdr:row>162</xdr:row>
          <xdr:rowOff>104775</xdr:rowOff>
        </xdr:to>
        <xdr:sp macro="" textlink="">
          <xdr:nvSpPr>
            <xdr:cNvPr id="35843" name="Button 3" descr="Ajouter ligne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D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342900</xdr:colOff>
          <xdr:row>1</xdr:row>
          <xdr:rowOff>447675</xdr:rowOff>
        </xdr:to>
        <xdr:sp macro="" textlink="">
          <xdr:nvSpPr>
            <xdr:cNvPr id="35844" name="Button 4" descr="Ajouter ligne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D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71</xdr:row>
          <xdr:rowOff>9525</xdr:rowOff>
        </xdr:from>
        <xdr:to>
          <xdr:col>4</xdr:col>
          <xdr:colOff>276225</xdr:colOff>
          <xdr:row>72</xdr:row>
          <xdr:rowOff>9525</xdr:rowOff>
        </xdr:to>
        <xdr:sp macro="" textlink="">
          <xdr:nvSpPr>
            <xdr:cNvPr id="35845" name="Button 5" descr="Ajouter ligne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D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161</xdr:row>
          <xdr:rowOff>38100</xdr:rowOff>
        </xdr:from>
        <xdr:to>
          <xdr:col>4</xdr:col>
          <xdr:colOff>104775</xdr:colOff>
          <xdr:row>162</xdr:row>
          <xdr:rowOff>104775</xdr:rowOff>
        </xdr:to>
        <xdr:sp macro="" textlink="">
          <xdr:nvSpPr>
            <xdr:cNvPr id="35846" name="Button 6" descr="Ajouter ligne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D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1219200</xdr:colOff>
          <xdr:row>1</xdr:row>
          <xdr:rowOff>38100</xdr:rowOff>
        </xdr:from>
        <xdr:to>
          <xdr:col>10</xdr:col>
          <xdr:colOff>1076325</xdr:colOff>
          <xdr:row>1</xdr:row>
          <xdr:rowOff>457200</xdr:rowOff>
        </xdr:to>
        <xdr:sp macro="" textlink="">
          <xdr:nvSpPr>
            <xdr:cNvPr id="35849" name="Button 9" descr="Ajouter ligne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D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1238250</xdr:colOff>
          <xdr:row>71</xdr:row>
          <xdr:rowOff>38100</xdr:rowOff>
        </xdr:from>
        <xdr:to>
          <xdr:col>10</xdr:col>
          <xdr:colOff>1095375</xdr:colOff>
          <xdr:row>72</xdr:row>
          <xdr:rowOff>9525</xdr:rowOff>
        </xdr:to>
        <xdr:sp macro="" textlink="">
          <xdr:nvSpPr>
            <xdr:cNvPr id="35851" name="Button 11" descr="Ajouter ligne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D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1257300</xdr:colOff>
          <xdr:row>161</xdr:row>
          <xdr:rowOff>47625</xdr:rowOff>
        </xdr:from>
        <xdr:to>
          <xdr:col>10</xdr:col>
          <xdr:colOff>1104900</xdr:colOff>
          <xdr:row>162</xdr:row>
          <xdr:rowOff>152400</xdr:rowOff>
        </xdr:to>
        <xdr:sp macro="" textlink="">
          <xdr:nvSpPr>
            <xdr:cNvPr id="35852" name="Button 12" descr="Ajouter ligne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D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15</xdr:col>
      <xdr:colOff>89647</xdr:colOff>
      <xdr:row>2</xdr:row>
      <xdr:rowOff>22413</xdr:rowOff>
    </xdr:to>
    <xdr:sp macro="" textlink="">
      <xdr:nvSpPr>
        <xdr:cNvPr id="11" name="Rectangle : coins arrondi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13962529" y="123265"/>
          <a:ext cx="2375647" cy="5266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1</xdr:row>
          <xdr:rowOff>28575</xdr:rowOff>
        </xdr:from>
        <xdr:to>
          <xdr:col>9</xdr:col>
          <xdr:colOff>76200</xdr:colOff>
          <xdr:row>1</xdr:row>
          <xdr:rowOff>447675</xdr:rowOff>
        </xdr:to>
        <xdr:sp macro="" textlink="">
          <xdr:nvSpPr>
            <xdr:cNvPr id="52225" name="Bouton 2" descr="Ajouter lign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371475</xdr:colOff>
          <xdr:row>1</xdr:row>
          <xdr:rowOff>447675</xdr:rowOff>
        </xdr:to>
        <xdr:sp macro="" textlink="">
          <xdr:nvSpPr>
            <xdr:cNvPr id="52226" name="Button 4" descr="Ajouter lign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1219200</xdr:colOff>
          <xdr:row>1</xdr:row>
          <xdr:rowOff>38100</xdr:rowOff>
        </xdr:from>
        <xdr:to>
          <xdr:col>10</xdr:col>
          <xdr:colOff>1076325</xdr:colOff>
          <xdr:row>1</xdr:row>
          <xdr:rowOff>457200</xdr:rowOff>
        </xdr:to>
        <xdr:sp macro="" textlink="">
          <xdr:nvSpPr>
            <xdr:cNvPr id="52227" name="Button 8" descr="Ajouter ligne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E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</xdr:row>
      <xdr:rowOff>0</xdr:rowOff>
    </xdr:from>
    <xdr:to>
      <xdr:col>13</xdr:col>
      <xdr:colOff>89647</xdr:colOff>
      <xdr:row>2</xdr:row>
      <xdr:rowOff>33618</xdr:rowOff>
    </xdr:to>
    <xdr:sp macro="" textlink="">
      <xdr:nvSpPr>
        <xdr:cNvPr id="2" name="Rectangle : coins arrondi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3763625" y="371475"/>
          <a:ext cx="1613647" cy="5289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38</xdr:row>
          <xdr:rowOff>66675</xdr:rowOff>
        </xdr:from>
        <xdr:to>
          <xdr:col>9</xdr:col>
          <xdr:colOff>19050</xdr:colOff>
          <xdr:row>38</xdr:row>
          <xdr:rowOff>419100</xdr:rowOff>
        </xdr:to>
        <xdr:sp macro="" textlink="">
          <xdr:nvSpPr>
            <xdr:cNvPr id="52228" name="Button 2" descr="Ajouter ligne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E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86</xdr:row>
          <xdr:rowOff>66675</xdr:rowOff>
        </xdr:from>
        <xdr:to>
          <xdr:col>9</xdr:col>
          <xdr:colOff>19050</xdr:colOff>
          <xdr:row>86</xdr:row>
          <xdr:rowOff>419100</xdr:rowOff>
        </xdr:to>
        <xdr:sp macro="" textlink="">
          <xdr:nvSpPr>
            <xdr:cNvPr id="52229" name="Button 3" descr="Ajouter ligne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0E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361950</xdr:colOff>
          <xdr:row>1</xdr:row>
          <xdr:rowOff>457200</xdr:rowOff>
        </xdr:to>
        <xdr:sp macro="" textlink="">
          <xdr:nvSpPr>
            <xdr:cNvPr id="52230" name="Button 4" descr="Ajouter ligne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0E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38</xdr:row>
          <xdr:rowOff>9525</xdr:rowOff>
        </xdr:from>
        <xdr:to>
          <xdr:col>4</xdr:col>
          <xdr:colOff>304800</xdr:colOff>
          <xdr:row>38</xdr:row>
          <xdr:rowOff>428625</xdr:rowOff>
        </xdr:to>
        <xdr:sp macro="" textlink="">
          <xdr:nvSpPr>
            <xdr:cNvPr id="52231" name="Button 5" descr="Ajouter ligne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0E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86</xdr:row>
          <xdr:rowOff>38100</xdr:rowOff>
        </xdr:from>
        <xdr:to>
          <xdr:col>4</xdr:col>
          <xdr:colOff>123825</xdr:colOff>
          <xdr:row>86</xdr:row>
          <xdr:rowOff>390525</xdr:rowOff>
        </xdr:to>
        <xdr:sp macro="" textlink="">
          <xdr:nvSpPr>
            <xdr:cNvPr id="52232" name="Button 6" descr="Ajouter ligne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0E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1209675</xdr:colOff>
          <xdr:row>1</xdr:row>
          <xdr:rowOff>38100</xdr:rowOff>
        </xdr:from>
        <xdr:to>
          <xdr:col>10</xdr:col>
          <xdr:colOff>1076325</xdr:colOff>
          <xdr:row>1</xdr:row>
          <xdr:rowOff>457200</xdr:rowOff>
        </xdr:to>
        <xdr:sp macro="" textlink="">
          <xdr:nvSpPr>
            <xdr:cNvPr id="52233" name="Button 7" descr="Ajouter ligne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0E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38</xdr:row>
          <xdr:rowOff>28575</xdr:rowOff>
        </xdr:from>
        <xdr:to>
          <xdr:col>10</xdr:col>
          <xdr:colOff>1085850</xdr:colOff>
          <xdr:row>38</xdr:row>
          <xdr:rowOff>447675</xdr:rowOff>
        </xdr:to>
        <xdr:sp macro="" textlink="">
          <xdr:nvSpPr>
            <xdr:cNvPr id="52234" name="Button 8" descr="Ajouter ligne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0E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86</xdr:row>
          <xdr:rowOff>28575</xdr:rowOff>
        </xdr:from>
        <xdr:to>
          <xdr:col>10</xdr:col>
          <xdr:colOff>1104900</xdr:colOff>
          <xdr:row>86</xdr:row>
          <xdr:rowOff>457200</xdr:rowOff>
        </xdr:to>
        <xdr:sp macro="" textlink="">
          <xdr:nvSpPr>
            <xdr:cNvPr id="52235" name="Button 9" descr="Ajouter ligne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0E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38</xdr:row>
          <xdr:rowOff>66675</xdr:rowOff>
        </xdr:from>
        <xdr:to>
          <xdr:col>9</xdr:col>
          <xdr:colOff>19050</xdr:colOff>
          <xdr:row>38</xdr:row>
          <xdr:rowOff>419100</xdr:rowOff>
        </xdr:to>
        <xdr:sp macro="" textlink="">
          <xdr:nvSpPr>
            <xdr:cNvPr id="52236" name="Button 2" descr="Ajouter ligne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0E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86</xdr:row>
          <xdr:rowOff>66675</xdr:rowOff>
        </xdr:from>
        <xdr:to>
          <xdr:col>9</xdr:col>
          <xdr:colOff>19050</xdr:colOff>
          <xdr:row>86</xdr:row>
          <xdr:rowOff>419100</xdr:rowOff>
        </xdr:to>
        <xdr:sp macro="" textlink="">
          <xdr:nvSpPr>
            <xdr:cNvPr id="52237" name="Button 3" descr="Ajouter ligne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0E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38</xdr:row>
          <xdr:rowOff>9525</xdr:rowOff>
        </xdr:from>
        <xdr:to>
          <xdr:col>4</xdr:col>
          <xdr:colOff>304800</xdr:colOff>
          <xdr:row>38</xdr:row>
          <xdr:rowOff>428625</xdr:rowOff>
        </xdr:to>
        <xdr:sp macro="" textlink="">
          <xdr:nvSpPr>
            <xdr:cNvPr id="52238" name="Button 5" descr="Ajouter ligne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0E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86</xdr:row>
          <xdr:rowOff>38100</xdr:rowOff>
        </xdr:from>
        <xdr:to>
          <xdr:col>4</xdr:col>
          <xdr:colOff>123825</xdr:colOff>
          <xdr:row>86</xdr:row>
          <xdr:rowOff>390525</xdr:rowOff>
        </xdr:to>
        <xdr:sp macro="" textlink="">
          <xdr:nvSpPr>
            <xdr:cNvPr id="52239" name="Button 6" descr="Ajouter ligne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0E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1209675</xdr:colOff>
          <xdr:row>1</xdr:row>
          <xdr:rowOff>38100</xdr:rowOff>
        </xdr:from>
        <xdr:to>
          <xdr:col>10</xdr:col>
          <xdr:colOff>1076325</xdr:colOff>
          <xdr:row>1</xdr:row>
          <xdr:rowOff>457200</xdr:rowOff>
        </xdr:to>
        <xdr:sp macro="" textlink="">
          <xdr:nvSpPr>
            <xdr:cNvPr id="52240" name="Button 7" descr="Ajouter ligne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0E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38</xdr:row>
          <xdr:rowOff>28575</xdr:rowOff>
        </xdr:from>
        <xdr:to>
          <xdr:col>10</xdr:col>
          <xdr:colOff>1085850</xdr:colOff>
          <xdr:row>38</xdr:row>
          <xdr:rowOff>447675</xdr:rowOff>
        </xdr:to>
        <xdr:sp macro="" textlink="">
          <xdr:nvSpPr>
            <xdr:cNvPr id="52241" name="Button 8" descr="Ajouter ligne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0E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86</xdr:row>
          <xdr:rowOff>28575</xdr:rowOff>
        </xdr:from>
        <xdr:to>
          <xdr:col>10</xdr:col>
          <xdr:colOff>1104900</xdr:colOff>
          <xdr:row>86</xdr:row>
          <xdr:rowOff>457200</xdr:rowOff>
        </xdr:to>
        <xdr:sp macro="" textlink="">
          <xdr:nvSpPr>
            <xdr:cNvPr id="52242" name="Button 9" descr="Ajouter ligne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0E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2</xdr:row>
          <xdr:rowOff>19050</xdr:rowOff>
        </xdr:from>
        <xdr:to>
          <xdr:col>9</xdr:col>
          <xdr:colOff>19050</xdr:colOff>
          <xdr:row>2</xdr:row>
          <xdr:rowOff>438150</xdr:rowOff>
        </xdr:to>
        <xdr:sp macro="" textlink="">
          <xdr:nvSpPr>
            <xdr:cNvPr id="32769" name="Bouton 2" descr="Ajouter lign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F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38</xdr:row>
          <xdr:rowOff>66675</xdr:rowOff>
        </xdr:from>
        <xdr:to>
          <xdr:col>8</xdr:col>
          <xdr:colOff>1009650</xdr:colOff>
          <xdr:row>39</xdr:row>
          <xdr:rowOff>9525</xdr:rowOff>
        </xdr:to>
        <xdr:sp macro="" textlink="">
          <xdr:nvSpPr>
            <xdr:cNvPr id="32770" name="Button 2" descr="Ajouter ligne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F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108</xdr:row>
          <xdr:rowOff>66675</xdr:rowOff>
        </xdr:from>
        <xdr:to>
          <xdr:col>8</xdr:col>
          <xdr:colOff>952500</xdr:colOff>
          <xdr:row>109</xdr:row>
          <xdr:rowOff>66675</xdr:rowOff>
        </xdr:to>
        <xdr:sp macro="" textlink="">
          <xdr:nvSpPr>
            <xdr:cNvPr id="32771" name="Button 3" descr="Ajouter ligne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F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</xdr:row>
          <xdr:rowOff>28575</xdr:rowOff>
        </xdr:from>
        <xdr:to>
          <xdr:col>4</xdr:col>
          <xdr:colOff>419100</xdr:colOff>
          <xdr:row>2</xdr:row>
          <xdr:rowOff>447675</xdr:rowOff>
        </xdr:to>
        <xdr:sp macro="" textlink="">
          <xdr:nvSpPr>
            <xdr:cNvPr id="32772" name="Button 4" descr="Ajouter ligne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F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38</xdr:row>
          <xdr:rowOff>9525</xdr:rowOff>
        </xdr:from>
        <xdr:to>
          <xdr:col>4</xdr:col>
          <xdr:colOff>342900</xdr:colOff>
          <xdr:row>39</xdr:row>
          <xdr:rowOff>9525</xdr:rowOff>
        </xdr:to>
        <xdr:sp macro="" textlink="">
          <xdr:nvSpPr>
            <xdr:cNvPr id="32773" name="Button 5" descr="Ajouter ligne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F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108</xdr:row>
          <xdr:rowOff>38100</xdr:rowOff>
        </xdr:from>
        <xdr:to>
          <xdr:col>4</xdr:col>
          <xdr:colOff>180975</xdr:colOff>
          <xdr:row>109</xdr:row>
          <xdr:rowOff>66675</xdr:rowOff>
        </xdr:to>
        <xdr:sp macro="" textlink="">
          <xdr:nvSpPr>
            <xdr:cNvPr id="32774" name="Button 6" descr="Ajouter ligne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F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1266825</xdr:colOff>
          <xdr:row>2</xdr:row>
          <xdr:rowOff>38100</xdr:rowOff>
        </xdr:from>
        <xdr:to>
          <xdr:col>10</xdr:col>
          <xdr:colOff>781050</xdr:colOff>
          <xdr:row>2</xdr:row>
          <xdr:rowOff>457200</xdr:rowOff>
        </xdr:to>
        <xdr:sp macro="" textlink="">
          <xdr:nvSpPr>
            <xdr:cNvPr id="32777" name="Button 9" descr="Ajouter ligne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F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38</xdr:row>
          <xdr:rowOff>38100</xdr:rowOff>
        </xdr:from>
        <xdr:to>
          <xdr:col>10</xdr:col>
          <xdr:colOff>762000</xdr:colOff>
          <xdr:row>38</xdr:row>
          <xdr:rowOff>447675</xdr:rowOff>
        </xdr:to>
        <xdr:sp macro="" textlink="">
          <xdr:nvSpPr>
            <xdr:cNvPr id="32778" name="Button 10" descr="Ajouter ligne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F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108</xdr:row>
          <xdr:rowOff>38100</xdr:rowOff>
        </xdr:from>
        <xdr:to>
          <xdr:col>10</xdr:col>
          <xdr:colOff>742950</xdr:colOff>
          <xdr:row>109</xdr:row>
          <xdr:rowOff>66675</xdr:rowOff>
        </xdr:to>
        <xdr:sp macro="" textlink="">
          <xdr:nvSpPr>
            <xdr:cNvPr id="32779" name="Button 11" descr="Ajouter ligne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F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2</xdr:row>
      <xdr:rowOff>78441</xdr:rowOff>
    </xdr:from>
    <xdr:to>
      <xdr:col>15</xdr:col>
      <xdr:colOff>89647</xdr:colOff>
      <xdr:row>3</xdr:row>
      <xdr:rowOff>112059</xdr:rowOff>
    </xdr:to>
    <xdr:sp macro="" textlink="">
      <xdr:nvSpPr>
        <xdr:cNvPr id="11" name="Rectangle : coins arrondi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14007353" y="201706"/>
          <a:ext cx="2375647" cy="5266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1</xdr:row>
          <xdr:rowOff>28575</xdr:rowOff>
        </xdr:from>
        <xdr:to>
          <xdr:col>9</xdr:col>
          <xdr:colOff>76200</xdr:colOff>
          <xdr:row>1</xdr:row>
          <xdr:rowOff>447675</xdr:rowOff>
        </xdr:to>
        <xdr:sp macro="" textlink="">
          <xdr:nvSpPr>
            <xdr:cNvPr id="39937" name="Bouton 2" descr="Ajouter lign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371475</xdr:colOff>
          <xdr:row>1</xdr:row>
          <xdr:rowOff>447675</xdr:rowOff>
        </xdr:to>
        <xdr:sp macro="" textlink="">
          <xdr:nvSpPr>
            <xdr:cNvPr id="39940" name="Button 4" descr="Ajouter ligne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1219200</xdr:colOff>
          <xdr:row>1</xdr:row>
          <xdr:rowOff>38100</xdr:rowOff>
        </xdr:from>
        <xdr:to>
          <xdr:col>10</xdr:col>
          <xdr:colOff>1076325</xdr:colOff>
          <xdr:row>1</xdr:row>
          <xdr:rowOff>457200</xdr:rowOff>
        </xdr:to>
        <xdr:sp macro="" textlink="">
          <xdr:nvSpPr>
            <xdr:cNvPr id="39944" name="Button 8" descr="Ajouter ligne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0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</xdr:row>
      <xdr:rowOff>0</xdr:rowOff>
    </xdr:from>
    <xdr:to>
      <xdr:col>13</xdr:col>
      <xdr:colOff>89647</xdr:colOff>
      <xdr:row>2</xdr:row>
      <xdr:rowOff>33618</xdr:rowOff>
    </xdr:to>
    <xdr:sp macro="" textlink="">
      <xdr:nvSpPr>
        <xdr:cNvPr id="11" name="Rectangle : coins arrondi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14018559" y="123265"/>
          <a:ext cx="2375647" cy="5266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39</xdr:row>
          <xdr:rowOff>66675</xdr:rowOff>
        </xdr:from>
        <xdr:to>
          <xdr:col>9</xdr:col>
          <xdr:colOff>19050</xdr:colOff>
          <xdr:row>39</xdr:row>
          <xdr:rowOff>419100</xdr:rowOff>
        </xdr:to>
        <xdr:sp macro="" textlink="">
          <xdr:nvSpPr>
            <xdr:cNvPr id="39952" name="Button 2" descr="Ajouter ligne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10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89</xdr:row>
          <xdr:rowOff>66675</xdr:rowOff>
        </xdr:from>
        <xdr:to>
          <xdr:col>9</xdr:col>
          <xdr:colOff>19050</xdr:colOff>
          <xdr:row>89</xdr:row>
          <xdr:rowOff>419100</xdr:rowOff>
        </xdr:to>
        <xdr:sp macro="" textlink="">
          <xdr:nvSpPr>
            <xdr:cNvPr id="39953" name="Button 3" descr="Ajouter ligne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10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28575</xdr:rowOff>
        </xdr:from>
        <xdr:to>
          <xdr:col>4</xdr:col>
          <xdr:colOff>361950</xdr:colOff>
          <xdr:row>1</xdr:row>
          <xdr:rowOff>457200</xdr:rowOff>
        </xdr:to>
        <xdr:sp macro="" textlink="">
          <xdr:nvSpPr>
            <xdr:cNvPr id="39954" name="Button 4" descr="Ajouter ligne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10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39</xdr:row>
          <xdr:rowOff>9525</xdr:rowOff>
        </xdr:from>
        <xdr:to>
          <xdr:col>4</xdr:col>
          <xdr:colOff>304800</xdr:colOff>
          <xdr:row>39</xdr:row>
          <xdr:rowOff>428625</xdr:rowOff>
        </xdr:to>
        <xdr:sp macro="" textlink="">
          <xdr:nvSpPr>
            <xdr:cNvPr id="39955" name="Button 5" descr="Ajouter ligne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10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89</xdr:row>
          <xdr:rowOff>38100</xdr:rowOff>
        </xdr:from>
        <xdr:to>
          <xdr:col>4</xdr:col>
          <xdr:colOff>123825</xdr:colOff>
          <xdr:row>89</xdr:row>
          <xdr:rowOff>390525</xdr:rowOff>
        </xdr:to>
        <xdr:sp macro="" textlink="">
          <xdr:nvSpPr>
            <xdr:cNvPr id="39956" name="Button 6" descr="Ajouter ligne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10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1209675</xdr:colOff>
          <xdr:row>1</xdr:row>
          <xdr:rowOff>38100</xdr:rowOff>
        </xdr:from>
        <xdr:to>
          <xdr:col>10</xdr:col>
          <xdr:colOff>1076325</xdr:colOff>
          <xdr:row>1</xdr:row>
          <xdr:rowOff>457200</xdr:rowOff>
        </xdr:to>
        <xdr:sp macro="" textlink="">
          <xdr:nvSpPr>
            <xdr:cNvPr id="39957" name="Button 7" descr="Ajouter ligne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10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39</xdr:row>
          <xdr:rowOff>28575</xdr:rowOff>
        </xdr:from>
        <xdr:to>
          <xdr:col>10</xdr:col>
          <xdr:colOff>1085850</xdr:colOff>
          <xdr:row>39</xdr:row>
          <xdr:rowOff>447675</xdr:rowOff>
        </xdr:to>
        <xdr:sp macro="" textlink="">
          <xdr:nvSpPr>
            <xdr:cNvPr id="39958" name="Button 8" descr="Ajouter ligne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10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89</xdr:row>
          <xdr:rowOff>28575</xdr:rowOff>
        </xdr:from>
        <xdr:to>
          <xdr:col>10</xdr:col>
          <xdr:colOff>1104900</xdr:colOff>
          <xdr:row>89</xdr:row>
          <xdr:rowOff>457200</xdr:rowOff>
        </xdr:to>
        <xdr:sp macro="" textlink="">
          <xdr:nvSpPr>
            <xdr:cNvPr id="39959" name="Button 9" descr="Ajouter ligne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10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39</xdr:row>
          <xdr:rowOff>66675</xdr:rowOff>
        </xdr:from>
        <xdr:to>
          <xdr:col>9</xdr:col>
          <xdr:colOff>19050</xdr:colOff>
          <xdr:row>39</xdr:row>
          <xdr:rowOff>419100</xdr:rowOff>
        </xdr:to>
        <xdr:sp macro="" textlink="">
          <xdr:nvSpPr>
            <xdr:cNvPr id="39961" name="Button 2" descr="Ajouter ligne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10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89</xdr:row>
          <xdr:rowOff>66675</xdr:rowOff>
        </xdr:from>
        <xdr:to>
          <xdr:col>9</xdr:col>
          <xdr:colOff>19050</xdr:colOff>
          <xdr:row>89</xdr:row>
          <xdr:rowOff>419100</xdr:rowOff>
        </xdr:to>
        <xdr:sp macro="" textlink="">
          <xdr:nvSpPr>
            <xdr:cNvPr id="39962" name="Button 3" descr="Ajouter ligne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10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39</xdr:row>
          <xdr:rowOff>9525</xdr:rowOff>
        </xdr:from>
        <xdr:to>
          <xdr:col>4</xdr:col>
          <xdr:colOff>304800</xdr:colOff>
          <xdr:row>39</xdr:row>
          <xdr:rowOff>428625</xdr:rowOff>
        </xdr:to>
        <xdr:sp macro="" textlink="">
          <xdr:nvSpPr>
            <xdr:cNvPr id="39964" name="Button 5" descr="Ajouter ligne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10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89</xdr:row>
          <xdr:rowOff>38100</xdr:rowOff>
        </xdr:from>
        <xdr:to>
          <xdr:col>4</xdr:col>
          <xdr:colOff>123825</xdr:colOff>
          <xdr:row>89</xdr:row>
          <xdr:rowOff>390525</xdr:rowOff>
        </xdr:to>
        <xdr:sp macro="" textlink="">
          <xdr:nvSpPr>
            <xdr:cNvPr id="39965" name="Button 6" descr="Ajouter ligne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10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1209675</xdr:colOff>
          <xdr:row>1</xdr:row>
          <xdr:rowOff>38100</xdr:rowOff>
        </xdr:from>
        <xdr:to>
          <xdr:col>10</xdr:col>
          <xdr:colOff>1076325</xdr:colOff>
          <xdr:row>1</xdr:row>
          <xdr:rowOff>457200</xdr:rowOff>
        </xdr:to>
        <xdr:sp macro="" textlink="">
          <xdr:nvSpPr>
            <xdr:cNvPr id="39966" name="Button 7" descr="Ajouter ligne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10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39</xdr:row>
          <xdr:rowOff>28575</xdr:rowOff>
        </xdr:from>
        <xdr:to>
          <xdr:col>10</xdr:col>
          <xdr:colOff>1085850</xdr:colOff>
          <xdr:row>39</xdr:row>
          <xdr:rowOff>447675</xdr:rowOff>
        </xdr:to>
        <xdr:sp macro="" textlink="">
          <xdr:nvSpPr>
            <xdr:cNvPr id="39967" name="Button 8" descr="Ajouter ligne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10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89</xdr:row>
          <xdr:rowOff>28575</xdr:rowOff>
        </xdr:from>
        <xdr:to>
          <xdr:col>10</xdr:col>
          <xdr:colOff>1104900</xdr:colOff>
          <xdr:row>89</xdr:row>
          <xdr:rowOff>457200</xdr:rowOff>
        </xdr:to>
        <xdr:sp macro="" textlink="">
          <xdr:nvSpPr>
            <xdr:cNvPr id="39968" name="Button 9" descr="Ajouter ligne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10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38100</xdr:rowOff>
        </xdr:from>
        <xdr:to>
          <xdr:col>7</xdr:col>
          <xdr:colOff>2152650</xdr:colOff>
          <xdr:row>2</xdr:row>
          <xdr:rowOff>457200</xdr:rowOff>
        </xdr:to>
        <xdr:sp macro="" textlink="">
          <xdr:nvSpPr>
            <xdr:cNvPr id="40961" name="Bouton 2" descr="Ajouter lign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39</xdr:row>
          <xdr:rowOff>66675</xdr:rowOff>
        </xdr:from>
        <xdr:to>
          <xdr:col>7</xdr:col>
          <xdr:colOff>2057400</xdr:colOff>
          <xdr:row>39</xdr:row>
          <xdr:rowOff>419100</xdr:rowOff>
        </xdr:to>
        <xdr:sp macro="" textlink="">
          <xdr:nvSpPr>
            <xdr:cNvPr id="40962" name="Button 2" descr="Ajouter lign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1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123</xdr:row>
          <xdr:rowOff>66675</xdr:rowOff>
        </xdr:from>
        <xdr:to>
          <xdr:col>7</xdr:col>
          <xdr:colOff>2076450</xdr:colOff>
          <xdr:row>123</xdr:row>
          <xdr:rowOff>495300</xdr:rowOff>
        </xdr:to>
        <xdr:sp macro="" textlink="">
          <xdr:nvSpPr>
            <xdr:cNvPr id="40963" name="Button 3" descr="Ajouter ligne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11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</xdr:row>
          <xdr:rowOff>28575</xdr:rowOff>
        </xdr:from>
        <xdr:to>
          <xdr:col>3</xdr:col>
          <xdr:colOff>104775</xdr:colOff>
          <xdr:row>2</xdr:row>
          <xdr:rowOff>447675</xdr:rowOff>
        </xdr:to>
        <xdr:sp macro="" textlink="">
          <xdr:nvSpPr>
            <xdr:cNvPr id="40964" name="Button 4" descr="Ajouter ligne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11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39</xdr:row>
          <xdr:rowOff>9525</xdr:rowOff>
        </xdr:from>
        <xdr:to>
          <xdr:col>2</xdr:col>
          <xdr:colOff>409575</xdr:colOff>
          <xdr:row>39</xdr:row>
          <xdr:rowOff>438150</xdr:rowOff>
        </xdr:to>
        <xdr:sp macro="" textlink="">
          <xdr:nvSpPr>
            <xdr:cNvPr id="40965" name="Button 5" descr="Ajouter ligne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11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123</xdr:row>
          <xdr:rowOff>38100</xdr:rowOff>
        </xdr:from>
        <xdr:to>
          <xdr:col>2</xdr:col>
          <xdr:colOff>1066800</xdr:colOff>
          <xdr:row>123</xdr:row>
          <xdr:rowOff>495300</xdr:rowOff>
        </xdr:to>
        <xdr:sp macro="" textlink="">
          <xdr:nvSpPr>
            <xdr:cNvPr id="40966" name="Button 6" descr="Ajouter ligne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11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1257300</xdr:colOff>
          <xdr:row>2</xdr:row>
          <xdr:rowOff>47625</xdr:rowOff>
        </xdr:from>
        <xdr:to>
          <xdr:col>9</xdr:col>
          <xdr:colOff>2828925</xdr:colOff>
          <xdr:row>2</xdr:row>
          <xdr:rowOff>466725</xdr:rowOff>
        </xdr:to>
        <xdr:sp macro="" textlink="">
          <xdr:nvSpPr>
            <xdr:cNvPr id="40969" name="Button 9" descr="Ajouter ligne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11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39</xdr:row>
          <xdr:rowOff>38100</xdr:rowOff>
        </xdr:from>
        <xdr:to>
          <xdr:col>9</xdr:col>
          <xdr:colOff>2819400</xdr:colOff>
          <xdr:row>39</xdr:row>
          <xdr:rowOff>457200</xdr:rowOff>
        </xdr:to>
        <xdr:sp macro="" textlink="">
          <xdr:nvSpPr>
            <xdr:cNvPr id="40970" name="Button 10" descr="Ajouter ligne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11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1257300</xdr:colOff>
          <xdr:row>123</xdr:row>
          <xdr:rowOff>38100</xdr:rowOff>
        </xdr:from>
        <xdr:to>
          <xdr:col>9</xdr:col>
          <xdr:colOff>2828925</xdr:colOff>
          <xdr:row>123</xdr:row>
          <xdr:rowOff>495300</xdr:rowOff>
        </xdr:to>
        <xdr:sp macro="" textlink="">
          <xdr:nvSpPr>
            <xdr:cNvPr id="40971" name="Button 11" descr="Ajouter ligne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11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2</xdr:row>
          <xdr:rowOff>28575</xdr:rowOff>
        </xdr:from>
        <xdr:to>
          <xdr:col>4</xdr:col>
          <xdr:colOff>1971675</xdr:colOff>
          <xdr:row>2</xdr:row>
          <xdr:rowOff>447675</xdr:rowOff>
        </xdr:to>
        <xdr:sp macro="" textlink="">
          <xdr:nvSpPr>
            <xdr:cNvPr id="40972" name="Button 4" descr="Ajouter ligne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11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en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39</xdr:row>
          <xdr:rowOff>38100</xdr:rowOff>
        </xdr:from>
        <xdr:to>
          <xdr:col>7</xdr:col>
          <xdr:colOff>2152650</xdr:colOff>
          <xdr:row>39</xdr:row>
          <xdr:rowOff>457200</xdr:rowOff>
        </xdr:to>
        <xdr:sp macro="" textlink="">
          <xdr:nvSpPr>
            <xdr:cNvPr id="40974" name="Bouton 2" descr="Ajouter ligne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11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1257300</xdr:colOff>
          <xdr:row>39</xdr:row>
          <xdr:rowOff>47625</xdr:rowOff>
        </xdr:from>
        <xdr:to>
          <xdr:col>9</xdr:col>
          <xdr:colOff>2828925</xdr:colOff>
          <xdr:row>39</xdr:row>
          <xdr:rowOff>466725</xdr:rowOff>
        </xdr:to>
        <xdr:sp macro="" textlink="">
          <xdr:nvSpPr>
            <xdr:cNvPr id="40976" name="Button 9" descr="Ajouter ligne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11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39</xdr:row>
          <xdr:rowOff>28575</xdr:rowOff>
        </xdr:from>
        <xdr:to>
          <xdr:col>4</xdr:col>
          <xdr:colOff>1971675</xdr:colOff>
          <xdr:row>39</xdr:row>
          <xdr:rowOff>447675</xdr:rowOff>
        </xdr:to>
        <xdr:sp macro="" textlink="">
          <xdr:nvSpPr>
            <xdr:cNvPr id="40977" name="Button 1041" descr="Ajouter ligne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11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en Page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2</xdr:row>
      <xdr:rowOff>0</xdr:rowOff>
    </xdr:from>
    <xdr:to>
      <xdr:col>14</xdr:col>
      <xdr:colOff>89647</xdr:colOff>
      <xdr:row>3</xdr:row>
      <xdr:rowOff>33618</xdr:rowOff>
    </xdr:to>
    <xdr:sp macro="" textlink="">
      <xdr:nvSpPr>
        <xdr:cNvPr id="15" name="Rectangle : coins arrondis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14881412" y="246529"/>
          <a:ext cx="2375647" cy="5266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</xdr:row>
          <xdr:rowOff>38100</xdr:rowOff>
        </xdr:from>
        <xdr:to>
          <xdr:col>9</xdr:col>
          <xdr:colOff>104775</xdr:colOff>
          <xdr:row>1</xdr:row>
          <xdr:rowOff>457200</xdr:rowOff>
        </xdr:to>
        <xdr:sp macro="" textlink="">
          <xdr:nvSpPr>
            <xdr:cNvPr id="46081" name="Bouton 2" descr="Ajouter ligne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39</xdr:row>
          <xdr:rowOff>38100</xdr:rowOff>
        </xdr:from>
        <xdr:to>
          <xdr:col>9</xdr:col>
          <xdr:colOff>180975</xdr:colOff>
          <xdr:row>40</xdr:row>
          <xdr:rowOff>19050</xdr:rowOff>
        </xdr:to>
        <xdr:sp macro="" textlink="">
          <xdr:nvSpPr>
            <xdr:cNvPr id="46082" name="Button 2" descr="Ajouter ligne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76</xdr:row>
          <xdr:rowOff>38100</xdr:rowOff>
        </xdr:from>
        <xdr:to>
          <xdr:col>9</xdr:col>
          <xdr:colOff>571500</xdr:colOff>
          <xdr:row>77</xdr:row>
          <xdr:rowOff>38100</xdr:rowOff>
        </xdr:to>
        <xdr:sp macro="" textlink="">
          <xdr:nvSpPr>
            <xdr:cNvPr id="46083" name="Button 3" descr="Ajouter ligne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2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</xdr:row>
          <xdr:rowOff>57150</xdr:rowOff>
        </xdr:from>
        <xdr:to>
          <xdr:col>4</xdr:col>
          <xdr:colOff>466725</xdr:colOff>
          <xdr:row>1</xdr:row>
          <xdr:rowOff>447675</xdr:rowOff>
        </xdr:to>
        <xdr:sp macro="" textlink="">
          <xdr:nvSpPr>
            <xdr:cNvPr id="46084" name="Button 4" descr="Ajouter ligne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2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39</xdr:row>
          <xdr:rowOff>47625</xdr:rowOff>
        </xdr:from>
        <xdr:to>
          <xdr:col>4</xdr:col>
          <xdr:colOff>180975</xdr:colOff>
          <xdr:row>40</xdr:row>
          <xdr:rowOff>38100</xdr:rowOff>
        </xdr:to>
        <xdr:sp macro="" textlink="">
          <xdr:nvSpPr>
            <xdr:cNvPr id="46085" name="Button 5" descr="Ajouter lign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2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76</xdr:row>
          <xdr:rowOff>9525</xdr:rowOff>
        </xdr:from>
        <xdr:to>
          <xdr:col>4</xdr:col>
          <xdr:colOff>333375</xdr:colOff>
          <xdr:row>77</xdr:row>
          <xdr:rowOff>38100</xdr:rowOff>
        </xdr:to>
        <xdr:sp macro="" textlink="">
          <xdr:nvSpPr>
            <xdr:cNvPr id="46086" name="Button 6" descr="Ajouter ligne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2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1257300</xdr:colOff>
          <xdr:row>1</xdr:row>
          <xdr:rowOff>47625</xdr:rowOff>
        </xdr:from>
        <xdr:to>
          <xdr:col>10</xdr:col>
          <xdr:colOff>1104900</xdr:colOff>
          <xdr:row>1</xdr:row>
          <xdr:rowOff>466725</xdr:rowOff>
        </xdr:to>
        <xdr:sp macro="" textlink="">
          <xdr:nvSpPr>
            <xdr:cNvPr id="46087" name="Button 7" descr="Ajouter ligne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12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1257300</xdr:colOff>
          <xdr:row>39</xdr:row>
          <xdr:rowOff>38100</xdr:rowOff>
        </xdr:from>
        <xdr:to>
          <xdr:col>10</xdr:col>
          <xdr:colOff>1104900</xdr:colOff>
          <xdr:row>40</xdr:row>
          <xdr:rowOff>19050</xdr:rowOff>
        </xdr:to>
        <xdr:sp macro="" textlink="">
          <xdr:nvSpPr>
            <xdr:cNvPr id="46088" name="Button 8" descr="Ajouter ligne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12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76</xdr:row>
          <xdr:rowOff>28575</xdr:rowOff>
        </xdr:from>
        <xdr:to>
          <xdr:col>10</xdr:col>
          <xdr:colOff>1104900</xdr:colOff>
          <xdr:row>77</xdr:row>
          <xdr:rowOff>38100</xdr:rowOff>
        </xdr:to>
        <xdr:sp macro="" textlink="">
          <xdr:nvSpPr>
            <xdr:cNvPr id="46089" name="Button 9" descr="Ajouter ligne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12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</xdr:row>
      <xdr:rowOff>0</xdr:rowOff>
    </xdr:from>
    <xdr:to>
      <xdr:col>14</xdr:col>
      <xdr:colOff>89647</xdr:colOff>
      <xdr:row>2</xdr:row>
      <xdr:rowOff>33618</xdr:rowOff>
    </xdr:to>
    <xdr:sp macro="" textlink="">
      <xdr:nvSpPr>
        <xdr:cNvPr id="11" name="Rectangle : coins arrondi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13357412" y="123265"/>
          <a:ext cx="2375647" cy="5266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  <xdr:twoCellAnchor editAs="oneCell">
    <xdr:from>
      <xdr:col>11</xdr:col>
      <xdr:colOff>474008</xdr:colOff>
      <xdr:row>33</xdr:row>
      <xdr:rowOff>87406</xdr:rowOff>
    </xdr:from>
    <xdr:to>
      <xdr:col>21</xdr:col>
      <xdr:colOff>626408</xdr:colOff>
      <xdr:row>55</xdr:row>
      <xdr:rowOff>131109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200-000003000000}"/>
            </a:ext>
            <a:ext uri="{147F2762-F138-4A5C-976F-8EAC2B608ADB}">
              <a16:predDERef xmlns:a16="http://schemas.microsoft.com/office/drawing/2014/main" pre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7533" y="8926606"/>
          <a:ext cx="7772400" cy="5873003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</xdr:row>
          <xdr:rowOff>38100</xdr:rowOff>
        </xdr:from>
        <xdr:to>
          <xdr:col>9</xdr:col>
          <xdr:colOff>95250</xdr:colOff>
          <xdr:row>1</xdr:row>
          <xdr:rowOff>457200</xdr:rowOff>
        </xdr:to>
        <xdr:sp macro="" textlink="">
          <xdr:nvSpPr>
            <xdr:cNvPr id="48129" name="Bouton 2" descr="Ajouter lign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3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74</xdr:row>
          <xdr:rowOff>38100</xdr:rowOff>
        </xdr:from>
        <xdr:to>
          <xdr:col>9</xdr:col>
          <xdr:colOff>180975</xdr:colOff>
          <xdr:row>75</xdr:row>
          <xdr:rowOff>19050</xdr:rowOff>
        </xdr:to>
        <xdr:sp macro="" textlink="">
          <xdr:nvSpPr>
            <xdr:cNvPr id="48130" name="Button 2" descr="Ajouter lign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3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115</xdr:row>
          <xdr:rowOff>38100</xdr:rowOff>
        </xdr:from>
        <xdr:to>
          <xdr:col>9</xdr:col>
          <xdr:colOff>571500</xdr:colOff>
          <xdr:row>116</xdr:row>
          <xdr:rowOff>0</xdr:rowOff>
        </xdr:to>
        <xdr:sp macro="" textlink="">
          <xdr:nvSpPr>
            <xdr:cNvPr id="48131" name="Button 3" descr="Ajouter ligne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3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</xdr:row>
          <xdr:rowOff>57150</xdr:rowOff>
        </xdr:from>
        <xdr:to>
          <xdr:col>4</xdr:col>
          <xdr:colOff>466725</xdr:colOff>
          <xdr:row>1</xdr:row>
          <xdr:rowOff>447675</xdr:rowOff>
        </xdr:to>
        <xdr:sp macro="" textlink="">
          <xdr:nvSpPr>
            <xdr:cNvPr id="48132" name="Button 4" descr="Ajouter ligne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3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74</xdr:row>
          <xdr:rowOff>47625</xdr:rowOff>
        </xdr:from>
        <xdr:to>
          <xdr:col>4</xdr:col>
          <xdr:colOff>180975</xdr:colOff>
          <xdr:row>75</xdr:row>
          <xdr:rowOff>38100</xdr:rowOff>
        </xdr:to>
        <xdr:sp macro="" textlink="">
          <xdr:nvSpPr>
            <xdr:cNvPr id="48133" name="Button 5" descr="Ajouter ligne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3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115</xdr:row>
          <xdr:rowOff>9525</xdr:rowOff>
        </xdr:from>
        <xdr:to>
          <xdr:col>4</xdr:col>
          <xdr:colOff>333375</xdr:colOff>
          <xdr:row>116</xdr:row>
          <xdr:rowOff>0</xdr:rowOff>
        </xdr:to>
        <xdr:sp macro="" textlink="">
          <xdr:nvSpPr>
            <xdr:cNvPr id="48134" name="Button 6" descr="Ajouter ligne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3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Triés Hybride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1257300</xdr:colOff>
          <xdr:row>1</xdr:row>
          <xdr:rowOff>47625</xdr:rowOff>
        </xdr:from>
        <xdr:to>
          <xdr:col>10</xdr:col>
          <xdr:colOff>971550</xdr:colOff>
          <xdr:row>1</xdr:row>
          <xdr:rowOff>466725</xdr:rowOff>
        </xdr:to>
        <xdr:sp macro="" textlink="">
          <xdr:nvSpPr>
            <xdr:cNvPr id="48135" name="Button 7" descr="Ajouter ligne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3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Indica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1257300</xdr:colOff>
          <xdr:row>74</xdr:row>
          <xdr:rowOff>38100</xdr:rowOff>
        </xdr:from>
        <xdr:to>
          <xdr:col>10</xdr:col>
          <xdr:colOff>971550</xdr:colOff>
          <xdr:row>75</xdr:row>
          <xdr:rowOff>19050</xdr:rowOff>
        </xdr:to>
        <xdr:sp macro="" textlink="">
          <xdr:nvSpPr>
            <xdr:cNvPr id="48136" name="Button 8" descr="Ajouter ligne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3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Sativa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1247775</xdr:colOff>
          <xdr:row>115</xdr:row>
          <xdr:rowOff>28575</xdr:rowOff>
        </xdr:from>
        <xdr:to>
          <xdr:col>10</xdr:col>
          <xdr:colOff>971550</xdr:colOff>
          <xdr:row>116</xdr:row>
          <xdr:rowOff>0</xdr:rowOff>
        </xdr:to>
        <xdr:sp macro="" textlink="">
          <xdr:nvSpPr>
            <xdr:cNvPr id="48137" name="Button 9" descr="Ajouter ligne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3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Imprimé Hybride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15</xdr:col>
      <xdr:colOff>89647</xdr:colOff>
      <xdr:row>2</xdr:row>
      <xdr:rowOff>33618</xdr:rowOff>
    </xdr:to>
    <xdr:sp macro="" textlink="">
      <xdr:nvSpPr>
        <xdr:cNvPr id="2" name="Rectangle : coins arrondi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3535025" y="123825"/>
          <a:ext cx="2375647" cy="5289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800"/>
            <a:t>Comment ça</a:t>
          </a:r>
          <a:r>
            <a:rPr lang="fr-CA" sz="1800" baseline="0"/>
            <a:t> Marche!</a:t>
          </a:r>
          <a:endParaRPr lang="fr-CA" sz="18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0000000}" name="Tableau13" displayName="Tableau13" ref="A4:K22" totalsRowShown="0" headerRowDxfId="901" dataDxfId="900" tableBorderDxfId="899">
  <autoFilter ref="A4:K22" xr:uid="{00000000-0009-0000-0100-00000D000000}"/>
  <sortState xmlns:xlrd2="http://schemas.microsoft.com/office/spreadsheetml/2017/richdata2" ref="A5:K22">
    <sortCondition ref="A5:A22"/>
    <sortCondition descending="1" ref="H5:H22"/>
  </sortState>
  <tableColumns count="11">
    <tableColumn id="9" xr3:uid="{00000000-0010-0000-0000-000009000000}" name="Format" dataDxfId="898">
      <calculatedColumnFormula>IFERROR(VLOOKUP(E5,Préroulés_Indica[],11,FALSE),"-")</calculatedColumnFormula>
    </tableColumn>
    <tableColumn id="4" xr3:uid="{00000000-0010-0000-0000-000004000000}" name="Format2" dataDxfId="897">
      <calculatedColumnFormula>IFERROR(VLOOKUP(E5,Préroulés_Indica[],12,FALSE),"-")</calculatedColumnFormula>
    </tableColumn>
    <tableColumn id="10" xr3:uid="{00000000-0010-0000-0000-00000A000000}" name="Format3" dataDxfId="896">
      <calculatedColumnFormula>IFERROR(VLOOKUP(E5,Préroulés_Indica[],13,FALSE),"-")</calculatedColumnFormula>
    </tableColumn>
    <tableColumn id="11" xr3:uid="{00000000-0010-0000-0000-00000B000000}" name="Format4" dataDxfId="895">
      <calculatedColumnFormula>IFERROR(VLOOKUP(E5,Préroulés_Indica[],14,FALSE),"-")</calculatedColumnFormula>
    </tableColumn>
    <tableColumn id="1" xr3:uid="{00000000-0010-0000-0000-000001000000}" name="Nom" dataDxfId="894"/>
    <tableColumn id="3" xr3:uid="{00000000-0010-0000-0000-000003000000}" name="Marque" dataDxfId="893">
      <calculatedColumnFormula>IFERROR(VLOOKUP(E5,Préroulés_Indica[],6,FALSE),"-")</calculatedColumnFormula>
    </tableColumn>
    <tableColumn id="5" xr3:uid="{00000000-0010-0000-0000-000005000000}" name="Prix" dataDxfId="892">
      <calculatedColumnFormula>IFERROR(VLOOKUP(E5,Préroulés_Indica[],16,FALSE),"-")</calculatedColumnFormula>
    </tableColumn>
    <tableColumn id="6" xr3:uid="{00000000-0010-0000-0000-000006000000}" name="THC" dataDxfId="891"/>
    <tableColumn id="7" xr3:uid="{00000000-0010-0000-0000-000007000000}" name="CBD" dataDxfId="890"/>
    <tableColumn id="8" xr3:uid="{00000000-0010-0000-0000-000008000000}" name="Arômes" dataDxfId="889">
      <calculatedColumnFormula>IFERROR(VLOOKUP(E5,Préroulés_Indica[],8,FALSE),"")</calculatedColumnFormula>
    </tableColumn>
    <tableColumn id="2" xr3:uid="{00000000-0010-0000-0000-000002000000}" name="Cultivé Qc" dataDxfId="888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ableau1315" displayName="Tableau1315" ref="A26:K53" totalsRowShown="0" headerRowDxfId="887" dataDxfId="886" tableBorderDxfId="885">
  <autoFilter ref="A26:K53" xr:uid="{00000000-0009-0000-0100-00000E000000}"/>
  <sortState xmlns:xlrd2="http://schemas.microsoft.com/office/spreadsheetml/2017/richdata2" ref="A27:K53">
    <sortCondition ref="A27:A53"/>
    <sortCondition descending="1" ref="H27:H53"/>
  </sortState>
  <tableColumns count="11">
    <tableColumn id="9" xr3:uid="{00000000-0010-0000-0100-000009000000}" name="Format" dataDxfId="884">
      <calculatedColumnFormula>IFERROR(VLOOKUP(E27,Préroulés_Sativa[],11,FALSE),"-")</calculatedColumnFormula>
    </tableColumn>
    <tableColumn id="4" xr3:uid="{00000000-0010-0000-0100-000004000000}" name="Format2" dataDxfId="883">
      <calculatedColumnFormula>IFERROR(VLOOKUP(E27,Préroulés_Sativa[],12,FALSE),"-")</calculatedColumnFormula>
    </tableColumn>
    <tableColumn id="10" xr3:uid="{00000000-0010-0000-0100-00000A000000}" name="Format3" dataDxfId="882">
      <calculatedColumnFormula>IFERROR(VLOOKUP(E27,Préroulés_Sativa[],13,FALSE),"-")</calculatedColumnFormula>
    </tableColumn>
    <tableColumn id="11" xr3:uid="{00000000-0010-0000-0100-00000B000000}" name="Format4" dataDxfId="881">
      <calculatedColumnFormula>IFERROR(VLOOKUP(E27,Préroulés_Sativa[],14,FALSE),"-")</calculatedColumnFormula>
    </tableColumn>
    <tableColumn id="1" xr3:uid="{00000000-0010-0000-0100-000001000000}" name="Nom" dataDxfId="880"/>
    <tableColumn id="3" xr3:uid="{00000000-0010-0000-0100-000003000000}" name="Marque" dataDxfId="879">
      <calculatedColumnFormula>IFERROR(VLOOKUP(E27,Préroulés_Sativa[],6,FALSE),"-")</calculatedColumnFormula>
    </tableColumn>
    <tableColumn id="5" xr3:uid="{00000000-0010-0000-0100-000005000000}" name="Prix" dataDxfId="878">
      <calculatedColumnFormula>IFERROR(VLOOKUP(E27,Préroulés_Sativa[],16,FALSE),"-")</calculatedColumnFormula>
    </tableColumn>
    <tableColumn id="6" xr3:uid="{00000000-0010-0000-0100-000006000000}" name="THC" dataDxfId="877"/>
    <tableColumn id="7" xr3:uid="{00000000-0010-0000-0100-000007000000}" name="CBD" dataDxfId="876"/>
    <tableColumn id="8" xr3:uid="{00000000-0010-0000-0100-000008000000}" name="Arômes" dataDxfId="875">
      <calculatedColumnFormula>IFERROR(VLOOKUP(E27,Préroulés_Sativa[],8,FALSE),"-")</calculatedColumnFormula>
    </tableColumn>
    <tableColumn id="2" xr3:uid="{00000000-0010-0000-0100-000002000000}" name="Cultivé Qc" dataDxfId="874">
      <calculatedColumnFormula>IFERROR(VLOOKUP(E27,Préroulés_Sativa[],2,FALSE),"-")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Tableau1316" displayName="Tableau1316" ref="A57:K85" totalsRowShown="0" headerRowDxfId="873" dataDxfId="872" tableBorderDxfId="871">
  <autoFilter ref="A57:K85" xr:uid="{00000000-0009-0000-0100-00000F000000}"/>
  <sortState xmlns:xlrd2="http://schemas.microsoft.com/office/spreadsheetml/2017/richdata2" ref="A58:K85">
    <sortCondition ref="A58:A85"/>
    <sortCondition descending="1" ref="H58:H85"/>
  </sortState>
  <tableColumns count="11">
    <tableColumn id="9" xr3:uid="{00000000-0010-0000-0200-000009000000}" name="Format" dataDxfId="870">
      <calculatedColumnFormula>IFERROR(VLOOKUP(E58,Préroulés_Hybride[],12,FALSE),"-")</calculatedColumnFormula>
    </tableColumn>
    <tableColumn id="4" xr3:uid="{00000000-0010-0000-0200-000004000000}" name="Format2" dataDxfId="869">
      <calculatedColumnFormula>IFERROR(VLOOKUP(E58,Préroulés_Hybride[],13,FALSE),"-")</calculatedColumnFormula>
    </tableColumn>
    <tableColumn id="10" xr3:uid="{00000000-0010-0000-0200-00000A000000}" name="Format3" dataDxfId="868">
      <calculatedColumnFormula>IFERROR(VLOOKUP(E58,Préroulés_Hybride[],14,FALSE),"-")</calculatedColumnFormula>
    </tableColumn>
    <tableColumn id="11" xr3:uid="{00000000-0010-0000-0200-00000B000000}" name="Format4" dataDxfId="867">
      <calculatedColumnFormula>IFERROR(VLOOKUP(E58,Préroulés_Hybride[],15,FALSE),"-")</calculatedColumnFormula>
    </tableColumn>
    <tableColumn id="1" xr3:uid="{00000000-0010-0000-0200-000001000000}" name="Nom" dataDxfId="866"/>
    <tableColumn id="3" xr3:uid="{00000000-0010-0000-0200-000003000000}" name="Marque" dataDxfId="865">
      <calculatedColumnFormula>IFERROR(VLOOKUP(E58,Préroulés_Hybride[],6,FALSE),"-")</calculatedColumnFormula>
    </tableColumn>
    <tableColumn id="5" xr3:uid="{00000000-0010-0000-0200-000005000000}" name="Prix" dataDxfId="864">
      <calculatedColumnFormula>IFERROR(VLOOKUP(E58,Préroulés_Hybride[],17,FALSE),"-")</calculatedColumnFormula>
    </tableColumn>
    <tableColumn id="6" xr3:uid="{00000000-0010-0000-0200-000006000000}" name="THC" dataDxfId="863"/>
    <tableColumn id="7" xr3:uid="{00000000-0010-0000-0200-000007000000}" name="CBD" dataDxfId="862"/>
    <tableColumn id="8" xr3:uid="{00000000-0010-0000-0200-000008000000}" name="Arômes" dataDxfId="861">
      <calculatedColumnFormula>IFERROR(VLOOKUP(E58,Préroulés_Hybride[],9,FALSE),"-")</calculatedColumnFormula>
    </tableColumn>
    <tableColumn id="2" xr3:uid="{00000000-0010-0000-0200-000002000000}" name="Cultivé Qc" dataDxfId="860">
      <calculatedColumnFormula>IFERROR(VLOOKUP(E58,Préroulés_Hybride[],3,FALSE),"-")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3000000}" name="Tableau1324" displayName="Tableau1324" ref="A4:K36" totalsRowShown="0" headerRowDxfId="859" dataDxfId="858" tableBorderDxfId="857">
  <autoFilter ref="A4:K36" xr:uid="{00000000-0009-0000-0100-000017000000}"/>
  <sortState xmlns:xlrd2="http://schemas.microsoft.com/office/spreadsheetml/2017/richdata2" ref="A6:K36">
    <sortCondition ref="A5:A36"/>
    <sortCondition descending="1" ref="H5:H36"/>
  </sortState>
  <tableColumns count="11">
    <tableColumn id="9" xr3:uid="{00000000-0010-0000-0300-000009000000}" name="Format" dataDxfId="856">
      <calculatedColumnFormula>IFERROR(VLOOKUP(E5,Préroulés_Indica[],11,FALSE),"-")</calculatedColumnFormula>
    </tableColumn>
    <tableColumn id="4" xr3:uid="{00000000-0010-0000-0300-000004000000}" name="Format2" dataDxfId="855">
      <calculatedColumnFormula>IFERROR(VLOOKUP(E5,Préroulés_Indica[],12,FALSE),"-")</calculatedColumnFormula>
    </tableColumn>
    <tableColumn id="10" xr3:uid="{00000000-0010-0000-0300-00000A000000}" name="Format3" dataDxfId="854">
      <calculatedColumnFormula>IFERROR(VLOOKUP(E5,Préroulés_Indica[],13,FALSE),"-")</calculatedColumnFormula>
    </tableColumn>
    <tableColumn id="11" xr3:uid="{00000000-0010-0000-0300-00000B000000}" name="Format4" dataDxfId="853">
      <calculatedColumnFormula>IFERROR(VLOOKUP(E5,Préroulés_Indica[],14,FALSE),"-")</calculatedColumnFormula>
    </tableColumn>
    <tableColumn id="1" xr3:uid="{00000000-0010-0000-0300-000001000000}" name="Nom" dataDxfId="852"/>
    <tableColumn id="3" xr3:uid="{00000000-0010-0000-0300-000003000000}" name="Marque" dataDxfId="851">
      <calculatedColumnFormula>IFERROR(VLOOKUP(E5,Préroulés_Indica[],6,FALSE),"-")</calculatedColumnFormula>
    </tableColumn>
    <tableColumn id="5" xr3:uid="{00000000-0010-0000-0300-000005000000}" name="Prix" dataDxfId="850">
      <calculatedColumnFormula>IFERROR(VLOOKUP(E5,Préroulés_Indica[],16,FALSE),"-")</calculatedColumnFormula>
    </tableColumn>
    <tableColumn id="6" xr3:uid="{00000000-0010-0000-0300-000006000000}" name="THC" dataDxfId="849"/>
    <tableColumn id="7" xr3:uid="{00000000-0010-0000-0300-000007000000}" name="CBD" dataDxfId="848"/>
    <tableColumn id="8" xr3:uid="{00000000-0010-0000-0300-000008000000}" name="Arômes" dataDxfId="847">
      <calculatedColumnFormula>IFERROR(VLOOKUP(E5,Préroulés_Indica[],8,FALSE),"")</calculatedColumnFormula>
    </tableColumn>
    <tableColumn id="2" xr3:uid="{00000000-0010-0000-0300-000002000000}" name="Cultivé Qc" dataDxfId="846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4000000}" name="Tableau131525" displayName="Tableau131525" ref="A40:K74" totalsRowShown="0" headerRowDxfId="845" dataDxfId="844" tableBorderDxfId="843">
  <autoFilter ref="A40:K74" xr:uid="{00000000-0009-0000-0100-000018000000}"/>
  <tableColumns count="11">
    <tableColumn id="9" xr3:uid="{00000000-0010-0000-0400-000009000000}" name="Format" dataDxfId="842">
      <calculatedColumnFormula>IFERROR(VLOOKUP(E41,Préroulés_Sativa[],11,FALSE),"-")</calculatedColumnFormula>
    </tableColumn>
    <tableColumn id="4" xr3:uid="{00000000-0010-0000-0400-000004000000}" name="Format2" dataDxfId="841">
      <calculatedColumnFormula>IFERROR(VLOOKUP(E41,Préroulés_Sativa[],12,FALSE),"-")</calculatedColumnFormula>
    </tableColumn>
    <tableColumn id="10" xr3:uid="{00000000-0010-0000-0400-00000A000000}" name="Format3" dataDxfId="840">
      <calculatedColumnFormula>IFERROR(VLOOKUP(E41,Préroulés_Sativa[],13,FALSE),"-")</calculatedColumnFormula>
    </tableColumn>
    <tableColumn id="11" xr3:uid="{00000000-0010-0000-0400-00000B000000}" name="Format4" dataDxfId="839">
      <calculatedColumnFormula>IFERROR(VLOOKUP(E41,Préroulés_Sativa[],14,FALSE),"-")</calculatedColumnFormula>
    </tableColumn>
    <tableColumn id="1" xr3:uid="{00000000-0010-0000-0400-000001000000}" name="Nom" dataDxfId="838"/>
    <tableColumn id="3" xr3:uid="{00000000-0010-0000-0400-000003000000}" name="Marque" dataDxfId="837">
      <calculatedColumnFormula>IFERROR(VLOOKUP(E41,Préroulés_Sativa[],6,FALSE),"-")</calculatedColumnFormula>
    </tableColumn>
    <tableColumn id="5" xr3:uid="{00000000-0010-0000-0400-000005000000}" name="Prix" dataDxfId="836">
      <calculatedColumnFormula>IFERROR(VLOOKUP(E41,Préroulés_Sativa[],16,FALSE),"-")</calculatedColumnFormula>
    </tableColumn>
    <tableColumn id="6" xr3:uid="{00000000-0010-0000-0400-000006000000}" name="THC" dataDxfId="835"/>
    <tableColumn id="7" xr3:uid="{00000000-0010-0000-0400-000007000000}" name="CBD" dataDxfId="834"/>
    <tableColumn id="8" xr3:uid="{00000000-0010-0000-0400-000008000000}" name="Arômes" dataDxfId="833">
      <calculatedColumnFormula>IFERROR(VLOOKUP(E41,Préroulés_Sativa[],8,FALSE),"-")</calculatedColumnFormula>
    </tableColumn>
    <tableColumn id="2" xr3:uid="{00000000-0010-0000-0400-000002000000}" name="Cultivé Qc" dataDxfId="832">
      <calculatedColumnFormula>IFERROR(VLOOKUP(E41,Préroulés_Sativa[],2,FALSE),"-")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5000000}" name="Tableau131626" displayName="Tableau131626" ref="A78:K121" totalsRowShown="0" headerRowDxfId="831" dataDxfId="830" tableBorderDxfId="829">
  <autoFilter ref="A78:K121" xr:uid="{00000000-0009-0000-0100-000019000000}"/>
  <sortState xmlns:xlrd2="http://schemas.microsoft.com/office/spreadsheetml/2017/richdata2" ref="A79:K121">
    <sortCondition ref="A79:A121"/>
    <sortCondition descending="1" ref="H79:H121"/>
  </sortState>
  <tableColumns count="11">
    <tableColumn id="9" xr3:uid="{00000000-0010-0000-0500-000009000000}" name="Format" dataDxfId="828">
      <calculatedColumnFormula>IFERROR(VLOOKUP(E79,Préroulés_Hybride[],12,FALSE),"-")</calculatedColumnFormula>
    </tableColumn>
    <tableColumn id="4" xr3:uid="{00000000-0010-0000-0500-000004000000}" name="Format2" dataDxfId="827">
      <calculatedColumnFormula>IFERROR(VLOOKUP(E79,Préroulés_Hybride[],13,FALSE),"-")</calculatedColumnFormula>
    </tableColumn>
    <tableColumn id="10" xr3:uid="{00000000-0010-0000-0500-00000A000000}" name="Format3" dataDxfId="826">
      <calculatedColumnFormula>IFERROR(VLOOKUP(E79,Préroulés_Hybride[],14,FALSE),"-")</calculatedColumnFormula>
    </tableColumn>
    <tableColumn id="11" xr3:uid="{00000000-0010-0000-0500-00000B000000}" name="Format4" dataDxfId="825">
      <calculatedColumnFormula>IFERROR(VLOOKUP(E79,Préroulés_Hybride[],15,FALSE),"-")</calculatedColumnFormula>
    </tableColumn>
    <tableColumn id="1" xr3:uid="{00000000-0010-0000-0500-000001000000}" name="Nom" dataDxfId="824"/>
    <tableColumn id="3" xr3:uid="{00000000-0010-0000-0500-000003000000}" name="Marque" dataDxfId="823">
      <calculatedColumnFormula>IFERROR(VLOOKUP(E79,Préroulés_Hybride[],6,FALSE),"-")</calculatedColumnFormula>
    </tableColumn>
    <tableColumn id="5" xr3:uid="{00000000-0010-0000-0500-000005000000}" name="Prix" dataDxfId="822">
      <calculatedColumnFormula>IFERROR(VLOOKUP(E79,Préroulés_Hybride[],17,FALSE),"-")</calculatedColumnFormula>
    </tableColumn>
    <tableColumn id="6" xr3:uid="{00000000-0010-0000-0500-000006000000}" name="THC" dataDxfId="821"/>
    <tableColumn id="7" xr3:uid="{00000000-0010-0000-0500-000007000000}" name="CBD" dataDxfId="820"/>
    <tableColumn id="8" xr3:uid="{00000000-0010-0000-0500-000008000000}" name="Arômes" dataDxfId="819">
      <calculatedColumnFormula>IFERROR(VLOOKUP(E79,Préroulés_Hybride[],9,FALSE),"-")</calculatedColumnFormula>
    </tableColumn>
    <tableColumn id="2" xr3:uid="{00000000-0010-0000-0500-000002000000}" name="Cultivé Qc" dataDxfId="818">
      <calculatedColumnFormula>IFERROR(VLOOKUP(E79,Préroulés_Hybride[],3,FALSE),"-")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6000000}" name="Tableau1333" displayName="Tableau1333" ref="A4:K34" totalsRowShown="0" headerRowDxfId="817" dataDxfId="816" tableBorderDxfId="815">
  <sortState xmlns:xlrd2="http://schemas.microsoft.com/office/spreadsheetml/2017/richdata2" ref="A5:K34">
    <sortCondition ref="A5:A34"/>
    <sortCondition descending="1" ref="H5:H34"/>
  </sortState>
  <tableColumns count="11">
    <tableColumn id="9" xr3:uid="{00000000-0010-0000-0600-000009000000}" name="Format" dataDxfId="814">
      <calculatedColumnFormula>IFERROR(VLOOKUP(E5,Préroulés_Indica[],11,FALSE),"-")</calculatedColumnFormula>
    </tableColumn>
    <tableColumn id="4" xr3:uid="{00000000-0010-0000-0600-000004000000}" name="Format2" dataDxfId="813">
      <calculatedColumnFormula>IFERROR(VLOOKUP(E5,Préroulés_Indica[],12,FALSE),"-")</calculatedColumnFormula>
    </tableColumn>
    <tableColumn id="10" xr3:uid="{00000000-0010-0000-0600-00000A000000}" name="Format3" dataDxfId="812">
      <calculatedColumnFormula>IFERROR(VLOOKUP(E5,Préroulés_Indica[],13,FALSE),"-")</calculatedColumnFormula>
    </tableColumn>
    <tableColumn id="11" xr3:uid="{00000000-0010-0000-0600-00000B000000}" name="Format4" dataDxfId="811">
      <calculatedColumnFormula>IFERROR(VLOOKUP(E5,Préroulés_Indica[],14,FALSE),"-")</calculatedColumnFormula>
    </tableColumn>
    <tableColumn id="17" xr3:uid="{00000000-0010-0000-0600-000011000000}" name="Format5" dataDxfId="810"/>
    <tableColumn id="3" xr3:uid="{00000000-0010-0000-0600-000003000000}" name="Marque" dataDxfId="809">
      <calculatedColumnFormula>IFERROR(VLOOKUP(E5,Préroulés_Indica[],6,FALSE),"-")</calculatedColumnFormula>
    </tableColumn>
    <tableColumn id="5" xr3:uid="{00000000-0010-0000-0600-000005000000}" name="Prix" dataDxfId="808">
      <calculatedColumnFormula>IFERROR(VLOOKUP(E5,Préroulés_Indica[],16,FALSE),"-")</calculatedColumnFormula>
    </tableColumn>
    <tableColumn id="6" xr3:uid="{00000000-0010-0000-0600-000006000000}" name="THC" dataDxfId="807"/>
    <tableColumn id="7" xr3:uid="{00000000-0010-0000-0600-000007000000}" name="CBD" dataDxfId="806"/>
    <tableColumn id="8" xr3:uid="{00000000-0010-0000-0600-000008000000}" name="Arômes" dataDxfId="805">
      <calculatedColumnFormula>IFERROR(VLOOKUP(E5,Préroulés_Indica[],8,FALSE),"")</calculatedColumnFormula>
    </tableColumn>
    <tableColumn id="2" xr3:uid="{00000000-0010-0000-0600-000002000000}" name="Cultivé Qc" dataDxfId="804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7000000}" name="Tableau131534" displayName="Tableau131534" ref="A39:K72" totalsRowShown="0" headerRowDxfId="803" dataDxfId="802" tableBorderDxfId="801">
  <autoFilter ref="A39:K72" xr:uid="{00000000-000C-0000-FFFF-FFFF07000000}"/>
  <sortState xmlns:xlrd2="http://schemas.microsoft.com/office/spreadsheetml/2017/richdata2" ref="A40:K72">
    <sortCondition ref="A40:A72"/>
    <sortCondition descending="1" ref="H40:H72"/>
  </sortState>
  <tableColumns count="11">
    <tableColumn id="9" xr3:uid="{00000000-0010-0000-0700-000009000000}" name="Format" dataDxfId="800">
      <calculatedColumnFormula>IFERROR(VLOOKUP(E40,Préroulés_Sativa[],11,FALSE),"-")</calculatedColumnFormula>
    </tableColumn>
    <tableColumn id="4" xr3:uid="{00000000-0010-0000-0700-000004000000}" name="Format2" dataDxfId="799">
      <calculatedColumnFormula>IFERROR(VLOOKUP(E40,Préroulés_Sativa[],12,FALSE),"-")</calculatedColumnFormula>
    </tableColumn>
    <tableColumn id="10" xr3:uid="{00000000-0010-0000-0700-00000A000000}" name="Format3" dataDxfId="798">
      <calculatedColumnFormula>IFERROR(VLOOKUP(E40,Préroulés_Sativa[],13,FALSE),"-")</calculatedColumnFormula>
    </tableColumn>
    <tableColumn id="11" xr3:uid="{00000000-0010-0000-0700-00000B000000}" name="Format4" dataDxfId="797">
      <calculatedColumnFormula>IFERROR(VLOOKUP(E40,Préroulés_Sativa[],14,FALSE),"-")</calculatedColumnFormula>
    </tableColumn>
    <tableColumn id="1" xr3:uid="{00000000-0010-0000-0700-000001000000}" name="Nom" dataDxfId="796"/>
    <tableColumn id="3" xr3:uid="{00000000-0010-0000-0700-000003000000}" name="Marque" dataDxfId="795">
      <calculatedColumnFormula>IFERROR(VLOOKUP(E40,Préroulés_Sativa[],6,FALSE),"-")</calculatedColumnFormula>
    </tableColumn>
    <tableColumn id="5" xr3:uid="{00000000-0010-0000-0700-000005000000}" name="Prix" dataDxfId="794">
      <calculatedColumnFormula>IFERROR(VLOOKUP(E40,Préroulés_Sativa[],16,FALSE),"-")</calculatedColumnFormula>
    </tableColumn>
    <tableColumn id="6" xr3:uid="{00000000-0010-0000-0700-000006000000}" name="THC" dataDxfId="793"/>
    <tableColumn id="7" xr3:uid="{00000000-0010-0000-0700-000007000000}" name="CBD" dataDxfId="792"/>
    <tableColumn id="8" xr3:uid="{00000000-0010-0000-0700-000008000000}" name="Arômes" dataDxfId="791">
      <calculatedColumnFormula>IFERROR(VLOOKUP(E40,Préroulés_Sativa[],8,FALSE),"-")</calculatedColumnFormula>
    </tableColumn>
    <tableColumn id="2" xr3:uid="{00000000-0010-0000-0700-000002000000}" name="Cultivé Qc" dataDxfId="790">
      <calculatedColumnFormula>IFERROR(VLOOKUP(E40,Préroulés_Sativa[],2,FALSE),"-")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8000000}" name="Tableau131635" displayName="Tableau131635" ref="A77:K117" totalsRowShown="0" headerRowDxfId="789" dataDxfId="788" tableBorderDxfId="787">
  <autoFilter ref="A77:K117" xr:uid="{00000000-000C-0000-FFFF-FFFF08000000}"/>
  <sortState xmlns:xlrd2="http://schemas.microsoft.com/office/spreadsheetml/2017/richdata2" ref="A78:K117">
    <sortCondition ref="A78:A117"/>
    <sortCondition descending="1" ref="H78:H117"/>
  </sortState>
  <tableColumns count="11">
    <tableColumn id="9" xr3:uid="{00000000-0010-0000-0800-000009000000}" name="Format" dataDxfId="786">
      <calculatedColumnFormula>IFERROR(VLOOKUP(E78,Préroulés_Hybride[],12,FALSE),"-")</calculatedColumnFormula>
    </tableColumn>
    <tableColumn id="4" xr3:uid="{00000000-0010-0000-0800-000004000000}" name="Format2" dataDxfId="785">
      <calculatedColumnFormula>IFERROR(VLOOKUP(E78,Préroulés_Hybride[],13,FALSE),"-")</calculatedColumnFormula>
    </tableColumn>
    <tableColumn id="10" xr3:uid="{00000000-0010-0000-0800-00000A000000}" name="Format3" dataDxfId="784">
      <calculatedColumnFormula>IFERROR(VLOOKUP(E78,Préroulés_Hybride[],14,FALSE),"-")</calculatedColumnFormula>
    </tableColumn>
    <tableColumn id="11" xr3:uid="{00000000-0010-0000-0800-00000B000000}" name="Format4" dataDxfId="783">
      <calculatedColumnFormula>IFERROR(VLOOKUP(E78,Préroulés_Hybride[],15,FALSE),"-")</calculatedColumnFormula>
    </tableColumn>
    <tableColumn id="1" xr3:uid="{00000000-0010-0000-0800-000001000000}" name="Nom" dataDxfId="782"/>
    <tableColumn id="3" xr3:uid="{00000000-0010-0000-0800-000003000000}" name="Marque" dataDxfId="781">
      <calculatedColumnFormula>IFERROR(VLOOKUP(E78,Préroulés_Hybride[],6,FALSE),"-")</calculatedColumnFormula>
    </tableColumn>
    <tableColumn id="5" xr3:uid="{00000000-0010-0000-0800-000005000000}" name="Prix" dataDxfId="780">
      <calculatedColumnFormula>IFERROR(VLOOKUP(E78,Préroulés_Hybride[],17,FALSE),"-")</calculatedColumnFormula>
    </tableColumn>
    <tableColumn id="6" xr3:uid="{00000000-0010-0000-0800-000006000000}" name="THC" dataDxfId="779"/>
    <tableColumn id="7" xr3:uid="{00000000-0010-0000-0800-000007000000}" name="CBD" dataDxfId="778"/>
    <tableColumn id="8" xr3:uid="{00000000-0010-0000-0800-000008000000}" name="Arômes" dataDxfId="777">
      <calculatedColumnFormula>IFERROR(VLOOKUP(E78,Préroulés_Hybride[],9,FALSE),"-")</calculatedColumnFormula>
    </tableColumn>
    <tableColumn id="2" xr3:uid="{00000000-0010-0000-0800-000002000000}" name="Cultivé Qc" dataDxfId="776">
      <calculatedColumnFormula>IFERROR(VLOOKUP(E78,Préroulés_Hybride[],3,FALSE),"-")</calculatedColumnFormula>
    </tableColumn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09000000}" name="Tableau1342" displayName="Tableau1342" ref="A4:K39" totalsRowShown="0" headerRowDxfId="775" dataDxfId="774" tableBorderDxfId="773">
  <autoFilter ref="A4:K39" xr:uid="{00000000-0009-0000-0100-000029000000}"/>
  <sortState xmlns:xlrd2="http://schemas.microsoft.com/office/spreadsheetml/2017/richdata2" ref="A5:K39">
    <sortCondition ref="A5:A39"/>
    <sortCondition descending="1" ref="H5:H39"/>
  </sortState>
  <tableColumns count="11">
    <tableColumn id="9" xr3:uid="{00000000-0010-0000-0900-000009000000}" name="Format" dataDxfId="772" totalsRowDxfId="771">
      <calculatedColumnFormula>IFERROR(VLOOKUP(E5,Préroulés_Indica[],11,FALSE),"-")</calculatedColumnFormula>
    </tableColumn>
    <tableColumn id="4" xr3:uid="{00000000-0010-0000-0900-000004000000}" name="Format2" dataDxfId="770" totalsRowDxfId="769">
      <calculatedColumnFormula>IFERROR(VLOOKUP(E5,Préroulés_Indica[],12,FALSE),"-")</calculatedColumnFormula>
    </tableColumn>
    <tableColumn id="10" xr3:uid="{00000000-0010-0000-0900-00000A000000}" name="Format3" dataDxfId="768" totalsRowDxfId="767">
      <calculatedColumnFormula>IFERROR(VLOOKUP(E5,Préroulés_Indica[],13,FALSE),"-")</calculatedColumnFormula>
    </tableColumn>
    <tableColumn id="11" xr3:uid="{00000000-0010-0000-0900-00000B000000}" name="Format4" dataDxfId="766" totalsRowDxfId="765">
      <calculatedColumnFormula>IFERROR(VLOOKUP(E5,Préroulés_Indica[],14,FALSE),"-")</calculatedColumnFormula>
    </tableColumn>
    <tableColumn id="1" xr3:uid="{00000000-0010-0000-0900-000001000000}" name="Nom" dataDxfId="764" totalsRowDxfId="763"/>
    <tableColumn id="3" xr3:uid="{00000000-0010-0000-0900-000003000000}" name="Marque" dataDxfId="762" totalsRowDxfId="761">
      <calculatedColumnFormula>IFERROR(VLOOKUP(E5,Préroulés_Indica[],6,FALSE),"-")</calculatedColumnFormula>
    </tableColumn>
    <tableColumn id="5" xr3:uid="{00000000-0010-0000-0900-000005000000}" name="Prix" dataDxfId="760" totalsRowDxfId="759" dataCellStyle="Monétaire">
      <calculatedColumnFormula>IFERROR(VLOOKUP(E5,Préroulés_Indica[],16,FALSE),"-")</calculatedColumnFormula>
    </tableColumn>
    <tableColumn id="6" xr3:uid="{00000000-0010-0000-0900-000006000000}" name="THC" dataDxfId="758" totalsRowDxfId="757"/>
    <tableColumn id="7" xr3:uid="{00000000-0010-0000-0900-000007000000}" name="CBD" dataDxfId="756" totalsRowDxfId="755"/>
    <tableColumn id="8" xr3:uid="{00000000-0010-0000-0900-000008000000}" name="Arômes" dataDxfId="754" totalsRowDxfId="753">
      <calculatedColumnFormula>IFERROR(VLOOKUP(E5,Préroulés_Indica[],8,FALSE),"")</calculatedColumnFormula>
    </tableColumn>
    <tableColumn id="2" xr3:uid="{00000000-0010-0000-0900-000002000000}" name="Cultivé Qc" dataDxfId="752" totalsRowDxfId="751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A000000}" name="Tableau131543" displayName="Tableau131543" ref="A43:K88" totalsRowShown="0" headerRowDxfId="750" dataDxfId="749" tableBorderDxfId="748">
  <autoFilter ref="A43:K88" xr:uid="{00000000-0009-0000-0100-00002A000000}"/>
  <sortState xmlns:xlrd2="http://schemas.microsoft.com/office/spreadsheetml/2017/richdata2" ref="A44:K88">
    <sortCondition ref="A44:A88"/>
    <sortCondition descending="1" ref="H44:H88"/>
  </sortState>
  <tableColumns count="11">
    <tableColumn id="9" xr3:uid="{00000000-0010-0000-0A00-000009000000}" name="Format" dataDxfId="747">
      <calculatedColumnFormula>IFERROR(VLOOKUP(E44,Préroulés_Sativa[],11,FALSE),"-")</calculatedColumnFormula>
    </tableColumn>
    <tableColumn id="4" xr3:uid="{00000000-0010-0000-0A00-000004000000}" name="Format2" dataDxfId="746">
      <calculatedColumnFormula>IFERROR(VLOOKUP(E44,Préroulés_Sativa[],12,FALSE),"-")</calculatedColumnFormula>
    </tableColumn>
    <tableColumn id="10" xr3:uid="{00000000-0010-0000-0A00-00000A000000}" name="Format3" dataDxfId="745">
      <calculatedColumnFormula>IFERROR(VLOOKUP(E44,Préroulés_Sativa[],13,FALSE),"-")</calculatedColumnFormula>
    </tableColumn>
    <tableColumn id="11" xr3:uid="{00000000-0010-0000-0A00-00000B000000}" name="Format4" dataDxfId="744">
      <calculatedColumnFormula>IFERROR(VLOOKUP(E44,Préroulés_Sativa[],14,FALSE),"-")</calculatedColumnFormula>
    </tableColumn>
    <tableColumn id="1" xr3:uid="{00000000-0010-0000-0A00-000001000000}" name="Nom" dataDxfId="743"/>
    <tableColumn id="3" xr3:uid="{00000000-0010-0000-0A00-000003000000}" name="Marque" dataDxfId="742">
      <calculatedColumnFormula>IFERROR(VLOOKUP(E44,Préroulés_Sativa[],6,FALSE),"-")</calculatedColumnFormula>
    </tableColumn>
    <tableColumn id="5" xr3:uid="{00000000-0010-0000-0A00-000005000000}" name="Prix" dataDxfId="741">
      <calculatedColumnFormula>IFERROR(VLOOKUP(E44,Préroulés_Sativa[],16,FALSE),"-")</calculatedColumnFormula>
    </tableColumn>
    <tableColumn id="6" xr3:uid="{00000000-0010-0000-0A00-000006000000}" name="THC" dataDxfId="740"/>
    <tableColumn id="7" xr3:uid="{00000000-0010-0000-0A00-000007000000}" name="CBD" dataDxfId="739"/>
    <tableColumn id="8" xr3:uid="{00000000-0010-0000-0A00-000008000000}" name="Arômes" dataDxfId="738">
      <calculatedColumnFormula>IFERROR(VLOOKUP(E44,Préroulés_Sativa[],8,FALSE),"-")</calculatedColumnFormula>
    </tableColumn>
    <tableColumn id="2" xr3:uid="{00000000-0010-0000-0A00-000002000000}" name="Cultivé Qc" dataDxfId="737">
      <calculatedColumnFormula>IFERROR(VLOOKUP(E44,Préroulés_Sativa[],2,FALSE),"-")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0B000000}" name="Tableau131644" displayName="Tableau131644" ref="A92:K139" totalsRowShown="0" headerRowDxfId="736" dataDxfId="735" tableBorderDxfId="734">
  <autoFilter ref="A92:K139" xr:uid="{00000000-0009-0000-0100-00002B000000}"/>
  <sortState xmlns:xlrd2="http://schemas.microsoft.com/office/spreadsheetml/2017/richdata2" ref="A93:K139">
    <sortCondition ref="A93:A139"/>
    <sortCondition descending="1" ref="H93:H139"/>
  </sortState>
  <tableColumns count="11">
    <tableColumn id="9" xr3:uid="{00000000-0010-0000-0B00-000009000000}" name="Format" dataDxfId="733">
      <calculatedColumnFormula>IFERROR(VLOOKUP(E93,Préroulés_Hybride[],12,FALSE),"-")</calculatedColumnFormula>
    </tableColumn>
    <tableColumn id="4" xr3:uid="{00000000-0010-0000-0B00-000004000000}" name="Format2" dataDxfId="732">
      <calculatedColumnFormula>IFERROR(VLOOKUP(E93,Préroulés_Hybride[],13,FALSE),"-")</calculatedColumnFormula>
    </tableColumn>
    <tableColumn id="10" xr3:uid="{00000000-0010-0000-0B00-00000A000000}" name="Format3" dataDxfId="731">
      <calculatedColumnFormula>IFERROR(VLOOKUP(E93,Préroulés_Hybride[],14,FALSE),"-")</calculatedColumnFormula>
    </tableColumn>
    <tableColumn id="11" xr3:uid="{00000000-0010-0000-0B00-00000B000000}" name="Format4" dataDxfId="730">
      <calculatedColumnFormula>IFERROR(VLOOKUP(E93,Préroulés_Hybride[],15,FALSE),"-")</calculatedColumnFormula>
    </tableColumn>
    <tableColumn id="1" xr3:uid="{00000000-0010-0000-0B00-000001000000}" name="Nom" dataDxfId="729"/>
    <tableColumn id="3" xr3:uid="{00000000-0010-0000-0B00-000003000000}" name="Marque" dataDxfId="728">
      <calculatedColumnFormula>IFERROR(VLOOKUP(E93,Préroulés_Hybride[],6,FALSE),"-")</calculatedColumnFormula>
    </tableColumn>
    <tableColumn id="5" xr3:uid="{00000000-0010-0000-0B00-000005000000}" name="Prix" dataDxfId="727">
      <calculatedColumnFormula>IFERROR(VLOOKUP(E93,Préroulés_Hybride[],17,FALSE),"-")</calculatedColumnFormula>
    </tableColumn>
    <tableColumn id="6" xr3:uid="{00000000-0010-0000-0B00-000006000000}" name="THC" dataDxfId="726"/>
    <tableColumn id="7" xr3:uid="{00000000-0010-0000-0B00-000007000000}" name="CBD" dataDxfId="725"/>
    <tableColumn id="8" xr3:uid="{00000000-0010-0000-0B00-000008000000}" name="Arômes" dataDxfId="724">
      <calculatedColumnFormula>IFERROR(VLOOKUP(E93,Préroulés_Hybride[],9,FALSE),"-")</calculatedColumnFormula>
    </tableColumn>
    <tableColumn id="2" xr3:uid="{00000000-0010-0000-0B00-000002000000}" name="Cultivé Qc" dataDxfId="723">
      <calculatedColumnFormula>IFERROR(VLOOKUP(E93,Préroulés_Hybride[],3,FALSE),"-")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0C000000}" name="Tableau1348" displayName="Tableau1348" ref="A5:K40" totalsRowShown="0" headerRowDxfId="722" dataDxfId="721" tableBorderDxfId="720">
  <autoFilter ref="A5:K40" xr:uid="{00000000-0009-0000-0100-00002F000000}"/>
  <sortState xmlns:xlrd2="http://schemas.microsoft.com/office/spreadsheetml/2017/richdata2" ref="A6:K40">
    <sortCondition ref="A6:A40"/>
    <sortCondition descending="1" ref="H6:H40"/>
  </sortState>
  <tableColumns count="11">
    <tableColumn id="9" xr3:uid="{00000000-0010-0000-0C00-000009000000}" name="Format" dataDxfId="719">
      <calculatedColumnFormula>IFERROR(VLOOKUP(E6,Préroulés_Indica[],11,FALSE),"-")</calculatedColumnFormula>
    </tableColumn>
    <tableColumn id="4" xr3:uid="{00000000-0010-0000-0C00-000004000000}" name="Format2" dataDxfId="718">
      <calculatedColumnFormula>IFERROR(VLOOKUP(E6,Préroulés_Indica[],12,FALSE),"-")</calculatedColumnFormula>
    </tableColumn>
    <tableColumn id="10" xr3:uid="{00000000-0010-0000-0C00-00000A000000}" name="Format3" dataDxfId="717">
      <calculatedColumnFormula>IFERROR(VLOOKUP(E6,Préroulés_Indica[],13,FALSE),"-")</calculatedColumnFormula>
    </tableColumn>
    <tableColumn id="11" xr3:uid="{00000000-0010-0000-0C00-00000B000000}" name="Format4" dataDxfId="716">
      <calculatedColumnFormula>IFERROR(VLOOKUP(E6,Préroulés_Indica[],14,FALSE),"-")</calculatedColumnFormula>
    </tableColumn>
    <tableColumn id="1" xr3:uid="{00000000-0010-0000-0C00-000001000000}" name="Nom" dataDxfId="715"/>
    <tableColumn id="3" xr3:uid="{00000000-0010-0000-0C00-000003000000}" name="Marque" dataDxfId="714">
      <calculatedColumnFormula>IFERROR(VLOOKUP(E6,Préroulés_Indica[],6,FALSE),"-")</calculatedColumnFormula>
    </tableColumn>
    <tableColumn id="5" xr3:uid="{00000000-0010-0000-0C00-000005000000}" name="Prix" dataDxfId="713">
      <calculatedColumnFormula>IFERROR(VLOOKUP(E6,Préroulés_Indica[],16,FALSE),"-")</calculatedColumnFormula>
    </tableColumn>
    <tableColumn id="6" xr3:uid="{00000000-0010-0000-0C00-000006000000}" name="THC" dataDxfId="712"/>
    <tableColumn id="7" xr3:uid="{00000000-0010-0000-0C00-000007000000}" name="CBD" dataDxfId="711"/>
    <tableColumn id="8" xr3:uid="{00000000-0010-0000-0C00-000008000000}" name="Arômes" dataDxfId="710">
      <calculatedColumnFormula>IFERROR(VLOOKUP(E6,Préroulés_Indica[],8,FALSE),"")</calculatedColumnFormula>
    </tableColumn>
    <tableColumn id="2" xr3:uid="{00000000-0010-0000-0C00-000002000000}" name="Cultivé Qc" dataDxfId="709">
      <calculatedColumnFormula>IFERROR(VLOOKUP(E6,Préroulés_Indica[],2,FALSE),"-")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0D000000}" name="Tableau131549" displayName="Tableau131549" ref="A44:K90" totalsRowShown="0" headerRowDxfId="708" dataDxfId="707" tableBorderDxfId="706">
  <autoFilter ref="A44:K90" xr:uid="{00000000-0009-0000-0100-000030000000}"/>
  <sortState xmlns:xlrd2="http://schemas.microsoft.com/office/spreadsheetml/2017/richdata2" ref="A45:K90">
    <sortCondition ref="A45:A90"/>
    <sortCondition descending="1" ref="H45:H90"/>
  </sortState>
  <tableColumns count="11">
    <tableColumn id="9" xr3:uid="{00000000-0010-0000-0D00-000009000000}" name="Format" dataDxfId="705">
      <calculatedColumnFormula>IFERROR(VLOOKUP(E45,Préroulés_Sativa[],11,FALSE),"-[@Prix]10")</calculatedColumnFormula>
    </tableColumn>
    <tableColumn id="4" xr3:uid="{00000000-0010-0000-0D00-000004000000}" name="Format2" dataDxfId="704">
      <calculatedColumnFormula>IFERROR(VLOOKUP(E45,Préroulés_Sativa[],12,FALSE),"-")</calculatedColumnFormula>
    </tableColumn>
    <tableColumn id="10" xr3:uid="{00000000-0010-0000-0D00-00000A000000}" name="Format3" dataDxfId="703">
      <calculatedColumnFormula>IFERROR(VLOOKUP(E45,Préroulés_Sativa[],13,FALSE),"-")</calculatedColumnFormula>
    </tableColumn>
    <tableColumn id="11" xr3:uid="{00000000-0010-0000-0D00-00000B000000}" name="Format4" dataDxfId="702">
      <calculatedColumnFormula>IFERROR(VLOOKUP(E45,Préroulés_Sativa[],14,FALSE),"-")</calculatedColumnFormula>
    </tableColumn>
    <tableColumn id="1" xr3:uid="{00000000-0010-0000-0D00-000001000000}" name="Nom" dataDxfId="701"/>
    <tableColumn id="3" xr3:uid="{00000000-0010-0000-0D00-000003000000}" name="Marque" dataDxfId="700">
      <calculatedColumnFormula>IFERROR(VLOOKUP(E45,Préroulés_Sativa[],6,FALSE),"-")</calculatedColumnFormula>
    </tableColumn>
    <tableColumn id="5" xr3:uid="{00000000-0010-0000-0D00-000005000000}" name="Prix" dataDxfId="699">
      <calculatedColumnFormula>IFERROR(VLOOKUP(E45,Préroulés_Sativa[],16,FALSE),"-")</calculatedColumnFormula>
    </tableColumn>
    <tableColumn id="6" xr3:uid="{00000000-0010-0000-0D00-000006000000}" name="THC" dataDxfId="698"/>
    <tableColumn id="7" xr3:uid="{00000000-0010-0000-0D00-000007000000}" name="CBD" dataDxfId="697"/>
    <tableColumn id="8" xr3:uid="{00000000-0010-0000-0D00-000008000000}" name="Arômes" dataDxfId="696">
      <calculatedColumnFormula>IFERROR(VLOOKUP(E45,Préroulés_Sativa[],8,FALSE),"-")</calculatedColumnFormula>
    </tableColumn>
    <tableColumn id="2" xr3:uid="{00000000-0010-0000-0D00-000002000000}" name="Cultivé Qc" dataDxfId="695">
      <calculatedColumnFormula>IFERROR(VLOOKUP(E45,Préroulés_Sativa[],2,FALSE),"-")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0E000000}" name="Tableau131650" displayName="Tableau131650" ref="A121:K169" totalsRowShown="0" headerRowDxfId="694" dataDxfId="693" tableBorderDxfId="692">
  <autoFilter ref="A121:K169" xr:uid="{00000000-0009-0000-0100-000031000000}"/>
  <sortState xmlns:xlrd2="http://schemas.microsoft.com/office/spreadsheetml/2017/richdata2" ref="A122:K169">
    <sortCondition ref="A122:A169"/>
    <sortCondition descending="1" ref="H122:H169"/>
  </sortState>
  <tableColumns count="11">
    <tableColumn id="9" xr3:uid="{00000000-0010-0000-0E00-000009000000}" name="Format" dataDxfId="691">
      <calculatedColumnFormula>IFERROR(VLOOKUP(E122,Préroulés_Hybride[],12,FALSE),"-")</calculatedColumnFormula>
    </tableColumn>
    <tableColumn id="4" xr3:uid="{00000000-0010-0000-0E00-000004000000}" name="Format2" dataDxfId="690">
      <calculatedColumnFormula>IFERROR(VLOOKUP(E122,Préroulés_Hybride[],13,FALSE),"-")</calculatedColumnFormula>
    </tableColumn>
    <tableColumn id="10" xr3:uid="{00000000-0010-0000-0E00-00000A000000}" name="Format3" dataDxfId="689">
      <calculatedColumnFormula>IFERROR(VLOOKUP(E122,Préroulés_Hybride[],14,FALSE),"-")</calculatedColumnFormula>
    </tableColumn>
    <tableColumn id="11" xr3:uid="{00000000-0010-0000-0E00-00000B000000}" name="Format4" dataDxfId="688">
      <calculatedColumnFormula>IFERROR(VLOOKUP(E122,Préroulés_Hybride[],15,FALSE),"-")</calculatedColumnFormula>
    </tableColumn>
    <tableColumn id="1" xr3:uid="{00000000-0010-0000-0E00-000001000000}" name="Nom" dataDxfId="687"/>
    <tableColumn id="3" xr3:uid="{00000000-0010-0000-0E00-000003000000}" name="Marque" dataDxfId="686">
      <calculatedColumnFormula>IFERROR(VLOOKUP(E122,Préroulés_Hybride[],6,FALSE),"-")</calculatedColumnFormula>
    </tableColumn>
    <tableColumn id="5" xr3:uid="{00000000-0010-0000-0E00-000005000000}" name="Prix" dataDxfId="685">
      <calculatedColumnFormula>IFERROR(VLOOKUP(E122,Préroulés_Hybride[],17,FALSE),"-")</calculatedColumnFormula>
    </tableColumn>
    <tableColumn id="6" xr3:uid="{00000000-0010-0000-0E00-000006000000}" name="THC" dataDxfId="684"/>
    <tableColumn id="7" xr3:uid="{00000000-0010-0000-0E00-000007000000}" name="CBD" dataDxfId="683"/>
    <tableColumn id="8" xr3:uid="{00000000-0010-0000-0E00-000008000000}" name="Arômes" dataDxfId="682">
      <calculatedColumnFormula>IFERROR(VLOOKUP(E122,Préroulés_Hybride[],9,FALSE),"-")</calculatedColumnFormula>
    </tableColumn>
    <tableColumn id="2" xr3:uid="{00000000-0010-0000-0E00-000002000000}" name="Cultivé Qc" dataDxfId="681">
      <calculatedColumnFormula>IFERROR(VLOOKUP(E122,Préroulés_Hybride[],3,FALSE),"-")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ableau1330" displayName="Tableau1330" ref="A5:K43" totalsRowShown="0" headerRowDxfId="680" dataDxfId="679" tableBorderDxfId="678">
  <autoFilter ref="A5:K43" xr:uid="{00000000-0009-0000-0100-00001D000000}"/>
  <sortState xmlns:xlrd2="http://schemas.microsoft.com/office/spreadsheetml/2017/richdata2" ref="A6:K43">
    <sortCondition ref="A6:A43"/>
    <sortCondition descending="1" ref="H6:H43"/>
  </sortState>
  <tableColumns count="11">
    <tableColumn id="9" xr3:uid="{00000000-0010-0000-0F00-000009000000}" name="Format" dataDxfId="677">
      <calculatedColumnFormula>IFERROR(VLOOKUP(E6,Préroulés_Indica[],11,FALSE),"-")</calculatedColumnFormula>
    </tableColumn>
    <tableColumn id="4" xr3:uid="{00000000-0010-0000-0F00-000004000000}" name="Format2" dataDxfId="676">
      <calculatedColumnFormula>IFERROR(VLOOKUP(E6,Préroulés_Indica[],12,FALSE),"-")</calculatedColumnFormula>
    </tableColumn>
    <tableColumn id="10" xr3:uid="{00000000-0010-0000-0F00-00000A000000}" name="Format3" dataDxfId="675">
      <calculatedColumnFormula>IFERROR(VLOOKUP(E6,Préroulés_Indica[],13,FALSE),"-")</calculatedColumnFormula>
    </tableColumn>
    <tableColumn id="11" xr3:uid="{00000000-0010-0000-0F00-00000B000000}" name="Format4" dataDxfId="674">
      <calculatedColumnFormula>IFERROR(VLOOKUP(E6,Préroulés_Indica[],14,FALSE),"-")</calculatedColumnFormula>
    </tableColumn>
    <tableColumn id="1" xr3:uid="{00000000-0010-0000-0F00-000001000000}" name="Nom" dataDxfId="673"/>
    <tableColumn id="3" xr3:uid="{00000000-0010-0000-0F00-000003000000}" name="Marque" dataDxfId="672">
      <calculatedColumnFormula>IFERROR(VLOOKUP(E6,Préroulés_Indica[],6,FALSE),"-")</calculatedColumnFormula>
    </tableColumn>
    <tableColumn id="5" xr3:uid="{00000000-0010-0000-0F00-000005000000}" name="Prix" dataDxfId="671">
      <calculatedColumnFormula>IFERROR(VLOOKUP(E6,Préroulés_Indica[],16,FALSE),"-")</calculatedColumnFormula>
    </tableColumn>
    <tableColumn id="6" xr3:uid="{00000000-0010-0000-0F00-000006000000}" name="THC" dataDxfId="670"/>
    <tableColumn id="7" xr3:uid="{00000000-0010-0000-0F00-000007000000}" name="CBD" dataDxfId="669"/>
    <tableColumn id="8" xr3:uid="{00000000-0010-0000-0F00-000008000000}" name="Arômes" dataDxfId="668">
      <calculatedColumnFormula>IFERROR(VLOOKUP(E6,Préroulés_Indica[],8,FALSE),"")</calculatedColumnFormula>
    </tableColumn>
    <tableColumn id="2" xr3:uid="{00000000-0010-0000-0F00-000002000000}" name="Cultivé Qc" dataDxfId="667">
      <calculatedColumnFormula>IFERROR(VLOOKUP(E6,Préroulés_Indica[],2,FALSE),"-")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0000000}" name="Tableau131531" displayName="Tableau131531" ref="A47:K85" totalsRowShown="0" headerRowDxfId="666" dataDxfId="665" tableBorderDxfId="664">
  <autoFilter ref="A47:K85" xr:uid="{00000000-0009-0000-0100-00001E000000}"/>
  <sortState xmlns:xlrd2="http://schemas.microsoft.com/office/spreadsheetml/2017/richdata2" ref="A48:K85">
    <sortCondition ref="A48:A85"/>
    <sortCondition descending="1" ref="H48:H85"/>
  </sortState>
  <tableColumns count="11">
    <tableColumn id="9" xr3:uid="{00000000-0010-0000-1000-000009000000}" name="Format" dataDxfId="663">
      <calculatedColumnFormula>IFERROR(VLOOKUP(E48,Préroulés_Sativa[],11,FALSE),"-")</calculatedColumnFormula>
    </tableColumn>
    <tableColumn id="4" xr3:uid="{00000000-0010-0000-1000-000004000000}" name="Format2" dataDxfId="662">
      <calculatedColumnFormula>IFERROR(VLOOKUP(E48,Préroulés_Sativa[],12,FALSE),"-")</calculatedColumnFormula>
    </tableColumn>
    <tableColumn id="10" xr3:uid="{00000000-0010-0000-1000-00000A000000}" name="Format3" dataDxfId="661">
      <calculatedColumnFormula>IFERROR(VLOOKUP(E48,Préroulés_Sativa[],13,FALSE),"-")</calculatedColumnFormula>
    </tableColumn>
    <tableColumn id="11" xr3:uid="{00000000-0010-0000-1000-00000B000000}" name="Format4" dataDxfId="660">
      <calculatedColumnFormula>IFERROR(VLOOKUP(E48,Préroulés_Sativa[],14,FALSE),"-")</calculatedColumnFormula>
    </tableColumn>
    <tableColumn id="1" xr3:uid="{00000000-0010-0000-1000-000001000000}" name="Nom" dataDxfId="659"/>
    <tableColumn id="3" xr3:uid="{00000000-0010-0000-1000-000003000000}" name="Marque" dataDxfId="658">
      <calculatedColumnFormula>IFERROR(VLOOKUP(E48,Préroulés_Sativa[],6,FALSE),"-")</calculatedColumnFormula>
    </tableColumn>
    <tableColumn id="5" xr3:uid="{00000000-0010-0000-1000-000005000000}" name="Prix" dataDxfId="657">
      <calculatedColumnFormula>IFERROR(VLOOKUP(E48,Préroulés_Sativa[],16,FALSE),"-")</calculatedColumnFormula>
    </tableColumn>
    <tableColumn id="6" xr3:uid="{00000000-0010-0000-1000-000006000000}" name="THC" dataDxfId="656"/>
    <tableColumn id="7" xr3:uid="{00000000-0010-0000-1000-000007000000}" name="CBD" dataDxfId="655"/>
    <tableColumn id="8" xr3:uid="{00000000-0010-0000-1000-000008000000}" name="Arômes" dataDxfId="654">
      <calculatedColumnFormula>IFERROR(VLOOKUP(E48,Préroulés_Sativa[],8,FALSE),"-")</calculatedColumnFormula>
    </tableColumn>
    <tableColumn id="2" xr3:uid="{00000000-0010-0000-1000-000002000000}" name="Cultivé Qc" dataDxfId="653">
      <calculatedColumnFormula>IFERROR(VLOOKUP(E48,Préroulés_Sativa[],2,FALSE),"-")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1000000}" name="Tableau131632" displayName="Tableau131632" ref="A150:K199" totalsRowShown="0" headerRowDxfId="652" dataDxfId="651" tableBorderDxfId="650">
  <autoFilter ref="A150:K199" xr:uid="{00000000-0009-0000-0100-00001F000000}"/>
  <sortState xmlns:xlrd2="http://schemas.microsoft.com/office/spreadsheetml/2017/richdata2" ref="A151:K199">
    <sortCondition ref="A151:A199"/>
    <sortCondition descending="1" ref="H151:H199"/>
  </sortState>
  <tableColumns count="11">
    <tableColumn id="9" xr3:uid="{00000000-0010-0000-1100-000009000000}" name="Format" dataDxfId="649">
      <calculatedColumnFormula>IFERROR(VLOOKUP(E151,Préroulés_Hybride[],12,FALSE),"-")</calculatedColumnFormula>
    </tableColumn>
    <tableColumn id="4" xr3:uid="{00000000-0010-0000-1100-000004000000}" name="Format2" dataDxfId="648">
      <calculatedColumnFormula>IFERROR(VLOOKUP(E151,Préroulés_Hybride[],13,FALSE),"-")</calculatedColumnFormula>
    </tableColumn>
    <tableColumn id="10" xr3:uid="{00000000-0010-0000-1100-00000A000000}" name="Format3" dataDxfId="647">
      <calculatedColumnFormula>IFERROR(VLOOKUP(E151,Préroulés_Hybride[],14,FALSE),"-")</calculatedColumnFormula>
    </tableColumn>
    <tableColumn id="11" xr3:uid="{00000000-0010-0000-1100-00000B000000}" name="Format4" dataDxfId="646">
      <calculatedColumnFormula>IFERROR(VLOOKUP(E151,Préroulés_Hybride[],15,FALSE),"-")</calculatedColumnFormula>
    </tableColumn>
    <tableColumn id="1" xr3:uid="{00000000-0010-0000-1100-000001000000}" name="Nom" dataDxfId="645"/>
    <tableColumn id="3" xr3:uid="{00000000-0010-0000-1100-000003000000}" name="Marque" dataDxfId="644">
      <calculatedColumnFormula>IFERROR(VLOOKUP(E151,Préroulés_Hybride[],6,FALSE),"-")</calculatedColumnFormula>
    </tableColumn>
    <tableColumn id="5" xr3:uid="{00000000-0010-0000-1100-000005000000}" name="Prix" dataDxfId="643">
      <calculatedColumnFormula>IFERROR(VLOOKUP(E151,Préroulés_Hybride[],17,FALSE),"-")</calculatedColumnFormula>
    </tableColumn>
    <tableColumn id="6" xr3:uid="{00000000-0010-0000-1100-000006000000}" name="THC" dataDxfId="642"/>
    <tableColumn id="7" xr3:uid="{00000000-0010-0000-1100-000007000000}" name="CBD" dataDxfId="641"/>
    <tableColumn id="8" xr3:uid="{00000000-0010-0000-1100-000008000000}" name="Arômes" dataDxfId="640">
      <calculatedColumnFormula>IFERROR(VLOOKUP(E151,Préroulés_Hybride[],9,FALSE),"-")</calculatedColumnFormula>
    </tableColumn>
    <tableColumn id="2" xr3:uid="{00000000-0010-0000-1100-000002000000}" name="Cultivé Qc" dataDxfId="639">
      <calculatedColumnFormula>IFERROR(VLOOKUP(E151,Préroulés_Hybride[],3,FALSE),"-")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3858C9-DC83-4D42-8639-98B13C0B5850}" name="Indica_7707410" displayName="Indica_7707410" ref="A4:K23" totalsRowShown="0" headerRowDxfId="638" dataDxfId="637" tableBorderDxfId="636">
  <autoFilter ref="A4:K23" xr:uid="{710F3C9F-A31F-40E7-9040-870173481251}"/>
  <sortState xmlns:xlrd2="http://schemas.microsoft.com/office/spreadsheetml/2017/richdata2" ref="A5:K23">
    <sortCondition ref="A5:A23"/>
    <sortCondition descending="1" ref="H5:H23"/>
  </sortState>
  <tableColumns count="11">
    <tableColumn id="9" xr3:uid="{009F7AE3-D5C0-4C69-B1B2-6125471E559F}" name="Format" dataDxfId="635">
      <calculatedColumnFormula>IFERROR(VLOOKUP(E5,Préroulés_Indica[],11,FALSE),"-")</calculatedColumnFormula>
    </tableColumn>
    <tableColumn id="4" xr3:uid="{2CAA73B6-5855-4169-B4A3-CB33FDCCACCB}" name="Format2" dataDxfId="634">
      <calculatedColumnFormula>IFERROR(VLOOKUP(E5,Préroulés_Indica[],12,FALSE),"-")</calculatedColumnFormula>
    </tableColumn>
    <tableColumn id="10" xr3:uid="{3BA62EF6-9206-4E53-8149-76F735ED1BC7}" name="Format3" dataDxfId="633">
      <calculatedColumnFormula>IFERROR(VLOOKUP(E5,Préroulés_Indica[],13,FALSE),"-")</calculatedColumnFormula>
    </tableColumn>
    <tableColumn id="11" xr3:uid="{D51D1797-F048-4BD8-9A96-511E2E24D589}" name="Format4" dataDxfId="632">
      <calculatedColumnFormula>IFERROR(VLOOKUP(E5,Préroulés_Indica[],14,FALSE),"-")</calculatedColumnFormula>
    </tableColumn>
    <tableColumn id="1" xr3:uid="{DAF2368D-D3AD-4E58-AAB0-CBE64CF4970C}" name="Nom" dataDxfId="631"/>
    <tableColumn id="3" xr3:uid="{1E7C148A-7B48-4808-BED8-BA3D59CB1B58}" name="Marque" dataDxfId="630">
      <calculatedColumnFormula>IFERROR(VLOOKUP(E5,Préroulés_Indica[],6,FALSE),"-")</calculatedColumnFormula>
    </tableColumn>
    <tableColumn id="5" xr3:uid="{B18493C7-618A-4994-B64F-1C9785B2B357}" name="Prix" dataDxfId="629">
      <calculatedColumnFormula>IFERROR(VLOOKUP(E5,Préroulés_Indica[],16,FALSE),"-")</calculatedColumnFormula>
    </tableColumn>
    <tableColumn id="6" xr3:uid="{B424F11A-5FB8-4591-A71E-26FEBA11BF4A}" name="THC" dataDxfId="628"/>
    <tableColumn id="7" xr3:uid="{16E210B7-B262-44A7-9318-8E5ECFF3D157}" name="CBD" dataDxfId="627"/>
    <tableColumn id="8" xr3:uid="{2CE96C15-D18F-4BE4-BF3D-B400E2C49380}" name="Arômes" dataDxfId="626">
      <calculatedColumnFormula>IFERROR(VLOOKUP(E5,Préroulés_Indica[],8,FALSE),"")</calculatedColumnFormula>
    </tableColumn>
    <tableColumn id="2" xr3:uid="{9D6CB168-0239-4E6A-90AD-08ACE1619AFF}" name="Cultivé Qc" dataDxfId="625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09BFD8C-9F7F-4604-8BA7-F57295EB766B}" name="sativa_7707411" displayName="sativa_7707411" ref="A27:K53" totalsRowShown="0" headerRowDxfId="624" dataDxfId="623" tableBorderDxfId="622">
  <tableColumns count="11">
    <tableColumn id="9" xr3:uid="{546C167B-10E5-4660-813B-20B0735D65DC}" name="Colonne6" dataDxfId="621">
      <calculatedColumnFormula>IFERROR(VLOOKUP(E28,Préroulés_Sativa[],11,FALSE),"-")</calculatedColumnFormula>
    </tableColumn>
    <tableColumn id="4" xr3:uid="{F45B0A45-557F-4DFA-BB2E-4EA5B8B77DCB}" name="Format2" dataDxfId="620">
      <calculatedColumnFormula>IFERROR(VLOOKUP(E28,Préroulés_Sativa[],12,FALSE),"-")</calculatedColumnFormula>
    </tableColumn>
    <tableColumn id="10" xr3:uid="{AF7C1AC4-43D3-44CC-AEAB-3A45EB9E0B5B}" name="Format3" dataDxfId="619">
      <calculatedColumnFormula>IFERROR(VLOOKUP(E28,Préroulés_Sativa[],13,FALSE),"-")</calculatedColumnFormula>
    </tableColumn>
    <tableColumn id="11" xr3:uid="{62834677-8183-41CE-B644-4700A9614A1E}" name="Format4" dataDxfId="618">
      <calculatedColumnFormula>IFERROR(VLOOKUP(E28,Préroulés_Sativa[],14,FALSE),"-")</calculatedColumnFormula>
    </tableColumn>
    <tableColumn id="1" xr3:uid="{2F57920F-CB3C-4894-9524-CD5AAC1E54FB}" name="Nom" dataDxfId="617"/>
    <tableColumn id="3" xr3:uid="{1D69DA12-581C-465A-BD1A-0A9F5DB06F96}" name="PRÉROULÉS SATIVA" dataDxfId="616">
      <calculatedColumnFormula>IFERROR(VLOOKUP(E28,Préroulés_Sativa[],6,FALSE),"-")</calculatedColumnFormula>
    </tableColumn>
    <tableColumn id="5" xr3:uid="{0243FC24-5693-4884-9C82-26985D54E237}" name="Colonne1" dataDxfId="615">
      <calculatedColumnFormula>IFERROR(VLOOKUP(E28,Préroulés_Sativa[],16,FALSE),"-")</calculatedColumnFormula>
    </tableColumn>
    <tableColumn id="6" xr3:uid="{817BDA72-F80E-4D92-8975-2A5EB7F09FBD}" name="Colonne2" dataDxfId="614"/>
    <tableColumn id="7" xr3:uid="{C23ABA90-CD7A-46AC-934C-4E80370A20B1}" name="Colonne3" dataDxfId="613"/>
    <tableColumn id="8" xr3:uid="{B0E2C40D-5EE7-478D-9F49-599737540757}" name="Colonne4" dataDxfId="612">
      <calculatedColumnFormula>IFERROR(VLOOKUP(E28,Préroulés_Sativa[],8,FALSE),"-")</calculatedColumnFormula>
    </tableColumn>
    <tableColumn id="2" xr3:uid="{2ABDB1AD-1D6D-4E21-9D19-DF33DB04207F}" name="Colonne5" dataDxfId="611">
      <calculatedColumnFormula>IFERROR(VLOOKUP(E28,Préroulés_Sativa[],2,FALSE),"-")</calculatedColumnFormula>
    </tableColumn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D78ECD5-C249-40D6-8288-A6EA2F5B5278}" name="hybride_7707413" displayName="hybride_7707413" ref="A58:K79" totalsRowShown="0" headerRowDxfId="610" dataDxfId="609" tableBorderDxfId="608">
  <autoFilter ref="A58:K79" xr:uid="{00273A51-EC7E-4603-A886-CC2A34C829F4}"/>
  <sortState xmlns:xlrd2="http://schemas.microsoft.com/office/spreadsheetml/2017/richdata2" ref="A59:K79">
    <sortCondition ref="A59:A79"/>
    <sortCondition descending="1" ref="H59:H79"/>
    <sortCondition ref="I59:I79"/>
  </sortState>
  <tableColumns count="11">
    <tableColumn id="9" xr3:uid="{C75058A6-FD6B-464E-8586-0CF6C5D1A8AC}" name="Format" dataDxfId="607">
      <calculatedColumnFormula>IFERROR(VLOOKUP(E59,Préroulés_Hybride[],12,FALSE),"-")</calculatedColumnFormula>
    </tableColumn>
    <tableColumn id="4" xr3:uid="{D43E7D40-FC63-49BB-A129-8298089D6132}" name="Format2" dataDxfId="606">
      <calculatedColumnFormula>IFERROR(VLOOKUP(E59,Préroulés_Hybride[],13,FALSE),"-")</calculatedColumnFormula>
    </tableColumn>
    <tableColumn id="10" xr3:uid="{825D3EB5-E187-43D8-8ACA-4F5ED684FCAC}" name="Format3" dataDxfId="605">
      <calculatedColumnFormula>IFERROR(VLOOKUP(E59,Préroulés_Hybride[],14,FALSE),"-")</calculatedColumnFormula>
    </tableColumn>
    <tableColumn id="11" xr3:uid="{365B3302-9784-4DDE-B352-759EAD890B61}" name="Format4" dataDxfId="604">
      <calculatedColumnFormula>IFERROR(VLOOKUP(E59,Préroulés_Hybride[],15,FALSE),"-")</calculatedColumnFormula>
    </tableColumn>
    <tableColumn id="1" xr3:uid="{83B0E815-B623-4CE9-A142-5C1B06345C1F}" name="Nom" dataDxfId="603"/>
    <tableColumn id="3" xr3:uid="{B509E7ED-DAFF-4544-8E5B-54AF002637D6}" name="Marque" dataDxfId="602">
      <calculatedColumnFormula>IFERROR(VLOOKUP(E59,Préroulés_Hybride[],6,FALSE),"-")</calculatedColumnFormula>
    </tableColumn>
    <tableColumn id="5" xr3:uid="{BCDEE2CD-583E-4857-95B2-BF96CBA686CF}" name="Prix" dataDxfId="601">
      <calculatedColumnFormula>IFERROR(VLOOKUP(E59,Préroulés_Hybride[],17,FALSE),"-")</calculatedColumnFormula>
    </tableColumn>
    <tableColumn id="6" xr3:uid="{A3DC57EC-4C2A-4044-B3B2-5CB91BB5CEF0}" name="THC" dataDxfId="600"/>
    <tableColumn id="7" xr3:uid="{351717DF-36FC-49FE-BA4B-3546E7482D22}" name="CBD" dataDxfId="599"/>
    <tableColumn id="8" xr3:uid="{3EF9A18F-2DD4-4903-B655-1CCBD0AD090D}" name="Arômes" dataDxfId="598">
      <calculatedColumnFormula>IFERROR(VLOOKUP(E59,Préroulés_Hybride[],9,FALSE),"-")</calculatedColumnFormula>
    </tableColumn>
    <tableColumn id="2" xr3:uid="{1100041A-70A0-4845-A0AE-0F31CC163C5C}" name="Cultivé Qc" dataDxfId="597">
      <calculatedColumnFormula>IFERROR(VLOOKUP(E59,Préroulés_Hybride[],3,FALSE),"-")</calculatedColumnFormula>
    </tableColumn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12000000}" name="Tableau1351" displayName="Tableau1351" ref="A4:K23" totalsRowShown="0" headerRowDxfId="596" dataDxfId="595" tableBorderDxfId="594">
  <autoFilter ref="A4:K23" xr:uid="{00000000-0009-0000-0100-000032000000}"/>
  <sortState xmlns:xlrd2="http://schemas.microsoft.com/office/spreadsheetml/2017/richdata2" ref="A5:K23">
    <sortCondition ref="A5:A23"/>
    <sortCondition descending="1" ref="H5:H23"/>
  </sortState>
  <tableColumns count="11">
    <tableColumn id="9" xr3:uid="{00000000-0010-0000-1200-000009000000}" name="Format" dataDxfId="593">
      <calculatedColumnFormula>IFERROR(VLOOKUP(E5,Préroulés_Indica[],11,FALSE),"-")</calculatedColumnFormula>
    </tableColumn>
    <tableColumn id="4" xr3:uid="{00000000-0010-0000-1200-000004000000}" name="Format2" dataDxfId="592">
      <calculatedColumnFormula>IFERROR(VLOOKUP(E5,Préroulés_Indica[],12,FALSE),"-")</calculatedColumnFormula>
    </tableColumn>
    <tableColumn id="10" xr3:uid="{00000000-0010-0000-1200-00000A000000}" name="Format3" dataDxfId="591">
      <calculatedColumnFormula>IFERROR(VLOOKUP(E5,Préroulés_Indica[],13,FALSE),"-")</calculatedColumnFormula>
    </tableColumn>
    <tableColumn id="11" xr3:uid="{00000000-0010-0000-1200-00000B000000}" name="Format4" dataDxfId="590">
      <calculatedColumnFormula>IFERROR(VLOOKUP(E5,Préroulés_Indica[],14,FALSE),"-")</calculatedColumnFormula>
    </tableColumn>
    <tableColumn id="1" xr3:uid="{00000000-0010-0000-1200-000001000000}" name="Nom" dataDxfId="589"/>
    <tableColumn id="3" xr3:uid="{00000000-0010-0000-1200-000003000000}" name="Marque" dataDxfId="588">
      <calculatedColumnFormula>IFERROR(VLOOKUP(E5,Préroulés_Indica[],6,FALSE),"-")</calculatedColumnFormula>
    </tableColumn>
    <tableColumn id="5" xr3:uid="{00000000-0010-0000-1200-000005000000}" name="Prix" dataDxfId="587">
      <calculatedColumnFormula>IFERROR(VLOOKUP(E5,Préroulés_Indica[],16,FALSE),"-")</calculatedColumnFormula>
    </tableColumn>
    <tableColumn id="6" xr3:uid="{00000000-0010-0000-1200-000006000000}" name="THC" dataDxfId="586"/>
    <tableColumn id="7" xr3:uid="{00000000-0010-0000-1200-000007000000}" name="CBD" dataDxfId="585"/>
    <tableColumn id="8" xr3:uid="{00000000-0010-0000-1200-000008000000}" name="Arômes" dataDxfId="584">
      <calculatedColumnFormula>IFERROR(VLOOKUP(E5,Préroulés_Indica[],8,FALSE),"")</calculatedColumnFormula>
    </tableColumn>
    <tableColumn id="2" xr3:uid="{00000000-0010-0000-1200-000002000000}" name="Cultivé Qc" dataDxfId="583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13000000}" name="Tableau131552" displayName="Tableau131552" ref="A27:K54" totalsRowShown="0" headerRowDxfId="582" dataDxfId="581" tableBorderDxfId="580">
  <autoFilter ref="A27:K54" xr:uid="{00000000-0009-0000-0100-000033000000}"/>
  <sortState xmlns:xlrd2="http://schemas.microsoft.com/office/spreadsheetml/2017/richdata2" ref="A28:K54">
    <sortCondition ref="A28:A54"/>
    <sortCondition descending="1" ref="H28:H54"/>
  </sortState>
  <tableColumns count="11">
    <tableColumn id="9" xr3:uid="{00000000-0010-0000-1300-000009000000}" name="Format" dataDxfId="579">
      <calculatedColumnFormula>IFERROR(VLOOKUP(E28,Préroulés_Sativa[],11,FALSE),"-")</calculatedColumnFormula>
    </tableColumn>
    <tableColumn id="4" xr3:uid="{00000000-0010-0000-1300-000004000000}" name="Format2" dataDxfId="578">
      <calculatedColumnFormula>IFERROR(VLOOKUP(E28,Préroulés_Sativa[],12,FALSE),"-")</calculatedColumnFormula>
    </tableColumn>
    <tableColumn id="10" xr3:uid="{00000000-0010-0000-1300-00000A000000}" name="Format3" dataDxfId="577">
      <calculatedColumnFormula>IFERROR(VLOOKUP(E28,Préroulés_Sativa[],13,FALSE),"-")</calculatedColumnFormula>
    </tableColumn>
    <tableColumn id="11" xr3:uid="{00000000-0010-0000-1300-00000B000000}" name="Format4" dataDxfId="576">
      <calculatedColumnFormula>IFERROR(VLOOKUP(E28,Préroulés_Sativa[],14,FALSE),"-")</calculatedColumnFormula>
    </tableColumn>
    <tableColumn id="1" xr3:uid="{00000000-0010-0000-1300-000001000000}" name="Nom" dataDxfId="575"/>
    <tableColumn id="3" xr3:uid="{00000000-0010-0000-1300-000003000000}" name="Marque" dataDxfId="574">
      <calculatedColumnFormula>IFERROR(VLOOKUP(E28,Préroulés_Sativa[],6,FALSE),"-")</calculatedColumnFormula>
    </tableColumn>
    <tableColumn id="5" xr3:uid="{00000000-0010-0000-1300-000005000000}" name="Prix" dataDxfId="573">
      <calculatedColumnFormula>IFERROR(VLOOKUP(E28,Préroulés_Sativa[],16,FALSE),"-")</calculatedColumnFormula>
    </tableColumn>
    <tableColumn id="6" xr3:uid="{00000000-0010-0000-1300-000006000000}" name="THC" dataDxfId="572"/>
    <tableColumn id="7" xr3:uid="{00000000-0010-0000-1300-000007000000}" name="CBD" dataDxfId="571"/>
    <tableColumn id="8" xr3:uid="{00000000-0010-0000-1300-000008000000}" name="Arômes" dataDxfId="570">
      <calculatedColumnFormula>IFERROR(VLOOKUP(E28,Préroulés_Sativa[],8,FALSE),"-")</calculatedColumnFormula>
    </tableColumn>
    <tableColumn id="2" xr3:uid="{00000000-0010-0000-1300-000002000000}" name="Cultivé Qc" dataDxfId="569">
      <calculatedColumnFormula>IFERROR(VLOOKUP(E28,Préroulés_Sativa[],2,FALSE),"-")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14000000}" name="Tableau131653" displayName="Tableau131653" ref="A58:K86" totalsRowShown="0" headerRowDxfId="568" dataDxfId="567" tableBorderDxfId="566">
  <autoFilter ref="A58:K86" xr:uid="{00000000-0009-0000-0100-000034000000}"/>
  <sortState xmlns:xlrd2="http://schemas.microsoft.com/office/spreadsheetml/2017/richdata2" ref="A59:K86">
    <sortCondition ref="A59:A86"/>
    <sortCondition descending="1" ref="H59:H86"/>
  </sortState>
  <tableColumns count="11">
    <tableColumn id="9" xr3:uid="{00000000-0010-0000-1400-000009000000}" name="Format" dataDxfId="565">
      <calculatedColumnFormula>IFERROR(VLOOKUP(E59,Préroulés_Hybride[],12,FALSE),"-")</calculatedColumnFormula>
    </tableColumn>
    <tableColumn id="4" xr3:uid="{00000000-0010-0000-1400-000004000000}" name="Format2" dataDxfId="564">
      <calculatedColumnFormula>IFERROR(VLOOKUP(E59,Préroulés_Hybride[],13,FALSE),"-")</calculatedColumnFormula>
    </tableColumn>
    <tableColumn id="10" xr3:uid="{00000000-0010-0000-1400-00000A000000}" name="Format3" dataDxfId="563">
      <calculatedColumnFormula>IFERROR(VLOOKUP(E59,Préroulés_Hybride[],14,FALSE),"-")</calculatedColumnFormula>
    </tableColumn>
    <tableColumn id="11" xr3:uid="{00000000-0010-0000-1400-00000B000000}" name="Format4" dataDxfId="562">
      <calculatedColumnFormula>IFERROR(VLOOKUP(E59,Préroulés_Hybride[],15,FALSE),"-")</calculatedColumnFormula>
    </tableColumn>
    <tableColumn id="1" xr3:uid="{00000000-0010-0000-1400-000001000000}" name="Nom" dataDxfId="561"/>
    <tableColumn id="3" xr3:uid="{00000000-0010-0000-1400-000003000000}" name="Marque" dataDxfId="560">
      <calculatedColumnFormula>IFERROR(VLOOKUP(E59,Préroulés_Hybride[],6,FALSE),"-")</calculatedColumnFormula>
    </tableColumn>
    <tableColumn id="5" xr3:uid="{00000000-0010-0000-1400-000005000000}" name="Prix" dataDxfId="559">
      <calculatedColumnFormula>IFERROR(VLOOKUP(E59,Préroulés_Hybride[],17,FALSE),"-")</calculatedColumnFormula>
    </tableColumn>
    <tableColumn id="6" xr3:uid="{00000000-0010-0000-1400-000006000000}" name="THC" dataDxfId="558"/>
    <tableColumn id="7" xr3:uid="{00000000-0010-0000-1400-000007000000}" name="CBD" dataDxfId="557"/>
    <tableColumn id="8" xr3:uid="{00000000-0010-0000-1400-000008000000}" name="Arômes" dataDxfId="556">
      <calculatedColumnFormula>IFERROR(VLOOKUP(E59,Préroulés_Hybride[],9,FALSE),"-")</calculatedColumnFormula>
    </tableColumn>
    <tableColumn id="2" xr3:uid="{00000000-0010-0000-1400-000002000000}" name="Cultivé Qc" dataDxfId="555">
      <calculatedColumnFormula>IFERROR(VLOOKUP(E59,Préroulés_Hybride[],3,FALSE),"-")</calculatedColumnFormula>
    </tableColumn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15000000}" name="Tableau1354" displayName="Tableau1354" ref="A4:K35" totalsRowShown="0" headerRowDxfId="554" dataDxfId="553" tableBorderDxfId="552">
  <autoFilter ref="A4:K35" xr:uid="{00000000-0009-0000-0100-000035000000}"/>
  <sortState xmlns:xlrd2="http://schemas.microsoft.com/office/spreadsheetml/2017/richdata2" ref="A5:K35">
    <sortCondition ref="A5:A35"/>
    <sortCondition descending="1" ref="H5:H35"/>
  </sortState>
  <tableColumns count="11">
    <tableColumn id="9" xr3:uid="{00000000-0010-0000-1500-000009000000}" name="Format" dataDxfId="551">
      <calculatedColumnFormula>IFERROR(VLOOKUP(E5,Préroulés_Indica[],11,FALSE),"-")</calculatedColumnFormula>
    </tableColumn>
    <tableColumn id="4" xr3:uid="{00000000-0010-0000-1500-000004000000}" name="Format2" dataDxfId="550">
      <calculatedColumnFormula>IFERROR(VLOOKUP(E5,Préroulés_Indica[],12,FALSE),"-")</calculatedColumnFormula>
    </tableColumn>
    <tableColumn id="10" xr3:uid="{00000000-0010-0000-1500-00000A000000}" name="Format3" dataDxfId="549">
      <calculatedColumnFormula>IFERROR(VLOOKUP(E5,Préroulés_Indica[],13,FALSE),"-")</calculatedColumnFormula>
    </tableColumn>
    <tableColumn id="11" xr3:uid="{00000000-0010-0000-1500-00000B000000}" name="Format4" dataDxfId="548">
      <calculatedColumnFormula>IFERROR(VLOOKUP(E5,Préroulés_Indica[],14,FALSE),"-")</calculatedColumnFormula>
    </tableColumn>
    <tableColumn id="1" xr3:uid="{00000000-0010-0000-1500-000001000000}" name="Nom" dataDxfId="547"/>
    <tableColumn id="3" xr3:uid="{00000000-0010-0000-1500-000003000000}" name="Marque" dataDxfId="546">
      <calculatedColumnFormula>IFERROR(VLOOKUP(E5,Préroulés_Indica[],6,FALSE),"-")</calculatedColumnFormula>
    </tableColumn>
    <tableColumn id="5" xr3:uid="{00000000-0010-0000-1500-000005000000}" name="Prix" dataDxfId="545">
      <calculatedColumnFormula>IFERROR(VLOOKUP(E5,Préroulés_Indica[],16,FALSE),"-")</calculatedColumnFormula>
    </tableColumn>
    <tableColumn id="6" xr3:uid="{00000000-0010-0000-1500-000006000000}" name="THC" dataDxfId="544"/>
    <tableColumn id="7" xr3:uid="{00000000-0010-0000-1500-000007000000}" name="CBD" dataDxfId="543"/>
    <tableColumn id="8" xr3:uid="{00000000-0010-0000-1500-000008000000}" name="Arômes" dataDxfId="542">
      <calculatedColumnFormula>IFERROR(VLOOKUP(E5,Préroulés_Indica[],8,FALSE),"")</calculatedColumnFormula>
    </tableColumn>
    <tableColumn id="2" xr3:uid="{00000000-0010-0000-1500-000002000000}" name="Cultivé Qc" dataDxfId="541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16000000}" name="Tableau131555" displayName="Tableau131555" ref="A40:K73" totalsRowShown="0" headerRowDxfId="540" dataDxfId="539" tableBorderDxfId="538">
  <autoFilter ref="A40:K73" xr:uid="{00000000-0009-0000-0100-000036000000}"/>
  <sortState xmlns:xlrd2="http://schemas.microsoft.com/office/spreadsheetml/2017/richdata2" ref="A41:K73">
    <sortCondition ref="A41:A73"/>
    <sortCondition descending="1" ref="H41:H73"/>
  </sortState>
  <tableColumns count="11">
    <tableColumn id="9" xr3:uid="{00000000-0010-0000-1600-000009000000}" name="Format" dataDxfId="537">
      <calculatedColumnFormula>IFERROR(VLOOKUP(E41,Préroulés_Sativa[],11,FALSE),"-")</calculatedColumnFormula>
    </tableColumn>
    <tableColumn id="4" xr3:uid="{00000000-0010-0000-1600-000004000000}" name="Format2" dataDxfId="536">
      <calculatedColumnFormula>IFERROR(VLOOKUP(E41,Préroulés_Sativa[],12,FALSE),"-")</calculatedColumnFormula>
    </tableColumn>
    <tableColumn id="10" xr3:uid="{00000000-0010-0000-1600-00000A000000}" name="Format3" dataDxfId="535">
      <calculatedColumnFormula>IFERROR(VLOOKUP(E41,Préroulés_Sativa[],13,FALSE),"-")</calculatedColumnFormula>
    </tableColumn>
    <tableColumn id="11" xr3:uid="{00000000-0010-0000-1600-00000B000000}" name="Format4" dataDxfId="534">
      <calculatedColumnFormula>IFERROR(VLOOKUP(E41,Préroulés_Sativa[],14,FALSE),"-")</calculatedColumnFormula>
    </tableColumn>
    <tableColumn id="1" xr3:uid="{00000000-0010-0000-1600-000001000000}" name="Nom" dataDxfId="533"/>
    <tableColumn id="3" xr3:uid="{00000000-0010-0000-1600-000003000000}" name="Marque" dataDxfId="532">
      <calculatedColumnFormula>IFERROR(VLOOKUP(E41,Préroulés_Sativa[],6,FALSE),"-")</calculatedColumnFormula>
    </tableColumn>
    <tableColumn id="5" xr3:uid="{00000000-0010-0000-1600-000005000000}" name="Prix" dataDxfId="531">
      <calculatedColumnFormula>IFERROR(VLOOKUP(E41,Préroulés_Sativa[],16,FALSE),"-")</calculatedColumnFormula>
    </tableColumn>
    <tableColumn id="6" xr3:uid="{00000000-0010-0000-1600-000006000000}" name="THC" dataDxfId="530"/>
    <tableColumn id="7" xr3:uid="{00000000-0010-0000-1600-000007000000}" name="CBD" dataDxfId="529"/>
    <tableColumn id="8" xr3:uid="{00000000-0010-0000-1600-000008000000}" name="Arômes" dataDxfId="528">
      <calculatedColumnFormula>IFERROR(VLOOKUP(E41,Préroulés_Sativa[],8,FALSE),"-")</calculatedColumnFormula>
    </tableColumn>
    <tableColumn id="2" xr3:uid="{00000000-0010-0000-1600-000002000000}" name="Cultivé Qc" dataDxfId="527">
      <calculatedColumnFormula>IFERROR(VLOOKUP(E41,Préroulés_Sativa[],2,FALSE),"-")</calculatedColumnFormula>
    </tableColumn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17000000}" name="Tableau131656" displayName="Tableau131656" ref="A77:K117" totalsRowShown="0" headerRowDxfId="526" dataDxfId="525" tableBorderDxfId="524">
  <autoFilter ref="A77:K117" xr:uid="{00000000-0009-0000-0100-000037000000}"/>
  <sortState xmlns:xlrd2="http://schemas.microsoft.com/office/spreadsheetml/2017/richdata2" ref="A78:K117">
    <sortCondition ref="A78:A117"/>
    <sortCondition descending="1" ref="H78:H117"/>
  </sortState>
  <tableColumns count="11">
    <tableColumn id="9" xr3:uid="{00000000-0010-0000-1700-000009000000}" name="Format" dataDxfId="523">
      <calculatedColumnFormula>IFERROR(VLOOKUP(E78,Préroulés_Hybride[],12,FALSE),"-")</calculatedColumnFormula>
    </tableColumn>
    <tableColumn id="4" xr3:uid="{00000000-0010-0000-1700-000004000000}" name="Format2" dataDxfId="522">
      <calculatedColumnFormula>IFERROR(VLOOKUP(E78,Préroulés_Hybride[],13,FALSE),"-")</calculatedColumnFormula>
    </tableColumn>
    <tableColumn id="10" xr3:uid="{00000000-0010-0000-1700-00000A000000}" name="Format3" dataDxfId="521">
      <calculatedColumnFormula>IFERROR(VLOOKUP(E78,Préroulés_Hybride[],14,FALSE),"-")</calculatedColumnFormula>
    </tableColumn>
    <tableColumn id="11" xr3:uid="{00000000-0010-0000-1700-00000B000000}" name="Format4" dataDxfId="520">
      <calculatedColumnFormula>IFERROR(VLOOKUP(E78,Préroulés_Hybride[],15,FALSE),"-")</calculatedColumnFormula>
    </tableColumn>
    <tableColumn id="1" xr3:uid="{00000000-0010-0000-1700-000001000000}" name="Nom" dataDxfId="519"/>
    <tableColumn id="3" xr3:uid="{00000000-0010-0000-1700-000003000000}" name="Marque" dataDxfId="518">
      <calculatedColumnFormula>IFERROR(VLOOKUP(E78,Préroulés_Hybride[],6,FALSE),"-")</calculatedColumnFormula>
    </tableColumn>
    <tableColumn id="5" xr3:uid="{00000000-0010-0000-1700-000005000000}" name="Prix" dataDxfId="517">
      <calculatedColumnFormula>IFERROR(VLOOKUP(E78,Préroulés_Hybride[],17,FALSE),"-")</calculatedColumnFormula>
    </tableColumn>
    <tableColumn id="6" xr3:uid="{00000000-0010-0000-1700-000006000000}" name="THC" dataDxfId="516"/>
    <tableColumn id="7" xr3:uid="{00000000-0010-0000-1700-000007000000}" name="CBD" dataDxfId="515"/>
    <tableColumn id="8" xr3:uid="{00000000-0010-0000-1700-000008000000}" name="Arômes" dataDxfId="514">
      <calculatedColumnFormula>IFERROR(VLOOKUP(E78,Préroulés_Hybride[],9,FALSE),"-")</calculatedColumnFormula>
    </tableColumn>
    <tableColumn id="2" xr3:uid="{00000000-0010-0000-1700-000002000000}" name="Cultivé Qc" dataDxfId="513">
      <calculatedColumnFormula>IFERROR(VLOOKUP(E78,Préroulés_Hybride[],3,FALSE),"-")</calculatedColumnFormula>
    </tableColumn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041177E-6672-4570-8876-02945F84ECD1}" name="Indica_7707423" displayName="Indica_7707423" ref="A4:K38" totalsRowShown="0" headerRowDxfId="512" dataDxfId="511" tableBorderDxfId="510">
  <autoFilter ref="A4:K38" xr:uid="{710F3C9F-A31F-40E7-9040-870173481251}"/>
  <sortState xmlns:xlrd2="http://schemas.microsoft.com/office/spreadsheetml/2017/richdata2" ref="A5:K38">
    <sortCondition ref="A5:A38"/>
    <sortCondition descending="1" ref="H5:H38"/>
  </sortState>
  <tableColumns count="11">
    <tableColumn id="9" xr3:uid="{918C3FAA-0790-4445-A078-D9504DD1C15E}" name="Format" dataDxfId="509">
      <calculatedColumnFormula>IFERROR(VLOOKUP(E5,Préroulés_Indica[],11,FALSE),"-")</calculatedColumnFormula>
    </tableColumn>
    <tableColumn id="4" xr3:uid="{C3081F61-B2EB-4F1D-BA63-AD7CE836C0D1}" name="Format2" dataDxfId="508">
      <calculatedColumnFormula>IFERROR(VLOOKUP(E5,Préroulés_Indica[],12,FALSE),"-")</calculatedColumnFormula>
    </tableColumn>
    <tableColumn id="10" xr3:uid="{F5B063FB-3D47-45B4-8580-13EFD7290497}" name="Format3" dataDxfId="507">
      <calculatedColumnFormula>IFERROR(VLOOKUP(E5,Préroulés_Indica[],13,FALSE),"-")</calculatedColumnFormula>
    </tableColumn>
    <tableColumn id="11" xr3:uid="{10EE93F3-4559-4256-8D60-E2972E6652DD}" name="Format4" dataDxfId="506">
      <calculatedColumnFormula>IFERROR(VLOOKUP(E5,Préroulés_Indica[],14,FALSE),"-")</calculatedColumnFormula>
    </tableColumn>
    <tableColumn id="1" xr3:uid="{5EFF1D62-14A0-4625-BB24-5F776BF2B0F0}" name="Nom" dataDxfId="505"/>
    <tableColumn id="3" xr3:uid="{2AF3018C-3141-4CBB-8637-30EC73C5D3C8}" name="Marque" dataDxfId="504">
      <calculatedColumnFormula>IFERROR(VLOOKUP(E5,Préroulés_Indica[],6,FALSE),"-")</calculatedColumnFormula>
    </tableColumn>
    <tableColumn id="5" xr3:uid="{04B074AB-4CCE-4CC9-B4D6-CD52ECDED251}" name="Prix" dataDxfId="503">
      <calculatedColumnFormula>IFERROR(VLOOKUP(E5,Préroulés_Indica[],16,FALSE),"-")</calculatedColumnFormula>
    </tableColumn>
    <tableColumn id="6" xr3:uid="{EA9CBE69-1C0F-4246-BDFB-7141E8AEB7DF}" name="THC" dataDxfId="502"/>
    <tableColumn id="7" xr3:uid="{54643B60-6296-4A67-9E7D-A460A248A93B}" name="CBD" dataDxfId="501"/>
    <tableColumn id="8" xr3:uid="{83858F99-DEF6-4702-B685-CADEFB01C0C9}" name="Arômes" dataDxfId="500">
      <calculatedColumnFormula>IFERROR(VLOOKUP(E5,Préroulés_Indica[],8,FALSE),"")</calculatedColumnFormula>
    </tableColumn>
    <tableColumn id="2" xr3:uid="{908C3923-1031-4887-A1C9-87945D89CD03}" name="Cultivé Qc" dataDxfId="499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750B6D7-855C-47B6-9173-BA18C95D79A0}" name="sativa_7707427" displayName="sativa_7707427" ref="A42:K85" totalsRowShown="0" headerRowDxfId="498" dataDxfId="497" tableBorderDxfId="496">
  <sortState xmlns:xlrd2="http://schemas.microsoft.com/office/spreadsheetml/2017/richdata2" ref="A43:K85">
    <sortCondition ref="A43:A85"/>
    <sortCondition descending="1" ref="H43:H85"/>
  </sortState>
  <tableColumns count="11">
    <tableColumn id="9" xr3:uid="{9A01AD19-3545-4CB4-9A16-E34A09075BCA}" name="Format" dataDxfId="495">
      <calculatedColumnFormula>IFERROR(VLOOKUP(E43,Préroulés_Sativa[],11,FALSE),"-")</calculatedColumnFormula>
    </tableColumn>
    <tableColumn id="4" xr3:uid="{425F517F-512D-41A6-9582-50CF4AEE6124}" name="Format2" dataDxfId="494">
      <calculatedColumnFormula>IFERROR(VLOOKUP(E43,Préroulés_Sativa[],12,FALSE),"-")</calculatedColumnFormula>
    </tableColumn>
    <tableColumn id="10" xr3:uid="{54A0056B-9108-404C-A6CC-C2636A8EBC2C}" name="Format3" dataDxfId="493">
      <calculatedColumnFormula>IFERROR(VLOOKUP(E43,Préroulés_Sativa[],13,FALSE),"-")</calculatedColumnFormula>
    </tableColumn>
    <tableColumn id="11" xr3:uid="{134A3AFD-E665-4262-9C72-3D555E1EE024}" name="Format4" dataDxfId="492">
      <calculatedColumnFormula>IFERROR(VLOOKUP(E43,Préroulés_Sativa[],14,FALSE),"-")</calculatedColumnFormula>
    </tableColumn>
    <tableColumn id="1" xr3:uid="{47A657BF-1292-4185-8E2B-85CB90276ECB}" name="Nom" dataDxfId="491"/>
    <tableColumn id="3" xr3:uid="{FFBB4501-EB73-40F6-A19F-15ED4C695F7C}" name="Marque" dataDxfId="490">
      <calculatedColumnFormula>IFERROR(VLOOKUP(E43,Préroulés_Sativa[],6,FALSE),"-")</calculatedColumnFormula>
    </tableColumn>
    <tableColumn id="5" xr3:uid="{834F8B19-8925-49D3-A888-7759EA9CF218}" name="Prix" dataDxfId="489">
      <calculatedColumnFormula>IFERROR(VLOOKUP(E43,Préroulés_Sativa[],16,FALSE),"-")</calculatedColumnFormula>
    </tableColumn>
    <tableColumn id="6" xr3:uid="{687B70E6-7A42-4CC9-B397-892722B23FA9}" name="THC" dataDxfId="488"/>
    <tableColumn id="7" xr3:uid="{0B2D0B7A-546C-43A6-9961-56A04559D2D1}" name="CBD" dataDxfId="487"/>
    <tableColumn id="8" xr3:uid="{BA8E5FC2-B93C-4CA1-B596-5A541B9CE4E5}" name="Arômes" dataDxfId="486">
      <calculatedColumnFormula>IFERROR(VLOOKUP(E43,Préroulés_Sativa[],8,FALSE),"-")</calculatedColumnFormula>
    </tableColumn>
    <tableColumn id="2" xr3:uid="{72AAEA03-7362-4E13-94F7-944A71D36C17}" name="Cultivé Qc" dataDxfId="485">
      <calculatedColumnFormula>IFERROR(VLOOKUP(E43,Préroulés_Sativa[],2,FALSE),"-")</calculatedColumnFormula>
    </tableColumn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DEE521C-2FE8-4344-B8E0-1D1D78CBBF29}" name="hybride_7707428" displayName="hybride_7707428" ref="A90:K139" totalsRowShown="0" headerRowDxfId="484" dataDxfId="483" tableBorderDxfId="482">
  <autoFilter ref="A90:K139" xr:uid="{00273A51-EC7E-4603-A886-CC2A34C829F4}"/>
  <sortState xmlns:xlrd2="http://schemas.microsoft.com/office/spreadsheetml/2017/richdata2" ref="A91:K139">
    <sortCondition ref="A91:A139"/>
    <sortCondition descending="1" ref="H91:H139"/>
  </sortState>
  <tableColumns count="11">
    <tableColumn id="9" xr3:uid="{39685080-C828-4100-900F-84DB7C33A998}" name="Format" dataDxfId="481">
      <calculatedColumnFormula>IFERROR(VLOOKUP(E91,Préroulés_Hybride[],12,FALSE),"-")</calculatedColumnFormula>
    </tableColumn>
    <tableColumn id="4" xr3:uid="{9E1E0CBD-2CB2-4DD6-8673-C2A3C37193F0}" name="Format2" dataDxfId="480">
      <calculatedColumnFormula>IFERROR(VLOOKUP(E91,Préroulés_Hybride[],13,FALSE),"-")</calculatedColumnFormula>
    </tableColumn>
    <tableColumn id="10" xr3:uid="{D269CDED-B3F5-4BF8-A057-40BF7C2337ED}" name="Format3" dataDxfId="479">
      <calculatedColumnFormula>IFERROR(VLOOKUP(E91,Préroulés_Hybride[],14,FALSE),"-")</calculatedColumnFormula>
    </tableColumn>
    <tableColumn id="11" xr3:uid="{0A8B31BD-9743-4812-8632-50CAFCD19F8C}" name="Format4" dataDxfId="478">
      <calculatedColumnFormula>IFERROR(VLOOKUP(E91,Préroulés_Hybride[],15,FALSE),"-")</calculatedColumnFormula>
    </tableColumn>
    <tableColumn id="1" xr3:uid="{8D9F2257-A365-4CB1-85B5-E288B887CF09}" name="Nom" dataDxfId="477"/>
    <tableColumn id="3" xr3:uid="{D1D4B6E5-9347-4204-9894-7E7B5D449E7D}" name="Marque" dataDxfId="476">
      <calculatedColumnFormula>IFERROR(VLOOKUP(E91,Préroulés_Hybride[],6,FALSE),"-")</calculatedColumnFormula>
    </tableColumn>
    <tableColumn id="5" xr3:uid="{C2E1FF22-CF3E-44BD-A010-B458234C951D}" name="Prix" dataDxfId="475">
      <calculatedColumnFormula>IFERROR(VLOOKUP(E91,Préroulés_Hybride[],17,FALSE),"-")</calculatedColumnFormula>
    </tableColumn>
    <tableColumn id="6" xr3:uid="{9FF3FF01-B99C-4B5D-AFC3-0D9180E31624}" name="THC" dataDxfId="474"/>
    <tableColumn id="7" xr3:uid="{05B1B035-F986-4F17-87AC-7BA4CA2B7497}" name="CBD" dataDxfId="473"/>
    <tableColumn id="8" xr3:uid="{2D63C674-8BD4-4615-A07B-C0A9F5EBB144}" name="Arômes" dataDxfId="472">
      <calculatedColumnFormula>IFERROR(VLOOKUP(E91,Préroulés_Hybride[],9,FALSE),"-")</calculatedColumnFormula>
    </tableColumn>
    <tableColumn id="2" xr3:uid="{7CB0C2FF-7EE8-4CDD-AD7B-80B25C21A63D}" name="Cultivé Qc" dataDxfId="471">
      <calculatedColumnFormula>IFERROR(VLOOKUP(E91,Préroulés_Hybride[],3,FALSE),"-")</calculatedColumnFormula>
    </tableColumn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8000000}" name="Tableau1339" displayName="Tableau1339" ref="A4:K34" totalsRowShown="0" headerRowDxfId="470" dataDxfId="469" tableBorderDxfId="468">
  <autoFilter ref="A4:K34" xr:uid="{00000000-0009-0000-0100-000026000000}"/>
  <sortState xmlns:xlrd2="http://schemas.microsoft.com/office/spreadsheetml/2017/richdata2" ref="A5:K34">
    <sortCondition ref="A5:A34"/>
    <sortCondition descending="1" ref="H5:H34"/>
  </sortState>
  <tableColumns count="11">
    <tableColumn id="9" xr3:uid="{00000000-0010-0000-1800-000009000000}" name="Format" dataDxfId="467">
      <calculatedColumnFormula>IFERROR(VLOOKUP(E5,Préroulés_Indica[],11,FALSE),"-")</calculatedColumnFormula>
    </tableColumn>
    <tableColumn id="4" xr3:uid="{00000000-0010-0000-1800-000004000000}" name="Format2" dataDxfId="466">
      <calculatedColumnFormula>IFERROR(VLOOKUP(E5,Préroulés_Indica[],12,FALSE),"-")</calculatedColumnFormula>
    </tableColumn>
    <tableColumn id="10" xr3:uid="{00000000-0010-0000-1800-00000A000000}" name="Format3" dataDxfId="465">
      <calculatedColumnFormula>IFERROR(VLOOKUP(E5,Préroulés_Indica[],13,FALSE),"-")</calculatedColumnFormula>
    </tableColumn>
    <tableColumn id="11" xr3:uid="{00000000-0010-0000-1800-00000B000000}" name="Format4" dataDxfId="464">
      <calculatedColumnFormula>IFERROR(VLOOKUP(E5,Préroulés_Indica[],14,FALSE),"-")</calculatedColumnFormula>
    </tableColumn>
    <tableColumn id="1" xr3:uid="{00000000-0010-0000-1800-000001000000}" name="Nom" dataDxfId="463"/>
    <tableColumn id="3" xr3:uid="{00000000-0010-0000-1800-000003000000}" name="Marque" dataDxfId="462">
      <calculatedColumnFormula>IFERROR(VLOOKUP(E5,Préroulés_Indica[],6,FALSE),"-")</calculatedColumnFormula>
    </tableColumn>
    <tableColumn id="5" xr3:uid="{00000000-0010-0000-1800-000005000000}" name="Prix" dataDxfId="461">
      <calculatedColumnFormula>IFERROR(VLOOKUP(E5,Préroulés_Indica[],16,FALSE),"-")</calculatedColumnFormula>
    </tableColumn>
    <tableColumn id="6" xr3:uid="{00000000-0010-0000-1800-000006000000}" name="THC" dataDxfId="460"/>
    <tableColumn id="7" xr3:uid="{00000000-0010-0000-1800-000007000000}" name="CBD" dataDxfId="459"/>
    <tableColumn id="8" xr3:uid="{00000000-0010-0000-1800-000008000000}" name="Arômes" dataDxfId="458">
      <calculatedColumnFormula>IFERROR(VLOOKUP(E5,Préroulés_Indica[],8,FALSE),"")</calculatedColumnFormula>
    </tableColumn>
    <tableColumn id="2" xr3:uid="{00000000-0010-0000-1800-000002000000}" name="Cultivé Qc" dataDxfId="457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19000000}" name="Tableau131540" displayName="Tableau131540" ref="A38:K70" totalsRowShown="0" headerRowDxfId="456" dataDxfId="455" tableBorderDxfId="454">
  <autoFilter ref="A38:K70" xr:uid="{00000000-0009-0000-0100-000027000000}"/>
  <sortState xmlns:xlrd2="http://schemas.microsoft.com/office/spreadsheetml/2017/richdata2" ref="A39:K70">
    <sortCondition ref="A39:A70"/>
    <sortCondition descending="1" ref="H39:H70"/>
  </sortState>
  <tableColumns count="11">
    <tableColumn id="9" xr3:uid="{00000000-0010-0000-1900-000009000000}" name="Format" dataDxfId="453">
      <calculatedColumnFormula>IFERROR(VLOOKUP(E39,Préroulés_Sativa[],11,FALSE),"-")</calculatedColumnFormula>
    </tableColumn>
    <tableColumn id="4" xr3:uid="{00000000-0010-0000-1900-000004000000}" name="Format2" dataDxfId="452">
      <calculatedColumnFormula>IFERROR(VLOOKUP(E39,Préroulés_Sativa[],12,FALSE),"-")</calculatedColumnFormula>
    </tableColumn>
    <tableColumn id="10" xr3:uid="{00000000-0010-0000-1900-00000A000000}" name="Format3" dataDxfId="451">
      <calculatedColumnFormula>IFERROR(VLOOKUP(E39,Préroulés_Sativa[],13,FALSE),"-")</calculatedColumnFormula>
    </tableColumn>
    <tableColumn id="11" xr3:uid="{00000000-0010-0000-1900-00000B000000}" name="Format4" dataDxfId="450">
      <calculatedColumnFormula>IFERROR(VLOOKUP(E39,Préroulés_Sativa[],14,FALSE),"-")</calculatedColumnFormula>
    </tableColumn>
    <tableColumn id="1" xr3:uid="{00000000-0010-0000-1900-000001000000}" name="Nom" dataDxfId="449"/>
    <tableColumn id="3" xr3:uid="{00000000-0010-0000-1900-000003000000}" name="Marque" dataDxfId="448">
      <calculatedColumnFormula>IFERROR(VLOOKUP(E39,Préroulés_Sativa[],6,FALSE),"-")</calculatedColumnFormula>
    </tableColumn>
    <tableColumn id="5" xr3:uid="{00000000-0010-0000-1900-000005000000}" name="Prix" dataDxfId="447">
      <calculatedColumnFormula>IFERROR(VLOOKUP(E39,Préroulés_Sativa[],16,FALSE),"-")</calculatedColumnFormula>
    </tableColumn>
    <tableColumn id="6" xr3:uid="{00000000-0010-0000-1900-000006000000}" name="THC" dataDxfId="446"/>
    <tableColumn id="7" xr3:uid="{00000000-0010-0000-1900-000007000000}" name="CBD" dataDxfId="445"/>
    <tableColumn id="8" xr3:uid="{00000000-0010-0000-1900-000008000000}" name="Arômes" dataDxfId="444">
      <calculatedColumnFormula>IFERROR(VLOOKUP(E39,Préroulés_Sativa[],8,FALSE),"-")</calculatedColumnFormula>
    </tableColumn>
    <tableColumn id="2" xr3:uid="{00000000-0010-0000-1900-000002000000}" name="Cultivé Qc" dataDxfId="443">
      <calculatedColumnFormula>IFERROR(VLOOKUP(E39,Préroulés_Sativa[],2,FALSE),"-")</calculatedColumnFormula>
    </tableColumn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A000000}" name="Tableau131641" displayName="Tableau131641" ref="A75:K113" totalsRowShown="0" headerRowDxfId="442" dataDxfId="441" tableBorderDxfId="440">
  <autoFilter ref="A75:K113" xr:uid="{00000000-0009-0000-0100-000028000000}"/>
  <sortState xmlns:xlrd2="http://schemas.microsoft.com/office/spreadsheetml/2017/richdata2" ref="A76:K113">
    <sortCondition ref="A76:A113"/>
    <sortCondition descending="1" ref="H76:H113"/>
  </sortState>
  <tableColumns count="11">
    <tableColumn id="9" xr3:uid="{00000000-0010-0000-1A00-000009000000}" name="Format" dataDxfId="439" totalsRowDxfId="438">
      <calculatedColumnFormula>IFERROR(VLOOKUP(E76,Préroulés_Hybride[],12,FALSE),"-")</calculatedColumnFormula>
    </tableColumn>
    <tableColumn id="4" xr3:uid="{00000000-0010-0000-1A00-000004000000}" name="Format2" dataDxfId="437" totalsRowDxfId="436">
      <calculatedColumnFormula>IFERROR(VLOOKUP(E76,Préroulés_Hybride[],13,FALSE),"-")</calculatedColumnFormula>
    </tableColumn>
    <tableColumn id="10" xr3:uid="{00000000-0010-0000-1A00-00000A000000}" name="Format3" dataDxfId="435" totalsRowDxfId="434">
      <calculatedColumnFormula>IFERROR(VLOOKUP(E76,Préroulés_Hybride[],14,FALSE),"-")</calculatedColumnFormula>
    </tableColumn>
    <tableColumn id="11" xr3:uid="{00000000-0010-0000-1A00-00000B000000}" name="Format4" dataDxfId="433" totalsRowDxfId="432">
      <calculatedColumnFormula>IFERROR(VLOOKUP(E76,Préroulés_Hybride[],15,FALSE),"-")</calculatedColumnFormula>
    </tableColumn>
    <tableColumn id="1" xr3:uid="{00000000-0010-0000-1A00-000001000000}" name="Nom" dataDxfId="431" totalsRowDxfId="430"/>
    <tableColumn id="3" xr3:uid="{00000000-0010-0000-1A00-000003000000}" name="Marque" dataDxfId="429" totalsRowDxfId="428">
      <calculatedColumnFormula>IFERROR(VLOOKUP(E76,Préroulés_Hybride[],6,FALSE),"-")</calculatedColumnFormula>
    </tableColumn>
    <tableColumn id="5" xr3:uid="{00000000-0010-0000-1A00-000005000000}" name="Prix" dataDxfId="427" totalsRowDxfId="426">
      <calculatedColumnFormula>IFERROR(VLOOKUP(E76,Préroulés_Hybride[],17,FALSE),"-")</calculatedColumnFormula>
    </tableColumn>
    <tableColumn id="6" xr3:uid="{00000000-0010-0000-1A00-000006000000}" name="THC" dataDxfId="425" totalsRowDxfId="424"/>
    <tableColumn id="7" xr3:uid="{00000000-0010-0000-1A00-000007000000}" name="CBD" dataDxfId="423" totalsRowDxfId="422"/>
    <tableColumn id="8" xr3:uid="{00000000-0010-0000-1A00-000008000000}" name="Arômes" dataDxfId="421" totalsRowDxfId="420">
      <calculatedColumnFormula>IFERROR(VLOOKUP(E76,Préroulés_Hybride[],9,FALSE),"-")</calculatedColumnFormula>
    </tableColumn>
    <tableColumn id="2" xr3:uid="{00000000-0010-0000-1A00-000002000000}" name="Cultivé Qc" dataDxfId="419" totalsRowDxfId="418">
      <calculatedColumnFormula>IFERROR(VLOOKUP(E76,Préroulés_Hybride[],3,FALSE),"-")</calculatedColumnFormula>
    </tableColumn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1B000000}" name="Tableau1345" displayName="Tableau1345" ref="A4:K40" totalsRowShown="0" headerRowDxfId="417" dataDxfId="416" tableBorderDxfId="415">
  <autoFilter ref="A4:K40" xr:uid="{00000000-0009-0000-0100-00002C000000}"/>
  <sortState xmlns:xlrd2="http://schemas.microsoft.com/office/spreadsheetml/2017/richdata2" ref="A5:K40">
    <sortCondition ref="A5:A40"/>
    <sortCondition ref="C5:C40"/>
    <sortCondition descending="1" ref="H5:H40"/>
  </sortState>
  <tableColumns count="11">
    <tableColumn id="9" xr3:uid="{00000000-0010-0000-1B00-000009000000}" name="Format" dataDxfId="414">
      <calculatedColumnFormula>IFERROR(VLOOKUP(E5,Préroulés_Indica[],11,FALSE),"-")</calculatedColumnFormula>
    </tableColumn>
    <tableColumn id="4" xr3:uid="{00000000-0010-0000-1B00-000004000000}" name="Format2" dataDxfId="413">
      <calculatedColumnFormula>IFERROR(VLOOKUP(E5,Préroulés_Indica[],12,FALSE),"-")</calculatedColumnFormula>
    </tableColumn>
    <tableColumn id="10" xr3:uid="{00000000-0010-0000-1B00-00000A000000}" name="Format3" dataDxfId="412">
      <calculatedColumnFormula>IFERROR(VLOOKUP(E5,Préroulés_Indica[],13,FALSE),"-")</calculatedColumnFormula>
    </tableColumn>
    <tableColumn id="11" xr3:uid="{00000000-0010-0000-1B00-00000B000000}" name="Format4" dataDxfId="411">
      <calculatedColumnFormula>IFERROR(VLOOKUP(E5,Préroulés_Indica[],14,FALSE),"-")</calculatedColumnFormula>
    </tableColumn>
    <tableColumn id="1" xr3:uid="{00000000-0010-0000-1B00-000001000000}" name="Nom" dataDxfId="410"/>
    <tableColumn id="3" xr3:uid="{00000000-0010-0000-1B00-000003000000}" name="Marque" dataDxfId="409">
      <calculatedColumnFormula>IFERROR(VLOOKUP(E5,Préroulés_Indica[],6,FALSE),"-")</calculatedColumnFormula>
    </tableColumn>
    <tableColumn id="5" xr3:uid="{00000000-0010-0000-1B00-000005000000}" name="Prix" dataDxfId="408">
      <calculatedColumnFormula>IFERROR(VLOOKUP(E5,Préroulés_Indica[],16,FALSE),"-")</calculatedColumnFormula>
    </tableColumn>
    <tableColumn id="6" xr3:uid="{00000000-0010-0000-1B00-000006000000}" name="THC" dataDxfId="407"/>
    <tableColumn id="7" xr3:uid="{00000000-0010-0000-1B00-000007000000}" name="CBD" dataDxfId="406"/>
    <tableColumn id="8" xr3:uid="{00000000-0010-0000-1B00-000008000000}" name="Arômes" dataDxfId="405">
      <calculatedColumnFormula>IFERROR(VLOOKUP(E5,Préroulés_Indica[],8,FALSE),"")</calculatedColumnFormula>
    </tableColumn>
    <tableColumn id="2" xr3:uid="{00000000-0010-0000-1B00-000002000000}" name="Cultivé Qc" dataDxfId="404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1C000000}" name="Tableau131546" displayName="Tableau131546" ref="A74:K112" totalsRowShown="0" headerRowDxfId="403" dataDxfId="402" tableBorderDxfId="401">
  <autoFilter ref="A74:K112" xr:uid="{00000000-0009-0000-0100-00002D000000}"/>
  <tableColumns count="11">
    <tableColumn id="9" xr3:uid="{00000000-0010-0000-1C00-000009000000}" name="Format" dataDxfId="400">
      <calculatedColumnFormula>IFERROR(VLOOKUP(E75,Préroulés_Sativa[],11,FALSE),"-")</calculatedColumnFormula>
    </tableColumn>
    <tableColumn id="4" xr3:uid="{00000000-0010-0000-1C00-000004000000}" name="Format2" dataDxfId="399">
      <calculatedColumnFormula>IFERROR(VLOOKUP(E75,Préroulés_Sativa[],12,FALSE),"-")</calculatedColumnFormula>
    </tableColumn>
    <tableColumn id="10" xr3:uid="{00000000-0010-0000-1C00-00000A000000}" name="Format3" dataDxfId="398">
      <calculatedColumnFormula>IFERROR(VLOOKUP(E75,Préroulés_Sativa[],13,FALSE),"-")</calculatedColumnFormula>
    </tableColumn>
    <tableColumn id="11" xr3:uid="{00000000-0010-0000-1C00-00000B000000}" name="Format4" dataDxfId="397">
      <calculatedColumnFormula>IFERROR(VLOOKUP(E75,Préroulés_Sativa[],14,FALSE),"-")</calculatedColumnFormula>
    </tableColumn>
    <tableColumn id="1" xr3:uid="{00000000-0010-0000-1C00-000001000000}" name="Nom" dataDxfId="396"/>
    <tableColumn id="3" xr3:uid="{00000000-0010-0000-1C00-000003000000}" name="Marque" dataDxfId="395">
      <calculatedColumnFormula>IFERROR(VLOOKUP(E75,Préroulés_Sativa[],6,FALSE),"-")</calculatedColumnFormula>
    </tableColumn>
    <tableColumn id="5" xr3:uid="{00000000-0010-0000-1C00-000005000000}" name="Prix" dataDxfId="394">
      <calculatedColumnFormula>IFERROR(VLOOKUP(E75,Préroulés_Sativa[],16,FALSE),"-")</calculatedColumnFormula>
    </tableColumn>
    <tableColumn id="6" xr3:uid="{00000000-0010-0000-1C00-000006000000}" name="THC" dataDxfId="393"/>
    <tableColumn id="7" xr3:uid="{00000000-0010-0000-1C00-000007000000}" name="CBD" dataDxfId="392"/>
    <tableColumn id="8" xr3:uid="{00000000-0010-0000-1C00-000008000000}" name="Arômes" dataDxfId="391">
      <calculatedColumnFormula>IFERROR(VLOOKUP(E75,Préroulés_Sativa[],8,FALSE),"-")</calculatedColumnFormula>
    </tableColumn>
    <tableColumn id="2" xr3:uid="{00000000-0010-0000-1C00-000002000000}" name="Cultivé Qc" dataDxfId="390">
      <calculatedColumnFormula>IFERROR(VLOOKUP(E75,Préroulés_Sativa[],2,FALSE),"-")</calculatedColumnFormula>
    </tableColumn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1D000000}" name="Tableau131647" displayName="Tableau131647" ref="A164:K216" totalsRowShown="0" headerRowDxfId="389" dataDxfId="388" tableBorderDxfId="387">
  <autoFilter ref="A164:K216" xr:uid="{00000000-0009-0000-0100-00002E000000}"/>
  <sortState xmlns:xlrd2="http://schemas.microsoft.com/office/spreadsheetml/2017/richdata2" ref="A165:K216">
    <sortCondition ref="A165:A216"/>
    <sortCondition ref="C165:C216"/>
    <sortCondition descending="1" ref="H165:H216"/>
  </sortState>
  <tableColumns count="11">
    <tableColumn id="9" xr3:uid="{00000000-0010-0000-1D00-000009000000}" name="Format" dataDxfId="386">
      <calculatedColumnFormula>IFERROR(VLOOKUP(E165,Préroulés_Hybride[],12,FALSE),"-")</calculatedColumnFormula>
    </tableColumn>
    <tableColumn id="4" xr3:uid="{00000000-0010-0000-1D00-000004000000}" name="Format2" dataDxfId="385">
      <calculatedColumnFormula>IFERROR(VLOOKUP(E165,Préroulés_Hybride[],13,FALSE),"-")</calculatedColumnFormula>
    </tableColumn>
    <tableColumn id="10" xr3:uid="{00000000-0010-0000-1D00-00000A000000}" name="Format3" dataDxfId="384">
      <calculatedColumnFormula>IFERROR(VLOOKUP(E165,Préroulés_Hybride[],14,FALSE),"-")</calculatedColumnFormula>
    </tableColumn>
    <tableColumn id="11" xr3:uid="{00000000-0010-0000-1D00-00000B000000}" name="Format4" dataDxfId="383">
      <calculatedColumnFormula>IFERROR(VLOOKUP(E165,Préroulés_Hybride[],15,FALSE),"-")</calculatedColumnFormula>
    </tableColumn>
    <tableColumn id="1" xr3:uid="{00000000-0010-0000-1D00-000001000000}" name="Nom" dataDxfId="382"/>
    <tableColumn id="3" xr3:uid="{00000000-0010-0000-1D00-000003000000}" name="Marque" dataDxfId="381">
      <calculatedColumnFormula>IFERROR(VLOOKUP(E165,Préroulés_Hybride[],6,FALSE),"-")</calculatedColumnFormula>
    </tableColumn>
    <tableColumn id="5" xr3:uid="{00000000-0010-0000-1D00-000005000000}" name="Prix" dataDxfId="380">
      <calculatedColumnFormula>IFERROR(VLOOKUP(E165,Préroulés_Hybride[],17,FALSE),"-")</calculatedColumnFormula>
    </tableColumn>
    <tableColumn id="6" xr3:uid="{00000000-0010-0000-1D00-000006000000}" name="THC" dataDxfId="379"/>
    <tableColumn id="7" xr3:uid="{00000000-0010-0000-1D00-000007000000}" name="CBD" dataDxfId="378"/>
    <tableColumn id="8" xr3:uid="{00000000-0010-0000-1D00-000008000000}" name="Arômes" dataDxfId="377">
      <calculatedColumnFormula>IFERROR(VLOOKUP(E165,Préroulés_Hybride[],9,FALSE),"-")</calculatedColumnFormula>
    </tableColumn>
    <tableColumn id="2" xr3:uid="{00000000-0010-0000-1D00-000002000000}" name="Cultivé Qc" dataDxfId="376">
      <calculatedColumnFormula>IFERROR(VLOOKUP(E165,Préroulés_Hybride[],3,FALSE),"-")</calculatedColumnFormula>
    </tableColumn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FA20017-54C3-42BF-BEEF-7E468076BC06}" name="Indica_7707429" displayName="Indica_7707429" ref="A4:K37" totalsRowShown="0" headerRowDxfId="375" dataDxfId="374" tableBorderDxfId="373">
  <autoFilter ref="A4:K37" xr:uid="{710F3C9F-A31F-40E7-9040-870173481251}"/>
  <tableColumns count="11">
    <tableColumn id="9" xr3:uid="{D0C40A8D-53C8-4C10-B3B2-ACFCF16A3BCB}" name="Format" dataDxfId="372">
      <calculatedColumnFormula>IFERROR(VLOOKUP(E5,Préroulés_Indica[],11,FALSE),"-")</calculatedColumnFormula>
    </tableColumn>
    <tableColumn id="4" xr3:uid="{BD6F1290-0127-443A-873E-B5FE1707D88B}" name="Format2" dataDxfId="371">
      <calculatedColumnFormula>IFERROR(VLOOKUP(E5,Préroulés_Indica[],12,FALSE),"-")</calculatedColumnFormula>
    </tableColumn>
    <tableColumn id="10" xr3:uid="{C722787A-EDD8-4FF1-86C9-397514D4B93D}" name="Format3" dataDxfId="370">
      <calculatedColumnFormula>IFERROR(VLOOKUP(E5,Préroulés_Indica[],13,FALSE),"-")</calculatedColumnFormula>
    </tableColumn>
    <tableColumn id="11" xr3:uid="{5D382577-3E40-4A6D-8D9E-FF61AA50787B}" name="Format4" dataDxfId="369">
      <calculatedColumnFormula>IFERROR(VLOOKUP(E5,Préroulés_Indica[],14,FALSE),"-")</calculatedColumnFormula>
    </tableColumn>
    <tableColumn id="1" xr3:uid="{EE8892C9-B033-40B0-A118-5F3BA64CBE44}" name="Nom" dataDxfId="368"/>
    <tableColumn id="3" xr3:uid="{E1F9AAC3-D8A3-49A4-A50C-6D03619B2A70}" name="Marque" dataDxfId="367">
      <calculatedColumnFormula>IFERROR(VLOOKUP(E5,Préroulés_Indica[],6,FALSE),"-")</calculatedColumnFormula>
    </tableColumn>
    <tableColumn id="5" xr3:uid="{3BA3A24F-4B7A-4C3A-A738-7DBC8B1184F5}" name="Prix" dataDxfId="366">
      <calculatedColumnFormula>IFERROR(VLOOKUP(E5,Préroulés_Indica[],16,FALSE),"-")</calculatedColumnFormula>
    </tableColumn>
    <tableColumn id="6" xr3:uid="{4C103C7A-B541-44E0-9162-6A42CDEECB27}" name="THC" dataDxfId="365"/>
    <tableColumn id="7" xr3:uid="{1E09B976-2D95-41F9-83F1-97B04BE91E72}" name="CBD" dataDxfId="364"/>
    <tableColumn id="8" xr3:uid="{666587DC-7558-4B12-8093-C1BA7F6BA1D3}" name="Arômes" dataDxfId="363">
      <calculatedColumnFormula>IFERROR(VLOOKUP(E5,Préroulés_Indica[],8,FALSE),"")</calculatedColumnFormula>
    </tableColumn>
    <tableColumn id="2" xr3:uid="{03A9B7E8-7CED-46EC-88AA-9AE49D1D5023}" name="Cultivé Qc" dataDxfId="362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E58EFF2-B1CB-4070-B8DA-7BFE2B2DC039}" name="sativa_7707457" displayName="sativa_7707457" ref="A41:K84" totalsRowShown="0" headerRowDxfId="361" dataDxfId="360" tableBorderDxfId="359">
  <tableColumns count="11">
    <tableColumn id="9" xr3:uid="{1B0711D5-FA12-4DB9-8373-F9C898E41F3F}" name="Format" dataDxfId="358">
      <calculatedColumnFormula>IFERROR(VLOOKUP(E42,Préroulés_Sativa[],11,FALSE),"-")</calculatedColumnFormula>
    </tableColumn>
    <tableColumn id="4" xr3:uid="{4D166CF9-6167-4C2A-A1B1-70064838659A}" name="Format2" dataDxfId="357">
      <calculatedColumnFormula>IFERROR(VLOOKUP(E42,Préroulés_Sativa[],12,FALSE),"-")</calculatedColumnFormula>
    </tableColumn>
    <tableColumn id="10" xr3:uid="{23BB4B60-123A-4583-A417-E67247A3F3C7}" name="Format3" dataDxfId="356">
      <calculatedColumnFormula>IFERROR(VLOOKUP(E42,Préroulés_Sativa[],13,FALSE),"-")</calculatedColumnFormula>
    </tableColumn>
    <tableColumn id="11" xr3:uid="{1616D5DC-579D-4E75-8A56-0DB0CC61E319}" name="Format4" dataDxfId="355">
      <calculatedColumnFormula>IFERROR(VLOOKUP(E42,Préroulés_Sativa[],14,FALSE),"-")</calculatedColumnFormula>
    </tableColumn>
    <tableColumn id="1" xr3:uid="{0169CB11-0F61-4E98-AC0C-AAFA4C831BD3}" name="Nom" dataDxfId="354"/>
    <tableColumn id="3" xr3:uid="{C4BC3616-3295-4450-BCC5-374657BB4F44}" name="Marque" dataDxfId="353">
      <calculatedColumnFormula>IFERROR(VLOOKUP(E42,Préroulés_Sativa[],6,FALSE),"-")</calculatedColumnFormula>
    </tableColumn>
    <tableColumn id="5" xr3:uid="{D8D296DA-135D-4805-820C-F9F3B0807BB8}" name="Prix" dataDxfId="352">
      <calculatedColumnFormula>IFERROR(VLOOKUP(E42,Préroulés_Sativa[],16,FALSE),"-")</calculatedColumnFormula>
    </tableColumn>
    <tableColumn id="6" xr3:uid="{6EA0A69B-3A23-4BE8-97AF-E1CED6A96660}" name="THC" dataDxfId="351"/>
    <tableColumn id="7" xr3:uid="{553ADBC8-9476-41FF-9F31-AAE4667D813E}" name="CBD" dataDxfId="350"/>
    <tableColumn id="8" xr3:uid="{DEC88C1C-0A49-4406-93DF-C1F87BB3D29F}" name="Arômes" dataDxfId="349">
      <calculatedColumnFormula>IFERROR(VLOOKUP(E42,Préroulés_Sativa[],8,FALSE),"-")</calculatedColumnFormula>
    </tableColumn>
    <tableColumn id="2" xr3:uid="{A87ACF17-B7B8-403C-BAC4-B4EAA7B96509}" name="Cultivé Qc" dataDxfId="348">
      <calculatedColumnFormula>IFERROR(VLOOKUP(E42,Préroulés_Sativa[],2,FALSE),"-")</calculatedColumnFormula>
    </tableColumn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D49451C4-F737-4787-A6B9-F41AF3D56AA2}" name="hybride_7707458" displayName="hybride_7707458" ref="A89:K139" totalsRowShown="0" headerRowDxfId="347" dataDxfId="346" tableBorderDxfId="345">
  <autoFilter ref="A89:K139" xr:uid="{00273A51-EC7E-4603-A886-CC2A34C829F4}"/>
  <tableColumns count="11">
    <tableColumn id="9" xr3:uid="{6DB001CA-08E6-466C-9EF0-60E2FDD4378A}" name="Format" dataDxfId="344">
      <calculatedColumnFormula>IFERROR(VLOOKUP(E90,Préroulés_Hybride[],12,FALSE),"-")</calculatedColumnFormula>
    </tableColumn>
    <tableColumn id="4" xr3:uid="{58EE0C43-E3DA-4969-9C91-20317718E8AE}" name="Format2" dataDxfId="343">
      <calculatedColumnFormula>IFERROR(VLOOKUP(E90,Préroulés_Hybride[],13,FALSE),"-")</calculatedColumnFormula>
    </tableColumn>
    <tableColumn id="10" xr3:uid="{3B1A002A-2593-4559-9580-4F7746980A36}" name="Format3" dataDxfId="342">
      <calculatedColumnFormula>IFERROR(VLOOKUP(E90,Préroulés_Hybride[],14,FALSE),"-")</calculatedColumnFormula>
    </tableColumn>
    <tableColumn id="11" xr3:uid="{A9F04D1E-2F23-412D-B1E7-66DDF6C0F5D1}" name="Format4" dataDxfId="341">
      <calculatedColumnFormula>IFERROR(VLOOKUP(E90,Préroulés_Hybride[],15,FALSE),"-")</calculatedColumnFormula>
    </tableColumn>
    <tableColumn id="1" xr3:uid="{31655999-0323-4541-A70C-E45CFC779583}" name="Nom" dataDxfId="340"/>
    <tableColumn id="3" xr3:uid="{5C679E2E-53AF-45D3-A253-E7D6AF1A71F1}" name="Marque" dataDxfId="339">
      <calculatedColumnFormula>IFERROR(VLOOKUP(E90,Préroulés_Hybride[],6,FALSE),"-")</calculatedColumnFormula>
    </tableColumn>
    <tableColumn id="5" xr3:uid="{F618AC81-8EA1-4EFC-B62D-37CD94D6144F}" name="Prix" dataDxfId="338">
      <calculatedColumnFormula>IFERROR(VLOOKUP(E90,Préroulés_Hybride[],17,FALSE),"-")</calculatedColumnFormula>
    </tableColumn>
    <tableColumn id="6" xr3:uid="{3037D019-86C3-4C7E-9EB6-8E3A4A489C96}" name="THC" dataDxfId="337"/>
    <tableColumn id="7" xr3:uid="{4BDDCA06-35DD-4F1B-816E-2488BA82EAD1}" name="CBD" dataDxfId="336"/>
    <tableColumn id="8" xr3:uid="{71D902F2-6F7E-4316-8BA9-8E357ED68435}" name="Arômes" dataDxfId="335">
      <calculatedColumnFormula>IFERROR(VLOOKUP(E90,Préroulés_Hybride[],9,FALSE),"-")</calculatedColumnFormula>
    </tableColumn>
    <tableColumn id="2" xr3:uid="{5277971E-8836-4F05-A38F-A2143F924491}" name="Cultivé Qc" dataDxfId="334">
      <calculatedColumnFormula>IFERROR(VLOOKUP(E90,Préroulés_Hybride[],3,FALSE),"-")</calculatedColumnFormula>
    </tableColumn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E000000}" name="Tableau1336" displayName="Tableau1336" ref="A5:K37" totalsRowCount="1" headerRowDxfId="333" dataDxfId="332" tableBorderDxfId="331">
  <autoFilter ref="A5:K36" xr:uid="{00000000-0009-0000-0100-000023000000}"/>
  <sortState xmlns:xlrd2="http://schemas.microsoft.com/office/spreadsheetml/2017/richdata2" ref="A6:K36">
    <sortCondition ref="A6:A36"/>
    <sortCondition descending="1" ref="H6:H36"/>
  </sortState>
  <tableColumns count="11">
    <tableColumn id="9" xr3:uid="{00000000-0010-0000-1E00-000009000000}" name="Format" totalsRowFunction="custom" dataDxfId="330" totalsRowDxfId="329">
      <calculatedColumnFormula>IFERROR(VLOOKUP(E6,Préroulés_Indica[],11,FALSE),"-")</calculatedColumnFormula>
      <totalsRowFormula>IFERROR(VLOOKUP(E37,Préroulés_Indica[],11,FALSE),"-")</totalsRowFormula>
    </tableColumn>
    <tableColumn id="4" xr3:uid="{00000000-0010-0000-1E00-000004000000}" name="Format2" totalsRowFunction="custom" dataDxfId="328" totalsRowDxfId="327">
      <calculatedColumnFormula>IFERROR(VLOOKUP(E6,Préroulés_Indica[],12,FALSE),"-")</calculatedColumnFormula>
      <totalsRowFormula>IFERROR(VLOOKUP(E37,Préroulés_Indica[],12,FALSE),"-")</totalsRowFormula>
    </tableColumn>
    <tableColumn id="10" xr3:uid="{00000000-0010-0000-1E00-00000A000000}" name="Format3" totalsRowFunction="custom" dataDxfId="326" totalsRowDxfId="325">
      <calculatedColumnFormula>IFERROR(VLOOKUP(E6,Préroulés_Indica[],13,FALSE),"-")</calculatedColumnFormula>
      <totalsRowFormula>IFERROR(VLOOKUP(E37,Préroulés_Indica[],13,FALSE),"-")</totalsRowFormula>
    </tableColumn>
    <tableColumn id="11" xr3:uid="{00000000-0010-0000-1E00-00000B000000}" name="Format4" totalsRowFunction="custom" dataDxfId="324" totalsRowDxfId="323">
      <calculatedColumnFormula>IFERROR(VLOOKUP(E6,Préroulés_Indica[],14,FALSE),"-")</calculatedColumnFormula>
      <totalsRowFormula>IFERROR(VLOOKUP(E37,Préroulés_Indica[],14,FALSE),"-")</totalsRowFormula>
    </tableColumn>
    <tableColumn id="1" xr3:uid="{00000000-0010-0000-1E00-000001000000}" name="Nom" dataDxfId="322" totalsRowDxfId="321"/>
    <tableColumn id="3" xr3:uid="{00000000-0010-0000-1E00-000003000000}" name="Marque" totalsRowFunction="custom" dataDxfId="320" totalsRowDxfId="319">
      <calculatedColumnFormula>IFERROR(VLOOKUP(E6,Préroulés_Indica[],6,FALSE),"-")</calculatedColumnFormula>
      <totalsRowFormula>IFERROR(VLOOKUP(E37,Préroulés_Indica[],6,FALSE),"-")</totalsRowFormula>
    </tableColumn>
    <tableColumn id="5" xr3:uid="{00000000-0010-0000-1E00-000005000000}" name="Prix" totalsRowFunction="custom" dataDxfId="318" totalsRowDxfId="317" dataCellStyle="Monétaire">
      <calculatedColumnFormula>IFERROR(VLOOKUP(E6,Préroulés_Indica[],16,FALSE),"-")</calculatedColumnFormula>
      <totalsRowFormula>IFERROR(VLOOKUP(E37,Préroulés_Indica[],16,FALSE),"-")</totalsRowFormula>
    </tableColumn>
    <tableColumn id="6" xr3:uid="{00000000-0010-0000-1E00-000006000000}" name="THC" totalsRowLabel="-" dataDxfId="316" totalsRowDxfId="315"/>
    <tableColumn id="7" xr3:uid="{00000000-0010-0000-1E00-000007000000}" name="CBD" totalsRowLabel="-" dataDxfId="314" totalsRowDxfId="313"/>
    <tableColumn id="8" xr3:uid="{00000000-0010-0000-1E00-000008000000}" name="Arômes" totalsRowLabel="-" dataDxfId="312" totalsRowDxfId="311">
      <calculatedColumnFormula>IFERROR(VLOOKUP(E6,Préroulés_Indica[],8,FALSE),"")</calculatedColumnFormula>
    </tableColumn>
    <tableColumn id="2" xr3:uid="{00000000-0010-0000-1E00-000002000000}" name="Cultivé Qc" totalsRowFunction="custom" dataDxfId="310" totalsRowDxfId="309">
      <calculatedColumnFormula>IFERROR(VLOOKUP(E6,Préroulés_Indica[],2,FALSE),"-")</calculatedColumnFormula>
      <totalsRowFormula>IFERROR(VLOOKUP(E37,Préroulés_Indica[],2,FALSE),"-")</totalsRowFormula>
    </tableColumn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F000000}" name="Tableau131537" displayName="Tableau131537" ref="A41:K75" totalsRowShown="0" headerRowDxfId="308" dataDxfId="307" tableBorderDxfId="306">
  <autoFilter ref="A41:K75" xr:uid="{00000000-0009-0000-0100-000024000000}"/>
  <sortState xmlns:xlrd2="http://schemas.microsoft.com/office/spreadsheetml/2017/richdata2" ref="A42:K75">
    <sortCondition ref="A42:A75"/>
    <sortCondition descending="1" ref="H42:H75"/>
  </sortState>
  <tableColumns count="11">
    <tableColumn id="9" xr3:uid="{00000000-0010-0000-1F00-000009000000}" name="Format" dataDxfId="305">
      <calculatedColumnFormula>IFERROR(VLOOKUP(E42,Préroulés_Sativa[],11,FALSE),"-")</calculatedColumnFormula>
    </tableColumn>
    <tableColumn id="4" xr3:uid="{00000000-0010-0000-1F00-000004000000}" name="Format2" dataDxfId="304">
      <calculatedColumnFormula>IFERROR(VLOOKUP(E42,Préroulés_Sativa[],12,FALSE),"-")</calculatedColumnFormula>
    </tableColumn>
    <tableColumn id="10" xr3:uid="{00000000-0010-0000-1F00-00000A000000}" name="Format3" dataDxfId="303">
      <calculatedColumnFormula>IFERROR(VLOOKUP(E42,Préroulés_Sativa[],13,FALSE),"-")</calculatedColumnFormula>
    </tableColumn>
    <tableColumn id="11" xr3:uid="{00000000-0010-0000-1F00-00000B000000}" name="Format4" dataDxfId="302">
      <calculatedColumnFormula>IFERROR(VLOOKUP(E42,Préroulés_Sativa[],14,FALSE),"-")</calculatedColumnFormula>
    </tableColumn>
    <tableColumn id="1" xr3:uid="{00000000-0010-0000-1F00-000001000000}" name="Nom" dataDxfId="301"/>
    <tableColumn id="3" xr3:uid="{00000000-0010-0000-1F00-000003000000}" name="Marque" dataDxfId="300">
      <calculatedColumnFormula>IFERROR(VLOOKUP(E42,Préroulés_Sativa[],6,FALSE),"-")</calculatedColumnFormula>
    </tableColumn>
    <tableColumn id="5" xr3:uid="{00000000-0010-0000-1F00-000005000000}" name="Prix" dataDxfId="299">
      <calculatedColumnFormula>IFERROR(VLOOKUP(E42,Préroulés_Sativa[],16,FALSE),"-")</calculatedColumnFormula>
    </tableColumn>
    <tableColumn id="6" xr3:uid="{00000000-0010-0000-1F00-000006000000}" name="THC" dataDxfId="298"/>
    <tableColumn id="7" xr3:uid="{00000000-0010-0000-1F00-000007000000}" name="CBD" dataDxfId="297"/>
    <tableColumn id="8" xr3:uid="{00000000-0010-0000-1F00-000008000000}" name="Arômes" dataDxfId="296">
      <calculatedColumnFormula>IFERROR(VLOOKUP(E42,Préroulés_Sativa[],8,FALSE),"-")</calculatedColumnFormula>
    </tableColumn>
    <tableColumn id="2" xr3:uid="{00000000-0010-0000-1F00-000002000000}" name="Cultivé Qc" dataDxfId="295">
      <calculatedColumnFormula>IFERROR(VLOOKUP(E42,Préroulés_Sativa[],2,FALSE),"-")</calculatedColumnFormula>
    </tableColumn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Tableau131638" displayName="Tableau131638" ref="A111:K152" totalsRowShown="0" headerRowDxfId="294" dataDxfId="293" tableBorderDxfId="292">
  <autoFilter ref="A111:K152" xr:uid="{00000000-0009-0000-0100-000025000000}"/>
  <sortState xmlns:xlrd2="http://schemas.microsoft.com/office/spreadsheetml/2017/richdata2" ref="A112:K152">
    <sortCondition ref="A112:A152"/>
    <sortCondition descending="1" ref="H112:H152"/>
  </sortState>
  <tableColumns count="11">
    <tableColumn id="9" xr3:uid="{00000000-0010-0000-2000-000009000000}" name="Format" dataDxfId="291">
      <calculatedColumnFormula>IFERROR(VLOOKUP(E112,Préroulés_Hybride[],12,FALSE),"-")</calculatedColumnFormula>
    </tableColumn>
    <tableColumn id="4" xr3:uid="{00000000-0010-0000-2000-000004000000}" name="Format2" dataDxfId="290">
      <calculatedColumnFormula>IFERROR(VLOOKUP(E112,Préroulés_Hybride[],13,FALSE),"-")</calculatedColumnFormula>
    </tableColumn>
    <tableColumn id="10" xr3:uid="{00000000-0010-0000-2000-00000A000000}" name="Format3" dataDxfId="289">
      <calculatedColumnFormula>IFERROR(VLOOKUP(E112,Préroulés_Hybride[],14,FALSE),"-")</calculatedColumnFormula>
    </tableColumn>
    <tableColumn id="11" xr3:uid="{00000000-0010-0000-2000-00000B000000}" name="Format4" dataDxfId="288">
      <calculatedColumnFormula>IFERROR(VLOOKUP(E112,Préroulés_Hybride[],15,FALSE),"-")</calculatedColumnFormula>
    </tableColumn>
    <tableColumn id="1" xr3:uid="{00000000-0010-0000-2000-000001000000}" name="Nom" dataDxfId="287"/>
    <tableColumn id="3" xr3:uid="{00000000-0010-0000-2000-000003000000}" name="Marque" dataDxfId="286">
      <calculatedColumnFormula>IFERROR(VLOOKUP(E112,Préroulés_Hybride[],6,FALSE),"-")</calculatedColumnFormula>
    </tableColumn>
    <tableColumn id="5" xr3:uid="{00000000-0010-0000-2000-000005000000}" name="Prix" dataDxfId="285">
      <calculatedColumnFormula>IFERROR(VLOOKUP(E112,Préroulés_Hybride[],17,FALSE),"-")</calculatedColumnFormula>
    </tableColumn>
    <tableColumn id="6" xr3:uid="{00000000-0010-0000-2000-000006000000}" name="THC" dataDxfId="284"/>
    <tableColumn id="7" xr3:uid="{00000000-0010-0000-2000-000007000000}" name="CBD" dataDxfId="283"/>
    <tableColumn id="8" xr3:uid="{00000000-0010-0000-2000-000008000000}" name="Arômes" dataDxfId="282">
      <calculatedColumnFormula>IFERROR(VLOOKUP(E112,Préroulés_Hybride[],9,FALSE),"-")</calculatedColumnFormula>
    </tableColumn>
    <tableColumn id="2" xr3:uid="{00000000-0010-0000-2000-000002000000}" name="Cultivé Qc" dataDxfId="281">
      <calculatedColumnFormula>IFERROR(VLOOKUP(E112,Préroulés_Hybride[],3,FALSE),"-")</calculatedColumnFormula>
    </tableColumn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10F3C9F-A31F-40E7-9040-870173481251}" name="Indica_77074" displayName="Indica_77074" ref="A4:K38" totalsRowShown="0" headerRowDxfId="280" dataDxfId="279" tableBorderDxfId="278">
  <autoFilter ref="A4:K38" xr:uid="{710F3C9F-A31F-40E7-9040-870173481251}"/>
  <sortState xmlns:xlrd2="http://schemas.microsoft.com/office/spreadsheetml/2017/richdata2" ref="A5:K38">
    <sortCondition ref="A5:A38"/>
    <sortCondition descending="1" ref="H5:H38"/>
  </sortState>
  <tableColumns count="11">
    <tableColumn id="9" xr3:uid="{1CFD27FE-C72E-4618-BBC2-C53691D47BD6}" name="Format" dataDxfId="277">
      <calculatedColumnFormula>IFERROR(VLOOKUP(E5,Préroulés_Indica[],11,FALSE),"-")</calculatedColumnFormula>
    </tableColumn>
    <tableColumn id="4" xr3:uid="{0ED71600-F619-42DD-BFA9-CB3A28F83074}" name="Format2" dataDxfId="276">
      <calculatedColumnFormula>IFERROR(VLOOKUP(E5,Préroulés_Indica[],12,FALSE),"-")</calculatedColumnFormula>
    </tableColumn>
    <tableColumn id="10" xr3:uid="{ECAF9C92-32CC-41D1-9D05-B02DC701A951}" name="Format3" dataDxfId="275">
      <calculatedColumnFormula>IFERROR(VLOOKUP(E5,Préroulés_Indica[],13,FALSE),"-")</calculatedColumnFormula>
    </tableColumn>
    <tableColumn id="11" xr3:uid="{427898C6-22B2-4E33-B2C8-BFA6704ECAC2}" name="Format4" dataDxfId="274">
      <calculatedColumnFormula>IFERROR(VLOOKUP(E5,Préroulés_Indica[],14,FALSE),"-")</calculatedColumnFormula>
    </tableColumn>
    <tableColumn id="1" xr3:uid="{D80C5D41-8FC2-4482-873B-3C30156CA5B5}" name="Nom" dataDxfId="273"/>
    <tableColumn id="3" xr3:uid="{37EBD367-6D82-4677-A5E8-19F36BA89770}" name="Marque" dataDxfId="272">
      <calculatedColumnFormula>IFERROR(VLOOKUP(E5,Préroulés_Indica[],6,FALSE),"-")</calculatedColumnFormula>
    </tableColumn>
    <tableColumn id="5" xr3:uid="{FD848CDA-86E8-488B-A7A5-C266FCA9688B}" name="Prix" dataDxfId="271">
      <calculatedColumnFormula>IFERROR(VLOOKUP(E5,Préroulés_Indica[],16,FALSE),"-")</calculatedColumnFormula>
    </tableColumn>
    <tableColumn id="6" xr3:uid="{72031FA5-6380-4B18-AE6C-0C44C99A9ACD}" name="THC" dataDxfId="270"/>
    <tableColumn id="7" xr3:uid="{E6676B18-5C85-4AA6-9964-53B3F4E2C853}" name="CBD" dataDxfId="269"/>
    <tableColumn id="8" xr3:uid="{F9D528B6-2877-4252-9220-734D22ACE7CA}" name="Arômes" dataDxfId="268">
      <calculatedColumnFormula>IFERROR(VLOOKUP(E5,Préroulés_Indica[],8,FALSE),"")</calculatedColumnFormula>
    </tableColumn>
    <tableColumn id="2" xr3:uid="{04FE852A-B066-4CD1-BDF9-9DB606EF9846}" name="Cultivé Qc" dataDxfId="267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4EF1B50-1E4A-4C6C-BF4A-300E7A987702}" name="sativa_77074" displayName="sativa_77074" ref="A42:K87" totalsRowShown="0" headerRowDxfId="266" dataDxfId="265" tableBorderDxfId="264">
  <sortState xmlns:xlrd2="http://schemas.microsoft.com/office/spreadsheetml/2017/richdata2" ref="A43:K87">
    <sortCondition ref="A43:A87"/>
    <sortCondition descending="1" ref="H43:H87"/>
  </sortState>
  <tableColumns count="11">
    <tableColumn id="9" xr3:uid="{4F311989-A4F3-4C94-9CA1-A90278BD6BA6}" name="Format" dataDxfId="263">
      <calculatedColumnFormula>IFERROR(VLOOKUP(E43,Préroulés_Sativa[],11,FALSE),"-")</calculatedColumnFormula>
    </tableColumn>
    <tableColumn id="4" xr3:uid="{4D552D24-1EE2-4253-A7B1-23C83FE0D401}" name="Format2" dataDxfId="262">
      <calculatedColumnFormula>IFERROR(VLOOKUP(E43,Préroulés_Sativa[],12,FALSE),"-")</calculatedColumnFormula>
    </tableColumn>
    <tableColumn id="10" xr3:uid="{8AB8E7AE-2597-4467-BF4E-02E99B3892B8}" name="Format3" dataDxfId="261">
      <calculatedColumnFormula>IFERROR(VLOOKUP(E43,Préroulés_Sativa[],13,FALSE),"-")</calculatedColumnFormula>
    </tableColumn>
    <tableColumn id="11" xr3:uid="{287BDEC1-33FA-441E-B50C-1965C85CC0A3}" name="Format4" dataDxfId="260">
      <calculatedColumnFormula>IFERROR(VLOOKUP(E43,Préroulés_Sativa[],14,FALSE),"-")</calculatedColumnFormula>
    </tableColumn>
    <tableColumn id="1" xr3:uid="{EDFD6F21-E1F4-4AD7-A23B-8C90BB58A07B}" name="Nom" dataDxfId="259"/>
    <tableColumn id="3" xr3:uid="{9BF41F82-07FE-4F6B-A518-B15864345C9D}" name="Marque" dataDxfId="258">
      <calculatedColumnFormula>IFERROR(VLOOKUP(E43,Préroulés_Sativa[],6,FALSE),"-")</calculatedColumnFormula>
    </tableColumn>
    <tableColumn id="5" xr3:uid="{AA8500B8-A7AD-4BF5-BC95-F4BD56044C5A}" name="Prix" dataDxfId="257">
      <calculatedColumnFormula>IFERROR(VLOOKUP(A43,M81Préroulés_Sativa,2,FALSE),"-")</calculatedColumnFormula>
    </tableColumn>
    <tableColumn id="6" xr3:uid="{B421BB72-343F-4028-B840-E8CBC95E3A80}" name="THC" dataDxfId="256"/>
    <tableColumn id="7" xr3:uid="{53544B08-331C-4E61-9CDB-8B39927D1E22}" name="CBD" dataDxfId="255"/>
    <tableColumn id="8" xr3:uid="{F89E632C-2678-408C-8380-1856498E3383}" name="Arômes" dataDxfId="254">
      <calculatedColumnFormula>IFERROR(VLOOKUP(E43,Préroulés_Sativa[],8,FALSE),"-")</calculatedColumnFormula>
    </tableColumn>
    <tableColumn id="2" xr3:uid="{5721A19F-BB85-4BCD-84A7-48D9FAED48ED}" name="Cultivé Qc" dataDxfId="253">
      <calculatedColumnFormula>IFERROR(VLOOKUP(E43,Préroulés_Sativa[],2,FALSE),"-")</calculatedColumnFormula>
    </tableColumn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273A51-EC7E-4603-A886-CC2A34C829F4}" name="hybride_77074" displayName="hybride_77074" ref="A92:K137" totalsRowShown="0" headerRowDxfId="252" dataDxfId="251" tableBorderDxfId="250">
  <autoFilter ref="A92:K137" xr:uid="{00273A51-EC7E-4603-A886-CC2A34C829F4}"/>
  <sortState xmlns:xlrd2="http://schemas.microsoft.com/office/spreadsheetml/2017/richdata2" ref="A93:K137">
    <sortCondition ref="A93:A137"/>
    <sortCondition descending="1" ref="H93:H137"/>
  </sortState>
  <tableColumns count="11">
    <tableColumn id="9" xr3:uid="{18EE6111-9778-4285-ABFB-52A8B7103577}" name="Format" dataDxfId="249">
      <calculatedColumnFormula>IFERROR(VLOOKUP(E93,Préroulés_Hybride[],12,FALSE),"-")</calculatedColumnFormula>
    </tableColumn>
    <tableColumn id="4" xr3:uid="{549E5481-045D-482A-A90B-7D8F3ADA9561}" name="Format2" dataDxfId="248">
      <calculatedColumnFormula>IFERROR(VLOOKUP(E93,Préroulés_Hybride[],13,FALSE),"-")</calculatedColumnFormula>
    </tableColumn>
    <tableColumn id="10" xr3:uid="{4E1D7A04-20F8-46EC-838B-D2B5157BA5BB}" name="Format3" dataDxfId="247">
      <calculatedColumnFormula>IFERROR(VLOOKUP(E93,Préroulés_Hybride[],14,FALSE),"-")</calculatedColumnFormula>
    </tableColumn>
    <tableColumn id="11" xr3:uid="{FC2CA4E3-A9B7-41DD-B6C3-2E41418A197C}" name="Format4" dataDxfId="246">
      <calculatedColumnFormula>IFERROR(VLOOKUP(E93,Préroulés_Hybride[],15,FALSE),"-")</calculatedColumnFormula>
    </tableColumn>
    <tableColumn id="1" xr3:uid="{D18274A3-68FB-4F57-A6D9-8014CEAAA7DD}" name="Nom" dataDxfId="245"/>
    <tableColumn id="3" xr3:uid="{A8D372F0-8C9C-414C-A875-2863C92AEDE0}" name="Marque" dataDxfId="244">
      <calculatedColumnFormula>IFERROR(VLOOKUP(E93,Préroulés_Hybride[],6,FALSE),"-")</calculatedColumnFormula>
    </tableColumn>
    <tableColumn id="5" xr3:uid="{30BEE2D8-0FE1-4D05-A1FD-D3C4E6DC7479}" name="Prix" dataDxfId="243">
      <calculatedColumnFormula>IFERROR(VLOOKUP(E93,Préroulés_Hybride[],17,FALSE),"-")</calculatedColumnFormula>
    </tableColumn>
    <tableColumn id="6" xr3:uid="{936BE25E-D31B-4350-AE6C-4775B806BDCC}" name="THC" dataDxfId="242"/>
    <tableColumn id="7" xr3:uid="{9BAC4D94-2CE3-471D-BB98-DCB871854317}" name="CBD" dataDxfId="241"/>
    <tableColumn id="8" xr3:uid="{5B44E3F6-BCB9-444A-88C5-0545D6699C30}" name="Arômes" dataDxfId="240">
      <calculatedColumnFormula>IFERROR(VLOOKUP(E93,Préroulés_Hybride[],9,FALSE),"-")</calculatedColumnFormula>
    </tableColumn>
    <tableColumn id="2" xr3:uid="{6A8FE858-8988-4146-AC46-6086EA264745}" name="Cultivé Qc" dataDxfId="239">
      <calculatedColumnFormula>IFERROR(VLOOKUP(E93,Préroulés_Hybride[],3,FALSE),"-")</calculatedColumnFormula>
    </tableColumn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24000000}" name="Tableau1360" displayName="Tableau1360" ref="A5:K38" totalsRowShown="0" headerRowDxfId="238" dataDxfId="237" tableBorderDxfId="236">
  <autoFilter ref="A5:K38" xr:uid="{00000000-0009-0000-0100-00003B000000}"/>
  <tableColumns count="11">
    <tableColumn id="9" xr3:uid="{00000000-0010-0000-2400-000009000000}" name="Format" dataDxfId="235">
      <calculatedColumnFormula>IFERROR(VLOOKUP(E6,Préroulés_Indica[],11,FALSE),"-E19")</calculatedColumnFormula>
    </tableColumn>
    <tableColumn id="4" xr3:uid="{00000000-0010-0000-2400-000004000000}" name="Format2" dataDxfId="234">
      <calculatedColumnFormula>IFERROR(VLOOKUP(E6,Préroulés_Indica[],12,FALSE),"-")</calculatedColumnFormula>
    </tableColumn>
    <tableColumn id="10" xr3:uid="{00000000-0010-0000-2400-00000A000000}" name="Format3" dataDxfId="233">
      <calculatedColumnFormula>IFERROR(VLOOKUP(E6,Préroulés_Indica[],13,FALSE),"-")</calculatedColumnFormula>
    </tableColumn>
    <tableColumn id="11" xr3:uid="{00000000-0010-0000-2400-00000B000000}" name="Format4" dataDxfId="232" totalsRowDxfId="231">
      <calculatedColumnFormula>IFERROR(VLOOKUP(E6,Préroulés_Indica[],14,FALSE),"-")</calculatedColumnFormula>
    </tableColumn>
    <tableColumn id="1" xr3:uid="{00000000-0010-0000-2400-000001000000}" name="Nom" dataDxfId="230" totalsRowDxfId="229"/>
    <tableColumn id="3" xr3:uid="{00000000-0010-0000-2400-000003000000}" name="Marque" dataDxfId="228">
      <calculatedColumnFormula>IFERROR(VLOOKUP(E6,Préroulés_Indica[],6,FALSE),"-")</calculatedColumnFormula>
    </tableColumn>
    <tableColumn id="5" xr3:uid="{00000000-0010-0000-2400-000005000000}" name="Prix" dataDxfId="227" totalsRowDxfId="226">
      <calculatedColumnFormula>IFERROR(VLOOKUP(E6,Préroulés_Indica[],16,FALSE),"-")</calculatedColumnFormula>
    </tableColumn>
    <tableColumn id="6" xr3:uid="{00000000-0010-0000-2400-000006000000}" name="THC" dataDxfId="225" totalsRowDxfId="224"/>
    <tableColumn id="7" xr3:uid="{00000000-0010-0000-2400-000007000000}" name="CBD" dataDxfId="223" totalsRowDxfId="222"/>
    <tableColumn id="8" xr3:uid="{00000000-0010-0000-2400-000008000000}" name="Arômes" dataDxfId="221">
      <calculatedColumnFormula>IFERROR(VLOOKUP(E6,Préroulés_Indica[],8,FALSE),"")</calculatedColumnFormula>
    </tableColumn>
    <tableColumn id="2" xr3:uid="{00000000-0010-0000-2400-000002000000}" name="Cultivé Qc" dataDxfId="220" totalsRowDxfId="219">
      <calculatedColumnFormula>IFERROR(VLOOKUP(E6,Préroulés_Indica[],2,FALSE),"-")</calculatedColumnFormula>
    </tableColumn>
  </tableColumns>
  <tableStyleInfo name="TableStyleLight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25000000}" name="Tableau131561" displayName="Tableau131561" ref="A42:K76" totalsRowShown="0" headerRowDxfId="218" dataDxfId="216" headerRowBorderDxfId="217" tableBorderDxfId="215" totalsRowBorderDxfId="214">
  <autoFilter ref="A42:K76" xr:uid="{00000000-0009-0000-0100-00003C000000}"/>
  <sortState xmlns:xlrd2="http://schemas.microsoft.com/office/spreadsheetml/2017/richdata2" ref="A43:K76">
    <sortCondition ref="A43:A76"/>
    <sortCondition descending="1" ref="H43:H76"/>
  </sortState>
  <tableColumns count="11">
    <tableColumn id="9" xr3:uid="{00000000-0010-0000-2500-000009000000}" name="Format" dataDxfId="213">
      <calculatedColumnFormula>IFERROR(VLOOKUP(E43,Préroulés_Sativa[],11,FALSE),"-")</calculatedColumnFormula>
    </tableColumn>
    <tableColumn id="4" xr3:uid="{00000000-0010-0000-2500-000004000000}" name="Format2" dataDxfId="212">
      <calculatedColumnFormula>IFERROR(VLOOKUP(E43,Préroulés_Sativa[],12,FALSE),"-")</calculatedColumnFormula>
    </tableColumn>
    <tableColumn id="10" xr3:uid="{00000000-0010-0000-2500-00000A000000}" name="Format3" dataDxfId="211">
      <calculatedColumnFormula>IFERROR(VLOOKUP(E43,Préroulés_Sativa[],13,FALSE),"-")</calculatedColumnFormula>
    </tableColumn>
    <tableColumn id="11" xr3:uid="{00000000-0010-0000-2500-00000B000000}" name="Format4" dataDxfId="210">
      <calculatedColumnFormula>IFERROR(VLOOKUP(E43,Préroulés_Sativa[],14,FALSE),"-")</calculatedColumnFormula>
    </tableColumn>
    <tableColumn id="1" xr3:uid="{00000000-0010-0000-2500-000001000000}" name="Nom" dataDxfId="209"/>
    <tableColumn id="3" xr3:uid="{00000000-0010-0000-2500-000003000000}" name="Marque" dataDxfId="208">
      <calculatedColumnFormula>IFERROR(VLOOKUP(E43,Préroulés_Sativa[],6,FALSE),"-")</calculatedColumnFormula>
    </tableColumn>
    <tableColumn id="5" xr3:uid="{00000000-0010-0000-2500-000005000000}" name="Prix" dataDxfId="207">
      <calculatedColumnFormula>IFERROR(VLOOKUP(E43,Préroulés_Sativa[],16,FALSE),"-")</calculatedColumnFormula>
    </tableColumn>
    <tableColumn id="6" xr3:uid="{00000000-0010-0000-2500-000006000000}" name="THC" dataDxfId="206"/>
    <tableColumn id="7" xr3:uid="{00000000-0010-0000-2500-000007000000}" name="CBD" dataDxfId="205"/>
    <tableColumn id="8" xr3:uid="{00000000-0010-0000-2500-000008000000}" name="Arômes" dataDxfId="204">
      <calculatedColumnFormula>IFERROR(VLOOKUP(E43,Préroulés_Sativa[],8,FALSE),"-")</calculatedColumnFormula>
    </tableColumn>
    <tableColumn id="2" xr3:uid="{00000000-0010-0000-2500-000002000000}" name="Cultivé Qc" dataDxfId="203">
      <calculatedColumnFormula>IFERROR(VLOOKUP(E43,Préroulés_Sativa[],2,FALSE),"-")</calculatedColumnFormula>
    </tableColumn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26000000}" name="Tableau131662" displayName="Tableau131662" ref="A126:K165" totalsRowShown="0" headerRowDxfId="202" dataDxfId="201" tableBorderDxfId="200">
  <autoFilter ref="A126:K165" xr:uid="{00000000-0009-0000-0100-00003D000000}"/>
  <sortState xmlns:xlrd2="http://schemas.microsoft.com/office/spreadsheetml/2017/richdata2" ref="A127:K163">
    <sortCondition ref="A127:A165"/>
    <sortCondition descending="1" ref="H127:H165"/>
  </sortState>
  <tableColumns count="11">
    <tableColumn id="9" xr3:uid="{00000000-0010-0000-2600-000009000000}" name="Format" dataDxfId="199">
      <calculatedColumnFormula>IFERROR(VLOOKUP(E127,Préroulés_Hybride[],12,FALSE),"-")</calculatedColumnFormula>
    </tableColumn>
    <tableColumn id="4" xr3:uid="{00000000-0010-0000-2600-000004000000}" name="Format2" dataDxfId="198">
      <calculatedColumnFormula>IFERROR(VLOOKUP(E127,Préroulés_Hybride[],13,FALSE),"-")</calculatedColumnFormula>
    </tableColumn>
    <tableColumn id="10" xr3:uid="{00000000-0010-0000-2600-00000A000000}" name="Format3" dataDxfId="197">
      <calculatedColumnFormula>IFERROR(VLOOKUP(E127,Préroulés_Hybride[],14,FALSE),"-")</calculatedColumnFormula>
    </tableColumn>
    <tableColumn id="11" xr3:uid="{00000000-0010-0000-2600-00000B000000}" name="Format4" dataDxfId="196">
      <calculatedColumnFormula>IFERROR(VLOOKUP(E127,Préroulés_Hybride[],15,FALSE),"-")</calculatedColumnFormula>
    </tableColumn>
    <tableColumn id="1" xr3:uid="{00000000-0010-0000-2600-000001000000}" name="Nom" dataDxfId="195"/>
    <tableColumn id="3" xr3:uid="{00000000-0010-0000-2600-000003000000}" name="Marque" dataDxfId="194">
      <calculatedColumnFormula>IFERROR(VLOOKUP(E127,Préroulés_Hybride[],6,FALSE),"-")</calculatedColumnFormula>
    </tableColumn>
    <tableColumn id="5" xr3:uid="{00000000-0010-0000-2600-000005000000}" name="Prix" dataDxfId="193">
      <calculatedColumnFormula>IFERROR(VLOOKUP(E127,Préroulés_Hybride[],17,FALSE),"-")</calculatedColumnFormula>
    </tableColumn>
    <tableColumn id="6" xr3:uid="{00000000-0010-0000-2600-000006000000}" name="THC" dataDxfId="192"/>
    <tableColumn id="7" xr3:uid="{00000000-0010-0000-2600-000007000000}" name="CBD" dataDxfId="191"/>
    <tableColumn id="8" xr3:uid="{00000000-0010-0000-2600-000008000000}" name="Arômes" dataDxfId="190">
      <calculatedColumnFormula>IFERROR(VLOOKUP(E127,Préroulés_Hybride[],9,FALSE),"-")</calculatedColumnFormula>
    </tableColumn>
    <tableColumn id="2" xr3:uid="{00000000-0010-0000-2600-000002000000}" name="Cultivé Qc" dataDxfId="189">
      <calculatedColumnFormula>IFERROR(VLOOKUP(E127,Préroulés_Hybride[],3,FALSE),"-")</calculatedColumnFormula>
    </tableColumn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27000000}" name="Tableau1315616" displayName="Tableau1315616" ref="A42:K75" totalsRowShown="0" headerRowDxfId="188" dataDxfId="187" tableBorderDxfId="186">
  <autoFilter ref="A42:K75" xr:uid="{00000000-0009-0000-0100-000005000000}"/>
  <sortState xmlns:xlrd2="http://schemas.microsoft.com/office/spreadsheetml/2017/richdata2" ref="A43:K75">
    <sortCondition ref="A43:A75"/>
    <sortCondition descending="1" ref="H43:H75"/>
  </sortState>
  <tableColumns count="11">
    <tableColumn id="9" xr3:uid="{00000000-0010-0000-2700-000009000000}" name="Format" dataDxfId="185" totalsRowDxfId="184">
      <calculatedColumnFormula>IFERROR(VLOOKUP(E43,Préroulés_Sativa[],11,FALSE),"-")</calculatedColumnFormula>
    </tableColumn>
    <tableColumn id="4" xr3:uid="{00000000-0010-0000-2700-000004000000}" name="Format2" dataDxfId="183" totalsRowDxfId="182">
      <calculatedColumnFormula>IFERROR(VLOOKUP(E43,Préroulés_Sativa[],12,FALSE),"-")</calculatedColumnFormula>
    </tableColumn>
    <tableColumn id="10" xr3:uid="{00000000-0010-0000-2700-00000A000000}" name="Format3" dataDxfId="181" totalsRowDxfId="180" dataCellStyle="Monétaire">
      <calculatedColumnFormula>IFERROR(VLOOKUP(E43,Préroulés_Sativa[],13,FALSE),"-")</calculatedColumnFormula>
    </tableColumn>
    <tableColumn id="11" xr3:uid="{00000000-0010-0000-2700-00000B000000}" name="Format4" dataDxfId="179" totalsRowDxfId="178">
      <calculatedColumnFormula>IFERROR(VLOOKUP(E43,Préroulés_Sativa[],14,FALSE),"-")</calculatedColumnFormula>
    </tableColumn>
    <tableColumn id="1" xr3:uid="{00000000-0010-0000-2700-000001000000}" name="Nom" dataDxfId="177" totalsRowDxfId="176"/>
    <tableColumn id="3" xr3:uid="{00000000-0010-0000-2700-000003000000}" name="Marque" dataDxfId="175" totalsRowDxfId="174">
      <calculatedColumnFormula>IFERROR(VLOOKUP(E43,Préroulés_Sativa[],6,FALSE),"-")</calculatedColumnFormula>
    </tableColumn>
    <tableColumn id="5" xr3:uid="{00000000-0010-0000-2700-000005000000}" name="Prix" dataDxfId="173" totalsRowDxfId="172" dataCellStyle="Monétaire">
      <calculatedColumnFormula>IFERROR(VLOOKUP(E43,Préroulés_Sativa[],16,FALSE),"-")</calculatedColumnFormula>
    </tableColumn>
    <tableColumn id="6" xr3:uid="{00000000-0010-0000-2700-000006000000}" name="THC" dataDxfId="171" totalsRowDxfId="170"/>
    <tableColumn id="7" xr3:uid="{00000000-0010-0000-2700-000007000000}" name="CBD" dataDxfId="169" totalsRowDxfId="168"/>
    <tableColumn id="8" xr3:uid="{00000000-0010-0000-2700-000008000000}" name="Arômes" dataDxfId="167" totalsRowDxfId="166">
      <calculatedColumnFormula>IFERROR(VLOOKUP(E43,Préroulés_Sativa[],8,FALSE),"-")</calculatedColumnFormula>
    </tableColumn>
    <tableColumn id="2" xr3:uid="{00000000-0010-0000-2700-000002000000}" name="Cultivé Qc" dataDxfId="165" totalsRowDxfId="164" dataCellStyle="Pourcentage" totalsRowCellStyle="Pourcentage">
      <calculatedColumnFormula>IFERROR(VLOOKUP(E43,Préroulés_Sativa[],2,FALSE),"-")</calculatedColumnFormula>
    </tableColumn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ableau1316627" displayName="Tableau1316627" ref="A79:K124" totalsRowShown="0" headerRowDxfId="163" dataDxfId="162" tableBorderDxfId="161">
  <autoFilter ref="A79:K124" xr:uid="{00000000-0009-0000-0100-000006000000}"/>
  <sortState xmlns:xlrd2="http://schemas.microsoft.com/office/spreadsheetml/2017/richdata2" ref="A81:K120">
    <sortCondition ref="A80:A124"/>
    <sortCondition descending="1" ref="H80:H124"/>
  </sortState>
  <tableColumns count="11">
    <tableColumn id="9" xr3:uid="{00000000-0010-0000-2800-000009000000}" name="Format" dataDxfId="160" totalsRowDxfId="159">
      <calculatedColumnFormula>IFERROR(VLOOKUP(E80,Préroulés_Hybride[],12,FALSE),"-")</calculatedColumnFormula>
    </tableColumn>
    <tableColumn id="4" xr3:uid="{00000000-0010-0000-2800-000004000000}" name="Format2" dataDxfId="158" totalsRowDxfId="157">
      <calculatedColumnFormula>IFERROR(VLOOKUP(E80,Préroulés_Hybride[],13,FALSE),"-")</calculatedColumnFormula>
    </tableColumn>
    <tableColumn id="10" xr3:uid="{00000000-0010-0000-2800-00000A000000}" name="Format3" dataDxfId="156" totalsRowDxfId="155">
      <calculatedColumnFormula>IFERROR(VLOOKUP(E80,Préroulés_Hybride[],14,FALSE),"-")</calculatedColumnFormula>
    </tableColumn>
    <tableColumn id="11" xr3:uid="{00000000-0010-0000-2800-00000B000000}" name="Format4" dataDxfId="154" totalsRowDxfId="153">
      <calculatedColumnFormula>IFERROR(VLOOKUP(E80,Préroulés_Hybride[],15,FALSE),"-")</calculatedColumnFormula>
    </tableColumn>
    <tableColumn id="1" xr3:uid="{00000000-0010-0000-2800-000001000000}" name="Nom" dataDxfId="152" totalsRowDxfId="151" totalsRowCellStyle="Monétaire"/>
    <tableColumn id="3" xr3:uid="{00000000-0010-0000-2800-000003000000}" name="Marque" dataDxfId="150" totalsRowDxfId="149" totalsRowCellStyle="Pourcentage">
      <calculatedColumnFormula>IFERROR(VLOOKUP(E80,Préroulés_Hybride[],6,FALSE),"-")</calculatedColumnFormula>
    </tableColumn>
    <tableColumn id="5" xr3:uid="{00000000-0010-0000-2800-000005000000}" name="Prix" dataDxfId="148" totalsRowDxfId="147" totalsRowCellStyle="Pourcentage">
      <calculatedColumnFormula>IFERROR(VLOOKUP(E80,Préroulés_Hybride[],17,FALSE),"-")</calculatedColumnFormula>
    </tableColumn>
    <tableColumn id="6" xr3:uid="{00000000-0010-0000-2800-000006000000}" name="THC" dataDxfId="146" totalsRowDxfId="145" totalsRowCellStyle="Pourcentage"/>
    <tableColumn id="7" xr3:uid="{00000000-0010-0000-2800-000007000000}" name="CBD" dataDxfId="144" totalsRowDxfId="143"/>
    <tableColumn id="8" xr3:uid="{00000000-0010-0000-2800-000008000000}" name="Arômes" dataDxfId="142" totalsRowDxfId="141">
      <calculatedColumnFormula>IFERROR(VLOOKUP(E80,Préroulés_Hybride[],9,FALSE),"-")</calculatedColumnFormula>
    </tableColumn>
    <tableColumn id="2" xr3:uid="{00000000-0010-0000-2800-000002000000}" name="Cultivé Qc" dataDxfId="140" totalsRowDxfId="139">
      <calculatedColumnFormula>IFERROR(VLOOKUP(E80,Préroulés_Hybride[],3,FALSE),"-")</calculatedColumnFormula>
    </tableColumn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29000000}" name="Tableau11" displayName="Tableau11" ref="A4:K38" totalsRowShown="0" dataDxfId="138" tableBorderDxfId="137">
  <autoFilter ref="A4:K38" xr:uid="{00000000-0009-0000-0100-00000B000000}"/>
  <sortState xmlns:xlrd2="http://schemas.microsoft.com/office/spreadsheetml/2017/richdata2" ref="A5:K36">
    <sortCondition ref="A5:A38"/>
    <sortCondition descending="1" ref="H5:H38"/>
  </sortState>
  <tableColumns count="11">
    <tableColumn id="1" xr3:uid="{00000000-0010-0000-2900-000001000000}" name="Format" dataDxfId="136">
      <calculatedColumnFormula>IFERROR(VLOOKUP(E5,Préroulés_Indica[],11,FALSE),"-")</calculatedColumnFormula>
    </tableColumn>
    <tableColumn id="2" xr3:uid="{00000000-0010-0000-2900-000002000000}" name="Format2" dataDxfId="135">
      <calculatedColumnFormula>IFERROR(VLOOKUP(E5,Préroulés_Indica[],12,FALSE),"-")</calculatedColumnFormula>
    </tableColumn>
    <tableColumn id="3" xr3:uid="{00000000-0010-0000-2900-000003000000}" name="Format3" dataDxfId="134">
      <calculatedColumnFormula>IFERROR(VLOOKUP(E5,Préroulés_Indica[],13,FALSE),"-")</calculatedColumnFormula>
    </tableColumn>
    <tableColumn id="4" xr3:uid="{00000000-0010-0000-2900-000004000000}" name="Format4" dataDxfId="133">
      <calculatedColumnFormula>IFERROR(VLOOKUP(E5,Préroulés_Indica[],14,FALSE),"-")</calculatedColumnFormula>
    </tableColumn>
    <tableColumn id="5" xr3:uid="{00000000-0010-0000-2900-000005000000}" name="Nom" dataDxfId="132"/>
    <tableColumn id="6" xr3:uid="{00000000-0010-0000-2900-000006000000}" name="Marque" dataDxfId="131">
      <calculatedColumnFormula>IFERROR(VLOOKUP(E5,Préroulés_Indica[],6,FALSE),"-")</calculatedColumnFormula>
    </tableColumn>
    <tableColumn id="7" xr3:uid="{00000000-0010-0000-2900-000007000000}" name="Prix" dataDxfId="130">
      <calculatedColumnFormula>IFERROR(VLOOKUP(E5,Préroulés_Indica[],16,FALSE),"-")</calculatedColumnFormula>
    </tableColumn>
    <tableColumn id="8" xr3:uid="{00000000-0010-0000-2900-000008000000}" name="THC" dataDxfId="129"/>
    <tableColumn id="9" xr3:uid="{00000000-0010-0000-2900-000009000000}" name="CBD" dataDxfId="128"/>
    <tableColumn id="10" xr3:uid="{00000000-0010-0000-2900-00000A000000}" name="Arômes" dataDxfId="127">
      <calculatedColumnFormula>IFERROR(VLOOKUP(E5,Préroulés_Indica[],8,FALSE),"")</calculatedColumnFormula>
    </tableColumn>
    <tableColumn id="11" xr3:uid="{00000000-0010-0000-2900-00000B000000}" name="Cultivé Qc" dataDxfId="126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BD34C6-B692-4680-A9D4-ABCDAD03696F}" name="Tableau13156162" displayName="Tableau13156162" ref="A77:K114" totalsRowShown="0" headerRowDxfId="125" dataDxfId="124" tableBorderDxfId="123">
  <autoFilter ref="A77:K114" xr:uid="{00000000-0009-0000-0100-000005000000}"/>
  <sortState xmlns:xlrd2="http://schemas.microsoft.com/office/spreadsheetml/2017/richdata2" ref="A78:K114">
    <sortCondition ref="A78:A114"/>
    <sortCondition descending="1" ref="H78:H114"/>
    <sortCondition ref="I78:I114"/>
  </sortState>
  <tableColumns count="11">
    <tableColumn id="9" xr3:uid="{103EF545-30EE-494A-9790-90802D4D4B9C}" name="Format" dataDxfId="122" totalsRowDxfId="121">
      <calculatedColumnFormula>IFERROR(VLOOKUP(E78,Préroulés_Sativa[],11,FALSE),"-")</calculatedColumnFormula>
    </tableColumn>
    <tableColumn id="4" xr3:uid="{CE3D278E-DBF0-43C2-BCF4-1558DBC13260}" name="Format2" dataDxfId="120" totalsRowDxfId="119">
      <calculatedColumnFormula>IFERROR(VLOOKUP(E78,Préroulés_Sativa[],12,FALSE),"-")</calculatedColumnFormula>
    </tableColumn>
    <tableColumn id="10" xr3:uid="{3A8EF8AE-DDAB-4ABA-8299-BE7866E451C4}" name="Format3" dataDxfId="118" totalsRowDxfId="117" dataCellStyle="Monétaire">
      <calculatedColumnFormula>IFERROR(VLOOKUP(E78,Préroulés_Sativa[],13,FALSE),"-")</calculatedColumnFormula>
    </tableColumn>
    <tableColumn id="11" xr3:uid="{73F8F421-74C4-4A14-A428-F01E5C67A9BA}" name="Format4" dataDxfId="116" totalsRowDxfId="115">
      <calculatedColumnFormula>IFERROR(VLOOKUP(E78,Préroulés_Sativa[],14,FALSE),"-")</calculatedColumnFormula>
    </tableColumn>
    <tableColumn id="1" xr3:uid="{21F6A5A1-55C8-443C-B11A-113AB54B119C}" name="Nom" dataDxfId="114" totalsRowDxfId="113"/>
    <tableColumn id="3" xr3:uid="{34DEF0EE-40EA-4DC5-BDB1-187CC37379AF}" name="Marque" dataDxfId="112" totalsRowDxfId="111">
      <calculatedColumnFormula>IFERROR(VLOOKUP(E78,Préroulés_Sativa[],6,FALSE),"-")</calculatedColumnFormula>
    </tableColumn>
    <tableColumn id="5" xr3:uid="{FA37D4E2-235C-4C92-95CE-80367096C7A1}" name="Prix" dataDxfId="110" totalsRowDxfId="109" dataCellStyle="Monétaire">
      <calculatedColumnFormula>IFERROR(VLOOKUP(E78,Préroulés_Sativa[],16,FALSE),"-")</calculatedColumnFormula>
    </tableColumn>
    <tableColumn id="6" xr3:uid="{BDE6EF0E-17D9-49DA-85EB-6E018A4061D8}" name="THC" dataDxfId="108" totalsRowDxfId="107"/>
    <tableColumn id="7" xr3:uid="{8D514BBA-6706-4524-AE48-660FB0273975}" name="CBD" dataDxfId="106" totalsRowDxfId="105"/>
    <tableColumn id="8" xr3:uid="{752DD2D7-A3E6-4C5D-9A90-3CAD8957FD25}" name="Arômes" dataDxfId="104" totalsRowDxfId="103">
      <calculatedColumnFormula>IFERROR(VLOOKUP(E78,Préroulés_Sativa[],8,FALSE),"-")</calculatedColumnFormula>
    </tableColumn>
    <tableColumn id="2" xr3:uid="{C5A71049-6EED-40F9-A2D5-D12F70A6B83D}" name="Cultivé Qc" dataDxfId="102" dataCellStyle="Pourcentage">
      <calculatedColumnFormula>IFERROR(VLOOKUP(E78,Préroulés_Sativa[],2,FALSE),"-")</calculatedColumnFormula>
    </tableColumn>
  </tableColumns>
  <tableStyleInfo name="TableStyleLight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06E29B-0B4F-47CD-8145-FFBA3BE563E2}" name="Tableau13166278" displayName="Tableau13166278" ref="A118:K161" totalsRowShown="0" headerRowDxfId="101" dataDxfId="100" tableBorderDxfId="99">
  <autoFilter ref="A118:K161" xr:uid="{00000000-0009-0000-0100-000006000000}"/>
  <tableColumns count="11">
    <tableColumn id="9" xr3:uid="{A74CB3A4-87D4-4E66-B7AE-02B8E44BA5C2}" name="Format" dataDxfId="98" totalsRowDxfId="97">
      <calculatedColumnFormula>IFERROR(VLOOKUP(E119,Préroulés_Hybride[],12,FALSE),"-")</calculatedColumnFormula>
    </tableColumn>
    <tableColumn id="4" xr3:uid="{18C30966-00BC-435C-B7CC-7F29EAAF2D64}" name="Format2" dataDxfId="96" totalsRowDxfId="95">
      <calculatedColumnFormula>IFERROR(VLOOKUP(E119,Préroulés_Hybride[],13,FALSE),"-")</calculatedColumnFormula>
    </tableColumn>
    <tableColumn id="10" xr3:uid="{89418882-0909-4291-B339-EB0CE287A63B}" name="Format3" dataDxfId="94" totalsRowDxfId="93">
      <calculatedColumnFormula>IFERROR(VLOOKUP(E119,Préroulés_Hybride[],14,FALSE),"-")</calculatedColumnFormula>
    </tableColumn>
    <tableColumn id="11" xr3:uid="{25190BE9-73D7-40EC-92D9-D033C1429F38}" name="Format4" dataDxfId="92" totalsRowDxfId="91">
      <calculatedColumnFormula>IFERROR(VLOOKUP(E119,Préroulés_Hybride[],15,FALSE),"-")</calculatedColumnFormula>
    </tableColumn>
    <tableColumn id="1" xr3:uid="{CD46B929-8024-49DC-A64A-8702FB352BE5}" name="Nom" dataDxfId="90" totalsRowDxfId="89" totalsRowCellStyle="Monétaire"/>
    <tableColumn id="3" xr3:uid="{63778F09-DCF4-4FCD-AAAC-2306AD4B3B16}" name="Marque" dataDxfId="88" totalsRowDxfId="87" totalsRowCellStyle="Pourcentage">
      <calculatedColumnFormula>IFERROR(VLOOKUP(E119,Préroulés_Hybride[],6,FALSE),"-")</calculatedColumnFormula>
    </tableColumn>
    <tableColumn id="5" xr3:uid="{529BF9FD-B3E4-4EC1-BCA7-37DFA9DD95DA}" name="Prix" dataDxfId="86" totalsRowDxfId="85" totalsRowCellStyle="Pourcentage">
      <calculatedColumnFormula>IFERROR(VLOOKUP(E119,Préroulés_Hybride[],17,FALSE),"-")</calculatedColumnFormula>
    </tableColumn>
    <tableColumn id="6" xr3:uid="{44EB2F83-FD5B-45C1-A49E-F1FC469E957D}" name="THC" dataDxfId="84" totalsRowDxfId="83" totalsRowCellStyle="Pourcentage"/>
    <tableColumn id="7" xr3:uid="{45658B53-EB8B-4CE4-8A8A-0E7D3E6FD1CA}" name="CBD" dataDxfId="82" totalsRowDxfId="81"/>
    <tableColumn id="8" xr3:uid="{1878C907-5044-4A7F-8E42-1CFC3B8EC8B4}" name="Arômes" dataDxfId="80" totalsRowDxfId="79">
      <calculatedColumnFormula>IFERROR(VLOOKUP(E119,Préroulés_Hybride[],9,FALSE),"-")</calculatedColumnFormula>
    </tableColumn>
    <tableColumn id="2" xr3:uid="{A219B258-4A98-4E22-9C71-CF99CE192A61}" name="Cultivé Qc" dataDxfId="78" totalsRowDxfId="77">
      <calculatedColumnFormula>IFERROR(VLOOKUP(E119,Préroulés_Hybride[],3,FALSE),"-")</calculatedColumnFormula>
    </tableColumn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04F589-D750-4B2E-95D2-ED4798B43AE3}" name="Tableau119" displayName="Tableau119" ref="A4:K34" totalsRowShown="0" headerRowDxfId="76" dataDxfId="75" tableBorderDxfId="74">
  <sortState xmlns:xlrd2="http://schemas.microsoft.com/office/spreadsheetml/2017/richdata2" ref="A5:K34">
    <sortCondition ref="A5:A34"/>
    <sortCondition descending="1" ref="H5:H34"/>
    <sortCondition ref="I5:I34"/>
  </sortState>
  <tableColumns count="11">
    <tableColumn id="1" xr3:uid="{98150891-E290-4AFF-8E1D-1C11B99A891D}" name="Format" dataDxfId="73">
      <calculatedColumnFormula>IFERROR(VLOOKUP(E5,Préroulés_Indica[],11,FALSE),"-")</calculatedColumnFormula>
    </tableColumn>
    <tableColumn id="2" xr3:uid="{A89DFD28-BC9B-4A25-892D-85AC8AD0D7F8}" name="Format2" dataDxfId="72">
      <calculatedColumnFormula>IFERROR(VLOOKUP(E5,Préroulés_Indica[],12,FALSE),"-")</calculatedColumnFormula>
    </tableColumn>
    <tableColumn id="3" xr3:uid="{AECFDCD6-545E-492D-8B77-5AB0EA4FE9F8}" name="Format3" dataDxfId="71">
      <calculatedColumnFormula>IFERROR(VLOOKUP(E5,Préroulés_Indica[],13,FALSE),"-")</calculatedColumnFormula>
    </tableColumn>
    <tableColumn id="4" xr3:uid="{79163E5B-5D07-4818-B3A6-C9BFE5AA650E}" name="Format4" dataDxfId="70">
      <calculatedColumnFormula>IFERROR(VLOOKUP(E5,Préroulés_Indica[],14,FALSE),"-")</calculatedColumnFormula>
    </tableColumn>
    <tableColumn id="5" xr3:uid="{FAD6F595-AC8D-41C8-B684-5963EA17BE43}" name="Nom" dataDxfId="69"/>
    <tableColumn id="6" xr3:uid="{8BC78BAE-5680-4E37-9967-FBA48DD4D8D9}" name="Marque" dataDxfId="68">
      <calculatedColumnFormula>IFERROR(VLOOKUP(E5,Préroulés_Indica[],6,FALSE),"-")</calculatedColumnFormula>
    </tableColumn>
    <tableColumn id="7" xr3:uid="{6B311FD7-C967-44AF-BC61-EB94A04EC276}" name="Prix" dataDxfId="67">
      <calculatedColumnFormula>IFERROR(VLOOKUP(E5,Préroulés_Indica[],16,FALSE),"-")</calculatedColumnFormula>
    </tableColumn>
    <tableColumn id="8" xr3:uid="{2E20E8E0-175E-49F0-818A-6B72CECAC7E0}" name="THC" dataDxfId="66"/>
    <tableColumn id="9" xr3:uid="{FFA5D63F-831E-420C-B419-825687F2C849}" name="CBD" dataDxfId="65"/>
    <tableColumn id="10" xr3:uid="{5ECD7025-D93D-478E-998C-5764C31EC1BF}" name="Arômes" dataDxfId="64">
      <calculatedColumnFormula>IFERROR(VLOOKUP(E5,Préroulés_Indica[],8,FALSE),"")</calculatedColumnFormula>
    </tableColumn>
    <tableColumn id="11" xr3:uid="{38A10E4B-0F98-4A33-8F55-D7628B56AA1E}" name="Cultivé Qc" dataDxfId="63">
      <calculatedColumnFormula>IFERROR(VLOOKUP(E5,Préroulés_Indica[],2,FALSE),"-")</calculatedColumnFormula>
    </tableColumn>
  </tableColumns>
  <tableStyleInfo name="TableStyleLight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A000000}" name="Préroulés_Sativa" displayName="Préroulés_Sativa" ref="A5:Q69" totalsRowShown="0" headerRowDxfId="62" headerRowBorderDxfId="61" tableBorderDxfId="60">
  <autoFilter ref="A5:Q69" xr:uid="{00000000-0009-0000-0100-000002000000}"/>
  <sortState xmlns:xlrd2="http://schemas.microsoft.com/office/spreadsheetml/2017/richdata2" ref="A6:Q69">
    <sortCondition ref="A5:A69"/>
  </sortState>
  <tableColumns count="17">
    <tableColumn id="1" xr3:uid="{00000000-0010-0000-2A00-000001000000}" name="Nom" dataDxfId="59"/>
    <tableColumn id="2" xr3:uid="{00000000-0010-0000-2A00-000002000000}" name="Cultivé au Québec" dataDxfId="58"/>
    <tableColumn id="3" xr3:uid="{00000000-0010-0000-2A00-000003000000}" name="Espèce" dataDxfId="57"/>
    <tableColumn id="4" xr3:uid="{00000000-0010-0000-2A00-000004000000}" name="Dominance Hybride (ds)" dataDxfId="56"/>
    <tableColumn id="6" xr3:uid="{00000000-0010-0000-2A00-000006000000}" name="Variété" dataDxfId="55"/>
    <tableColumn id="7" xr3:uid="{00000000-0010-0000-2A00-000007000000}" name="Marque" dataDxfId="54"/>
    <tableColumn id="8" xr3:uid="{00000000-0010-0000-2A00-000008000000}" name="Terpène dominant" dataDxfId="53"/>
    <tableColumn id="5" xr3:uid="{00000000-0010-0000-2A00-000005000000}" name="Arômes" dataDxfId="52">
      <calculatedColumnFormula>_xlfn.CONCAT(Préroulés_Sativa[[#This Row],[Arômes3]]," / ",Préroulés_Sativa[[#This Row],[Arômes2]])</calculatedColumnFormula>
    </tableColumn>
    <tableColumn id="9" xr3:uid="{00000000-0010-0000-2A00-000009000000}" name="Arômes3" dataDxfId="51"/>
    <tableColumn id="10" xr3:uid="{00000000-0010-0000-2A00-00000A000000}" name="Arômes2" dataDxfId="50"/>
    <tableColumn id="11" xr3:uid="{00000000-0010-0000-2A00-00000B000000}" name="Format" dataDxfId="49"/>
    <tableColumn id="16" xr3:uid="{00000000-0010-0000-2A00-000010000000}" name="Format2" dataDxfId="48"/>
    <tableColumn id="15" xr3:uid="{00000000-0010-0000-2A00-00000F000000}" name="Format3" dataDxfId="47"/>
    <tableColumn id="14" xr3:uid="{00000000-0010-0000-2A00-00000E000000}" name="Format4" dataDxfId="46"/>
    <tableColumn id="12" xr3:uid="{00000000-0010-0000-2A00-00000C000000}" name="Catégorie" dataDxfId="45"/>
    <tableColumn id="13" xr3:uid="{00000000-0010-0000-2A00-00000D000000}" name="Prix" dataDxfId="44"/>
    <tableColumn id="17" xr3:uid="{9F8D47B6-402B-4CEA-9F56-672DE616B93F}" name="Écoulement" dataDxfId="43"/>
  </tableColumns>
  <tableStyleInfo name="TableStyleLight5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B000000}" name="Préroulés_Indica" displayName="Préroulés_Indica" ref="A74:Q137" totalsRowShown="0" headerRowDxfId="42" dataDxfId="40" headerRowBorderDxfId="41" tableBorderDxfId="39">
  <autoFilter ref="A74:Q137" xr:uid="{00000000-0009-0000-0100-000003000000}"/>
  <sortState xmlns:xlrd2="http://schemas.microsoft.com/office/spreadsheetml/2017/richdata2" ref="A75:Q137">
    <sortCondition ref="A74:A137"/>
  </sortState>
  <tableColumns count="17">
    <tableColumn id="1" xr3:uid="{00000000-0010-0000-2B00-000001000000}" name="Nom" dataDxfId="38"/>
    <tableColumn id="2" xr3:uid="{00000000-0010-0000-2B00-000002000000}" name="Cultivé au Québec" dataDxfId="37"/>
    <tableColumn id="3" xr3:uid="{00000000-0010-0000-2B00-000003000000}" name="Espèce" dataDxfId="36"/>
    <tableColumn id="4" xr3:uid="{00000000-0010-0000-2B00-000004000000}" name="Dominance Hybride (ds)" dataDxfId="35"/>
    <tableColumn id="6" xr3:uid="{00000000-0010-0000-2B00-000006000000}" name="Variété" dataDxfId="34"/>
    <tableColumn id="7" xr3:uid="{00000000-0010-0000-2B00-000007000000}" name="Marque" dataDxfId="33"/>
    <tableColumn id="8" xr3:uid="{00000000-0010-0000-2B00-000008000000}" name="Terpène dominant" dataDxfId="32"/>
    <tableColumn id="5" xr3:uid="{00000000-0010-0000-2B00-000005000000}" name="Arômes" dataDxfId="31">
      <calculatedColumnFormula>_xlfn.CONCAT(Préroulés_Indica[[#This Row],[Arômes3]]," / ",Préroulés_Indica[[#This Row],[Arômes2]])</calculatedColumnFormula>
    </tableColumn>
    <tableColumn id="9" xr3:uid="{00000000-0010-0000-2B00-000009000000}" name="Arômes3" dataDxfId="30"/>
    <tableColumn id="10" xr3:uid="{00000000-0010-0000-2B00-00000A000000}" name="Arômes2" dataDxfId="29"/>
    <tableColumn id="11" xr3:uid="{00000000-0010-0000-2B00-00000B000000}" name="Format" dataDxfId="28"/>
    <tableColumn id="16" xr3:uid="{00000000-0010-0000-2B00-000010000000}" name="Format2" dataDxfId="27"/>
    <tableColumn id="15" xr3:uid="{00000000-0010-0000-2B00-00000F000000}" name="Format3" dataDxfId="26"/>
    <tableColumn id="14" xr3:uid="{00000000-0010-0000-2B00-00000E000000}" name="Format4" dataDxfId="25"/>
    <tableColumn id="12" xr3:uid="{00000000-0010-0000-2B00-00000C000000}" name="Catégorie" dataDxfId="24"/>
    <tableColumn id="13" xr3:uid="{00000000-0010-0000-2B00-00000D000000}" name="Prix" dataDxfId="23"/>
    <tableColumn id="17" xr3:uid="{E518AF94-8859-41A7-A54A-39760FD2BA4E}" name="Écoulement" dataDxfId="22"/>
  </tableColumns>
  <tableStyleInfo name="TableStyleLight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2C000000}" name="Préroulés_Hybride" displayName="Préroulés_Hybride" ref="A142:R259" totalsRowShown="0" headerRowDxfId="21" dataDxfId="19" headerRowBorderDxfId="20" tableBorderDxfId="18">
  <autoFilter ref="A142:R259" xr:uid="{00000000-0009-0000-0100-000004000000}"/>
  <sortState xmlns:xlrd2="http://schemas.microsoft.com/office/spreadsheetml/2017/richdata2" ref="A143:R259">
    <sortCondition ref="A142:A259"/>
  </sortState>
  <tableColumns count="18">
    <tableColumn id="21" xr3:uid="{00000000-0010-0000-2C00-000015000000}" name="Nom / Dominance" dataDxfId="17">
      <calculatedColumnFormula>IF(Préroulés_Hybride[[#This Row],[Dominance Hybride (ds)]]= "-", Préroulés_Hybride[[#This Row],[Nom]],_xlfn.CONCAT(Préroulés_Hybride[[#This Row],[Nom]], " ","(", _xlfn.SINGLE(Préroulés_Hybride[Dominance Hybride (ds)]),")"))</calculatedColumnFormula>
    </tableColumn>
    <tableColumn id="1" xr3:uid="{00000000-0010-0000-2C00-000001000000}" name="Nom" dataDxfId="16"/>
    <tableColumn id="2" xr3:uid="{00000000-0010-0000-2C00-000002000000}" name="Cultivé au Québec" dataDxfId="15"/>
    <tableColumn id="3" xr3:uid="{00000000-0010-0000-2C00-000003000000}" name="Espèce" dataDxfId="14"/>
    <tableColumn id="4" xr3:uid="{00000000-0010-0000-2C00-000004000000}" name="Dominance Hybride (ds)" dataDxfId="13"/>
    <tableColumn id="19" xr3:uid="{00000000-0010-0000-2C00-000013000000}" name="Marque" dataDxfId="12"/>
    <tableColumn id="6" xr3:uid="{00000000-0010-0000-2C00-000006000000}" name="Variété" dataDxfId="11"/>
    <tableColumn id="8" xr3:uid="{00000000-0010-0000-2C00-000008000000}" name="Terpène dominant" dataDxfId="10"/>
    <tableColumn id="5" xr3:uid="{00000000-0010-0000-2C00-000005000000}" name="Colonne1" dataDxfId="9">
      <calculatedColumnFormula>_xlfn.CONCAT(Préroulés_Hybride[[#This Row],[Arômes]]," / ",Préroulés_Hybride[[#This Row],[Arômes2]])</calculatedColumnFormula>
    </tableColumn>
    <tableColumn id="9" xr3:uid="{00000000-0010-0000-2C00-000009000000}" name="Arômes" dataDxfId="8"/>
    <tableColumn id="10" xr3:uid="{00000000-0010-0000-2C00-00000A000000}" name="Arômes2" dataDxfId="7"/>
    <tableColumn id="14" xr3:uid="{00000000-0010-0000-2C00-00000E000000}" name="Format" dataDxfId="6"/>
    <tableColumn id="15" xr3:uid="{00000000-0010-0000-2C00-00000F000000}" name="Format2" dataDxfId="5"/>
    <tableColumn id="11" xr3:uid="{00000000-0010-0000-2C00-00000B000000}" name="Format3" dataDxfId="4"/>
    <tableColumn id="16" xr3:uid="{00000000-0010-0000-2C00-000010000000}" name="Format4" dataDxfId="3"/>
    <tableColumn id="12" xr3:uid="{00000000-0010-0000-2C00-00000C000000}" name="Catégorie" dataDxfId="2"/>
    <tableColumn id="13" xr3:uid="{00000000-0010-0000-2C00-00000D000000}" name="Prix" dataDxfId="1"/>
    <tableColumn id="7" xr3:uid="{EAF74EFF-0007-4AEA-8F0B-9E8DD7178AE6}" name="Écoulement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table" Target="../tables/table6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table" Target="../tables/table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table" Target="../tables/table9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5" Type="http://schemas.openxmlformats.org/officeDocument/2006/relationships/table" Target="../tables/table12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13" Type="http://schemas.openxmlformats.org/officeDocument/2006/relationships/table" Target="../tables/table1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5" Type="http://schemas.openxmlformats.org/officeDocument/2006/relationships/table" Target="../tables/table15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Relationship Id="rId14" Type="http://schemas.openxmlformats.org/officeDocument/2006/relationships/table" Target="../tables/table1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table" Target="../tables/table1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5" Type="http://schemas.openxmlformats.org/officeDocument/2006/relationships/ctrlProp" Target="../ctrlProps/ctrlProp45.xml"/><Relationship Id="rId15" Type="http://schemas.openxmlformats.org/officeDocument/2006/relationships/table" Target="../tables/table18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table" Target="../tables/table1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13" Type="http://schemas.openxmlformats.org/officeDocument/2006/relationships/ctrlProp" Target="../ctrlProps/ctrlProp62.xml"/><Relationship Id="rId18" Type="http://schemas.openxmlformats.org/officeDocument/2006/relationships/ctrlProp" Target="../ctrlProps/ctrlProp67.xml"/><Relationship Id="rId26" Type="http://schemas.openxmlformats.org/officeDocument/2006/relationships/ctrlProp" Target="../ctrlProps/ctrlProp7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70.xml"/><Relationship Id="rId7" Type="http://schemas.openxmlformats.org/officeDocument/2006/relationships/ctrlProp" Target="../ctrlProps/ctrlProp56.xml"/><Relationship Id="rId12" Type="http://schemas.openxmlformats.org/officeDocument/2006/relationships/ctrlProp" Target="../ctrlProps/ctrlProp61.xml"/><Relationship Id="rId17" Type="http://schemas.openxmlformats.org/officeDocument/2006/relationships/ctrlProp" Target="../ctrlProps/ctrlProp66.xml"/><Relationship Id="rId25" Type="http://schemas.openxmlformats.org/officeDocument/2006/relationships/ctrlProp" Target="../ctrlProps/ctrlProp74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65.xml"/><Relationship Id="rId20" Type="http://schemas.openxmlformats.org/officeDocument/2006/relationships/ctrlProp" Target="../ctrlProps/ctrlProp69.xml"/><Relationship Id="rId29" Type="http://schemas.openxmlformats.org/officeDocument/2006/relationships/table" Target="../tables/table20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24" Type="http://schemas.openxmlformats.org/officeDocument/2006/relationships/ctrlProp" Target="../ctrlProps/ctrlProp73.xml"/><Relationship Id="rId5" Type="http://schemas.openxmlformats.org/officeDocument/2006/relationships/ctrlProp" Target="../ctrlProps/ctrlProp54.xml"/><Relationship Id="rId15" Type="http://schemas.openxmlformats.org/officeDocument/2006/relationships/ctrlProp" Target="../ctrlProps/ctrlProp64.xml"/><Relationship Id="rId23" Type="http://schemas.openxmlformats.org/officeDocument/2006/relationships/ctrlProp" Target="../ctrlProps/ctrlProp72.xml"/><Relationship Id="rId28" Type="http://schemas.openxmlformats.org/officeDocument/2006/relationships/table" Target="../tables/table19.xml"/><Relationship Id="rId10" Type="http://schemas.openxmlformats.org/officeDocument/2006/relationships/ctrlProp" Target="../ctrlProps/ctrlProp59.xml"/><Relationship Id="rId19" Type="http://schemas.openxmlformats.org/officeDocument/2006/relationships/ctrlProp" Target="../ctrlProps/ctrlProp68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Relationship Id="rId22" Type="http://schemas.openxmlformats.org/officeDocument/2006/relationships/ctrlProp" Target="../ctrlProps/ctrlProp71.xml"/><Relationship Id="rId27" Type="http://schemas.openxmlformats.org/officeDocument/2006/relationships/ctrlProp" Target="../ctrlProps/ctrlProp76.xml"/><Relationship Id="rId30" Type="http://schemas.openxmlformats.org/officeDocument/2006/relationships/table" Target="../tables/table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1.xml"/><Relationship Id="rId13" Type="http://schemas.openxmlformats.org/officeDocument/2006/relationships/table" Target="../tables/table2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80.xml"/><Relationship Id="rId12" Type="http://schemas.openxmlformats.org/officeDocument/2006/relationships/ctrlProp" Target="../ctrlProps/ctrlProp8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9.xml"/><Relationship Id="rId11" Type="http://schemas.openxmlformats.org/officeDocument/2006/relationships/ctrlProp" Target="../ctrlProps/ctrlProp84.xml"/><Relationship Id="rId5" Type="http://schemas.openxmlformats.org/officeDocument/2006/relationships/ctrlProp" Target="../ctrlProps/ctrlProp78.xml"/><Relationship Id="rId15" Type="http://schemas.openxmlformats.org/officeDocument/2006/relationships/table" Target="../tables/table24.xml"/><Relationship Id="rId10" Type="http://schemas.openxmlformats.org/officeDocument/2006/relationships/ctrlProp" Target="../ctrlProps/ctrlProp83.xml"/><Relationship Id="rId4" Type="http://schemas.openxmlformats.org/officeDocument/2006/relationships/ctrlProp" Target="../ctrlProps/ctrlProp77.xml"/><Relationship Id="rId9" Type="http://schemas.openxmlformats.org/officeDocument/2006/relationships/ctrlProp" Target="../ctrlProps/ctrlProp82.xml"/><Relationship Id="rId14" Type="http://schemas.openxmlformats.org/officeDocument/2006/relationships/table" Target="../tables/table2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13" Type="http://schemas.openxmlformats.org/officeDocument/2006/relationships/table" Target="../tables/table2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89.xml"/><Relationship Id="rId12" Type="http://schemas.openxmlformats.org/officeDocument/2006/relationships/ctrlProp" Target="../ctrlProps/ctrlProp9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8.xml"/><Relationship Id="rId11" Type="http://schemas.openxmlformats.org/officeDocument/2006/relationships/ctrlProp" Target="../ctrlProps/ctrlProp93.xml"/><Relationship Id="rId5" Type="http://schemas.openxmlformats.org/officeDocument/2006/relationships/ctrlProp" Target="../ctrlProps/ctrlProp87.xml"/><Relationship Id="rId15" Type="http://schemas.openxmlformats.org/officeDocument/2006/relationships/table" Target="../tables/table27.xml"/><Relationship Id="rId10" Type="http://schemas.openxmlformats.org/officeDocument/2006/relationships/ctrlProp" Target="../ctrlProps/ctrlProp92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Relationship Id="rId14" Type="http://schemas.openxmlformats.org/officeDocument/2006/relationships/table" Target="../tables/table2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3" Type="http://schemas.openxmlformats.org/officeDocument/2006/relationships/vmlDrawing" Target="../drawings/vmlDrawing11.vml"/><Relationship Id="rId21" Type="http://schemas.openxmlformats.org/officeDocument/2006/relationships/ctrlProp" Target="../ctrlProps/ctrlProp112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table" Target="../tables/table30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table" Target="../tables/table29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table" Target="../tables/table2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7.xml"/><Relationship Id="rId13" Type="http://schemas.openxmlformats.org/officeDocument/2006/relationships/table" Target="../tables/table3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16.xml"/><Relationship Id="rId12" Type="http://schemas.openxmlformats.org/officeDocument/2006/relationships/ctrlProp" Target="../ctrlProps/ctrlProp12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15.xml"/><Relationship Id="rId11" Type="http://schemas.openxmlformats.org/officeDocument/2006/relationships/ctrlProp" Target="../ctrlProps/ctrlProp120.xml"/><Relationship Id="rId5" Type="http://schemas.openxmlformats.org/officeDocument/2006/relationships/ctrlProp" Target="../ctrlProps/ctrlProp114.xml"/><Relationship Id="rId15" Type="http://schemas.openxmlformats.org/officeDocument/2006/relationships/table" Target="../tables/table33.xml"/><Relationship Id="rId10" Type="http://schemas.openxmlformats.org/officeDocument/2006/relationships/ctrlProp" Target="../ctrlProps/ctrlProp119.xml"/><Relationship Id="rId4" Type="http://schemas.openxmlformats.org/officeDocument/2006/relationships/ctrlProp" Target="../ctrlProps/ctrlProp113.xml"/><Relationship Id="rId9" Type="http://schemas.openxmlformats.org/officeDocument/2006/relationships/ctrlProp" Target="../ctrlProps/ctrlProp118.xml"/><Relationship Id="rId14" Type="http://schemas.openxmlformats.org/officeDocument/2006/relationships/table" Target="../tables/table3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13" Type="http://schemas.openxmlformats.org/officeDocument/2006/relationships/table" Target="../tables/table3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25.xml"/><Relationship Id="rId12" Type="http://schemas.openxmlformats.org/officeDocument/2006/relationships/ctrlProp" Target="../ctrlProps/ctrlProp13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5" Type="http://schemas.openxmlformats.org/officeDocument/2006/relationships/ctrlProp" Target="../ctrlProps/ctrlProp123.xml"/><Relationship Id="rId15" Type="http://schemas.openxmlformats.org/officeDocument/2006/relationships/table" Target="../tables/table36.xml"/><Relationship Id="rId10" Type="http://schemas.openxmlformats.org/officeDocument/2006/relationships/ctrlProp" Target="../ctrlProps/ctrlProp128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Relationship Id="rId14" Type="http://schemas.openxmlformats.org/officeDocument/2006/relationships/table" Target="../tables/table3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5.xml"/><Relationship Id="rId13" Type="http://schemas.openxmlformats.org/officeDocument/2006/relationships/ctrlProp" Target="../ctrlProps/ctrlProp140.xml"/><Relationship Id="rId18" Type="http://schemas.openxmlformats.org/officeDocument/2006/relationships/ctrlProp" Target="../ctrlProps/ctrlProp145.xml"/><Relationship Id="rId3" Type="http://schemas.openxmlformats.org/officeDocument/2006/relationships/vmlDrawing" Target="../drawings/vmlDrawing14.vml"/><Relationship Id="rId21" Type="http://schemas.openxmlformats.org/officeDocument/2006/relationships/ctrlProp" Target="../ctrlProps/ctrlProp148.xml"/><Relationship Id="rId7" Type="http://schemas.openxmlformats.org/officeDocument/2006/relationships/ctrlProp" Target="../ctrlProps/ctrlProp134.xml"/><Relationship Id="rId12" Type="http://schemas.openxmlformats.org/officeDocument/2006/relationships/ctrlProp" Target="../ctrlProps/ctrlProp139.xml"/><Relationship Id="rId17" Type="http://schemas.openxmlformats.org/officeDocument/2006/relationships/ctrlProp" Target="../ctrlProps/ctrlProp144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143.xml"/><Relationship Id="rId20" Type="http://schemas.openxmlformats.org/officeDocument/2006/relationships/ctrlProp" Target="../ctrlProps/ctrlProp147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33.xml"/><Relationship Id="rId11" Type="http://schemas.openxmlformats.org/officeDocument/2006/relationships/ctrlProp" Target="../ctrlProps/ctrlProp138.xml"/><Relationship Id="rId24" Type="http://schemas.openxmlformats.org/officeDocument/2006/relationships/table" Target="../tables/table39.xml"/><Relationship Id="rId5" Type="http://schemas.openxmlformats.org/officeDocument/2006/relationships/ctrlProp" Target="../ctrlProps/ctrlProp132.xml"/><Relationship Id="rId15" Type="http://schemas.openxmlformats.org/officeDocument/2006/relationships/ctrlProp" Target="../ctrlProps/ctrlProp142.xml"/><Relationship Id="rId23" Type="http://schemas.openxmlformats.org/officeDocument/2006/relationships/table" Target="../tables/table38.xml"/><Relationship Id="rId10" Type="http://schemas.openxmlformats.org/officeDocument/2006/relationships/ctrlProp" Target="../ctrlProps/ctrlProp137.xml"/><Relationship Id="rId19" Type="http://schemas.openxmlformats.org/officeDocument/2006/relationships/ctrlProp" Target="../ctrlProps/ctrlProp146.xml"/><Relationship Id="rId4" Type="http://schemas.openxmlformats.org/officeDocument/2006/relationships/ctrlProp" Target="../ctrlProps/ctrlProp131.xml"/><Relationship Id="rId9" Type="http://schemas.openxmlformats.org/officeDocument/2006/relationships/ctrlProp" Target="../ctrlProps/ctrlProp136.xml"/><Relationship Id="rId14" Type="http://schemas.openxmlformats.org/officeDocument/2006/relationships/ctrlProp" Target="../ctrlProps/ctrlProp141.xml"/><Relationship Id="rId22" Type="http://schemas.openxmlformats.org/officeDocument/2006/relationships/table" Target="../tables/table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3.xml"/><Relationship Id="rId13" Type="http://schemas.openxmlformats.org/officeDocument/2006/relationships/table" Target="../tables/table40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52.xml"/><Relationship Id="rId12" Type="http://schemas.openxmlformats.org/officeDocument/2006/relationships/ctrlProp" Target="../ctrlProps/ctrlProp15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51.xml"/><Relationship Id="rId11" Type="http://schemas.openxmlformats.org/officeDocument/2006/relationships/ctrlProp" Target="../ctrlProps/ctrlProp156.xml"/><Relationship Id="rId5" Type="http://schemas.openxmlformats.org/officeDocument/2006/relationships/ctrlProp" Target="../ctrlProps/ctrlProp150.xml"/><Relationship Id="rId15" Type="http://schemas.openxmlformats.org/officeDocument/2006/relationships/table" Target="../tables/table42.xml"/><Relationship Id="rId10" Type="http://schemas.openxmlformats.org/officeDocument/2006/relationships/ctrlProp" Target="../ctrlProps/ctrlProp155.xml"/><Relationship Id="rId4" Type="http://schemas.openxmlformats.org/officeDocument/2006/relationships/ctrlProp" Target="../ctrlProps/ctrlProp149.xml"/><Relationship Id="rId9" Type="http://schemas.openxmlformats.org/officeDocument/2006/relationships/ctrlProp" Target="../ctrlProps/ctrlProp154.xml"/><Relationship Id="rId14" Type="http://schemas.openxmlformats.org/officeDocument/2006/relationships/table" Target="../tables/table41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2.xml"/><Relationship Id="rId13" Type="http://schemas.openxmlformats.org/officeDocument/2006/relationships/ctrlProp" Target="../ctrlProps/ctrlProp167.xml"/><Relationship Id="rId18" Type="http://schemas.openxmlformats.org/officeDocument/2006/relationships/ctrlProp" Target="../ctrlProps/ctrlProp172.xml"/><Relationship Id="rId3" Type="http://schemas.openxmlformats.org/officeDocument/2006/relationships/vmlDrawing" Target="../drawings/vmlDrawing16.vml"/><Relationship Id="rId21" Type="http://schemas.openxmlformats.org/officeDocument/2006/relationships/ctrlProp" Target="../ctrlProps/ctrlProp175.xml"/><Relationship Id="rId7" Type="http://schemas.openxmlformats.org/officeDocument/2006/relationships/ctrlProp" Target="../ctrlProps/ctrlProp161.xml"/><Relationship Id="rId12" Type="http://schemas.openxmlformats.org/officeDocument/2006/relationships/ctrlProp" Target="../ctrlProps/ctrlProp166.xml"/><Relationship Id="rId17" Type="http://schemas.openxmlformats.org/officeDocument/2006/relationships/ctrlProp" Target="../ctrlProps/ctrlProp171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170.xml"/><Relationship Id="rId20" Type="http://schemas.openxmlformats.org/officeDocument/2006/relationships/ctrlProp" Target="../ctrlProps/ctrlProp174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60.xml"/><Relationship Id="rId11" Type="http://schemas.openxmlformats.org/officeDocument/2006/relationships/ctrlProp" Target="../ctrlProps/ctrlProp165.xml"/><Relationship Id="rId24" Type="http://schemas.openxmlformats.org/officeDocument/2006/relationships/table" Target="../tables/table45.xml"/><Relationship Id="rId5" Type="http://schemas.openxmlformats.org/officeDocument/2006/relationships/ctrlProp" Target="../ctrlProps/ctrlProp159.xml"/><Relationship Id="rId15" Type="http://schemas.openxmlformats.org/officeDocument/2006/relationships/ctrlProp" Target="../ctrlProps/ctrlProp169.xml"/><Relationship Id="rId23" Type="http://schemas.openxmlformats.org/officeDocument/2006/relationships/table" Target="../tables/table44.xml"/><Relationship Id="rId10" Type="http://schemas.openxmlformats.org/officeDocument/2006/relationships/ctrlProp" Target="../ctrlProps/ctrlProp164.xml"/><Relationship Id="rId19" Type="http://schemas.openxmlformats.org/officeDocument/2006/relationships/ctrlProp" Target="../ctrlProps/ctrlProp173.xml"/><Relationship Id="rId4" Type="http://schemas.openxmlformats.org/officeDocument/2006/relationships/ctrlProp" Target="../ctrlProps/ctrlProp158.xml"/><Relationship Id="rId9" Type="http://schemas.openxmlformats.org/officeDocument/2006/relationships/ctrlProp" Target="../ctrlProps/ctrlProp163.xml"/><Relationship Id="rId14" Type="http://schemas.openxmlformats.org/officeDocument/2006/relationships/ctrlProp" Target="../ctrlProps/ctrlProp168.xml"/><Relationship Id="rId22" Type="http://schemas.openxmlformats.org/officeDocument/2006/relationships/table" Target="../tables/table4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ctrlProp" Target="../ctrlProps/ctrlProp185.xml"/><Relationship Id="rId18" Type="http://schemas.openxmlformats.org/officeDocument/2006/relationships/table" Target="../tables/table47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17" Type="http://schemas.openxmlformats.org/officeDocument/2006/relationships/table" Target="../tables/table46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188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5" Type="http://schemas.openxmlformats.org/officeDocument/2006/relationships/ctrlProp" Target="../ctrlProps/ctrlProp177.xml"/><Relationship Id="rId15" Type="http://schemas.openxmlformats.org/officeDocument/2006/relationships/ctrlProp" Target="../ctrlProps/ctrlProp187.xml"/><Relationship Id="rId10" Type="http://schemas.openxmlformats.org/officeDocument/2006/relationships/ctrlProp" Target="../ctrlProps/ctrlProp182.xml"/><Relationship Id="rId19" Type="http://schemas.openxmlformats.org/officeDocument/2006/relationships/table" Target="../tables/table48.xml"/><Relationship Id="rId4" Type="http://schemas.openxmlformats.org/officeDocument/2006/relationships/ctrlProp" Target="../ctrlProps/ctrlProp176.xml"/><Relationship Id="rId9" Type="http://schemas.openxmlformats.org/officeDocument/2006/relationships/ctrlProp" Target="../ctrlProps/ctrlProp181.xml"/><Relationship Id="rId14" Type="http://schemas.openxmlformats.org/officeDocument/2006/relationships/ctrlProp" Target="../ctrlProps/ctrlProp18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3.xml"/><Relationship Id="rId13" Type="http://schemas.openxmlformats.org/officeDocument/2006/relationships/table" Target="../tables/table49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92.xml"/><Relationship Id="rId12" Type="http://schemas.openxmlformats.org/officeDocument/2006/relationships/ctrlProp" Target="../ctrlProps/ctrlProp19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91.xml"/><Relationship Id="rId11" Type="http://schemas.openxmlformats.org/officeDocument/2006/relationships/ctrlProp" Target="../ctrlProps/ctrlProp196.xml"/><Relationship Id="rId5" Type="http://schemas.openxmlformats.org/officeDocument/2006/relationships/ctrlProp" Target="../ctrlProps/ctrlProp190.xml"/><Relationship Id="rId15" Type="http://schemas.openxmlformats.org/officeDocument/2006/relationships/table" Target="../tables/table51.xml"/><Relationship Id="rId10" Type="http://schemas.openxmlformats.org/officeDocument/2006/relationships/ctrlProp" Target="../ctrlProps/ctrlProp195.xml"/><Relationship Id="rId4" Type="http://schemas.openxmlformats.org/officeDocument/2006/relationships/ctrlProp" Target="../ctrlProps/ctrlProp189.xml"/><Relationship Id="rId9" Type="http://schemas.openxmlformats.org/officeDocument/2006/relationships/ctrlProp" Target="../ctrlProps/ctrlProp194.xml"/><Relationship Id="rId14" Type="http://schemas.openxmlformats.org/officeDocument/2006/relationships/table" Target="../tables/table50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2.xml"/><Relationship Id="rId13" Type="http://schemas.openxmlformats.org/officeDocument/2006/relationships/table" Target="../tables/table52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201.xml"/><Relationship Id="rId12" Type="http://schemas.openxmlformats.org/officeDocument/2006/relationships/ctrlProp" Target="../ctrlProps/ctrlProp20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00.xml"/><Relationship Id="rId11" Type="http://schemas.openxmlformats.org/officeDocument/2006/relationships/ctrlProp" Target="../ctrlProps/ctrlProp205.xml"/><Relationship Id="rId5" Type="http://schemas.openxmlformats.org/officeDocument/2006/relationships/ctrlProp" Target="../ctrlProps/ctrlProp199.xml"/><Relationship Id="rId15" Type="http://schemas.openxmlformats.org/officeDocument/2006/relationships/table" Target="../tables/table54.xml"/><Relationship Id="rId10" Type="http://schemas.openxmlformats.org/officeDocument/2006/relationships/ctrlProp" Target="../ctrlProps/ctrlProp204.xml"/><Relationship Id="rId4" Type="http://schemas.openxmlformats.org/officeDocument/2006/relationships/ctrlProp" Target="../ctrlProps/ctrlProp198.xml"/><Relationship Id="rId9" Type="http://schemas.openxmlformats.org/officeDocument/2006/relationships/ctrlProp" Target="../ctrlProps/ctrlProp203.xml"/><Relationship Id="rId14" Type="http://schemas.openxmlformats.org/officeDocument/2006/relationships/table" Target="../tables/table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20.bin"/><Relationship Id="rId4" Type="http://schemas.openxmlformats.org/officeDocument/2006/relationships/table" Target="../tables/table5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P39"/>
  <sheetViews>
    <sheetView showGridLines="0" showRowColHeaders="0" zoomScale="85" workbookViewId="0"/>
  </sheetViews>
  <sheetFormatPr baseColWidth="10" defaultColWidth="11.42578125" defaultRowHeight="15"/>
  <cols>
    <col min="11" max="11" width="11.42578125" customWidth="1"/>
  </cols>
  <sheetData>
    <row r="1" spans="1:15">
      <c r="A1" s="136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</row>
    <row r="2" spans="1:15" ht="15" customHeight="1">
      <c r="A2" s="136"/>
      <c r="B2" s="1327" t="s">
        <v>0</v>
      </c>
      <c r="C2" s="1328"/>
      <c r="D2" s="1328"/>
      <c r="E2" s="1328"/>
      <c r="F2" s="1328"/>
      <c r="G2" s="1328"/>
      <c r="H2" s="1328"/>
      <c r="I2" s="1328"/>
      <c r="J2" s="1328"/>
      <c r="K2" s="1329"/>
      <c r="L2" s="136"/>
      <c r="M2" s="136"/>
      <c r="O2" t="s">
        <v>1</v>
      </c>
    </row>
    <row r="3" spans="1:15" ht="15" customHeight="1">
      <c r="A3" s="136"/>
      <c r="B3" s="1330"/>
      <c r="C3" s="1331"/>
      <c r="D3" s="1331"/>
      <c r="E3" s="1331"/>
      <c r="F3" s="1331"/>
      <c r="G3" s="1331"/>
      <c r="H3" s="1331"/>
      <c r="I3" s="1331"/>
      <c r="J3" s="1331"/>
      <c r="K3" s="1332"/>
      <c r="L3" s="136"/>
      <c r="M3" s="136"/>
    </row>
    <row r="4" spans="1:15" ht="15" customHeight="1">
      <c r="A4" s="136"/>
      <c r="B4" s="1330"/>
      <c r="C4" s="1331"/>
      <c r="D4" s="1331"/>
      <c r="E4" s="1331"/>
      <c r="F4" s="1331"/>
      <c r="G4" s="1331"/>
      <c r="H4" s="1331"/>
      <c r="I4" s="1331"/>
      <c r="J4" s="1331"/>
      <c r="K4" s="1332"/>
      <c r="L4" s="136"/>
      <c r="M4" s="136"/>
    </row>
    <row r="5" spans="1:15" ht="15" customHeight="1">
      <c r="A5" s="136"/>
      <c r="B5" s="1330"/>
      <c r="C5" s="1331"/>
      <c r="D5" s="1331"/>
      <c r="E5" s="1331"/>
      <c r="F5" s="1331"/>
      <c r="G5" s="1331"/>
      <c r="H5" s="1331"/>
      <c r="I5" s="1331"/>
      <c r="J5" s="1331"/>
      <c r="K5" s="1332"/>
      <c r="L5" s="136"/>
      <c r="M5" s="136"/>
    </row>
    <row r="6" spans="1:15" ht="15" customHeight="1">
      <c r="A6" s="136"/>
      <c r="B6" s="1333"/>
      <c r="C6" s="1334"/>
      <c r="D6" s="1334"/>
      <c r="E6" s="1334"/>
      <c r="F6" s="1334"/>
      <c r="G6" s="1334"/>
      <c r="H6" s="1334"/>
      <c r="I6" s="1334"/>
      <c r="J6" s="1334"/>
      <c r="K6" s="1335"/>
      <c r="L6" s="136"/>
      <c r="M6" s="136"/>
    </row>
    <row r="7" spans="1:15">
      <c r="A7" s="136"/>
      <c r="B7" s="136"/>
      <c r="C7" s="136"/>
      <c r="D7" s="136"/>
      <c r="E7" s="137"/>
      <c r="F7" s="137"/>
      <c r="G7" s="136"/>
      <c r="H7" s="136"/>
      <c r="I7" s="136"/>
      <c r="J7" s="136"/>
      <c r="K7" s="136"/>
      <c r="L7" s="136"/>
      <c r="M7" s="136"/>
    </row>
    <row r="8" spans="1:15">
      <c r="A8" s="136"/>
      <c r="B8" s="138" t="s">
        <v>2</v>
      </c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</row>
    <row r="9" spans="1:15">
      <c r="A9" s="136"/>
      <c r="B9" s="139" t="s">
        <v>3</v>
      </c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</row>
    <row r="10" spans="1:15">
      <c r="A10" s="136"/>
      <c r="B10" s="139" t="s">
        <v>4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</row>
    <row r="11" spans="1:15">
      <c r="A11" s="136"/>
      <c r="B11" s="136" t="s">
        <v>5</v>
      </c>
      <c r="C11" s="136"/>
      <c r="D11" s="136"/>
      <c r="E11" s="136"/>
      <c r="F11" s="136"/>
      <c r="G11" s="136"/>
      <c r="H11" s="136"/>
      <c r="I11" s="136"/>
      <c r="J11" s="136"/>
      <c r="K11" s="136"/>
      <c r="L11" s="136"/>
      <c r="M11" s="136"/>
    </row>
    <row r="12" spans="1:15">
      <c r="A12" s="136"/>
      <c r="B12" s="136" t="s">
        <v>6</v>
      </c>
      <c r="C12" s="136"/>
      <c r="D12" s="136"/>
      <c r="E12" s="136"/>
      <c r="F12" s="136"/>
      <c r="G12" s="136"/>
      <c r="H12" s="136"/>
      <c r="I12" s="136"/>
      <c r="J12" s="136"/>
      <c r="K12" s="136"/>
      <c r="L12" s="136"/>
      <c r="M12" s="136"/>
    </row>
    <row r="13" spans="1:15">
      <c r="A13" s="136"/>
      <c r="B13" s="138" t="s">
        <v>7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</row>
    <row r="14" spans="1:15">
      <c r="A14" s="136"/>
      <c r="B14" s="139" t="s">
        <v>8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</row>
    <row r="15" spans="1:15">
      <c r="A15" s="136"/>
      <c r="B15" s="139" t="s">
        <v>9</v>
      </c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</row>
    <row r="16" spans="1:15">
      <c r="A16" s="136"/>
      <c r="B16" s="139" t="s">
        <v>10</v>
      </c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6">
      <c r="A17" s="136"/>
      <c r="B17" s="136" t="s">
        <v>11</v>
      </c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</row>
    <row r="18" spans="1:16">
      <c r="A18" s="136"/>
      <c r="B18" s="136" t="s">
        <v>6</v>
      </c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</row>
    <row r="19" spans="1:16">
      <c r="A19" s="136"/>
      <c r="B19" s="138" t="s">
        <v>12</v>
      </c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6">
      <c r="A20" s="136"/>
      <c r="B20" s="139" t="s">
        <v>13</v>
      </c>
      <c r="C20" s="136"/>
      <c r="D20" s="136"/>
      <c r="E20" s="136"/>
      <c r="F20" s="136"/>
      <c r="G20" s="136"/>
      <c r="H20" s="136"/>
      <c r="I20" s="136"/>
      <c r="J20" s="136"/>
      <c r="K20" s="136"/>
      <c r="L20" s="136"/>
      <c r="M20" s="136"/>
    </row>
    <row r="21" spans="1:16">
      <c r="A21" s="136"/>
      <c r="B21" s="139" t="s">
        <v>14</v>
      </c>
      <c r="C21" s="136"/>
      <c r="D21" s="136"/>
      <c r="E21" s="136"/>
      <c r="F21" s="136"/>
      <c r="G21" s="136"/>
      <c r="H21" s="136"/>
      <c r="I21" s="136"/>
      <c r="J21" s="136"/>
      <c r="K21" s="136"/>
      <c r="L21" s="136"/>
      <c r="M21" s="136"/>
    </row>
    <row r="22" spans="1:16">
      <c r="A22" s="136"/>
      <c r="B22" s="139" t="s">
        <v>15</v>
      </c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P22" s="47"/>
    </row>
    <row r="23" spans="1:16">
      <c r="A23" s="136"/>
      <c r="B23" s="136" t="s">
        <v>6</v>
      </c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P23" s="73"/>
    </row>
    <row r="24" spans="1:16">
      <c r="A24" s="136"/>
      <c r="B24" s="138" t="s">
        <v>16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P24" s="73"/>
    </row>
    <row r="25" spans="1:16">
      <c r="A25" s="136"/>
      <c r="B25" s="139" t="s">
        <v>17</v>
      </c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P25" s="20"/>
    </row>
    <row r="26" spans="1:16">
      <c r="A26" s="136"/>
      <c r="B26" s="139" t="s">
        <v>18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P26" s="20"/>
    </row>
    <row r="27" spans="1:16">
      <c r="A27" s="136"/>
      <c r="B27" s="139" t="s">
        <v>19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P27" s="47"/>
    </row>
    <row r="28" spans="1:16">
      <c r="A28" s="136"/>
      <c r="B28" s="136"/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P28" s="73"/>
    </row>
    <row r="29" spans="1:16">
      <c r="A29" s="136"/>
      <c r="B29" s="361" t="s">
        <v>20</v>
      </c>
      <c r="C29" s="364"/>
      <c r="D29" s="364"/>
      <c r="E29" s="364"/>
      <c r="F29" s="364"/>
      <c r="G29" s="364"/>
      <c r="H29" s="364"/>
      <c r="I29" s="364"/>
      <c r="J29" s="364"/>
      <c r="K29" s="364"/>
      <c r="L29" s="364"/>
      <c r="M29" s="136"/>
      <c r="P29" s="73"/>
    </row>
    <row r="30" spans="1:16">
      <c r="A30" s="136"/>
      <c r="B30" s="361"/>
      <c r="C30" s="364"/>
      <c r="D30" s="364"/>
      <c r="E30" s="364"/>
      <c r="F30" s="364"/>
      <c r="G30" s="364"/>
      <c r="H30" s="364"/>
      <c r="I30" s="364"/>
      <c r="J30" s="364"/>
      <c r="K30" s="364"/>
      <c r="L30" s="364"/>
      <c r="M30" s="136"/>
      <c r="P30" s="73"/>
    </row>
    <row r="31" spans="1:16">
      <c r="A31" s="136"/>
      <c r="B31" s="362" t="s">
        <v>21</v>
      </c>
      <c r="C31" s="364"/>
      <c r="D31" s="364"/>
      <c r="E31" s="364"/>
      <c r="F31" s="364"/>
      <c r="G31" s="364"/>
      <c r="H31" s="364"/>
      <c r="I31" s="364"/>
      <c r="J31" s="364"/>
      <c r="K31" s="364"/>
      <c r="L31" s="364"/>
      <c r="M31" s="136"/>
      <c r="P31" s="20"/>
    </row>
    <row r="32" spans="1:16">
      <c r="A32" s="136"/>
      <c r="B32" s="362" t="s">
        <v>22</v>
      </c>
      <c r="C32" s="364"/>
      <c r="D32" s="364"/>
      <c r="E32" s="364"/>
      <c r="F32" s="364"/>
      <c r="G32" s="364"/>
      <c r="H32" s="364"/>
      <c r="I32" s="364"/>
      <c r="J32" s="364"/>
      <c r="K32" s="364"/>
      <c r="L32" s="364"/>
      <c r="M32" s="136"/>
      <c r="P32" s="20"/>
    </row>
    <row r="33" spans="1:16">
      <c r="A33" s="136"/>
      <c r="B33" s="363" t="s">
        <v>23</v>
      </c>
      <c r="C33" s="364"/>
      <c r="D33" s="364"/>
      <c r="E33" s="364"/>
      <c r="F33" s="364"/>
      <c r="G33" s="364"/>
      <c r="H33" s="364"/>
      <c r="I33" s="364"/>
      <c r="J33" s="364"/>
      <c r="K33" s="364"/>
      <c r="L33" s="364"/>
      <c r="M33" s="136"/>
      <c r="P33" s="47"/>
    </row>
    <row r="34" spans="1:16">
      <c r="B34" s="362" t="s">
        <v>24</v>
      </c>
      <c r="C34" s="365"/>
      <c r="D34" s="365"/>
      <c r="E34" s="365"/>
      <c r="F34" s="365"/>
      <c r="G34" s="365"/>
      <c r="H34" s="365"/>
      <c r="I34" s="365"/>
      <c r="J34" s="365"/>
      <c r="K34" s="365"/>
      <c r="L34" s="365"/>
      <c r="P34" s="73"/>
    </row>
    <row r="35" spans="1:16">
      <c r="B35" s="362" t="s">
        <v>25</v>
      </c>
      <c r="C35" s="365"/>
      <c r="D35" s="365"/>
      <c r="E35" s="365"/>
      <c r="F35" s="365"/>
      <c r="G35" s="365"/>
      <c r="H35" s="365"/>
      <c r="I35" s="365"/>
      <c r="J35" s="365"/>
      <c r="K35" s="365"/>
      <c r="L35" s="365"/>
      <c r="P35" s="73"/>
    </row>
    <row r="36" spans="1:16">
      <c r="B36" s="365"/>
      <c r="C36" s="365"/>
      <c r="D36" s="365"/>
      <c r="E36" s="365"/>
      <c r="F36" s="365"/>
      <c r="G36" s="365"/>
      <c r="H36" s="365"/>
      <c r="I36" s="365"/>
      <c r="J36" s="365"/>
      <c r="K36" s="365"/>
      <c r="L36" s="365"/>
      <c r="P36" s="73"/>
    </row>
    <row r="37" spans="1:16">
      <c r="P37" s="20"/>
    </row>
    <row r="38" spans="1:16" ht="21">
      <c r="B38" s="366" t="s">
        <v>26</v>
      </c>
      <c r="P38" s="47"/>
    </row>
    <row r="39" spans="1:16">
      <c r="P39" s="73"/>
    </row>
  </sheetData>
  <mergeCells count="1">
    <mergeCell ref="B2:K6"/>
  </mergeCells>
  <pageMargins left="0.7" right="0.7" top="0.75" bottom="0.75" header="0.3" footer="0.3"/>
  <pageSetup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11</xdr:col>
                    <xdr:colOff>533400</xdr:colOff>
                    <xdr:row>1</xdr:row>
                    <xdr:rowOff>9525</xdr:rowOff>
                  </from>
                  <to>
                    <xdr:col>19</xdr:col>
                    <xdr:colOff>342900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pageSetUpPr fitToPage="1"/>
  </sheetPr>
  <dimension ref="A1:K85"/>
  <sheetViews>
    <sheetView topLeftCell="A34" zoomScale="85" zoomScaleNormal="85" workbookViewId="0">
      <selection activeCell="K79" sqref="K79"/>
    </sheetView>
  </sheetViews>
  <sheetFormatPr baseColWidth="10" defaultColWidth="11.42578125" defaultRowHeight="17.25"/>
  <cols>
    <col min="1" max="1" width="5.140625" style="1" customWidth="1"/>
    <col min="2" max="2" width="4.140625" style="23" customWidth="1"/>
    <col min="3" max="3" width="5.85546875" style="46" customWidth="1"/>
    <col min="4" max="4" width="4.28515625" style="8" customWidth="1"/>
    <col min="5" max="5" width="43.28515625" style="36" customWidth="1"/>
    <col min="6" max="6" width="41.5703125" style="30" bestFit="1" customWidth="1"/>
    <col min="7" max="7" width="13.28515625" style="30" bestFit="1" customWidth="1"/>
    <col min="8" max="8" width="13.85546875" style="4" bestFit="1" customWidth="1"/>
    <col min="9" max="9" width="12.5703125" style="2" bestFit="1" customWidth="1"/>
    <col min="10" max="10" width="25.7109375" style="1" bestFit="1" customWidth="1"/>
    <col min="11" max="11" width="17.28515625" style="1" bestFit="1" customWidth="1"/>
    <col min="12" max="16384" width="11.42578125" style="1"/>
  </cols>
  <sheetData>
    <row r="1" spans="1:11" ht="9.75" customHeight="1" thickBot="1">
      <c r="A1" s="16"/>
      <c r="B1" s="21"/>
      <c r="C1" s="42"/>
      <c r="D1" s="6"/>
      <c r="E1" s="6"/>
      <c r="F1" s="28"/>
      <c r="G1" s="28"/>
      <c r="H1" s="5"/>
    </row>
    <row r="2" spans="1:11" ht="39" customHeight="1" thickBot="1">
      <c r="A2" s="1336" t="s">
        <v>27</v>
      </c>
      <c r="B2" s="1337"/>
      <c r="C2" s="1337"/>
      <c r="D2" s="1337"/>
      <c r="E2" s="1337"/>
      <c r="F2" s="1337"/>
      <c r="G2" s="1337"/>
      <c r="H2" s="1337"/>
      <c r="I2" s="1337"/>
      <c r="J2" s="1337"/>
      <c r="K2" s="1338"/>
    </row>
    <row r="3" spans="1:11" ht="19.5" customHeight="1" thickBot="1">
      <c r="A3" s="1348" t="s">
        <v>28</v>
      </c>
      <c r="B3" s="1349"/>
      <c r="C3" s="1349"/>
      <c r="D3" s="1350"/>
      <c r="E3" s="91" t="s">
        <v>29</v>
      </c>
      <c r="F3" s="91" t="s">
        <v>30</v>
      </c>
      <c r="G3" s="105" t="s">
        <v>31</v>
      </c>
      <c r="H3" s="92" t="s">
        <v>32</v>
      </c>
      <c r="I3" s="109" t="s">
        <v>33</v>
      </c>
      <c r="J3" s="92" t="s">
        <v>34</v>
      </c>
      <c r="K3" s="91" t="s">
        <v>35</v>
      </c>
    </row>
    <row r="4" spans="1:11" ht="6" customHeight="1" thickBot="1">
      <c r="A4" s="39" t="s">
        <v>36</v>
      </c>
      <c r="B4" s="26" t="s">
        <v>37</v>
      </c>
      <c r="C4" s="43" t="s">
        <v>38</v>
      </c>
      <c r="D4" s="26" t="s">
        <v>39</v>
      </c>
      <c r="E4" s="41" t="s">
        <v>29</v>
      </c>
      <c r="F4" s="25" t="s">
        <v>40</v>
      </c>
      <c r="G4" s="106" t="s">
        <v>31</v>
      </c>
      <c r="H4" s="113" t="s">
        <v>32</v>
      </c>
      <c r="I4" s="110" t="s">
        <v>33</v>
      </c>
      <c r="J4" s="27" t="s">
        <v>34</v>
      </c>
      <c r="K4" s="37" t="s">
        <v>35</v>
      </c>
    </row>
    <row r="5" spans="1:11" ht="18.75" customHeight="1">
      <c r="A5" s="54">
        <f>IFERROR(VLOOKUP(E5,Préroulés_Indica[],11,FALSE),"-")</f>
        <v>1</v>
      </c>
      <c r="B5" s="55" t="str">
        <f>IFERROR(VLOOKUP(E5,Préroulés_Indica[],12,FALSE),"-")</f>
        <v>x</v>
      </c>
      <c r="C5" s="74">
        <f>IFERROR(VLOOKUP(E5,Préroulés_Indica[],13,FALSE),"-")</f>
        <v>1</v>
      </c>
      <c r="D5" s="85" t="str">
        <f>IFERROR(VLOOKUP(E5,Préroulés_Indica[],14,FALSE),"-")</f>
        <v>g</v>
      </c>
      <c r="E5" s="75" t="s">
        <v>41</v>
      </c>
      <c r="F5" s="79" t="str">
        <f>IFERROR(VLOOKUP(E5,Préroulés_Indica[],6,FALSE),"-")</f>
        <v>Riff</v>
      </c>
      <c r="G5" s="107">
        <f>IFERROR(VLOOKUP(E5,Préroulés_Indica[],16,FALSE),"-")</f>
        <v>10.6</v>
      </c>
      <c r="H5" s="82">
        <v>0.23</v>
      </c>
      <c r="I5" s="111" t="s">
        <v>42</v>
      </c>
      <c r="J5" s="79" t="str">
        <f>IFERROR(VLOOKUP(E5,Préroulés_Indica[],8,FALSE),"")</f>
        <v>Fruité / -</v>
      </c>
      <c r="K5" s="88" t="str">
        <f>IFERROR(VLOOKUP(E5,Préroulés_Indica[],2,FALSE),"-")</f>
        <v>-</v>
      </c>
    </row>
    <row r="6" spans="1:11" ht="18.75" customHeight="1">
      <c r="A6" s="56" t="str">
        <f>IFERROR(VLOOKUP(E6,Préroulés_Indica[],11,FALSE),"-")</f>
        <v>-</v>
      </c>
      <c r="B6" s="57" t="str">
        <f>IFERROR(VLOOKUP(E6,Préroulés_Indica[],12,FALSE),"-")</f>
        <v>-</v>
      </c>
      <c r="C6" s="58" t="str">
        <f>IFERROR(VLOOKUP(E6,Préroulés_Indica[],13,FALSE),"-")</f>
        <v>-</v>
      </c>
      <c r="D6" s="86" t="str">
        <f>IFERROR(VLOOKUP(E6,Préroulés_Indica[],14,FALSE),"-")</f>
        <v>-</v>
      </c>
      <c r="E6" s="76" t="s">
        <v>43</v>
      </c>
      <c r="F6" s="80" t="str">
        <f>IFERROR(VLOOKUP(E6,Préroulés_Indica[],6,FALSE),"-")</f>
        <v>-</v>
      </c>
      <c r="G6" s="108" t="str">
        <f>IFERROR(VLOOKUP(E6,Préroulés_Indica[],16,FALSE),"-")</f>
        <v>-</v>
      </c>
      <c r="H6" s="83">
        <v>0.21</v>
      </c>
      <c r="I6" s="112" t="s">
        <v>42</v>
      </c>
      <c r="J6" s="80" t="str">
        <f>IFERROR(VLOOKUP(E6,Préroulés_Indica[],8,FALSE),"")</f>
        <v/>
      </c>
      <c r="K6" s="89" t="str">
        <f>IFERROR(VLOOKUP(E6,Préroulés_Indica[],2,FALSE),"-")</f>
        <v>-</v>
      </c>
    </row>
    <row r="7" spans="1:11" ht="18.75" customHeight="1">
      <c r="A7" s="56" t="str">
        <f>IFERROR(VLOOKUP(E7,Préroulés_Indica[],11,FALSE),"-")</f>
        <v>-</v>
      </c>
      <c r="B7" s="57" t="str">
        <f>IFERROR(VLOOKUP(E7,Préroulés_Indica[],12,FALSE),"-")</f>
        <v>-</v>
      </c>
      <c r="C7" s="58" t="str">
        <f>IFERROR(VLOOKUP(E7,Préroulés_Indica[],13,FALSE),"-")</f>
        <v>-</v>
      </c>
      <c r="D7" s="86" t="str">
        <f>IFERROR(VLOOKUP(E7,Préroulés_Indica[],14,FALSE),"-")</f>
        <v>-</v>
      </c>
      <c r="E7" s="76" t="s">
        <v>44</v>
      </c>
      <c r="F7" s="80" t="str">
        <f>IFERROR(VLOOKUP(E7,Préroulés_Indica[],6,FALSE),"-")</f>
        <v>-</v>
      </c>
      <c r="G7" s="108" t="str">
        <f>IFERROR(VLOOKUP(E7,Préroulés_Indica[],16,FALSE),"-")</f>
        <v>-</v>
      </c>
      <c r="H7" s="83">
        <v>0.23</v>
      </c>
      <c r="I7" s="112" t="s">
        <v>42</v>
      </c>
      <c r="J7" s="80" t="str">
        <f>IFERROR(VLOOKUP(E7,Préroulés_Indica[],8,FALSE),"")</f>
        <v/>
      </c>
      <c r="K7" s="89" t="str">
        <f>IFERROR(VLOOKUP(E7,Préroulés_Indica[],2,FALSE),"-")</f>
        <v>-</v>
      </c>
    </row>
    <row r="8" spans="1:11" ht="18.75" customHeight="1">
      <c r="A8" s="56" t="str">
        <f>IFERROR(VLOOKUP(E8,Préroulés_Indica[],11,FALSE),"-")</f>
        <v>-</v>
      </c>
      <c r="B8" s="57" t="str">
        <f>IFERROR(VLOOKUP(E8,Préroulés_Indica[],12,FALSE),"-")</f>
        <v>-</v>
      </c>
      <c r="C8" s="58" t="str">
        <f>IFERROR(VLOOKUP(E8,Préroulés_Indica[],13,FALSE),"-")</f>
        <v>-</v>
      </c>
      <c r="D8" s="86" t="str">
        <f>IFERROR(VLOOKUP(E8,Préroulés_Indica[],14,FALSE),"-")</f>
        <v>-</v>
      </c>
      <c r="E8" s="76" t="s">
        <v>45</v>
      </c>
      <c r="F8" s="80" t="str">
        <f>IFERROR(VLOOKUP(E8,Préroulés_Indica[],6,FALSE),"-")</f>
        <v>-</v>
      </c>
      <c r="G8" s="108" t="str">
        <f>IFERROR(VLOOKUP(E8,Préroulés_Indica[],16,FALSE),"-")</f>
        <v>-</v>
      </c>
      <c r="H8" s="83">
        <v>0.22</v>
      </c>
      <c r="I8" s="112" t="s">
        <v>42</v>
      </c>
      <c r="J8" s="80" t="str">
        <f>IFERROR(VLOOKUP(E8,Préroulés_Indica[],8,FALSE),"")</f>
        <v/>
      </c>
      <c r="K8" s="89" t="str">
        <f>IFERROR(VLOOKUP(E8,Préroulés_Indica[],2,FALSE),"-")</f>
        <v>-</v>
      </c>
    </row>
    <row r="9" spans="1:11" ht="18.75" customHeight="1">
      <c r="A9" s="56" t="str">
        <f>IFERROR(VLOOKUP(E9,Préroulés_Indica[],11,FALSE),"-")</f>
        <v>-</v>
      </c>
      <c r="B9" s="57" t="str">
        <f>IFERROR(VLOOKUP(E9,Préroulés_Indica[],12,FALSE),"-")</f>
        <v>-</v>
      </c>
      <c r="C9" s="58" t="str">
        <f>IFERROR(VLOOKUP(E9,Préroulés_Indica[],13,FALSE),"-")</f>
        <v>-</v>
      </c>
      <c r="D9" s="86" t="str">
        <f>IFERROR(VLOOKUP(E9,Préroulés_Indica[],14,FALSE),"-")</f>
        <v>-</v>
      </c>
      <c r="E9" s="77" t="s">
        <v>46</v>
      </c>
      <c r="F9" s="80" t="str">
        <f>IFERROR(VLOOKUP(E9,Préroulés_Indica[],6,FALSE),"-")</f>
        <v>-</v>
      </c>
      <c r="G9" s="108" t="str">
        <f>IFERROR(VLOOKUP(E9,Préroulés_Indica[],16,FALSE),"-")</f>
        <v>-</v>
      </c>
      <c r="H9" s="83">
        <v>0.22</v>
      </c>
      <c r="I9" s="112"/>
      <c r="J9" s="80" t="str">
        <f>IFERROR(VLOOKUP(E9,Préroulés_Indica[],8,FALSE),"")</f>
        <v/>
      </c>
      <c r="K9" s="89" t="str">
        <f>IFERROR(VLOOKUP(E9,Préroulés_Indica[],2,FALSE),"-")</f>
        <v>-</v>
      </c>
    </row>
    <row r="10" spans="1:11" ht="18.75" customHeight="1">
      <c r="A10" s="56" t="str">
        <f>IFERROR(VLOOKUP(E10,Préroulés_Indica[],11,FALSE),"-")</f>
        <v>-</v>
      </c>
      <c r="B10" s="57" t="str">
        <f>IFERROR(VLOOKUP(E10,Préroulés_Indica[],12,FALSE),"-")</f>
        <v>-</v>
      </c>
      <c r="C10" s="58" t="str">
        <f>IFERROR(VLOOKUP(E10,Préroulés_Indica[],13,FALSE),"-")</f>
        <v>-</v>
      </c>
      <c r="D10" s="86" t="str">
        <f>IFERROR(VLOOKUP(E10,Préroulés_Indica[],14,FALSE),"-")</f>
        <v>-</v>
      </c>
      <c r="E10" s="76" t="s">
        <v>47</v>
      </c>
      <c r="F10" s="80" t="str">
        <f>IFERROR(VLOOKUP(E10,Préroulés_Indica[],6,FALSE),"-")</f>
        <v>-</v>
      </c>
      <c r="G10" s="108" t="str">
        <f>IFERROR(VLOOKUP(E10,Préroulés_Indica[],16,FALSE),"-")</f>
        <v>-</v>
      </c>
      <c r="H10" s="83">
        <v>0.2</v>
      </c>
      <c r="I10" s="112" t="s">
        <v>42</v>
      </c>
      <c r="J10" s="80" t="str">
        <f>IFERROR(VLOOKUP(E10,Préroulés_Indica[],8,FALSE),"")</f>
        <v/>
      </c>
      <c r="K10" s="89" t="str">
        <f>IFERROR(VLOOKUP(E10,Préroulés_Indica[],2,FALSE),"-")</f>
        <v>-</v>
      </c>
    </row>
    <row r="11" spans="1:11" ht="18.75" customHeight="1">
      <c r="A11" s="56" t="str">
        <f>IFERROR(VLOOKUP(E11,Préroulés_Indica[],11,FALSE),"-")</f>
        <v>-</v>
      </c>
      <c r="B11" s="57" t="str">
        <f>IFERROR(VLOOKUP(E11,Préroulés_Indica[],12,FALSE),"-")</f>
        <v>-</v>
      </c>
      <c r="C11" s="58" t="str">
        <f>IFERROR(VLOOKUP(E11,Préroulés_Indica[],13,FALSE),"-")</f>
        <v>-</v>
      </c>
      <c r="D11" s="86" t="str">
        <f>IFERROR(VLOOKUP(E11,Préroulés_Indica[],14,FALSE),"-")</f>
        <v>-</v>
      </c>
      <c r="E11" s="77" t="s">
        <v>48</v>
      </c>
      <c r="F11" s="80" t="str">
        <f>IFERROR(VLOOKUP(E11,Préroulés_Indica[],6,FALSE),"-")</f>
        <v>-</v>
      </c>
      <c r="G11" s="108" t="str">
        <f>IFERROR(VLOOKUP(E11,Préroulés_Indica[],16,FALSE),"-")</f>
        <v>-</v>
      </c>
      <c r="H11" s="83">
        <v>0.18</v>
      </c>
      <c r="I11" s="112" t="s">
        <v>42</v>
      </c>
      <c r="J11" s="80" t="str">
        <f>IFERROR(VLOOKUP(E11,Préroulés_Indica[],8,FALSE),"")</f>
        <v/>
      </c>
      <c r="K11" s="89" t="str">
        <f>IFERROR(VLOOKUP(E11,Préroulés_Indica[],2,FALSE),"-")</f>
        <v>-</v>
      </c>
    </row>
    <row r="12" spans="1:11" ht="18.75" customHeight="1">
      <c r="A12" s="56" t="str">
        <f>IFERROR(VLOOKUP(E12,Préroulés_Indica[],11,FALSE),"-")</f>
        <v>-</v>
      </c>
      <c r="B12" s="57" t="str">
        <f>IFERROR(VLOOKUP(E12,Préroulés_Indica[],12,FALSE),"-")</f>
        <v>-</v>
      </c>
      <c r="C12" s="58" t="str">
        <f>IFERROR(VLOOKUP(E12,Préroulés_Indica[],13,FALSE),"-")</f>
        <v>-</v>
      </c>
      <c r="D12" s="86" t="str">
        <f>IFERROR(VLOOKUP(E12,Préroulés_Indica[],14,FALSE),"-")</f>
        <v>-</v>
      </c>
      <c r="E12" s="77" t="s">
        <v>49</v>
      </c>
      <c r="F12" s="80" t="str">
        <f>IFERROR(VLOOKUP(E12,Préroulés_Indica[],6,FALSE),"-")</f>
        <v>-</v>
      </c>
      <c r="G12" s="108" t="str">
        <f>IFERROR(VLOOKUP(E12,Préroulés_Indica[],16,FALSE),"-")</f>
        <v>-</v>
      </c>
      <c r="H12" s="83">
        <v>0.08</v>
      </c>
      <c r="I12" s="112"/>
      <c r="J12" s="80" t="str">
        <f>IFERROR(VLOOKUP(E12,Préroulés_Indica[],8,FALSE),"")</f>
        <v/>
      </c>
      <c r="K12" s="89" t="str">
        <f>IFERROR(VLOOKUP(E12,Préroulés_Indica[],2,FALSE),"-")</f>
        <v>-</v>
      </c>
    </row>
    <row r="13" spans="1:11" ht="18.75" customHeight="1">
      <c r="A13" s="56" t="str">
        <f>IFERROR(VLOOKUP(E13,Préroulés_Indica[],11,FALSE),"-")</f>
        <v>-</v>
      </c>
      <c r="B13" s="57" t="str">
        <f>IFERROR(VLOOKUP(E13,Préroulés_Indica[],12,FALSE),"-")</f>
        <v>-</v>
      </c>
      <c r="C13" s="58" t="str">
        <f>IFERROR(VLOOKUP(E13,Préroulés_Indica[],13,FALSE),"-")</f>
        <v>-</v>
      </c>
      <c r="D13" s="86" t="str">
        <f>IFERROR(VLOOKUP(E13,Préroulés_Indica[],14,FALSE),"-")</f>
        <v>-</v>
      </c>
      <c r="E13" s="77" t="s">
        <v>50</v>
      </c>
      <c r="F13" s="80" t="str">
        <f>IFERROR(VLOOKUP(E13,Préroulés_Indica[],6,FALSE),"-")</f>
        <v>-</v>
      </c>
      <c r="G13" s="108" t="str">
        <f>IFERROR(VLOOKUP(E13,Préroulés_Indica[],16,FALSE),"-")</f>
        <v>-</v>
      </c>
      <c r="H13" s="83">
        <v>0.04</v>
      </c>
      <c r="I13" s="112">
        <v>0.08</v>
      </c>
      <c r="J13" s="80" t="str">
        <f>IFERROR(VLOOKUP(E13,Préroulés_Indica[],8,FALSE),"")</f>
        <v/>
      </c>
      <c r="K13" s="89" t="str">
        <f>IFERROR(VLOOKUP(E13,Préroulés_Indica[],2,FALSE),"-")</f>
        <v>-</v>
      </c>
    </row>
    <row r="14" spans="1:11" ht="18.75" customHeight="1">
      <c r="A14" s="56" t="str">
        <f>IFERROR(VLOOKUP(E14,Préroulés_Indica[],11,FALSE),"-")</f>
        <v>-</v>
      </c>
      <c r="B14" s="57" t="str">
        <f>IFERROR(VLOOKUP(E14,Préroulés_Indica[],12,FALSE),"-")</f>
        <v>-</v>
      </c>
      <c r="C14" s="58" t="str">
        <f>IFERROR(VLOOKUP(E14,Préroulés_Indica[],13,FALSE),"-")</f>
        <v>-</v>
      </c>
      <c r="D14" s="86" t="str">
        <f>IFERROR(VLOOKUP(E14,Préroulés_Indica[],14,FALSE),"-")</f>
        <v>-</v>
      </c>
      <c r="E14" s="77" t="s">
        <v>49</v>
      </c>
      <c r="F14" s="80" t="str">
        <f>IFERROR(VLOOKUP(E14,Préroulés_Indica[],6,FALSE),"-")</f>
        <v>-</v>
      </c>
      <c r="G14" s="108" t="str">
        <f>IFERROR(VLOOKUP(E14,Préroulés_Indica[],16,FALSE),"-")</f>
        <v>-</v>
      </c>
      <c r="H14" s="83"/>
      <c r="I14" s="83"/>
      <c r="J14" s="80" t="str">
        <f>IFERROR(VLOOKUP(E14,Préroulés_Indica[],8,FALSE),"")</f>
        <v/>
      </c>
      <c r="K14" s="89" t="str">
        <f>IFERROR(VLOOKUP(E14,Préroulés_Indica[],2,FALSE),"-")</f>
        <v>-</v>
      </c>
    </row>
    <row r="15" spans="1:11" ht="18.75" customHeight="1">
      <c r="A15" s="56" t="str">
        <f>IFERROR(VLOOKUP(E15,Préroulés_Indica[],11,FALSE),"-")</f>
        <v>-</v>
      </c>
      <c r="B15" s="57" t="str">
        <f>IFERROR(VLOOKUP(E15,Préroulés_Indica[],12,FALSE),"-")</f>
        <v>-</v>
      </c>
      <c r="C15" s="58" t="str">
        <f>IFERROR(VLOOKUP(E15,Préroulés_Indica[],13,FALSE),"-")</f>
        <v>-</v>
      </c>
      <c r="D15" s="86" t="str">
        <f>IFERROR(VLOOKUP(E15,Préroulés_Indica[],14,FALSE),"-")</f>
        <v>-</v>
      </c>
      <c r="E15" s="77" t="s">
        <v>51</v>
      </c>
      <c r="F15" s="80" t="str">
        <f>IFERROR(VLOOKUP(E15,Préroulés_Indica[],6,FALSE),"-")</f>
        <v>-</v>
      </c>
      <c r="G15" s="108" t="str">
        <f>IFERROR(VLOOKUP(E15,Préroulés_Indica[],16,FALSE),"-")</f>
        <v>-</v>
      </c>
      <c r="H15" s="83"/>
      <c r="I15" s="83"/>
      <c r="J15" s="80" t="str">
        <f>IFERROR(VLOOKUP(E15,Préroulés_Indica[],8,FALSE),"")</f>
        <v/>
      </c>
      <c r="K15" s="89" t="str">
        <f>IFERROR(VLOOKUP(E15,Préroulés_Indica[],2,FALSE),"-")</f>
        <v>-</v>
      </c>
    </row>
    <row r="16" spans="1:11" ht="18.75" customHeight="1">
      <c r="A16" s="56" t="str">
        <f>IFERROR(VLOOKUP(E16,Préroulés_Indica[],11,FALSE),"-")</f>
        <v>-</v>
      </c>
      <c r="B16" s="57" t="str">
        <f>IFERROR(VLOOKUP(E16,Préroulés_Indica[],12,FALSE),"-")</f>
        <v>-</v>
      </c>
      <c r="C16" s="58" t="str">
        <f>IFERROR(VLOOKUP(E16,Préroulés_Indica[],13,FALSE),"-")</f>
        <v>-</v>
      </c>
      <c r="D16" s="86" t="str">
        <f>IFERROR(VLOOKUP(E16,Préroulés_Indica[],14,FALSE),"-")</f>
        <v>-</v>
      </c>
      <c r="E16" s="76" t="s">
        <v>52</v>
      </c>
      <c r="F16" s="80" t="str">
        <f>IFERROR(VLOOKUP(E16,Préroulés_Indica[],6,FALSE),"-")</f>
        <v>-</v>
      </c>
      <c r="G16" s="108" t="str">
        <f>IFERROR(VLOOKUP(E16,Préroulés_Indica[],16,FALSE),"-")</f>
        <v>-</v>
      </c>
      <c r="H16" s="83">
        <v>0.19</v>
      </c>
      <c r="I16" s="83" t="s">
        <v>42</v>
      </c>
      <c r="J16" s="80" t="str">
        <f>IFERROR(VLOOKUP(E16,Préroulés_Indica[],8,FALSE),"")</f>
        <v/>
      </c>
      <c r="K16" s="89" t="str">
        <f>IFERROR(VLOOKUP(E16,Préroulés_Indica[],2,FALSE),"-")</f>
        <v>-</v>
      </c>
    </row>
    <row r="17" spans="1:11" ht="18.75" customHeight="1">
      <c r="A17" s="56" t="str">
        <f>IFERROR(VLOOKUP(E17,Préroulés_Indica[],11,FALSE),"-")</f>
        <v>-</v>
      </c>
      <c r="B17" s="57" t="str">
        <f>IFERROR(VLOOKUP(E17,Préroulés_Indica[],12,FALSE),"-")</f>
        <v>-</v>
      </c>
      <c r="C17" s="58" t="str">
        <f>IFERROR(VLOOKUP(E17,Préroulés_Indica[],13,FALSE),"-")</f>
        <v>-</v>
      </c>
      <c r="D17" s="86" t="str">
        <f>IFERROR(VLOOKUP(E17,Préroulés_Indica[],14,FALSE),"-")</f>
        <v>-</v>
      </c>
      <c r="E17" s="76" t="s">
        <v>53</v>
      </c>
      <c r="F17" s="80" t="str">
        <f>IFERROR(VLOOKUP(E17,Préroulés_Indica[],6,FALSE),"-")</f>
        <v>-</v>
      </c>
      <c r="G17" s="108" t="str">
        <f>IFERROR(VLOOKUP(E17,Préroulés_Indica[],16,FALSE),"-")</f>
        <v>-</v>
      </c>
      <c r="H17" s="83">
        <v>0.19</v>
      </c>
      <c r="I17" s="112" t="s">
        <v>42</v>
      </c>
      <c r="J17" s="80" t="str">
        <f>IFERROR(VLOOKUP(E17,Préroulés_Indica[],8,FALSE),"")</f>
        <v/>
      </c>
      <c r="K17" s="89" t="str">
        <f>IFERROR(VLOOKUP(E17,Préroulés_Indica[],2,FALSE),"-")</f>
        <v>-</v>
      </c>
    </row>
    <row r="18" spans="1:11" ht="18.75" customHeight="1">
      <c r="A18" s="56" t="str">
        <f>IFERROR(VLOOKUP(E18,Préroulés_Indica[],11,FALSE),"-")</f>
        <v>-</v>
      </c>
      <c r="B18" s="57" t="str">
        <f>IFERROR(VLOOKUP(E18,Préroulés_Indica[],12,FALSE),"-")</f>
        <v>-</v>
      </c>
      <c r="C18" s="58" t="str">
        <f>IFERROR(VLOOKUP(E18,Préroulés_Indica[],13,FALSE),"-")</f>
        <v>-</v>
      </c>
      <c r="D18" s="86" t="str">
        <f>IFERROR(VLOOKUP(E18,Préroulés_Indica[],14,FALSE),"-")</f>
        <v>-</v>
      </c>
      <c r="E18" s="76" t="s">
        <v>54</v>
      </c>
      <c r="F18" s="80" t="str">
        <f>IFERROR(VLOOKUP(E18,Préroulés_Indica[],6,FALSE),"-")</f>
        <v>-</v>
      </c>
      <c r="G18" s="108" t="str">
        <f>IFERROR(VLOOKUP(E18,Préroulés_Indica[],16,FALSE),"-")</f>
        <v>-</v>
      </c>
      <c r="H18" s="83">
        <v>0.19</v>
      </c>
      <c r="I18" s="112" t="s">
        <v>42</v>
      </c>
      <c r="J18" s="80" t="str">
        <f>IFERROR(VLOOKUP(E18,Préroulés_Indica[],8,FALSE),"")</f>
        <v/>
      </c>
      <c r="K18" s="89" t="str">
        <f>IFERROR(VLOOKUP(E18,Préroulés_Indica[],2,FALSE),"-")</f>
        <v>-</v>
      </c>
    </row>
    <row r="19" spans="1:11" ht="18.75" customHeight="1">
      <c r="A19" s="56" t="str">
        <f>IFERROR(VLOOKUP(E19,Préroulés_Indica[],11,FALSE),"-")</f>
        <v>-</v>
      </c>
      <c r="B19" s="57" t="str">
        <f>IFERROR(VLOOKUP(E19,Préroulés_Indica[],12,FALSE),"-")</f>
        <v>-</v>
      </c>
      <c r="C19" s="58" t="str">
        <f>IFERROR(VLOOKUP(E19,Préroulés_Indica[],13,FALSE),"-")</f>
        <v>-</v>
      </c>
      <c r="D19" s="86" t="str">
        <f>IFERROR(VLOOKUP(E19,Préroulés_Indica[],14,FALSE),"-")</f>
        <v>-</v>
      </c>
      <c r="E19" s="77" t="s">
        <v>55</v>
      </c>
      <c r="F19" s="80" t="str">
        <f>IFERROR(VLOOKUP(E19,Préroulés_Indica[],6,FALSE),"-")</f>
        <v>-</v>
      </c>
      <c r="G19" s="108" t="str">
        <f>IFERROR(VLOOKUP(E19,Préroulés_Indica[],16,FALSE),"-")</f>
        <v>-</v>
      </c>
      <c r="H19" s="83">
        <v>0.2</v>
      </c>
      <c r="I19" s="112" t="s">
        <v>42</v>
      </c>
      <c r="J19" s="80" t="str">
        <f>IFERROR(VLOOKUP(E19,Préroulés_Indica[],8,FALSE),"")</f>
        <v/>
      </c>
      <c r="K19" s="89" t="str">
        <f>IFERROR(VLOOKUP(E19,Préroulés_Indica[],2,FALSE),"-")</f>
        <v>-</v>
      </c>
    </row>
    <row r="20" spans="1:11" ht="18.75" customHeight="1">
      <c r="A20" s="56" t="str">
        <f>IFERROR(VLOOKUP(E20,Préroulés_Indica[],11,FALSE),"-")</f>
        <v>-</v>
      </c>
      <c r="B20" s="57" t="str">
        <f>IFERROR(VLOOKUP(E20,Préroulés_Indica[],12,FALSE),"-")</f>
        <v>-</v>
      </c>
      <c r="C20" s="58" t="str">
        <f>IFERROR(VLOOKUP(E20,Préroulés_Indica[],13,FALSE),"-")</f>
        <v>-</v>
      </c>
      <c r="D20" s="86" t="str">
        <f>IFERROR(VLOOKUP(E20,Préroulés_Indica[],14,FALSE),"-")</f>
        <v>-</v>
      </c>
      <c r="E20" s="77" t="s">
        <v>56</v>
      </c>
      <c r="F20" s="80" t="str">
        <f>IFERROR(VLOOKUP(E20,Préroulés_Indica[],6,FALSE),"-")</f>
        <v>-</v>
      </c>
      <c r="G20" s="108" t="str">
        <f>IFERROR(VLOOKUP(E20,Préroulés_Indica[],16,FALSE),"-")</f>
        <v>-</v>
      </c>
      <c r="H20" s="83">
        <v>0.18</v>
      </c>
      <c r="I20" s="112" t="s">
        <v>42</v>
      </c>
      <c r="J20" s="80" t="str">
        <f>IFERROR(VLOOKUP(E20,Préroulés_Indica[],8,FALSE),"")</f>
        <v/>
      </c>
      <c r="K20" s="89" t="str">
        <f>IFERROR(VLOOKUP(E20,Préroulés_Indica[],2,FALSE),"-")</f>
        <v>-</v>
      </c>
    </row>
    <row r="21" spans="1:11" ht="18.75" customHeight="1">
      <c r="A21" s="56">
        <f>IFERROR(VLOOKUP(E21,Préroulés_Indica[],11,FALSE),"-")</f>
        <v>12</v>
      </c>
      <c r="B21" s="57" t="str">
        <f>IFERROR(VLOOKUP(E21,Préroulés_Indica[],12,FALSE),"-")</f>
        <v>x</v>
      </c>
      <c r="C21" s="58">
        <f>IFERROR(VLOOKUP(E21,Préroulés_Indica[],13,FALSE),"-")</f>
        <v>0.5</v>
      </c>
      <c r="D21" s="86" t="str">
        <f>IFERROR(VLOOKUP(E21,Préroulés_Indica[],14,FALSE),"-")</f>
        <v>g</v>
      </c>
      <c r="E21" s="77" t="s">
        <v>57</v>
      </c>
      <c r="F21" s="80" t="str">
        <f>IFERROR(VLOOKUP(E21,Préroulés_Indica[],6,FALSE),"-")</f>
        <v>QcGoldtech</v>
      </c>
      <c r="G21" s="108">
        <f>IFERROR(VLOOKUP(E21,Préroulés_Indica[],16,FALSE),"-")</f>
        <v>49.7</v>
      </c>
      <c r="H21" s="83">
        <v>0.24</v>
      </c>
      <c r="I21" s="112" t="s">
        <v>42</v>
      </c>
      <c r="J21" s="80" t="str">
        <f>IFERROR(VLOOKUP(E21,Préroulés_Indica[],8,FALSE),"")</f>
        <v>Terreux / Sucré</v>
      </c>
      <c r="K21" s="89" t="str">
        <f>IFERROR(VLOOKUP(E21,Préroulés_Indica[],2,FALSE),"-")</f>
        <v>Qc</v>
      </c>
    </row>
    <row r="22" spans="1:11" ht="18.75" customHeight="1">
      <c r="A22" s="56">
        <f>IFERROR(VLOOKUP(E22,Préroulés_Indica[],11,FALSE),"-")</f>
        <v>12</v>
      </c>
      <c r="B22" s="57" t="str">
        <f>IFERROR(VLOOKUP(E22,Préroulés_Indica[],12,FALSE),"-")</f>
        <v>x</v>
      </c>
      <c r="C22" s="58">
        <f>IFERROR(VLOOKUP(E22,Préroulés_Indica[],13,FALSE),"-")</f>
        <v>0.5</v>
      </c>
      <c r="D22" s="86" t="str">
        <f>IFERROR(VLOOKUP(E22,Préroulés_Indica[],14,FALSE),"-")</f>
        <v>g</v>
      </c>
      <c r="E22" s="77" t="s">
        <v>58</v>
      </c>
      <c r="F22" s="80" t="str">
        <f>IFERROR(VLOOKUP(E22,Préroulés_Indica[],6,FALSE),"-")</f>
        <v>Hexo Plus</v>
      </c>
      <c r="G22" s="108">
        <f>IFERROR(VLOOKUP(E22,Préroulés_Indica[],16,FALSE),"-")</f>
        <v>46.7</v>
      </c>
      <c r="H22" s="83">
        <v>0.21</v>
      </c>
      <c r="I22" s="112" t="s">
        <v>42</v>
      </c>
      <c r="J22" s="80" t="str">
        <f>IFERROR(VLOOKUP(E22,Préroulés_Indica[],8,FALSE),"")</f>
        <v>Fruité / Épicé</v>
      </c>
      <c r="K22" s="89" t="str">
        <f>IFERROR(VLOOKUP(E22,Préroulés_Indica[],2,FALSE),"-")</f>
        <v>Qc</v>
      </c>
    </row>
    <row r="23" spans="1:11" ht="19.5" thickBot="1">
      <c r="A23" s="15"/>
      <c r="B23" s="22"/>
      <c r="C23" s="44"/>
      <c r="D23" s="7"/>
      <c r="E23" s="7"/>
      <c r="F23" s="29"/>
      <c r="G23" s="29"/>
      <c r="H23" s="3"/>
    </row>
    <row r="24" spans="1:11" ht="39" customHeight="1" thickBot="1">
      <c r="A24" s="1342" t="s">
        <v>59</v>
      </c>
      <c r="B24" s="1343"/>
      <c r="C24" s="1343"/>
      <c r="D24" s="1343"/>
      <c r="E24" s="1343"/>
      <c r="F24" s="1343"/>
      <c r="G24" s="1343"/>
      <c r="H24" s="1343"/>
      <c r="I24" s="1343"/>
      <c r="J24" s="1343"/>
      <c r="K24" s="1344"/>
    </row>
    <row r="25" spans="1:11" ht="19.5" thickBot="1">
      <c r="A25" s="1339" t="s">
        <v>28</v>
      </c>
      <c r="B25" s="1340"/>
      <c r="C25" s="1340"/>
      <c r="D25" s="1341"/>
      <c r="E25" s="91" t="s">
        <v>29</v>
      </c>
      <c r="F25" s="91" t="s">
        <v>30</v>
      </c>
      <c r="G25" s="92" t="s">
        <v>31</v>
      </c>
      <c r="H25" s="114" t="s">
        <v>32</v>
      </c>
      <c r="I25" s="92" t="s">
        <v>33</v>
      </c>
      <c r="J25" s="92" t="s">
        <v>34</v>
      </c>
      <c r="K25" s="119" t="s">
        <v>35</v>
      </c>
    </row>
    <row r="26" spans="1:11" ht="6" customHeight="1">
      <c r="A26" s="94" t="s">
        <v>36</v>
      </c>
      <c r="B26" s="95" t="s">
        <v>37</v>
      </c>
      <c r="C26" s="96" t="s">
        <v>38</v>
      </c>
      <c r="D26" s="97" t="s">
        <v>39</v>
      </c>
      <c r="E26" s="99" t="s">
        <v>29</v>
      </c>
      <c r="F26" s="100" t="s">
        <v>40</v>
      </c>
      <c r="G26" s="101" t="s">
        <v>31</v>
      </c>
      <c r="H26" s="115" t="s">
        <v>32</v>
      </c>
      <c r="I26" s="118" t="s">
        <v>33</v>
      </c>
      <c r="J26" s="118" t="s">
        <v>34</v>
      </c>
      <c r="K26" s="120" t="s">
        <v>35</v>
      </c>
    </row>
    <row r="27" spans="1:11" ht="18.75" customHeight="1">
      <c r="A27" s="61">
        <f>IFERROR(VLOOKUP(E27,Préroulés_Sativa[],11,FALSE),"-")</f>
        <v>1</v>
      </c>
      <c r="B27" s="62" t="str">
        <f>IFERROR(VLOOKUP(E27,Préroulés_Sativa[],12,FALSE),"-")</f>
        <v>x</v>
      </c>
      <c r="C27" s="63">
        <f>IFERROR(VLOOKUP(E27,Préroulés_Sativa[],13,FALSE),"-")</f>
        <v>1</v>
      </c>
      <c r="D27" s="86" t="str">
        <f>IFERROR(VLOOKUP(E27,Préroulés_Sativa[],14,FALSE),"-")</f>
        <v>g</v>
      </c>
      <c r="E27" s="76" t="s">
        <v>60</v>
      </c>
      <c r="F27" s="80" t="str">
        <f>IFERROR(VLOOKUP(E27,Préroulés_Sativa[],6,FALSE),"-")</f>
        <v>Good Supply</v>
      </c>
      <c r="G27" s="102">
        <f>IFERROR(VLOOKUP(E27,Préroulés_Sativa[],16,FALSE),"-")</f>
        <v>8.6</v>
      </c>
      <c r="H27" s="116">
        <v>0.19</v>
      </c>
      <c r="I27" s="83" t="s">
        <v>42</v>
      </c>
      <c r="J27" s="121" t="str">
        <f>IFERROR(VLOOKUP(E27,Préroulés_Sativa[],8,FALSE),"-")</f>
        <v>Citronné / Terreux</v>
      </c>
      <c r="K27" s="89" t="str">
        <f>IFERROR(VLOOKUP(E27,Préroulés_Sativa[],2,FALSE),"-")</f>
        <v>-</v>
      </c>
    </row>
    <row r="28" spans="1:11" ht="18.75" customHeight="1">
      <c r="A28" s="61" t="str">
        <f>IFERROR(VLOOKUP(E28,Préroulés_Sativa[],11,FALSE),"-")</f>
        <v>-</v>
      </c>
      <c r="B28" s="64" t="str">
        <f>IFERROR(VLOOKUP(E28,Préroulés_Sativa[],12,FALSE),"-")</f>
        <v>-</v>
      </c>
      <c r="C28" s="63" t="str">
        <f>IFERROR(VLOOKUP(E28,Préroulés_Sativa[],13,FALSE),"-")</f>
        <v>-</v>
      </c>
      <c r="D28" s="86" t="str">
        <f>IFERROR(VLOOKUP(E28,Préroulés_Sativa[],14,FALSE),"-")</f>
        <v>-</v>
      </c>
      <c r="E28" s="76" t="s">
        <v>61</v>
      </c>
      <c r="F28" s="80" t="str">
        <f>IFERROR(VLOOKUP(E28,Préroulés_Sativa[],6,FALSE),"-")</f>
        <v>-</v>
      </c>
      <c r="G28" s="103" t="str">
        <f>IFERROR(VLOOKUP(E28,Préroulés_Sativa[],16,FALSE),"-")</f>
        <v>-</v>
      </c>
      <c r="H28" s="116">
        <v>0.19</v>
      </c>
      <c r="I28" s="83" t="s">
        <v>42</v>
      </c>
      <c r="J28" s="80" t="str">
        <f>IFERROR(VLOOKUP(E28,Préroulés_Sativa[],8,FALSE),"-")</f>
        <v>-</v>
      </c>
      <c r="K28" s="89" t="str">
        <f>IFERROR(VLOOKUP(E28,Préroulés_Sativa[],2,FALSE),"-")</f>
        <v>-</v>
      </c>
    </row>
    <row r="29" spans="1:11" ht="18.75" customHeight="1">
      <c r="A29" s="61" t="str">
        <f>IFERROR(VLOOKUP(E29,Préroulés_Sativa[],11,FALSE),"-")</f>
        <v>-</v>
      </c>
      <c r="B29" s="64" t="str">
        <f>IFERROR(VLOOKUP(E29,Préroulés_Sativa[],12,FALSE),"-")</f>
        <v>-</v>
      </c>
      <c r="C29" s="63" t="str">
        <f>IFERROR(VLOOKUP(E29,Préroulés_Sativa[],13,FALSE),"-")</f>
        <v>-</v>
      </c>
      <c r="D29" s="98" t="str">
        <f>IFERROR(VLOOKUP(E29,Préroulés_Sativa[],14,FALSE),"-")</f>
        <v>-</v>
      </c>
      <c r="E29" s="76" t="s">
        <v>62</v>
      </c>
      <c r="F29" s="80" t="str">
        <f>IFERROR(VLOOKUP(E29,Préroulés_Sativa[],6,FALSE),"-")</f>
        <v>-</v>
      </c>
      <c r="G29" s="103" t="str">
        <f>IFERROR(VLOOKUP(E29,Préroulés_Sativa[],16,FALSE),"-")</f>
        <v>-</v>
      </c>
      <c r="H29" s="116">
        <v>0.19</v>
      </c>
      <c r="I29" s="83" t="s">
        <v>42</v>
      </c>
      <c r="J29" s="80" t="str">
        <f>IFERROR(VLOOKUP(E29,Préroulés_Sativa[],8,FALSE),"-")</f>
        <v>-</v>
      </c>
      <c r="K29" s="89" t="str">
        <f>IFERROR(VLOOKUP(E29,Préroulés_Sativa[],2,FALSE),"-")</f>
        <v>-</v>
      </c>
    </row>
    <row r="30" spans="1:11" ht="18.75" customHeight="1">
      <c r="A30" s="61">
        <f>IFERROR(VLOOKUP(E30,Préroulés_Sativa[],11,FALSE),"-")</f>
        <v>3</v>
      </c>
      <c r="B30" s="64" t="str">
        <f>IFERROR(VLOOKUP(E30,Préroulés_Sativa[],12,FALSE),"-")</f>
        <v>x</v>
      </c>
      <c r="C30" s="63">
        <f>IFERROR(VLOOKUP(E30,Préroulés_Sativa[],13,FALSE),"-")</f>
        <v>0.5</v>
      </c>
      <c r="D30" s="86" t="str">
        <f>IFERROR(VLOOKUP(E30,Préroulés_Sativa[],14,FALSE),"-")</f>
        <v>g</v>
      </c>
      <c r="E30" s="77" t="s">
        <v>63</v>
      </c>
      <c r="F30" s="80" t="str">
        <f>IFERROR(VLOOKUP(E30,Préroulés_Sativa[],6,FALSE),"-")</f>
        <v>Broken Coast</v>
      </c>
      <c r="G30" s="103">
        <f>IFERROR(VLOOKUP(E30,Préroulés_Sativa[],16,FALSE),"-")</f>
        <v>19.3</v>
      </c>
      <c r="H30" s="116">
        <v>0.3</v>
      </c>
      <c r="I30" s="83"/>
      <c r="J30" s="80" t="str">
        <f>IFERROR(VLOOKUP(E30,Préroulés_Sativa[],8,FALSE),"-")</f>
        <v>Citronné / Épicé</v>
      </c>
      <c r="K30" s="89" t="str">
        <f>IFERROR(VLOOKUP(E30,Préroulés_Sativa[],2,FALSE),"-")</f>
        <v>-</v>
      </c>
    </row>
    <row r="31" spans="1:11" ht="18.75" customHeight="1">
      <c r="A31" s="61" t="str">
        <f>IFERROR(VLOOKUP(E31,Préroulés_Sativa[],11,FALSE),"-")</f>
        <v>-</v>
      </c>
      <c r="B31" s="64" t="str">
        <f>IFERROR(VLOOKUP(E31,Préroulés_Sativa[],12,FALSE),"-")</f>
        <v>-</v>
      </c>
      <c r="C31" s="63" t="str">
        <f>IFERROR(VLOOKUP(E31,Préroulés_Sativa[],13,FALSE),"-")</f>
        <v>-</v>
      </c>
      <c r="D31" s="98" t="str">
        <f>IFERROR(VLOOKUP(E31,Préroulés_Sativa[],14,FALSE),"-")</f>
        <v>-</v>
      </c>
      <c r="E31" s="76" t="s">
        <v>64</v>
      </c>
      <c r="F31" s="80" t="str">
        <f>IFERROR(VLOOKUP(E31,Préroulés_Sativa[],6,FALSE),"-")</f>
        <v>-</v>
      </c>
      <c r="G31" s="103" t="str">
        <f>IFERROR(VLOOKUP(E31,Préroulés_Sativa[],16,FALSE),"-")</f>
        <v>-</v>
      </c>
      <c r="H31" s="116">
        <v>0.23</v>
      </c>
      <c r="I31" s="83" t="s">
        <v>42</v>
      </c>
      <c r="J31" s="80" t="str">
        <f>IFERROR(VLOOKUP(E31,Préroulés_Sativa[],8,FALSE),"-")</f>
        <v>-</v>
      </c>
      <c r="K31" s="89" t="str">
        <f>IFERROR(VLOOKUP(E31,Préroulés_Sativa[],2,FALSE),"-")</f>
        <v>-</v>
      </c>
    </row>
    <row r="32" spans="1:11" ht="18.75" customHeight="1">
      <c r="A32" s="61" t="str">
        <f>IFERROR(VLOOKUP(E32,Préroulés_Sativa[],11,FALSE),"-")</f>
        <v>-</v>
      </c>
      <c r="B32" s="64" t="str">
        <f>IFERROR(VLOOKUP(E32,Préroulés_Sativa[],12,FALSE),"-")</f>
        <v>-</v>
      </c>
      <c r="C32" s="63" t="str">
        <f>IFERROR(VLOOKUP(E32,Préroulés_Sativa[],13,FALSE),"-")</f>
        <v>-</v>
      </c>
      <c r="D32" s="98" t="str">
        <f>IFERROR(VLOOKUP(E32,Préroulés_Sativa[],14,FALSE),"-")</f>
        <v>-</v>
      </c>
      <c r="E32" s="77" t="s">
        <v>65</v>
      </c>
      <c r="F32" s="80" t="str">
        <f>IFERROR(VLOOKUP(E32,Préroulés_Sativa[],6,FALSE),"-")</f>
        <v>-</v>
      </c>
      <c r="G32" s="103" t="str">
        <f>IFERROR(VLOOKUP(E32,Préroulés_Sativa[],16,FALSE),"-")</f>
        <v>-</v>
      </c>
      <c r="H32" s="116">
        <v>0.23</v>
      </c>
      <c r="I32" s="83" t="s">
        <v>42</v>
      </c>
      <c r="J32" s="80" t="str">
        <f>IFERROR(VLOOKUP(E32,Préroulés_Sativa[],8,FALSE),"-")</f>
        <v>-</v>
      </c>
      <c r="K32" s="89" t="str">
        <f>IFERROR(VLOOKUP(E32,Préroulés_Sativa[],2,FALSE),"-")</f>
        <v>-</v>
      </c>
    </row>
    <row r="33" spans="1:11" ht="18.75" customHeight="1">
      <c r="A33" s="61" t="str">
        <f>IFERROR(VLOOKUP(E33,Préroulés_Sativa[],11,FALSE),"-")</f>
        <v>-</v>
      </c>
      <c r="B33" s="64" t="str">
        <f>IFERROR(VLOOKUP(E33,Préroulés_Sativa[],12,FALSE),"-")</f>
        <v>-</v>
      </c>
      <c r="C33" s="63" t="str">
        <f>IFERROR(VLOOKUP(E33,Préroulés_Sativa[],13,FALSE),"-")</f>
        <v>-</v>
      </c>
      <c r="D33" s="86" t="str">
        <f>IFERROR(VLOOKUP(E33,Préroulés_Sativa[],14,FALSE),"-")</f>
        <v>-</v>
      </c>
      <c r="E33" s="76" t="s">
        <v>66</v>
      </c>
      <c r="F33" s="80" t="str">
        <f>IFERROR(VLOOKUP(E33,Préroulés_Sativa[],6,FALSE),"-")</f>
        <v>-</v>
      </c>
      <c r="G33" s="103" t="str">
        <f>IFERROR(VLOOKUP(E33,Préroulés_Sativa[],16,FALSE),"-")</f>
        <v>-</v>
      </c>
      <c r="H33" s="116">
        <v>0.22</v>
      </c>
      <c r="I33" s="83" t="s">
        <v>42</v>
      </c>
      <c r="J33" s="80" t="str">
        <f>IFERROR(VLOOKUP(E33,Préroulés_Sativa[],8,FALSE),"-")</f>
        <v>-</v>
      </c>
      <c r="K33" s="89" t="str">
        <f>IFERROR(VLOOKUP(E33,Préroulés_Sativa[],2,FALSE),"-")</f>
        <v>-</v>
      </c>
    </row>
    <row r="34" spans="1:11" ht="18.75" customHeight="1">
      <c r="A34" s="61" t="str">
        <f>IFERROR(VLOOKUP(E34,Préroulés_Sativa[],11,FALSE),"-")</f>
        <v>-</v>
      </c>
      <c r="B34" s="64" t="str">
        <f>IFERROR(VLOOKUP(E34,Préroulés_Sativa[],12,FALSE),"-")</f>
        <v>-</v>
      </c>
      <c r="C34" s="63" t="str">
        <f>IFERROR(VLOOKUP(E34,Préroulés_Sativa[],13,FALSE),"-")</f>
        <v>-</v>
      </c>
      <c r="D34" s="86" t="str">
        <f>IFERROR(VLOOKUP(E34,Préroulés_Sativa[],14,FALSE),"-")</f>
        <v>-</v>
      </c>
      <c r="E34" s="77" t="s">
        <v>67</v>
      </c>
      <c r="F34" s="80" t="str">
        <f>IFERROR(VLOOKUP(E34,Préroulés_Sativa[],6,FALSE),"-")</f>
        <v>-</v>
      </c>
      <c r="G34" s="103" t="str">
        <f>IFERROR(VLOOKUP(E34,Préroulés_Sativa[],16,FALSE),"-")</f>
        <v>-</v>
      </c>
      <c r="H34" s="116">
        <v>0.21</v>
      </c>
      <c r="I34" s="83" t="s">
        <v>42</v>
      </c>
      <c r="J34" s="80" t="str">
        <f>IFERROR(VLOOKUP(E34,Préroulés_Sativa[],8,FALSE),"-")</f>
        <v>-</v>
      </c>
      <c r="K34" s="89" t="str">
        <f>IFERROR(VLOOKUP(E34,Préroulés_Sativa[],2,FALSE),"-")</f>
        <v>-</v>
      </c>
    </row>
    <row r="35" spans="1:11" ht="18.75" customHeight="1">
      <c r="A35" s="61" t="str">
        <f>IFERROR(VLOOKUP(E35,Préroulés_Sativa[],11,FALSE),"-")</f>
        <v>-</v>
      </c>
      <c r="B35" s="64" t="str">
        <f>IFERROR(VLOOKUP(E35,Préroulés_Sativa[],12,FALSE),"-")</f>
        <v>-</v>
      </c>
      <c r="C35" s="63" t="str">
        <f>IFERROR(VLOOKUP(E35,Préroulés_Sativa[],13,FALSE),"-")</f>
        <v>-</v>
      </c>
      <c r="D35" s="86" t="str">
        <f>IFERROR(VLOOKUP(E35,Préroulés_Sativa[],14,FALSE),"-")</f>
        <v>-</v>
      </c>
      <c r="E35" s="76" t="s">
        <v>68</v>
      </c>
      <c r="F35" s="80" t="str">
        <f>IFERROR(VLOOKUP(E35,Préroulés_Sativa[],6,FALSE),"-")</f>
        <v>-</v>
      </c>
      <c r="G35" s="103" t="str">
        <f>IFERROR(VLOOKUP(E35,Préroulés_Sativa[],16,FALSE),"-")</f>
        <v>-</v>
      </c>
      <c r="H35" s="116">
        <v>0.19</v>
      </c>
      <c r="I35" s="83" t="s">
        <v>42</v>
      </c>
      <c r="J35" s="80" t="str">
        <f>IFERROR(VLOOKUP(E35,Préroulés_Sativa[],8,FALSE),"-")</f>
        <v>-</v>
      </c>
      <c r="K35" s="89" t="str">
        <f>IFERROR(VLOOKUP(E35,Préroulés_Sativa[],2,FALSE),"-")</f>
        <v>-</v>
      </c>
    </row>
    <row r="36" spans="1:11" ht="18.75" customHeight="1">
      <c r="A36" s="61">
        <f>IFERROR(VLOOKUP(E36,Préroulés_Sativa[],11,FALSE),"-")</f>
        <v>3</v>
      </c>
      <c r="B36" s="64" t="str">
        <f>IFERROR(VLOOKUP(E36,Préroulés_Sativa[],12,FALSE),"-")</f>
        <v>x</v>
      </c>
      <c r="C36" s="63">
        <f>IFERROR(VLOOKUP(E36,Préroulés_Sativa[],13,FALSE),"-")</f>
        <v>0.5</v>
      </c>
      <c r="D36" s="86" t="str">
        <f>IFERROR(VLOOKUP(E36,Préroulés_Sativa[],14,FALSE),"-")</f>
        <v>g</v>
      </c>
      <c r="E36" s="76" t="s">
        <v>69</v>
      </c>
      <c r="F36" s="80" t="str">
        <f>IFERROR(VLOOKUP(E36,Préroulés_Sativa[],6,FALSE),"-")</f>
        <v>Namaste</v>
      </c>
      <c r="G36" s="103">
        <f>IFERROR(VLOOKUP(E36,Préroulés_Sativa[],16,FALSE),"-")</f>
        <v>17.100000000000001</v>
      </c>
      <c r="H36" s="59">
        <v>0.19</v>
      </c>
      <c r="I36" s="83" t="s">
        <v>42</v>
      </c>
      <c r="J36" s="80" t="str">
        <f>IFERROR(VLOOKUP(E36,Préroulés_Sativa[],8,FALSE),"-")</f>
        <v>Citronné / Fruité</v>
      </c>
      <c r="K36" s="89" t="str">
        <f>IFERROR(VLOOKUP(E36,Préroulés_Sativa[],2,FALSE),"-")</f>
        <v>Qc</v>
      </c>
    </row>
    <row r="37" spans="1:11" ht="18.75" customHeight="1">
      <c r="A37" s="61" t="str">
        <f>IFERROR(VLOOKUP(E37,Préroulés_Sativa[],11,FALSE),"-")</f>
        <v>-</v>
      </c>
      <c r="B37" s="64" t="str">
        <f>IFERROR(VLOOKUP(E37,Préroulés_Sativa[],12,FALSE),"-")</f>
        <v>-</v>
      </c>
      <c r="C37" s="63" t="str">
        <f>IFERROR(VLOOKUP(E37,Préroulés_Sativa[],13,FALSE),"-")</f>
        <v>-</v>
      </c>
      <c r="D37" s="86" t="str">
        <f>IFERROR(VLOOKUP(E37,Préroulés_Sativa[],14,FALSE),"-")</f>
        <v>-</v>
      </c>
      <c r="E37" s="76" t="s">
        <v>70</v>
      </c>
      <c r="F37" s="80" t="str">
        <f>IFERROR(VLOOKUP(E37,Préroulés_Sativa[],6,FALSE),"-")</f>
        <v>-</v>
      </c>
      <c r="G37" s="103" t="str">
        <f>IFERROR(VLOOKUP(E37,Préroulés_Sativa[],16,FALSE),"-")</f>
        <v>-</v>
      </c>
      <c r="H37" s="59">
        <v>0.19</v>
      </c>
      <c r="I37" s="83" t="s">
        <v>42</v>
      </c>
      <c r="J37" s="80" t="str">
        <f>IFERROR(VLOOKUP(E37,Préroulés_Sativa[],8,FALSE),"-")</f>
        <v>-</v>
      </c>
      <c r="K37" s="89" t="str">
        <f>IFERROR(VLOOKUP(E37,Préroulés_Sativa[],2,FALSE),"-")</f>
        <v>-</v>
      </c>
    </row>
    <row r="38" spans="1:11" ht="18.75" customHeight="1">
      <c r="A38" s="61" t="str">
        <f>IFERROR(VLOOKUP(E38,Préroulés_Sativa[],11,FALSE),"-")</f>
        <v>-</v>
      </c>
      <c r="B38" s="64" t="str">
        <f>IFERROR(VLOOKUP(E38,Préroulés_Sativa[],12,FALSE),"-")</f>
        <v>-</v>
      </c>
      <c r="C38" s="63" t="str">
        <f>IFERROR(VLOOKUP(E38,Préroulés_Sativa[],13,FALSE),"-")</f>
        <v>-</v>
      </c>
      <c r="D38" s="86" t="str">
        <f>IFERROR(VLOOKUP(E38,Préroulés_Sativa[],14,FALSE),"-")</f>
        <v>-</v>
      </c>
      <c r="E38" s="76" t="s">
        <v>71</v>
      </c>
      <c r="F38" s="80" t="str">
        <f>IFERROR(VLOOKUP(E38,Préroulés_Sativa[],6,FALSE),"-")</f>
        <v>-</v>
      </c>
      <c r="G38" s="103" t="str">
        <f>IFERROR(VLOOKUP(E38,Préroulés_Sativa[],16,FALSE),"-")</f>
        <v>-</v>
      </c>
      <c r="H38" s="59">
        <v>0.18</v>
      </c>
      <c r="I38" s="83" t="s">
        <v>42</v>
      </c>
      <c r="J38" s="80" t="str">
        <f>IFERROR(VLOOKUP(E38,Préroulés_Sativa[],8,FALSE),"-")</f>
        <v>-</v>
      </c>
      <c r="K38" s="89" t="str">
        <f>IFERROR(VLOOKUP(E38,Préroulés_Sativa[],2,FALSE),"-")</f>
        <v>-</v>
      </c>
    </row>
    <row r="39" spans="1:11" ht="18.75" customHeight="1">
      <c r="A39" s="61" t="str">
        <f>IFERROR(VLOOKUP(E39,Préroulés_Sativa[],11,FALSE),"-")</f>
        <v>-</v>
      </c>
      <c r="B39" s="64" t="str">
        <f>IFERROR(VLOOKUP(E39,Préroulés_Sativa[],12,FALSE),"-")</f>
        <v>-</v>
      </c>
      <c r="C39" s="63" t="str">
        <f>IFERROR(VLOOKUP(E39,Préroulés_Sativa[],13,FALSE),"-")</f>
        <v>-</v>
      </c>
      <c r="D39" s="86" t="str">
        <f>IFERROR(VLOOKUP(E39,Préroulés_Sativa[],14,FALSE),"-")</f>
        <v>-</v>
      </c>
      <c r="E39" s="76" t="s">
        <v>72</v>
      </c>
      <c r="F39" s="80" t="str">
        <f>IFERROR(VLOOKUP(E39,Préroulés_Sativa[],6,FALSE),"-")</f>
        <v>-</v>
      </c>
      <c r="G39" s="103" t="str">
        <f>IFERROR(VLOOKUP(E39,Préroulés_Sativa[],16,FALSE),"-")</f>
        <v>-</v>
      </c>
      <c r="H39" s="59">
        <v>0.18</v>
      </c>
      <c r="I39" s="83" t="s">
        <v>42</v>
      </c>
      <c r="J39" s="80" t="str">
        <f>IFERROR(VLOOKUP(E39,Préroulés_Sativa[],8,FALSE),"-")</f>
        <v>-</v>
      </c>
      <c r="K39" s="89" t="str">
        <f>IFERROR(VLOOKUP(E39,Préroulés_Sativa[],2,FALSE),"-")</f>
        <v>-</v>
      </c>
    </row>
    <row r="40" spans="1:11" ht="18.75" customHeight="1">
      <c r="A40" s="61" t="str">
        <f>IFERROR(VLOOKUP(E40,Préroulés_Sativa[],11,FALSE),"-")</f>
        <v>-</v>
      </c>
      <c r="B40" s="64" t="str">
        <f>IFERROR(VLOOKUP(E40,Préroulés_Sativa[],12,FALSE),"-")</f>
        <v>-</v>
      </c>
      <c r="C40" s="63" t="str">
        <f>IFERROR(VLOOKUP(E40,Préroulés_Sativa[],13,FALSE),"-")</f>
        <v>-</v>
      </c>
      <c r="D40" s="86" t="str">
        <f>IFERROR(VLOOKUP(E40,Préroulés_Sativa[],14,FALSE),"-")</f>
        <v>-</v>
      </c>
      <c r="E40" s="77" t="s">
        <v>73</v>
      </c>
      <c r="F40" s="80" t="str">
        <f>IFERROR(VLOOKUP(E40,Préroulés_Sativa[],6,FALSE),"-")</f>
        <v>-</v>
      </c>
      <c r="G40" s="103" t="str">
        <f>IFERROR(VLOOKUP(E40,Préroulés_Sativa[],16,FALSE),"-")</f>
        <v>-</v>
      </c>
      <c r="H40" s="116">
        <v>0.04</v>
      </c>
      <c r="I40" s="83">
        <v>7.0000000000000007E-2</v>
      </c>
      <c r="J40" s="80" t="str">
        <f>IFERROR(VLOOKUP(E40,Préroulés_Sativa[],8,FALSE),"-")</f>
        <v>-</v>
      </c>
      <c r="K40" s="89" t="str">
        <f>IFERROR(VLOOKUP(E40,Préroulés_Sativa[],2,FALSE),"-")</f>
        <v>-</v>
      </c>
    </row>
    <row r="41" spans="1:11" ht="18.75" customHeight="1">
      <c r="A41" s="61">
        <f>IFERROR(VLOOKUP(E41,Préroulés_Sativa[],11,FALSE),"-")</f>
        <v>3</v>
      </c>
      <c r="B41" s="64" t="str">
        <f>IFERROR(VLOOKUP(E41,Préroulés_Sativa[],12,FALSE),"-")</f>
        <v>x</v>
      </c>
      <c r="C41" s="63">
        <f>IFERROR(VLOOKUP(E41,Préroulés_Sativa[],13,FALSE),"-")</f>
        <v>0.33</v>
      </c>
      <c r="D41" s="98" t="str">
        <f>IFERROR(VLOOKUP(E41,Préroulés_Sativa[],14,FALSE),"-")</f>
        <v>g</v>
      </c>
      <c r="E41" s="77" t="s">
        <v>74</v>
      </c>
      <c r="F41" s="80" t="str">
        <f>IFERROR(VLOOKUP(E41,Préroulés_Sativa[],6,FALSE),"-")</f>
        <v>Solei</v>
      </c>
      <c r="G41" s="103">
        <f>IFERROR(VLOOKUP(E41,Préroulés_Sativa[],16,FALSE),"-")</f>
        <v>9.4</v>
      </c>
      <c r="H41" s="116">
        <v>0</v>
      </c>
      <c r="I41" s="83">
        <v>0.16</v>
      </c>
      <c r="J41" s="80" t="str">
        <f>IFERROR(VLOOKUP(E41,Préroulés_Sativa[],8,FALSE),"-")</f>
        <v>Moufette / Épicé</v>
      </c>
      <c r="K41" s="89" t="str">
        <f>IFERROR(VLOOKUP(E41,Préroulés_Sativa[],2,FALSE),"-")</f>
        <v>-</v>
      </c>
    </row>
    <row r="42" spans="1:11" ht="18.75" customHeight="1">
      <c r="A42" s="61" t="str">
        <f>IFERROR(VLOOKUP(E42,Préroulés_Sativa[],11,FALSE),"-")</f>
        <v>-</v>
      </c>
      <c r="B42" s="64" t="str">
        <f>IFERROR(VLOOKUP(E42,Préroulés_Sativa[],12,FALSE),"-")</f>
        <v>-</v>
      </c>
      <c r="C42" s="63" t="str">
        <f>IFERROR(VLOOKUP(E42,Préroulés_Sativa[],13,FALSE),"-")</f>
        <v>-</v>
      </c>
      <c r="D42" s="86" t="str">
        <f>IFERROR(VLOOKUP(E42,Préroulés_Sativa[],14,FALSE),"-")</f>
        <v>-</v>
      </c>
      <c r="E42" s="76" t="s">
        <v>75</v>
      </c>
      <c r="F42" s="80" t="str">
        <f>IFERROR(VLOOKUP(E42,Préroulés_Sativa[],6,FALSE),"-")</f>
        <v>-</v>
      </c>
      <c r="G42" s="103" t="str">
        <f>IFERROR(VLOOKUP(E42,Préroulés_Sativa[],16,FALSE),"-")</f>
        <v>-</v>
      </c>
      <c r="H42" s="116">
        <v>0.19</v>
      </c>
      <c r="I42" s="83" t="s">
        <v>42</v>
      </c>
      <c r="J42" s="80" t="str">
        <f>IFERROR(VLOOKUP(E42,Préroulés_Sativa[],8,FALSE),"-")</f>
        <v>-</v>
      </c>
      <c r="K42" s="89" t="str">
        <f>IFERROR(VLOOKUP(E42,Préroulés_Sativa[],2,FALSE),"-")</f>
        <v>-</v>
      </c>
    </row>
    <row r="43" spans="1:11" ht="18.75" customHeight="1">
      <c r="A43" s="61" t="str">
        <f>IFERROR(VLOOKUP(E43,Préroulés_Sativa[],11,FALSE),"-")</f>
        <v>-</v>
      </c>
      <c r="B43" s="64" t="str">
        <f>IFERROR(VLOOKUP(E43,Préroulés_Sativa[],12,FALSE),"-")</f>
        <v>-</v>
      </c>
      <c r="C43" s="63" t="str">
        <f>IFERROR(VLOOKUP(E43,Préroulés_Sativa[],13,FALSE),"-")</f>
        <v>-</v>
      </c>
      <c r="D43" s="86" t="str">
        <f>IFERROR(VLOOKUP(E43,Préroulés_Sativa[],14,FALSE),"-")</f>
        <v>-</v>
      </c>
      <c r="E43" s="77" t="s">
        <v>76</v>
      </c>
      <c r="F43" s="80" t="str">
        <f>IFERROR(VLOOKUP(E43,Préroulés_Sativa[],6,FALSE),"-")</f>
        <v>-</v>
      </c>
      <c r="G43" s="103" t="str">
        <f>IFERROR(VLOOKUP(E43,Préroulés_Sativa[],16,FALSE),"-")</f>
        <v>-</v>
      </c>
      <c r="H43" s="116">
        <v>0.26</v>
      </c>
      <c r="I43" s="83"/>
      <c r="J43" s="80" t="str">
        <f>IFERROR(VLOOKUP(E43,Préroulés_Sativa[],8,FALSE),"-")</f>
        <v>-</v>
      </c>
      <c r="K43" s="89" t="str">
        <f>IFERROR(VLOOKUP(E43,Préroulés_Sativa[],2,FALSE),"-")</f>
        <v>-</v>
      </c>
    </row>
    <row r="44" spans="1:11" ht="18.75" customHeight="1">
      <c r="A44" s="61">
        <f>IFERROR(VLOOKUP(E44,Préroulés_Sativa[],11,FALSE),"-")</f>
        <v>5</v>
      </c>
      <c r="B44" s="64" t="str">
        <f>IFERROR(VLOOKUP(E44,Préroulés_Sativa[],12,FALSE),"-")</f>
        <v>x</v>
      </c>
      <c r="C44" s="63">
        <f>IFERROR(VLOOKUP(E44,Préroulés_Sativa[],13,FALSE),"-")</f>
        <v>0.5</v>
      </c>
      <c r="D44" s="86" t="str">
        <f>IFERROR(VLOOKUP(E44,Préroulés_Sativa[],14,FALSE),"-")</f>
        <v>g</v>
      </c>
      <c r="E44" s="76" t="s">
        <v>77</v>
      </c>
      <c r="F44" s="80" t="str">
        <f>IFERROR(VLOOKUP(E44,Préroulés_Sativa[],6,FALSE),"-")</f>
        <v>QcGoldtech</v>
      </c>
      <c r="G44" s="103">
        <f>IFERROR(VLOOKUP(E44,Préroulés_Sativa[],16,FALSE),"-")</f>
        <v>21.9</v>
      </c>
      <c r="H44" s="116">
        <v>0.26</v>
      </c>
      <c r="I44" s="83" t="s">
        <v>42</v>
      </c>
      <c r="J44" s="80" t="str">
        <f>IFERROR(VLOOKUP(E44,Préroulés_Sativa[],8,FALSE),"-")</f>
        <v>Épicé / Fruité</v>
      </c>
      <c r="K44" s="89" t="str">
        <f>IFERROR(VLOOKUP(E44,Préroulés_Sativa[],2,FALSE),"-")</f>
        <v>Qc</v>
      </c>
    </row>
    <row r="45" spans="1:11" ht="18.75" customHeight="1">
      <c r="A45" s="61" t="str">
        <f>IFERROR(VLOOKUP(E45,Préroulés_Sativa[],11,FALSE),"-")</f>
        <v>-</v>
      </c>
      <c r="B45" s="64" t="str">
        <f>IFERROR(VLOOKUP(E45,Préroulés_Sativa[],12,FALSE),"-")</f>
        <v>-</v>
      </c>
      <c r="C45" s="63" t="str">
        <f>IFERROR(VLOOKUP(E45,Préroulés_Sativa[],13,FALSE),"-")</f>
        <v>-</v>
      </c>
      <c r="D45" s="86" t="str">
        <f>IFERROR(VLOOKUP(E45,Préroulés_Sativa[],14,FALSE),"-")</f>
        <v>-</v>
      </c>
      <c r="E45" s="76" t="s">
        <v>76</v>
      </c>
      <c r="F45" s="80" t="str">
        <f>IFERROR(VLOOKUP(E45,Préroulés_Sativa[],6,FALSE),"-")</f>
        <v>-</v>
      </c>
      <c r="G45" s="103" t="str">
        <f>IFERROR(VLOOKUP(E45,Préroulés_Sativa[],16,FALSE),"-")</f>
        <v>-</v>
      </c>
      <c r="H45" s="116">
        <v>0.24</v>
      </c>
      <c r="I45" s="83" t="s">
        <v>42</v>
      </c>
      <c r="J45" s="80" t="str">
        <f>IFERROR(VLOOKUP(E45,Préroulés_Sativa[],8,FALSE),"-")</f>
        <v>-</v>
      </c>
      <c r="K45" s="89" t="str">
        <f>IFERROR(VLOOKUP(E45,Préroulés_Sativa[],2,FALSE),"-")</f>
        <v>-</v>
      </c>
    </row>
    <row r="46" spans="1:11" ht="18.75" customHeight="1">
      <c r="A46" s="61">
        <f>IFERROR(VLOOKUP(E46,Préroulés_Sativa[],11,FALSE),"-")</f>
        <v>6</v>
      </c>
      <c r="B46" s="64" t="str">
        <f>IFERROR(VLOOKUP(E46,Préroulés_Sativa[],12,FALSE),"-")</f>
        <v>x</v>
      </c>
      <c r="C46" s="63">
        <f>IFERROR(VLOOKUP(E46,Préroulés_Sativa[],13,FALSE),"-")</f>
        <v>0.6</v>
      </c>
      <c r="D46" s="86" t="str">
        <f>IFERROR(VLOOKUP(E46,Préroulés_Sativa[],14,FALSE),"-")</f>
        <v>g</v>
      </c>
      <c r="E46" s="76" t="s">
        <v>78</v>
      </c>
      <c r="F46" s="80" t="str">
        <f>IFERROR(VLOOKUP(E46,Préroulés_Sativa[],6,FALSE),"-")</f>
        <v>Fleurs de Lise</v>
      </c>
      <c r="G46" s="103">
        <f>IFERROR(VLOOKUP(E46,Préroulés_Sativa[],16,FALSE),"-")</f>
        <v>34</v>
      </c>
      <c r="H46" s="116">
        <v>0.26</v>
      </c>
      <c r="I46" s="83" t="s">
        <v>42</v>
      </c>
      <c r="J46" s="80" t="str">
        <f>IFERROR(VLOOKUP(E46,Préroulés_Sativa[],8,FALSE),"-")</f>
        <v>Diesel / Citronné</v>
      </c>
      <c r="K46" s="89" t="str">
        <f>IFERROR(VLOOKUP(E46,Préroulés_Sativa[],2,FALSE),"-")</f>
        <v>Qc</v>
      </c>
    </row>
    <row r="47" spans="1:11" ht="18.75" customHeight="1">
      <c r="A47" s="61">
        <f>IFERROR(VLOOKUP(E47,Préroulés_Sativa[],11,FALSE),"-")</f>
        <v>7</v>
      </c>
      <c r="B47" s="64" t="str">
        <f>IFERROR(VLOOKUP(E47,Préroulés_Sativa[],12,FALSE),"-")</f>
        <v>x</v>
      </c>
      <c r="C47" s="63">
        <f>IFERROR(VLOOKUP(E47,Préroulés_Sativa[],13,FALSE),"-")</f>
        <v>0.5</v>
      </c>
      <c r="D47" s="86" t="str">
        <f>IFERROR(VLOOKUP(E47,Préroulés_Sativa[],14,FALSE),"-")</f>
        <v>g</v>
      </c>
      <c r="E47" s="77" t="s">
        <v>79</v>
      </c>
      <c r="F47" s="80" t="str">
        <f>IFERROR(VLOOKUP(E47,Préroulés_Sativa[],6,FALSE),"-")</f>
        <v>Good Supply</v>
      </c>
      <c r="G47" s="103">
        <f>IFERROR(VLOOKUP(E47,Préroulés_Sativa[],16,FALSE),"-")</f>
        <v>29.9</v>
      </c>
      <c r="H47" s="116">
        <v>0.21</v>
      </c>
      <c r="I47" s="83" t="s">
        <v>42</v>
      </c>
      <c r="J47" s="80" t="str">
        <f>IFERROR(VLOOKUP(E47,Préroulés_Sativa[],8,FALSE),"-")</f>
        <v>Citronné / Terreux</v>
      </c>
      <c r="K47" s="89" t="str">
        <f>IFERROR(VLOOKUP(E47,Préroulés_Sativa[],2,FALSE),"-")</f>
        <v>-</v>
      </c>
    </row>
    <row r="48" spans="1:11" ht="18.75" customHeight="1">
      <c r="A48" s="61">
        <f>IFERROR(VLOOKUP(E48,Préroulés_Sativa[],11,FALSE),"-")</f>
        <v>7</v>
      </c>
      <c r="B48" s="64" t="str">
        <f>IFERROR(VLOOKUP(E48,Préroulés_Sativa[],12,FALSE),"-")</f>
        <v>x</v>
      </c>
      <c r="C48" s="63">
        <f>IFERROR(VLOOKUP(E48,Préroulés_Sativa[],13,FALSE),"-")</f>
        <v>0.3</v>
      </c>
      <c r="D48" s="86" t="str">
        <f>IFERROR(VLOOKUP(E48,Préroulés_Sativa[],14,FALSE),"-")</f>
        <v>g</v>
      </c>
      <c r="E48" s="77" t="s">
        <v>80</v>
      </c>
      <c r="F48" s="80" t="str">
        <f>IFERROR(VLOOKUP(E48,Préroulés_Sativa[],6,FALSE),"-")</f>
        <v>Daily Special</v>
      </c>
      <c r="G48" s="103">
        <f>IFERROR(VLOOKUP(E48,Préroulés_Sativa[],16,FALSE),"-")</f>
        <v>16</v>
      </c>
      <c r="H48" s="116">
        <v>0.2</v>
      </c>
      <c r="I48" s="83" t="s">
        <v>42</v>
      </c>
      <c r="J48" s="80" t="str">
        <f>IFERROR(VLOOKUP(E48,Préroulés_Sativa[],8,FALSE),"-")</f>
        <v>- / -</v>
      </c>
      <c r="K48" s="89" t="str">
        <f>IFERROR(VLOOKUP(E48,Préroulés_Sativa[],2,FALSE),"-")</f>
        <v>-</v>
      </c>
    </row>
    <row r="49" spans="1:11" ht="18.75" customHeight="1">
      <c r="A49" s="61" t="str">
        <f>IFERROR(VLOOKUP(E49,Préroulés_Sativa[],11,FALSE),"-")</f>
        <v>-</v>
      </c>
      <c r="B49" s="64" t="str">
        <f>IFERROR(VLOOKUP(E49,Préroulés_Sativa[],12,FALSE),"-")</f>
        <v>-</v>
      </c>
      <c r="C49" s="63" t="str">
        <f>IFERROR(VLOOKUP(E49,Préroulés_Sativa[],13,FALSE),"-")</f>
        <v>-</v>
      </c>
      <c r="D49" s="86" t="str">
        <f>IFERROR(VLOOKUP(E49,Préroulés_Sativa[],14,FALSE),"-")</f>
        <v>-</v>
      </c>
      <c r="E49" s="77" t="s">
        <v>81</v>
      </c>
      <c r="F49" s="80" t="str">
        <f>IFERROR(VLOOKUP(E49,Préroulés_Sativa[],6,FALSE),"-")</f>
        <v>-</v>
      </c>
      <c r="G49" s="103" t="str">
        <f>IFERROR(VLOOKUP(E49,Préroulés_Sativa[],16,FALSE),"-")</f>
        <v>-</v>
      </c>
      <c r="H49" s="116">
        <v>0.19</v>
      </c>
      <c r="I49" s="83" t="s">
        <v>42</v>
      </c>
      <c r="J49" s="80" t="str">
        <f>IFERROR(VLOOKUP(E49,Préroulés_Sativa[],8,FALSE),"-")</f>
        <v>-</v>
      </c>
      <c r="K49" s="89" t="str">
        <f>IFERROR(VLOOKUP(E49,Préroulés_Sativa[],2,FALSE),"-")</f>
        <v>-</v>
      </c>
    </row>
    <row r="50" spans="1:11" ht="18.75" customHeight="1">
      <c r="A50" s="61" t="str">
        <f>IFERROR(VLOOKUP(E50,Préroulés_Sativa[],11,FALSE),"-")</f>
        <v>-</v>
      </c>
      <c r="B50" s="64" t="str">
        <f>IFERROR(VLOOKUP(E50,Préroulés_Sativa[],12,FALSE),"-")</f>
        <v>-</v>
      </c>
      <c r="C50" s="63" t="str">
        <f>IFERROR(VLOOKUP(E50,Préroulés_Sativa[],13,FALSE),"-")</f>
        <v>-</v>
      </c>
      <c r="D50" s="86" t="str">
        <f>IFERROR(VLOOKUP(E50,Préroulés_Sativa[],14,FALSE),"-")</f>
        <v>-</v>
      </c>
      <c r="E50" s="76" t="s">
        <v>82</v>
      </c>
      <c r="F50" s="80" t="str">
        <f>IFERROR(VLOOKUP(E50,Préroulés_Sativa[],6,FALSE),"-")</f>
        <v>-</v>
      </c>
      <c r="G50" s="103" t="str">
        <f>IFERROR(VLOOKUP(E50,Préroulés_Sativa[],16,FALSE),"-")</f>
        <v>-</v>
      </c>
      <c r="H50" s="116">
        <v>0.2</v>
      </c>
      <c r="I50" s="83" t="s">
        <v>42</v>
      </c>
      <c r="J50" s="80" t="str">
        <f>IFERROR(VLOOKUP(E50,Préroulés_Sativa[],8,FALSE),"-")</f>
        <v>-</v>
      </c>
      <c r="K50" s="89" t="str">
        <f>IFERROR(VLOOKUP(E50,Préroulés_Sativa[],2,FALSE),"-")</f>
        <v>-</v>
      </c>
    </row>
    <row r="51" spans="1:11" ht="18.75" customHeight="1">
      <c r="A51" s="61" t="str">
        <f>IFERROR(VLOOKUP(E51,Préroulés_Sativa[],11,FALSE),"-")</f>
        <v>-</v>
      </c>
      <c r="B51" s="64" t="str">
        <f>IFERROR(VLOOKUP(E51,Préroulés_Sativa[],12,FALSE),"-")</f>
        <v>-</v>
      </c>
      <c r="C51" s="63" t="str">
        <f>IFERROR(VLOOKUP(E51,Préroulés_Sativa[],13,FALSE),"-")</f>
        <v>-</v>
      </c>
      <c r="D51" s="86" t="str">
        <f>IFERROR(VLOOKUP(E51,Préroulés_Sativa[],14,FALSE),"-")</f>
        <v>-</v>
      </c>
      <c r="E51" s="76" t="s">
        <v>83</v>
      </c>
      <c r="F51" s="80" t="str">
        <f>IFERROR(VLOOKUP(E51,Préroulés_Sativa[],6,FALSE),"-")</f>
        <v>-</v>
      </c>
      <c r="G51" s="103" t="str">
        <f>IFERROR(VLOOKUP(E51,Préroulés_Sativa[],16,FALSE),"-")</f>
        <v>-</v>
      </c>
      <c r="H51" s="116">
        <v>0.17</v>
      </c>
      <c r="I51" s="83" t="s">
        <v>42</v>
      </c>
      <c r="J51" s="80" t="str">
        <f>IFERROR(VLOOKUP(E51,Préroulés_Sativa[],8,FALSE),"-")</f>
        <v>-</v>
      </c>
      <c r="K51" s="89" t="str">
        <f>IFERROR(VLOOKUP(E51,Préroulés_Sativa[],2,FALSE),"-")</f>
        <v>-</v>
      </c>
    </row>
    <row r="52" spans="1:11" ht="18.75" customHeight="1">
      <c r="A52" s="61">
        <f>IFERROR(VLOOKUP(E52,Préroulés_Sativa[],11,FALSE),"-")</f>
        <v>12</v>
      </c>
      <c r="B52" s="64" t="str">
        <f>IFERROR(VLOOKUP(E52,Préroulés_Sativa[],12,FALSE),"-")</f>
        <v>x</v>
      </c>
      <c r="C52" s="63">
        <f>IFERROR(VLOOKUP(E52,Préroulés_Sativa[],13,FALSE),"-")</f>
        <v>0.6</v>
      </c>
      <c r="D52" s="98" t="str">
        <f>IFERROR(VLOOKUP(E52,Préroulés_Sativa[],14,FALSE),"-")</f>
        <v>g</v>
      </c>
      <c r="E52" s="76" t="s">
        <v>84</v>
      </c>
      <c r="F52" s="80" t="str">
        <f>IFERROR(VLOOKUP(E52,Préroulés_Sativa[],6,FALSE),"-")</f>
        <v>Original Stash</v>
      </c>
      <c r="G52" s="103">
        <f>IFERROR(VLOOKUP(E52,Préroulés_Sativa[],16,FALSE),"-")</f>
        <v>38.5</v>
      </c>
      <c r="H52" s="116">
        <v>0.14000000000000001</v>
      </c>
      <c r="I52" s="83" t="s">
        <v>42</v>
      </c>
      <c r="J52" s="80" t="str">
        <f>IFERROR(VLOOKUP(E52,Préroulés_Sativa[],8,FALSE),"-")</f>
        <v>- / -</v>
      </c>
      <c r="K52" s="89" t="str">
        <f>IFERROR(VLOOKUP(E52,Préroulés_Sativa[],2,FALSE),"-")</f>
        <v>Qc</v>
      </c>
    </row>
    <row r="53" spans="1:11" ht="18.75" customHeight="1" thickBot="1">
      <c r="A53" s="65" t="str">
        <f>IFERROR(VLOOKUP(E53,Préroulés_Sativa[],11,FALSE),"-")</f>
        <v>-</v>
      </c>
      <c r="B53" s="66" t="str">
        <f>IFERROR(VLOOKUP(E53,Préroulés_Sativa[],12,FALSE),"-")</f>
        <v>-</v>
      </c>
      <c r="C53" s="67" t="str">
        <f>IFERROR(VLOOKUP(E53,Préroulés_Sativa[],13,FALSE),"-")</f>
        <v>-</v>
      </c>
      <c r="D53" s="87" t="str">
        <f>IFERROR(VLOOKUP(E53,Préroulés_Sativa[],14,FALSE),"-")</f>
        <v>-</v>
      </c>
      <c r="E53" s="78"/>
      <c r="F53" s="81" t="str">
        <f>IFERROR(VLOOKUP(E53,Préroulés_Sativa[],6,FALSE),"-")</f>
        <v>-</v>
      </c>
      <c r="G53" s="104" t="str">
        <f>IFERROR(VLOOKUP(E53,Préroulés_Sativa[],16,FALSE),"-")</f>
        <v>-</v>
      </c>
      <c r="H53" s="117"/>
      <c r="I53" s="84"/>
      <c r="J53" s="81" t="str">
        <f>IFERROR(VLOOKUP(E53,Préroulés_Sativa[],8,FALSE),"-")</f>
        <v>-</v>
      </c>
      <c r="K53" s="90" t="str">
        <f>IFERROR(VLOOKUP(E53,Préroulés_Sativa[],2,FALSE),"-")</f>
        <v>-</v>
      </c>
    </row>
    <row r="54" spans="1:11" ht="18" thickBot="1">
      <c r="A54" s="17"/>
      <c r="B54" s="48"/>
      <c r="C54" s="49"/>
      <c r="D54" s="50"/>
      <c r="E54" s="51"/>
      <c r="F54" s="52"/>
      <c r="G54" s="52"/>
      <c r="H54" s="53"/>
      <c r="I54" s="18"/>
      <c r="J54" s="17"/>
      <c r="K54" s="17"/>
    </row>
    <row r="55" spans="1:11" ht="39" customHeight="1" thickBot="1">
      <c r="A55" s="1342" t="s">
        <v>85</v>
      </c>
      <c r="B55" s="1343"/>
      <c r="C55" s="1343"/>
      <c r="D55" s="1343"/>
      <c r="E55" s="1343"/>
      <c r="F55" s="1343"/>
      <c r="G55" s="1343"/>
      <c r="H55" s="1343"/>
      <c r="I55" s="1343"/>
      <c r="J55" s="1343"/>
      <c r="K55" s="1344"/>
    </row>
    <row r="56" spans="1:11" ht="18.75">
      <c r="A56" s="1345" t="s">
        <v>28</v>
      </c>
      <c r="B56" s="1346"/>
      <c r="C56" s="1346"/>
      <c r="D56" s="1347"/>
      <c r="E56" s="125" t="s">
        <v>86</v>
      </c>
      <c r="F56" s="125" t="s">
        <v>30</v>
      </c>
      <c r="G56" s="130" t="s">
        <v>31</v>
      </c>
      <c r="H56" s="130" t="s">
        <v>32</v>
      </c>
      <c r="I56" s="130" t="s">
        <v>33</v>
      </c>
      <c r="J56" s="130" t="s">
        <v>34</v>
      </c>
      <c r="K56" s="93" t="s">
        <v>35</v>
      </c>
    </row>
    <row r="57" spans="1:11" ht="6.75" customHeight="1">
      <c r="A57" s="40" t="s">
        <v>36</v>
      </c>
      <c r="B57" s="38" t="s">
        <v>37</v>
      </c>
      <c r="C57" s="45" t="s">
        <v>38</v>
      </c>
      <c r="D57" s="122" t="s">
        <v>39</v>
      </c>
      <c r="E57" s="126" t="s">
        <v>29</v>
      </c>
      <c r="F57" s="127" t="s">
        <v>40</v>
      </c>
      <c r="G57" s="131" t="s">
        <v>31</v>
      </c>
      <c r="H57" s="132" t="s">
        <v>32</v>
      </c>
      <c r="I57" s="132" t="s">
        <v>33</v>
      </c>
      <c r="J57" s="132" t="s">
        <v>34</v>
      </c>
      <c r="K57" s="133" t="s">
        <v>35</v>
      </c>
    </row>
    <row r="58" spans="1:11" ht="18.75" customHeight="1">
      <c r="A58" s="68">
        <f>IFERROR(VLOOKUP(E58,Préroulés_Hybride[],12,FALSE),"-")</f>
        <v>2</v>
      </c>
      <c r="B58" s="57" t="str">
        <f>IFERROR(VLOOKUP(E58,Préroulés_Hybride[],13,FALSE),"-")</f>
        <v>x</v>
      </c>
      <c r="C58" s="58">
        <f>IFERROR(VLOOKUP(E58,Préroulés_Hybride[],14,FALSE),"-")</f>
        <v>0.35</v>
      </c>
      <c r="D58" s="123" t="str">
        <f>IFERROR(VLOOKUP(E58,Préroulés_Hybride[],15,FALSE),"-")</f>
        <v>g</v>
      </c>
      <c r="E58" s="76" t="s">
        <v>87</v>
      </c>
      <c r="F58" s="128" t="str">
        <f>IFERROR(VLOOKUP(E58,Préroulés_Hybride[],6,FALSE),"-")</f>
        <v>Color Cannabis</v>
      </c>
      <c r="G58" s="103">
        <f>IFERROR(VLOOKUP(E58,Préroulés_Hybride[],17,FALSE),"-")</f>
        <v>8.1</v>
      </c>
      <c r="H58" s="83">
        <v>0.05</v>
      </c>
      <c r="I58" s="83">
        <v>0.11</v>
      </c>
      <c r="J58" s="80" t="str">
        <f>IFERROR(VLOOKUP(E58,Préroulés_Hybride[],9,FALSE),"-")</f>
        <v>Floral / Fruité</v>
      </c>
      <c r="K58" s="89" t="str">
        <f>IFERROR(VLOOKUP(E58,Préroulés_Hybride[],3,FALSE),"-")</f>
        <v>-</v>
      </c>
    </row>
    <row r="59" spans="1:11" ht="18.75" customHeight="1">
      <c r="A59" s="68" t="str">
        <f>IFERROR(VLOOKUP(E59,Préroulés_Hybride[],12,FALSE),"-")</f>
        <v>-</v>
      </c>
      <c r="B59" s="57" t="str">
        <f>IFERROR(VLOOKUP(E59,Préroulés_Hybride[],13,FALSE),"-")</f>
        <v>-</v>
      </c>
      <c r="C59" s="58" t="str">
        <f>IFERROR(VLOOKUP(E59,Préroulés_Hybride[],14,FALSE),"-")</f>
        <v>-</v>
      </c>
      <c r="D59" s="123" t="str">
        <f>IFERROR(VLOOKUP(E59,Préroulés_Hybride[],15,FALSE),"-")</f>
        <v>-</v>
      </c>
      <c r="E59" s="77" t="s">
        <v>88</v>
      </c>
      <c r="F59" s="128" t="str">
        <f>IFERROR(VLOOKUP(E59,Préroulés_Hybride[],6,FALSE),"-")</f>
        <v>-</v>
      </c>
      <c r="G59" s="103" t="str">
        <f>IFERROR(VLOOKUP(E59,Préroulés_Hybride[],17,FALSE),"-")</f>
        <v>-</v>
      </c>
      <c r="H59" s="83">
        <v>0.24</v>
      </c>
      <c r="I59" s="83" t="s">
        <v>42</v>
      </c>
      <c r="J59" s="80" t="str">
        <f>IFERROR(VLOOKUP(E59,Préroulés_Hybride[],9,FALSE),"-")</f>
        <v>-</v>
      </c>
      <c r="K59" s="89" t="str">
        <f>IFERROR(VLOOKUP(E59,Préroulés_Hybride[],3,FALSE),"-")</f>
        <v>-</v>
      </c>
    </row>
    <row r="60" spans="1:11" ht="18.75" customHeight="1">
      <c r="A60" s="68" t="str">
        <f>IFERROR(VLOOKUP(E60,Préroulés_Hybride[],12,FALSE),"-")</f>
        <v>-</v>
      </c>
      <c r="B60" s="57" t="str">
        <f>IFERROR(VLOOKUP(E60,Préroulés_Hybride[],13,FALSE),"-")</f>
        <v>-</v>
      </c>
      <c r="C60" s="58" t="str">
        <f>IFERROR(VLOOKUP(E60,Préroulés_Hybride[],14,FALSE),"-")</f>
        <v>-</v>
      </c>
      <c r="D60" s="123" t="str">
        <f>IFERROR(VLOOKUP(E60,Préroulés_Hybride[],15,FALSE),"-")</f>
        <v>-</v>
      </c>
      <c r="E60" s="76" t="s">
        <v>89</v>
      </c>
      <c r="F60" s="128" t="str">
        <f>IFERROR(VLOOKUP(E60,Préroulés_Hybride[],6,FALSE),"-")</f>
        <v>-</v>
      </c>
      <c r="G60" s="103" t="str">
        <f>IFERROR(VLOOKUP(E60,Préroulés_Hybride[],17,FALSE),"-")</f>
        <v>-</v>
      </c>
      <c r="H60" s="83">
        <v>0.24</v>
      </c>
      <c r="I60" s="83" t="s">
        <v>42</v>
      </c>
      <c r="J60" s="80" t="str">
        <f>IFERROR(VLOOKUP(E60,Préroulés_Hybride[],9,FALSE),"-")</f>
        <v>-</v>
      </c>
      <c r="K60" s="89" t="str">
        <f>IFERROR(VLOOKUP(E60,Préroulés_Hybride[],3,FALSE),"-")</f>
        <v>-</v>
      </c>
    </row>
    <row r="61" spans="1:11" ht="18.75" customHeight="1">
      <c r="A61" s="68">
        <f>IFERROR(VLOOKUP(E61,Préroulés_Hybride[],12,FALSE),"-")</f>
        <v>3</v>
      </c>
      <c r="B61" s="57" t="str">
        <f>IFERROR(VLOOKUP(E61,Préroulés_Hybride[],13,FALSE),"-")</f>
        <v>x</v>
      </c>
      <c r="C61" s="58">
        <f>IFERROR(VLOOKUP(E61,Préroulés_Hybride[],14,FALSE),"-")</f>
        <v>0.6</v>
      </c>
      <c r="D61" s="123" t="str">
        <f>IFERROR(VLOOKUP(E61,Préroulés_Hybride[],15,FALSE),"-")</f>
        <v>g</v>
      </c>
      <c r="E61" s="76" t="s">
        <v>90</v>
      </c>
      <c r="F61" s="128" t="str">
        <f>IFERROR(VLOOKUP(E61,Préroulés_Hybride[],6,FALSE),"-")</f>
        <v>La Voute</v>
      </c>
      <c r="G61" s="103">
        <f>IFERROR(VLOOKUP(E61,Préroulés_Hybride[],17,FALSE),"-")</f>
        <v>20.9</v>
      </c>
      <c r="H61" s="83">
        <v>0.19</v>
      </c>
      <c r="I61" s="83" t="s">
        <v>42</v>
      </c>
      <c r="J61" s="80" t="str">
        <f>IFERROR(VLOOKUP(E61,Préroulés_Hybride[],9,FALSE),"-")</f>
        <v>Fruité / Épicé</v>
      </c>
      <c r="K61" s="89" t="str">
        <f>IFERROR(VLOOKUP(E61,Préroulés_Hybride[],3,FALSE),"-")</f>
        <v>Qc</v>
      </c>
    </row>
    <row r="62" spans="1:11" ht="18.75" customHeight="1">
      <c r="A62" s="68">
        <f>IFERROR(VLOOKUP(E62,Préroulés_Hybride[],12,FALSE),"-")</f>
        <v>3</v>
      </c>
      <c r="B62" s="57" t="str">
        <f>IFERROR(VLOOKUP(E62,Préroulés_Hybride[],13,FALSE),"-")</f>
        <v>x</v>
      </c>
      <c r="C62" s="58">
        <f>IFERROR(VLOOKUP(E62,Préroulés_Hybride[],14,FALSE),"-")</f>
        <v>0.5</v>
      </c>
      <c r="D62" s="123" t="str">
        <f>IFERROR(VLOOKUP(E62,Préroulés_Hybride[],15,FALSE),"-")</f>
        <v>g</v>
      </c>
      <c r="E62" s="76" t="s">
        <v>91</v>
      </c>
      <c r="F62" s="128" t="str">
        <f>IFERROR(VLOOKUP(E62,Préroulés_Hybride[],6,FALSE),"-")</f>
        <v>Dubon</v>
      </c>
      <c r="G62" s="103">
        <f>IFERROR(VLOOKUP(E62,Préroulés_Hybride[],17,FALSE),"-")</f>
        <v>13.8</v>
      </c>
      <c r="H62" s="83">
        <v>0.18</v>
      </c>
      <c r="I62" s="83" t="s">
        <v>42</v>
      </c>
      <c r="J62" s="80" t="str">
        <f>IFERROR(VLOOKUP(E62,Préroulés_Hybride[],9,FALSE),"-")</f>
        <v>Terreux / Boisé</v>
      </c>
      <c r="K62" s="89" t="str">
        <f>IFERROR(VLOOKUP(E62,Préroulés_Hybride[],3,FALSE),"-")</f>
        <v>-</v>
      </c>
    </row>
    <row r="63" spans="1:11" ht="18.75" customHeight="1">
      <c r="A63" s="68">
        <f>IFERROR(VLOOKUP(E63,Préroulés_Hybride[],12,FALSE),"-")</f>
        <v>3</v>
      </c>
      <c r="B63" s="57" t="str">
        <f>IFERROR(VLOOKUP(E63,Préroulés_Hybride[],13,FALSE),"-")</f>
        <v>x</v>
      </c>
      <c r="C63" s="58">
        <f>IFERROR(VLOOKUP(E63,Préroulés_Hybride[],14,FALSE),"-")</f>
        <v>0.5</v>
      </c>
      <c r="D63" s="123" t="str">
        <f>IFERROR(VLOOKUP(E63,Préroulés_Hybride[],15,FALSE),"-")</f>
        <v>g</v>
      </c>
      <c r="E63" s="76" t="s">
        <v>92</v>
      </c>
      <c r="F63" s="128" t="str">
        <f>IFERROR(VLOOKUP(E63,Préroulés_Hybride[],6,FALSE),"-")</f>
        <v>Dubon</v>
      </c>
      <c r="G63" s="103">
        <f>IFERROR(VLOOKUP(E63,Préroulés_Hybride[],17,FALSE),"-")</f>
        <v>12.2</v>
      </c>
      <c r="H63" s="83">
        <v>0.18</v>
      </c>
      <c r="I63" s="83" t="s">
        <v>42</v>
      </c>
      <c r="J63" s="80" t="str">
        <f>IFERROR(VLOOKUP(E63,Préroulés_Hybride[],9,FALSE),"-")</f>
        <v>Terreux / Boisé</v>
      </c>
      <c r="K63" s="89" t="str">
        <f>IFERROR(VLOOKUP(E63,Préroulés_Hybride[],3,FALSE),"-")</f>
        <v>-</v>
      </c>
    </row>
    <row r="64" spans="1:11" ht="18.75" customHeight="1">
      <c r="A64" s="68">
        <f>IFERROR(VLOOKUP(E64,Préroulés_Hybride[],12,FALSE),"-")</f>
        <v>3</v>
      </c>
      <c r="B64" s="57" t="str">
        <f>IFERROR(VLOOKUP(E64,Préroulés_Hybride[],13,FALSE),"-")</f>
        <v>x</v>
      </c>
      <c r="C64" s="58">
        <f>IFERROR(VLOOKUP(E64,Préroulés_Hybride[],14,FALSE),"-")</f>
        <v>0.5</v>
      </c>
      <c r="D64" s="123" t="str">
        <f>IFERROR(VLOOKUP(E64,Préroulés_Hybride[],15,FALSE),"-")</f>
        <v>g</v>
      </c>
      <c r="E64" s="77" t="s">
        <v>93</v>
      </c>
      <c r="F64" s="128" t="str">
        <f>IFERROR(VLOOKUP(E64,Préroulés_Hybride[],6,FALSE),"-")</f>
        <v>Twd.</v>
      </c>
      <c r="G64" s="103">
        <f>IFERROR(VLOOKUP(E64,Préroulés_Hybride[],17,FALSE),"-")</f>
        <v>10.199999999999999</v>
      </c>
      <c r="H64" s="83">
        <v>0.06</v>
      </c>
      <c r="I64" s="83">
        <v>0.08</v>
      </c>
      <c r="J64" s="80" t="str">
        <f>IFERROR(VLOOKUP(E64,Préroulés_Hybride[],9,FALSE),"-")</f>
        <v>- / -</v>
      </c>
      <c r="K64" s="89" t="str">
        <f>IFERROR(VLOOKUP(E64,Préroulés_Hybride[],3,FALSE),"-")</f>
        <v>-</v>
      </c>
    </row>
    <row r="65" spans="1:11" ht="18.75" customHeight="1">
      <c r="A65" s="68">
        <f>IFERROR(VLOOKUP(E65,Préroulés_Hybride[],12,FALSE),"-")</f>
        <v>6</v>
      </c>
      <c r="B65" s="57" t="str">
        <f>IFERROR(VLOOKUP(E65,Préroulés_Hybride[],13,FALSE),"-")</f>
        <v>x</v>
      </c>
      <c r="C65" s="58">
        <f>IFERROR(VLOOKUP(E65,Préroulés_Hybride[],14,FALSE),"-")</f>
        <v>0.33</v>
      </c>
      <c r="D65" s="123" t="str">
        <f>IFERROR(VLOOKUP(E65,Préroulés_Hybride[],15,FALSE),"-")</f>
        <v>g</v>
      </c>
      <c r="E65" s="76" t="s">
        <v>94</v>
      </c>
      <c r="F65" s="128" t="str">
        <f>IFERROR(VLOOKUP(E65,Préroulés_Hybride[],6,FALSE),"-")</f>
        <v>Solei</v>
      </c>
      <c r="G65" s="103">
        <f>IFERROR(VLOOKUP(E65,Préroulés_Hybride[],17,FALSE),"-")</f>
        <v>18.8</v>
      </c>
      <c r="H65" s="83">
        <v>0.05</v>
      </c>
      <c r="I65" s="83">
        <v>0.09</v>
      </c>
      <c r="J65" s="80" t="str">
        <f>IFERROR(VLOOKUP(E65,Préroulés_Hybride[],9,FALSE),"-")</f>
        <v>Citronné / Épicé</v>
      </c>
      <c r="K65" s="89" t="str">
        <f>IFERROR(VLOOKUP(E65,Préroulés_Hybride[],3,FALSE),"-")</f>
        <v>-</v>
      </c>
    </row>
    <row r="66" spans="1:11" ht="18.75" customHeight="1">
      <c r="A66" s="68">
        <f>IFERROR(VLOOKUP(E66,Préroulés_Hybride[],12,FALSE),"-")</f>
        <v>4</v>
      </c>
      <c r="B66" s="57" t="str">
        <f>IFERROR(VLOOKUP(E66,Préroulés_Hybride[],13,FALSE),"-")</f>
        <v>x</v>
      </c>
      <c r="C66" s="58">
        <f>IFERROR(VLOOKUP(E66,Préroulés_Hybride[],14,FALSE),"-")</f>
        <v>0.5</v>
      </c>
      <c r="D66" s="123" t="str">
        <f>IFERROR(VLOOKUP(E66,Préroulés_Hybride[],15,FALSE),"-")</f>
        <v>g</v>
      </c>
      <c r="E66" s="77" t="s">
        <v>95</v>
      </c>
      <c r="F66" s="128" t="str">
        <f>IFERROR(VLOOKUP(E66,Préroulés_Hybride[],6,FALSE),"-")</f>
        <v>Hexo</v>
      </c>
      <c r="G66" s="103">
        <f>IFERROR(VLOOKUP(E66,Préroulés_Hybride[],17,FALSE),"-")</f>
        <v>17.5</v>
      </c>
      <c r="H66" s="83">
        <v>0.21</v>
      </c>
      <c r="I66" s="83" t="s">
        <v>42</v>
      </c>
      <c r="J66" s="80" t="str">
        <f>IFERROR(VLOOKUP(E66,Préroulés_Hybride[],9,FALSE),"-")</f>
        <v>Citronné / Floral</v>
      </c>
      <c r="K66" s="89" t="str">
        <f>IFERROR(VLOOKUP(E66,Préroulés_Hybride[],3,FALSE),"-")</f>
        <v>-</v>
      </c>
    </row>
    <row r="67" spans="1:11" ht="18.75" customHeight="1">
      <c r="A67" s="68">
        <f>IFERROR(VLOOKUP(E67,Préroulés_Hybride[],12,FALSE),"-")</f>
        <v>4</v>
      </c>
      <c r="B67" s="57" t="str">
        <f>IFERROR(VLOOKUP(E67,Préroulés_Hybride[],13,FALSE),"-")</f>
        <v>x</v>
      </c>
      <c r="C67" s="58">
        <f>IFERROR(VLOOKUP(E67,Préroulés_Hybride[],14,FALSE),"-")</f>
        <v>0.5</v>
      </c>
      <c r="D67" s="123" t="str">
        <f>IFERROR(VLOOKUP(E67,Préroulés_Hybride[],15,FALSE),"-")</f>
        <v>g</v>
      </c>
      <c r="E67" s="76" t="s">
        <v>96</v>
      </c>
      <c r="F67" s="128" t="str">
        <f>IFERROR(VLOOKUP(E67,Préroulés_Hybride[],6,FALSE),"-")</f>
        <v>5 Points Cannabis</v>
      </c>
      <c r="G67" s="103">
        <f>IFERROR(VLOOKUP(E67,Préroulés_Hybride[],17,FALSE),"-")</f>
        <v>19.2</v>
      </c>
      <c r="H67" s="83">
        <v>0.2</v>
      </c>
      <c r="I67" s="83" t="s">
        <v>42</v>
      </c>
      <c r="J67" s="80" t="str">
        <f>IFERROR(VLOOKUP(E67,Préroulés_Hybride[],9,FALSE),"-")</f>
        <v>Fruité / Citronné</v>
      </c>
      <c r="K67" s="89" t="str">
        <f>IFERROR(VLOOKUP(E67,Préroulés_Hybride[],3,FALSE),"-")</f>
        <v>Qc</v>
      </c>
    </row>
    <row r="68" spans="1:11" ht="18.75" customHeight="1">
      <c r="A68" s="68">
        <f>IFERROR(VLOOKUP(E68,Préroulés_Hybride[],12,FALSE),"-")</f>
        <v>4</v>
      </c>
      <c r="B68" s="57" t="str">
        <f>IFERROR(VLOOKUP(E68,Préroulés_Hybride[],13,FALSE),"-")</f>
        <v>x</v>
      </c>
      <c r="C68" s="58">
        <f>IFERROR(VLOOKUP(E68,Préroulés_Hybride[],14,FALSE),"-")</f>
        <v>0.5</v>
      </c>
      <c r="D68" s="123" t="str">
        <f>IFERROR(VLOOKUP(E68,Préroulés_Hybride[],15,FALSE),"-")</f>
        <v>g</v>
      </c>
      <c r="E68" s="77" t="s">
        <v>97</v>
      </c>
      <c r="F68" s="128" t="str">
        <f>IFERROR(VLOOKUP(E68,Préroulés_Hybride[],6,FALSE),"-")</f>
        <v>5 Points Cannabis</v>
      </c>
      <c r="G68" s="103">
        <f>IFERROR(VLOOKUP(E68,Préroulés_Hybride[],17,FALSE),"-")</f>
        <v>17.5</v>
      </c>
      <c r="H68" s="83">
        <v>0.2</v>
      </c>
      <c r="I68" s="83" t="s">
        <v>42</v>
      </c>
      <c r="J68" s="80" t="str">
        <f>IFERROR(VLOOKUP(E68,Préroulés_Hybride[],9,FALSE),"-")</f>
        <v>Boisé / Floral</v>
      </c>
      <c r="K68" s="89" t="str">
        <f>IFERROR(VLOOKUP(E68,Préroulés_Hybride[],3,FALSE),"-")</f>
        <v>Qc</v>
      </c>
    </row>
    <row r="69" spans="1:11" ht="18.75" customHeight="1">
      <c r="A69" s="68">
        <f>IFERROR(VLOOKUP(E69,Préroulés_Hybride[],12,FALSE),"-")</f>
        <v>5</v>
      </c>
      <c r="B69" s="57" t="str">
        <f>IFERROR(VLOOKUP(E69,Préroulés_Hybride[],13,FALSE),"-")</f>
        <v>x</v>
      </c>
      <c r="C69" s="58">
        <f>IFERROR(VLOOKUP(E69,Préroulés_Hybride[],14,FALSE),"-")</f>
        <v>0.5</v>
      </c>
      <c r="D69" s="123" t="str">
        <f>IFERROR(VLOOKUP(E69,Préroulés_Hybride[],15,FALSE),"-")</f>
        <v>g</v>
      </c>
      <c r="E69" s="76" t="s">
        <v>98</v>
      </c>
      <c r="F69" s="128" t="str">
        <f>IFERROR(VLOOKUP(E69,Préroulés_Hybride[],6,FALSE),"-")</f>
        <v>Tribal</v>
      </c>
      <c r="G69" s="103">
        <f>IFERROR(VLOOKUP(E69,Préroulés_Hybride[],17,FALSE),"-")</f>
        <v>23</v>
      </c>
      <c r="H69" s="83">
        <v>0.25</v>
      </c>
      <c r="I69" s="83" t="s">
        <v>42</v>
      </c>
      <c r="J69" s="80" t="str">
        <f>IFERROR(VLOOKUP(E69,Préroulés_Hybride[],9,FALSE),"-")</f>
        <v>Citronné / Diesel</v>
      </c>
      <c r="K69" s="89" t="str">
        <f>IFERROR(VLOOKUP(E69,Préroulés_Hybride[],3,FALSE),"-")</f>
        <v>Qc</v>
      </c>
    </row>
    <row r="70" spans="1:11" ht="18.75" customHeight="1">
      <c r="A70" s="68" t="str">
        <f>IFERROR(VLOOKUP(E70,Préroulés_Hybride[],12,FALSE),"-")</f>
        <v>-</v>
      </c>
      <c r="B70" s="57" t="str">
        <f>IFERROR(VLOOKUP(E70,Préroulés_Hybride[],13,FALSE),"-")</f>
        <v>-</v>
      </c>
      <c r="C70" s="58" t="str">
        <f>IFERROR(VLOOKUP(E70,Préroulés_Hybride[],14,FALSE),"-")</f>
        <v>-</v>
      </c>
      <c r="D70" s="123" t="str">
        <f>IFERROR(VLOOKUP(E70,Préroulés_Hybride[],15,FALSE),"-")</f>
        <v>-</v>
      </c>
      <c r="E70" s="77" t="s">
        <v>99</v>
      </c>
      <c r="F70" s="128" t="str">
        <f>IFERROR(VLOOKUP(E70,Préroulés_Hybride[],6,FALSE),"-")</f>
        <v>-</v>
      </c>
      <c r="G70" s="103" t="str">
        <f>IFERROR(VLOOKUP(E70,Préroulés_Hybride[],17,FALSE),"-")</f>
        <v>-</v>
      </c>
      <c r="H70" s="83">
        <v>0.21</v>
      </c>
      <c r="I70" s="83" t="s">
        <v>42</v>
      </c>
      <c r="J70" s="80" t="str">
        <f>IFERROR(VLOOKUP(E70,Préroulés_Hybride[],9,FALSE),"-")</f>
        <v>-</v>
      </c>
      <c r="K70" s="89" t="str">
        <f>IFERROR(VLOOKUP(E70,Préroulés_Hybride[],3,FALSE),"-")</f>
        <v>-</v>
      </c>
    </row>
    <row r="71" spans="1:11" ht="18.75" customHeight="1">
      <c r="A71" s="68">
        <f>IFERROR(VLOOKUP(E71,Préroulés_Hybride[],12,FALSE),"-")</f>
        <v>5</v>
      </c>
      <c r="B71" s="57" t="str">
        <f>IFERROR(VLOOKUP(E71,Préroulés_Hybride[],13,FALSE),"-")</f>
        <v>x</v>
      </c>
      <c r="C71" s="58">
        <f>IFERROR(VLOOKUP(E71,Préroulés_Hybride[],14,FALSE),"-")</f>
        <v>0.4</v>
      </c>
      <c r="D71" s="123" t="str">
        <f>IFERROR(VLOOKUP(E71,Préroulés_Hybride[],15,FALSE),"-")</f>
        <v>g</v>
      </c>
      <c r="E71" s="76" t="s">
        <v>100</v>
      </c>
      <c r="F71" s="128" t="str">
        <f>IFERROR(VLOOKUP(E71,Préroulés_Hybride[],6,FALSE),"-")</f>
        <v>Fleurs de Chez Nous</v>
      </c>
      <c r="G71" s="103">
        <f>IFERROR(VLOOKUP(E71,Préroulés_Hybride[],17,FALSE),"-")</f>
        <v>17.8</v>
      </c>
      <c r="H71" s="83">
        <v>0.21</v>
      </c>
      <c r="I71" s="83" t="s">
        <v>42</v>
      </c>
      <c r="J71" s="80" t="str">
        <f>IFERROR(VLOOKUP(E71,Préroulés_Hybride[],9,FALSE),"-")</f>
        <v>Citronné / Mouffette</v>
      </c>
      <c r="K71" s="89" t="str">
        <f>IFERROR(VLOOKUP(E71,Préroulés_Hybride[],3,FALSE),"-")</f>
        <v>Qc</v>
      </c>
    </row>
    <row r="72" spans="1:11" ht="18.75" customHeight="1">
      <c r="A72" s="68">
        <f>IFERROR(VLOOKUP(E72,Préroulés_Hybride[],12,FALSE),"-")</f>
        <v>5</v>
      </c>
      <c r="B72" s="57" t="str">
        <f>IFERROR(VLOOKUP(E72,Préroulés_Hybride[],13,FALSE),"-")</f>
        <v>x</v>
      </c>
      <c r="C72" s="58">
        <f>IFERROR(VLOOKUP(E72,Préroulés_Hybride[],14,FALSE),"-")</f>
        <v>0.3</v>
      </c>
      <c r="D72" s="123" t="str">
        <f>IFERROR(VLOOKUP(E72,Préroulés_Hybride[],15,FALSE),"-")</f>
        <v>g</v>
      </c>
      <c r="E72" s="77" t="s">
        <v>101</v>
      </c>
      <c r="F72" s="128" t="str">
        <f>IFERROR(VLOOKUP(E72,Préroulés_Hybride[],6,FALSE),"-")</f>
        <v>5 Points Cannabis</v>
      </c>
      <c r="G72" s="103">
        <f>IFERROR(VLOOKUP(E72,Préroulés_Hybride[],17,FALSE),"-")</f>
        <v>16.8</v>
      </c>
      <c r="H72" s="83">
        <v>0.2</v>
      </c>
      <c r="I72" s="83" t="s">
        <v>42</v>
      </c>
      <c r="J72" s="80" t="str">
        <f>IFERROR(VLOOKUP(E72,Préroulés_Hybride[],9,FALSE),"-")</f>
        <v>- / -</v>
      </c>
      <c r="K72" s="89" t="str">
        <f>IFERROR(VLOOKUP(E72,Préroulés_Hybride[],3,FALSE),"-")</f>
        <v>Qc</v>
      </c>
    </row>
    <row r="73" spans="1:11" ht="18.75" customHeight="1">
      <c r="A73" s="68">
        <f>IFERROR(VLOOKUP(E73,Préroulés_Hybride[],12,FALSE),"-")</f>
        <v>5</v>
      </c>
      <c r="B73" s="57" t="str">
        <f>IFERROR(VLOOKUP(E73,Préroulés_Hybride[],13,FALSE),"-")</f>
        <v>x</v>
      </c>
      <c r="C73" s="58">
        <f>IFERROR(VLOOKUP(E73,Préroulés_Hybride[],14,FALSE),"-")</f>
        <v>0.5</v>
      </c>
      <c r="D73" s="123" t="str">
        <f>IFERROR(VLOOKUP(E73,Préroulés_Hybride[],15,FALSE),"-")</f>
        <v>g</v>
      </c>
      <c r="E73" s="77" t="s">
        <v>102</v>
      </c>
      <c r="F73" s="128" t="str">
        <f>IFERROR(VLOOKUP(E73,Préroulés_Hybride[],6,FALSE),"-")</f>
        <v>Souvenir</v>
      </c>
      <c r="G73" s="103">
        <f>IFERROR(VLOOKUP(E73,Préroulés_Hybride[],17,FALSE),"-")</f>
        <v>21.3</v>
      </c>
      <c r="H73" s="83">
        <v>0.19</v>
      </c>
      <c r="I73" s="83" t="s">
        <v>42</v>
      </c>
      <c r="J73" s="80" t="str">
        <f>IFERROR(VLOOKUP(E73,Préroulés_Hybride[],9,FALSE),"-")</f>
        <v>Fruité / Terreux</v>
      </c>
      <c r="K73" s="89" t="str">
        <f>IFERROR(VLOOKUP(E73,Préroulés_Hybride[],3,FALSE),"-")</f>
        <v>Qc</v>
      </c>
    </row>
    <row r="74" spans="1:11" ht="18.75" customHeight="1">
      <c r="A74" s="68" t="str">
        <f>IFERROR(VLOOKUP(E74,Préroulés_Hybride[],12,FALSE),"-")</f>
        <v>-</v>
      </c>
      <c r="B74" s="57" t="str">
        <f>IFERROR(VLOOKUP(E74,Préroulés_Hybride[],13,FALSE),"-")</f>
        <v>-</v>
      </c>
      <c r="C74" s="58" t="str">
        <f>IFERROR(VLOOKUP(E74,Préroulés_Hybride[],14,FALSE),"-")</f>
        <v>-</v>
      </c>
      <c r="D74" s="123" t="str">
        <f>IFERROR(VLOOKUP(E74,Préroulés_Hybride[],15,FALSE),"-")</f>
        <v>-</v>
      </c>
      <c r="E74" s="77" t="s">
        <v>103</v>
      </c>
      <c r="F74" s="128" t="str">
        <f>IFERROR(VLOOKUP(E74,Préroulés_Hybride[],6,FALSE),"-")</f>
        <v>-</v>
      </c>
      <c r="G74" s="103" t="str">
        <f>IFERROR(VLOOKUP(E74,Préroulés_Hybride[],17,FALSE),"-")</f>
        <v>-</v>
      </c>
      <c r="H74" s="83">
        <v>0.19</v>
      </c>
      <c r="I74" s="83" t="s">
        <v>42</v>
      </c>
      <c r="J74" s="80" t="str">
        <f>IFERROR(VLOOKUP(E74,Préroulés_Hybride[],9,FALSE),"-")</f>
        <v>-</v>
      </c>
      <c r="K74" s="89" t="str">
        <f>IFERROR(VLOOKUP(E74,Préroulés_Hybride[],3,FALSE),"-")</f>
        <v>-</v>
      </c>
    </row>
    <row r="75" spans="1:11" ht="18.75" customHeight="1">
      <c r="A75" s="68">
        <f>IFERROR(VLOOKUP(E75,Préroulés_Hybride[],12,FALSE),"-")</f>
        <v>5</v>
      </c>
      <c r="B75" s="57" t="str">
        <f>IFERROR(VLOOKUP(E75,Préroulés_Hybride[],13,FALSE),"-")</f>
        <v>x</v>
      </c>
      <c r="C75" s="58">
        <f>IFERROR(VLOOKUP(E75,Préroulés_Hybride[],14,FALSE),"-")</f>
        <v>0.33</v>
      </c>
      <c r="D75" s="123" t="str">
        <f>IFERROR(VLOOKUP(E75,Préroulés_Hybride[],15,FALSE),"-")</f>
        <v>g</v>
      </c>
      <c r="E75" s="77" t="s">
        <v>104</v>
      </c>
      <c r="F75" s="128" t="str">
        <f>IFERROR(VLOOKUP(E75,Préroulés_Hybride[],6,FALSE),"-")</f>
        <v>Pure Laine Cannabis</v>
      </c>
      <c r="G75" s="103">
        <f>IFERROR(VLOOKUP(E75,Préroulés_Hybride[],17,FALSE),"-")</f>
        <v>13.3</v>
      </c>
      <c r="H75" s="83">
        <v>0.18</v>
      </c>
      <c r="I75" s="83" t="s">
        <v>42</v>
      </c>
      <c r="J75" s="80" t="str">
        <f>IFERROR(VLOOKUP(E75,Préroulés_Hybride[],9,FALSE),"-")</f>
        <v>- / -</v>
      </c>
      <c r="K75" s="89" t="str">
        <f>IFERROR(VLOOKUP(E75,Préroulés_Hybride[],3,FALSE),"-")</f>
        <v>Qc</v>
      </c>
    </row>
    <row r="76" spans="1:11" ht="18.75" customHeight="1">
      <c r="A76" s="68" t="str">
        <f>IFERROR(VLOOKUP(E76,Préroulés_Hybride[],12,FALSE),"-")</f>
        <v>-</v>
      </c>
      <c r="B76" s="57" t="str">
        <f>IFERROR(VLOOKUP(E76,Préroulés_Hybride[],13,FALSE),"-")</f>
        <v>-</v>
      </c>
      <c r="C76" s="58" t="str">
        <f>IFERROR(VLOOKUP(E76,Préroulés_Hybride[],14,FALSE),"-")</f>
        <v>-</v>
      </c>
      <c r="D76" s="123" t="str">
        <f>IFERROR(VLOOKUP(E76,Préroulés_Hybride[],15,FALSE),"-")</f>
        <v>-</v>
      </c>
      <c r="E76" s="77" t="s">
        <v>105</v>
      </c>
      <c r="F76" s="128" t="str">
        <f>IFERROR(VLOOKUP(E76,Préroulés_Hybride[],6,FALSE),"-")</f>
        <v>-</v>
      </c>
      <c r="G76" s="103" t="str">
        <f>IFERROR(VLOOKUP(E76,Préroulés_Hybride[],17,FALSE),"-")</f>
        <v>-</v>
      </c>
      <c r="H76" s="83">
        <v>0.18</v>
      </c>
      <c r="I76" s="83" t="s">
        <v>42</v>
      </c>
      <c r="J76" s="80" t="str">
        <f>IFERROR(VLOOKUP(E76,Préroulés_Hybride[],9,FALSE),"-")</f>
        <v>-</v>
      </c>
      <c r="K76" s="89" t="str">
        <f>IFERROR(VLOOKUP(E76,Préroulés_Hybride[],3,FALSE),"-")</f>
        <v>-</v>
      </c>
    </row>
    <row r="77" spans="1:11" ht="18.75" customHeight="1">
      <c r="A77" s="68" t="str">
        <f>IFERROR(VLOOKUP(E77,Préroulés_Hybride[],12,FALSE),"-")</f>
        <v>-</v>
      </c>
      <c r="B77" s="57" t="str">
        <f>IFERROR(VLOOKUP(E77,Préroulés_Hybride[],13,FALSE),"-")</f>
        <v>-</v>
      </c>
      <c r="C77" s="58" t="str">
        <f>IFERROR(VLOOKUP(E77,Préroulés_Hybride[],14,FALSE),"-")</f>
        <v>-</v>
      </c>
      <c r="D77" s="123" t="str">
        <f>IFERROR(VLOOKUP(E77,Préroulés_Hybride[],15,FALSE),"-")</f>
        <v>-</v>
      </c>
      <c r="E77" s="77" t="s">
        <v>106</v>
      </c>
      <c r="F77" s="128" t="str">
        <f>IFERROR(VLOOKUP(E77,Préroulés_Hybride[],6,FALSE),"-")</f>
        <v>-</v>
      </c>
      <c r="G77" s="103" t="str">
        <f>IFERROR(VLOOKUP(E77,Préroulés_Hybride[],17,FALSE),"-")</f>
        <v>-</v>
      </c>
      <c r="H77" s="83">
        <v>0.17</v>
      </c>
      <c r="I77" s="83" t="s">
        <v>42</v>
      </c>
      <c r="J77" s="80" t="str">
        <f>IFERROR(VLOOKUP(E77,Préroulés_Hybride[],9,FALSE),"-")</f>
        <v>-</v>
      </c>
      <c r="K77" s="89" t="str">
        <f>IFERROR(VLOOKUP(E77,Préroulés_Hybride[],3,FALSE),"-")</f>
        <v>-</v>
      </c>
    </row>
    <row r="78" spans="1:11" ht="18.75" customHeight="1">
      <c r="A78" s="68">
        <f>IFERROR(VLOOKUP(E78,Préroulés_Hybride[],12,FALSE),"-")</f>
        <v>5</v>
      </c>
      <c r="B78" s="57" t="str">
        <f>IFERROR(VLOOKUP(E78,Préroulés_Hybride[],13,FALSE),"-")</f>
        <v>x</v>
      </c>
      <c r="C78" s="58">
        <f>IFERROR(VLOOKUP(E78,Préroulés_Hybride[],14,FALSE),"-")</f>
        <v>0.5</v>
      </c>
      <c r="D78" s="123" t="str">
        <f>IFERROR(VLOOKUP(E78,Préroulés_Hybride[],15,FALSE),"-")</f>
        <v>g</v>
      </c>
      <c r="E78" s="77" t="s">
        <v>107</v>
      </c>
      <c r="F78" s="128" t="str">
        <f>IFERROR(VLOOKUP(E78,Préroulés_Hybride[],6,FALSE),"-")</f>
        <v>DLYS</v>
      </c>
      <c r="G78" s="103">
        <f>IFERROR(VLOOKUP(E78,Préroulés_Hybride[],17,FALSE),"-")</f>
        <v>16.3</v>
      </c>
      <c r="H78" s="83">
        <v>0.16</v>
      </c>
      <c r="I78" s="83" t="s">
        <v>42</v>
      </c>
      <c r="J78" s="80" t="str">
        <f>IFERROR(VLOOKUP(E78,Préroulés_Hybride[],9,FALSE),"-")</f>
        <v>- / -</v>
      </c>
      <c r="K78" s="89" t="s">
        <v>42</v>
      </c>
    </row>
    <row r="79" spans="1:11" ht="18.75" customHeight="1">
      <c r="A79" s="68">
        <f>IFERROR(VLOOKUP(E79,Préroulés_Hybride[],12,FALSE),"-")</f>
        <v>5</v>
      </c>
      <c r="B79" s="57" t="str">
        <f>IFERROR(VLOOKUP(E79,Préroulés_Hybride[],13,FALSE),"-")</f>
        <v>x</v>
      </c>
      <c r="C79" s="58">
        <f>IFERROR(VLOOKUP(E79,Préroulés_Hybride[],14,FALSE),"-")</f>
        <v>0.5</v>
      </c>
      <c r="D79" s="123" t="str">
        <f>IFERROR(VLOOKUP(E79,Préroulés_Hybride[],15,FALSE),"-")</f>
        <v>g</v>
      </c>
      <c r="E79" s="77" t="s">
        <v>108</v>
      </c>
      <c r="F79" s="128" t="str">
        <f>IFERROR(VLOOKUP(E79,Préroulés_Hybride[],6,FALSE),"-")</f>
        <v>Endo</v>
      </c>
      <c r="G79" s="103">
        <f>IFERROR(VLOOKUP(E79,Préroulés_Hybride[],17,FALSE),"-")</f>
        <v>22.8</v>
      </c>
      <c r="H79" s="83">
        <v>0.15</v>
      </c>
      <c r="I79" s="83" t="s">
        <v>42</v>
      </c>
      <c r="J79" s="80" t="str">
        <f>IFERROR(VLOOKUP(E79,Préroulés_Hybride[],9,FALSE),"-")</f>
        <v>Fruité / Sucré</v>
      </c>
      <c r="K79" s="89" t="str">
        <f>IFERROR(VLOOKUP(E79,Préroulés_Hybride[],3,FALSE),"-")</f>
        <v>Qc</v>
      </c>
    </row>
    <row r="80" spans="1:11" ht="18.75" customHeight="1">
      <c r="A80" s="68">
        <f>IFERROR(VLOOKUP(E80,Préroulés_Hybride[],12,FALSE),"-")</f>
        <v>5</v>
      </c>
      <c r="B80" s="57" t="str">
        <f>IFERROR(VLOOKUP(E80,Préroulés_Hybride[],13,FALSE),"-")</f>
        <v>x</v>
      </c>
      <c r="C80" s="58">
        <f>IFERROR(VLOOKUP(E80,Préroulés_Hybride[],14,FALSE),"-")</f>
        <v>0.5</v>
      </c>
      <c r="D80" s="123" t="str">
        <f>IFERROR(VLOOKUP(E80,Préroulés_Hybride[],15,FALSE),"-")</f>
        <v>g</v>
      </c>
      <c r="E80" s="77" t="s">
        <v>109</v>
      </c>
      <c r="F80" s="128" t="str">
        <f>IFERROR(VLOOKUP(E80,Préroulés_Hybride[],6,FALSE),"-")</f>
        <v>514</v>
      </c>
      <c r="G80" s="103">
        <f>IFERROR(VLOOKUP(E80,Préroulés_Hybride[],17,FALSE),"-")</f>
        <v>25.6</v>
      </c>
      <c r="H80" s="83">
        <v>0.13</v>
      </c>
      <c r="I80" s="83" t="s">
        <v>42</v>
      </c>
      <c r="J80" s="80" t="str">
        <f>IFERROR(VLOOKUP(E80,Préroulés_Hybride[],9,FALSE),"-")</f>
        <v>Terreux / Sucré</v>
      </c>
      <c r="K80" s="89" t="str">
        <f>IFERROR(VLOOKUP(E80,Préroulés_Hybride[],3,FALSE),"-")</f>
        <v>Qc</v>
      </c>
    </row>
    <row r="81" spans="1:11" ht="18.75" customHeight="1">
      <c r="A81" s="68">
        <f>IFERROR(VLOOKUP(E81,Préroulés_Hybride[],12,FALSE),"-")</f>
        <v>5</v>
      </c>
      <c r="B81" s="57" t="str">
        <f>IFERROR(VLOOKUP(E81,Préroulés_Hybride[],13,FALSE),"-")</f>
        <v>x</v>
      </c>
      <c r="C81" s="58">
        <f>IFERROR(VLOOKUP(E81,Préroulés_Hybride[],14,FALSE),"-")</f>
        <v>0.5</v>
      </c>
      <c r="D81" s="123" t="str">
        <f>IFERROR(VLOOKUP(E81,Préroulés_Hybride[],15,FALSE),"-")</f>
        <v>g</v>
      </c>
      <c r="E81" s="77" t="s">
        <v>110</v>
      </c>
      <c r="F81" s="128" t="str">
        <f>IFERROR(VLOOKUP(E81,Préroulés_Hybride[],6,FALSE),"-")</f>
        <v>Orchid</v>
      </c>
      <c r="G81" s="103">
        <f>IFERROR(VLOOKUP(E81,Préroulés_Hybride[],17,FALSE),"-")</f>
        <v>23</v>
      </c>
      <c r="H81" s="83">
        <v>0.09</v>
      </c>
      <c r="I81" s="83">
        <v>0.14000000000000001</v>
      </c>
      <c r="J81" s="80" t="str">
        <f>IFERROR(VLOOKUP(E81,Préroulés_Hybride[],9,FALSE),"-")</f>
        <v>Fruité / Sucré</v>
      </c>
      <c r="K81" s="89" t="str">
        <f>IFERROR(VLOOKUP(E81,Préroulés_Hybride[],3,FALSE),"-")</f>
        <v>Qc</v>
      </c>
    </row>
    <row r="82" spans="1:11" ht="18.75" customHeight="1">
      <c r="A82" s="68">
        <f>IFERROR(VLOOKUP(E82,Préroulés_Hybride[],12,FALSE),"-")</f>
        <v>5</v>
      </c>
      <c r="B82" s="57" t="str">
        <f>IFERROR(VLOOKUP(E82,Préroulés_Hybride[],13,FALSE),"-")</f>
        <v>x</v>
      </c>
      <c r="C82" s="58">
        <f>IFERROR(VLOOKUP(E82,Préroulés_Hybride[],14,FALSE),"-")</f>
        <v>0.5</v>
      </c>
      <c r="D82" s="123" t="str">
        <f>IFERROR(VLOOKUP(E82,Préroulés_Hybride[],15,FALSE),"-")</f>
        <v>g</v>
      </c>
      <c r="E82" s="77" t="s">
        <v>111</v>
      </c>
      <c r="F82" s="128" t="str">
        <f>IFERROR(VLOOKUP(E82,Préroulés_Hybride[],6,FALSE),"-")</f>
        <v>Endo</v>
      </c>
      <c r="G82" s="103">
        <f>IFERROR(VLOOKUP(E82,Préroulés_Hybride[],17,FALSE),"-")</f>
        <v>22.8</v>
      </c>
      <c r="H82" s="83">
        <v>0.08</v>
      </c>
      <c r="I82" s="83">
        <v>7.0000000000000007E-2</v>
      </c>
      <c r="J82" s="80" t="str">
        <f>IFERROR(VLOOKUP(E82,Préroulés_Hybride[],9,FALSE),"-")</f>
        <v>Fruité / Citronné</v>
      </c>
      <c r="K82" s="89" t="str">
        <f>IFERROR(VLOOKUP(E82,Préroulés_Hybride[],3,FALSE),"-")</f>
        <v>Qc</v>
      </c>
    </row>
    <row r="83" spans="1:11" ht="18.75" customHeight="1">
      <c r="A83" s="68">
        <f>IFERROR(VLOOKUP(E83,Préroulés_Hybride[],12,FALSE),"-")</f>
        <v>10</v>
      </c>
      <c r="B83" s="57" t="str">
        <f>IFERROR(VLOOKUP(E83,Préroulés_Hybride[],13,FALSE),"-")</f>
        <v>x</v>
      </c>
      <c r="C83" s="58">
        <f>IFERROR(VLOOKUP(E83,Préroulés_Hybride[],14,FALSE),"-")</f>
        <v>0.35</v>
      </c>
      <c r="D83" s="123" t="str">
        <f>IFERROR(VLOOKUP(E83,Préroulés_Hybride[],15,FALSE),"-")</f>
        <v>g</v>
      </c>
      <c r="E83" s="77" t="s">
        <v>112</v>
      </c>
      <c r="F83" s="128" t="str">
        <f>IFERROR(VLOOKUP(E83,Préroulés_Hybride[],6,FALSE),"-")</f>
        <v>Tremblant Cannabis</v>
      </c>
      <c r="G83" s="103">
        <f>IFERROR(VLOOKUP(E83,Préroulés_Hybride[],17,FALSE),"-")</f>
        <v>31.9</v>
      </c>
      <c r="H83" s="83">
        <v>0.18</v>
      </c>
      <c r="I83" s="83" t="s">
        <v>42</v>
      </c>
      <c r="J83" s="80" t="str">
        <f>IFERROR(VLOOKUP(E83,Préroulés_Hybride[],9,FALSE),"-")</f>
        <v>Diesel / Citronné</v>
      </c>
      <c r="K83" s="89" t="str">
        <f>IFERROR(VLOOKUP(E83,Préroulés_Hybride[],3,FALSE),"-")</f>
        <v>-</v>
      </c>
    </row>
    <row r="84" spans="1:11" ht="18.75" customHeight="1">
      <c r="A84" s="69">
        <f>IFERROR(VLOOKUP(E84,Préroulés_Hybride[],12,FALSE),"-")</f>
        <v>10</v>
      </c>
      <c r="B84" s="70" t="str">
        <f>IFERROR(VLOOKUP(E84,Préroulés_Hybride[],13,FALSE),"-")</f>
        <v>x</v>
      </c>
      <c r="C84" s="58">
        <f>IFERROR(VLOOKUP(E84,Préroulés_Hybride[],14,FALSE),"-")</f>
        <v>0.35</v>
      </c>
      <c r="D84" s="123" t="str">
        <f>IFERROR(VLOOKUP(E84,Préroulés_Hybride[],15,FALSE),"-")</f>
        <v>g</v>
      </c>
      <c r="E84" s="77" t="s">
        <v>113</v>
      </c>
      <c r="F84" s="128" t="str">
        <f>IFERROR(VLOOKUP(E84,Préroulés_Hybride[],6,FALSE),"-")</f>
        <v>Laurentian Organic</v>
      </c>
      <c r="G84" s="103">
        <f>IFERROR(VLOOKUP(E84,Préroulés_Hybride[],17,FALSE),"-")</f>
        <v>35</v>
      </c>
      <c r="H84" s="83">
        <v>0.15</v>
      </c>
      <c r="I84" s="83" t="s">
        <v>42</v>
      </c>
      <c r="J84" s="134" t="str">
        <f>IFERROR(VLOOKUP(E84,Préroulés_Hybride[],9,FALSE),"-")</f>
        <v>Épicé / Terreux</v>
      </c>
      <c r="K84" s="89" t="str">
        <f>IFERROR(VLOOKUP(E84,Préroulés_Hybride[],3,FALSE),"-")</f>
        <v>Qc</v>
      </c>
    </row>
    <row r="85" spans="1:11" ht="18.75" customHeight="1" thickBot="1">
      <c r="A85" s="71" t="str">
        <f>IFERROR(VLOOKUP(E85,Préroulés_Hybride[],12,FALSE),"-")</f>
        <v>-</v>
      </c>
      <c r="B85" s="72" t="str">
        <f>IFERROR(VLOOKUP(E85,Préroulés_Hybride[],13,FALSE),"-")</f>
        <v>-</v>
      </c>
      <c r="C85" s="60" t="str">
        <f>IFERROR(VLOOKUP(E85,Préroulés_Hybride[],14,FALSE),"-")</f>
        <v>-</v>
      </c>
      <c r="D85" s="124" t="str">
        <f>IFERROR(VLOOKUP(E85,Préroulés_Hybride[],15,FALSE),"-")</f>
        <v>-</v>
      </c>
      <c r="E85" s="78" t="s">
        <v>114</v>
      </c>
      <c r="F85" s="129" t="str">
        <f>IFERROR(VLOOKUP(E85,Préroulés_Hybride[],6,FALSE),"-")</f>
        <v>-</v>
      </c>
      <c r="G85" s="104" t="str">
        <f>IFERROR(VLOOKUP(E85,Préroulés_Hybride[],17,FALSE),"-")</f>
        <v>-</v>
      </c>
      <c r="H85" s="84">
        <v>0.18</v>
      </c>
      <c r="I85" s="84" t="s">
        <v>42</v>
      </c>
      <c r="J85" s="135" t="str">
        <f>IFERROR(VLOOKUP(E85,Préroulés_Hybride[],9,FALSE),"-")</f>
        <v>-</v>
      </c>
      <c r="K85" s="90" t="str">
        <f>IFERROR(VLOOKUP(E85,Préroulés_Hybride[],3,FALSE),"-")</f>
        <v>-</v>
      </c>
    </row>
  </sheetData>
  <sheetProtection insertRows="0" insertHyperlinks="0" deleteRows="0" selectLockedCells="1" sort="0" pivotTables="0"/>
  <protectedRanges>
    <protectedRange algorithmName="SHA-512" hashValue="EJQYyeBZSh89+zRD9w3QZFGU3VSoYTrLWpUIfXvpQrwH93fvnq5bbkmNuYYi+gLN5SoTMLjD8zHKDAY46dtAFQ==" saltValue="lnvz9X6LZlrhw2cM4fixig==" spinCount="100000" sqref="E57:E85 H57:I85 H4:I22 E4:E22 H26:I53 E26:E53" name="Plage1"/>
  </protectedRanges>
  <mergeCells count="6">
    <mergeCell ref="A2:K2"/>
    <mergeCell ref="A25:D25"/>
    <mergeCell ref="A55:K55"/>
    <mergeCell ref="A56:D56"/>
    <mergeCell ref="A3:D3"/>
    <mergeCell ref="A24:K24"/>
  </mergeCells>
  <phoneticPr fontId="15" type="noConversion"/>
  <dataValidations count="2">
    <dataValidation type="list" allowBlank="1" showInputMessage="1" showErrorMessage="1" sqref="C23 K3 E3:F3 K25 E25:F25 K56 E56:F56" xr:uid="{00000000-0002-0000-0100-000000000000}">
      <formula1>sativa1</formula1>
    </dataValidation>
    <dataValidation type="list" allowBlank="1" showInputMessage="1" showErrorMessage="1" sqref="C1" xr:uid="{00000000-0002-0000-0100-000001000000}">
      <formula1>indica1</formula1>
    </dataValidation>
  </dataValidations>
  <printOptions horizontalCentered="1" verticalCentered="1"/>
  <pageMargins left="0.23622047244094491" right="0.23622047244094491" top="0" bottom="0" header="0.31496062992125984" footer="0.31496062992125984"/>
  <pageSetup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outon 2">
              <controlPr defaultSize="0" print="0" autoFill="0" autoPict="0" macro="[0]!InsertRowFormulas" altText="Ajouter ligne">
                <anchor moveWithCells="1">
                  <from>
                    <xdr:col>8</xdr:col>
                    <xdr:colOff>876300</xdr:colOff>
                    <xdr:row>1</xdr:row>
                    <xdr:rowOff>28575</xdr:rowOff>
                  </from>
                  <to>
                    <xdr:col>9</xdr:col>
                    <xdr:colOff>1571625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InsertRowFormulas" altText="Ajouter ligne">
                <anchor moveWithCells="1">
                  <from>
                    <xdr:col>9</xdr:col>
                    <xdr:colOff>123825</xdr:colOff>
                    <xdr:row>23</xdr:row>
                    <xdr:rowOff>28575</xdr:rowOff>
                  </from>
                  <to>
                    <xdr:col>9</xdr:col>
                    <xdr:colOff>1571625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Button 5">
              <controlPr defaultSize="0" print="0" autoFill="0" autoPict="0" macro="[0]!InsertRowFormulas" altText="Ajouter ligne">
                <anchor moveWithCells="1">
                  <from>
                    <xdr:col>9</xdr:col>
                    <xdr:colOff>152400</xdr:colOff>
                    <xdr:row>54</xdr:row>
                    <xdr:rowOff>28575</xdr:rowOff>
                  </from>
                  <to>
                    <xdr:col>9</xdr:col>
                    <xdr:colOff>1571625</xdr:colOff>
                    <xdr:row>54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7" name="Button 8">
              <controlPr defaultSize="0" print="0" autoFill="0" autoPict="0" macro="[0]!Trier" altText="Ajouter ligne">
                <anchor moveWithCells="1">
                  <from>
                    <xdr:col>0</xdr:col>
                    <xdr:colOff>438150</xdr:colOff>
                    <xdr:row>1</xdr:row>
                    <xdr:rowOff>28575</xdr:rowOff>
                  </from>
                  <to>
                    <xdr:col>4</xdr:col>
                    <xdr:colOff>619125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8" name="Button 10">
              <controlPr defaultSize="0" print="0" autoFill="0" autoPict="0" macro="[0]!triersativa" altText="Ajouter ligne">
                <anchor moveWithCells="1">
                  <from>
                    <xdr:col>0</xdr:col>
                    <xdr:colOff>333375</xdr:colOff>
                    <xdr:row>23</xdr:row>
                    <xdr:rowOff>9525</xdr:rowOff>
                  </from>
                  <to>
                    <xdr:col>4</xdr:col>
                    <xdr:colOff>609600</xdr:colOff>
                    <xdr:row>23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9" name="Button 11">
              <controlPr defaultSize="0" print="0" autoFill="0" autoPict="0" macro="[0]!trierhybride" altText="Ajouter ligne">
                <anchor moveWithCells="1">
                  <from>
                    <xdr:col>0</xdr:col>
                    <xdr:colOff>523875</xdr:colOff>
                    <xdr:row>54</xdr:row>
                    <xdr:rowOff>38100</xdr:rowOff>
                  </from>
                  <to>
                    <xdr:col>4</xdr:col>
                    <xdr:colOff>381000</xdr:colOff>
                    <xdr:row>54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tableParts count="3">
    <tablePart r:id="rId10"/>
    <tablePart r:id="rId11"/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'Base Préroués'!$A$6:$A$69</xm:f>
          </x14:formula1>
          <xm:sqref>E27:E53</xm:sqref>
        </x14:dataValidation>
        <x14:dataValidation type="list" allowBlank="1" showInputMessage="1" showErrorMessage="1" xr:uid="{00000000-0002-0000-0100-000002000000}">
          <x14:formula1>
            <xm:f>'Base Préroués'!$A$75:$A$136</xm:f>
          </x14:formula1>
          <xm:sqref>E5:E22</xm:sqref>
        </x14:dataValidation>
        <x14:dataValidation type="list" allowBlank="1" showInputMessage="1" showErrorMessage="1" xr:uid="{00000000-0002-0000-0100-000004000000}">
          <x14:formula1>
            <xm:f>'Base Préroués'!$A$143:$A$259</xm:f>
          </x14:formula1>
          <xm:sqref>E58:E85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>
    <tabColor rgb="FF00B050"/>
    <pageSetUpPr fitToPage="1"/>
  </sheetPr>
  <dimension ref="A1:S139"/>
  <sheetViews>
    <sheetView topLeftCell="A75" zoomScale="85" zoomScaleNormal="85" workbookViewId="0">
      <selection activeCell="N86" sqref="N86"/>
    </sheetView>
  </sheetViews>
  <sheetFormatPr baseColWidth="10" defaultColWidth="11.42578125" defaultRowHeight="17.25"/>
  <cols>
    <col min="1" max="1" width="6" style="1" customWidth="1"/>
    <col min="2" max="2" width="4.140625" style="23" customWidth="1"/>
    <col min="3" max="3" width="8.42578125" style="46" customWidth="1"/>
    <col min="4" max="4" width="4.28515625" style="8" customWidth="1"/>
    <col min="5" max="5" width="59.85546875" style="36" bestFit="1" customWidth="1"/>
    <col min="6" max="6" width="27.28515625" style="30" customWidth="1"/>
    <col min="7" max="7" width="15.7109375" style="143" customWidth="1"/>
    <col min="8" max="8" width="15.85546875" style="4" customWidth="1"/>
    <col min="9" max="9" width="12.5703125" style="2" bestFit="1" customWidth="1"/>
    <col min="10" max="10" width="25.7109375" style="1" bestFit="1" customWidth="1"/>
    <col min="11" max="11" width="17.28515625" style="1" bestFit="1" customWidth="1"/>
    <col min="12" max="16384" width="11.42578125" style="1"/>
  </cols>
  <sheetData>
    <row r="1" spans="1:19" ht="9.75" customHeight="1" thickBot="1">
      <c r="A1" s="16"/>
      <c r="B1" s="21"/>
      <c r="C1" s="42"/>
      <c r="D1" s="6"/>
      <c r="E1" s="6"/>
      <c r="F1" s="28"/>
      <c r="G1" s="140"/>
      <c r="H1" s="5"/>
    </row>
    <row r="2" spans="1:19" ht="24" customHeight="1" thickBot="1">
      <c r="A2" s="1355" t="s">
        <v>115</v>
      </c>
      <c r="B2" s="1356"/>
      <c r="C2" s="1356"/>
      <c r="D2" s="1356"/>
      <c r="E2" s="1356"/>
      <c r="F2" s="1356"/>
      <c r="G2" s="1356"/>
      <c r="H2" s="1356"/>
      <c r="I2" s="1356"/>
      <c r="J2" s="1356"/>
      <c r="K2" s="1357"/>
    </row>
    <row r="3" spans="1:19" ht="19.5" customHeight="1" thickBot="1">
      <c r="A3" s="1348" t="s">
        <v>28</v>
      </c>
      <c r="B3" s="1349"/>
      <c r="C3" s="1349"/>
      <c r="D3" s="1350"/>
      <c r="E3" s="91" t="s">
        <v>29</v>
      </c>
      <c r="F3" s="91" t="s">
        <v>30</v>
      </c>
      <c r="G3" s="105" t="s">
        <v>31</v>
      </c>
      <c r="H3" s="92" t="s">
        <v>32</v>
      </c>
      <c r="I3" s="109" t="s">
        <v>33</v>
      </c>
      <c r="J3" s="92" t="s">
        <v>34</v>
      </c>
      <c r="K3" s="91" t="s">
        <v>35</v>
      </c>
    </row>
    <row r="4" spans="1:19" ht="6" customHeight="1">
      <c r="A4" s="39" t="s">
        <v>36</v>
      </c>
      <c r="B4" s="26" t="s">
        <v>37</v>
      </c>
      <c r="C4" s="43" t="s">
        <v>38</v>
      </c>
      <c r="D4" s="26" t="s">
        <v>39</v>
      </c>
      <c r="E4" s="41" t="s">
        <v>29</v>
      </c>
      <c r="F4" s="25" t="s">
        <v>40</v>
      </c>
      <c r="G4" s="106" t="s">
        <v>31</v>
      </c>
      <c r="H4" s="113" t="s">
        <v>32</v>
      </c>
      <c r="I4" s="110" t="s">
        <v>33</v>
      </c>
      <c r="J4" s="27" t="s">
        <v>34</v>
      </c>
      <c r="K4" s="37" t="s">
        <v>35</v>
      </c>
    </row>
    <row r="5" spans="1:19" ht="24" hidden="1" customHeight="1">
      <c r="A5" s="431">
        <f>IFERROR(VLOOKUP(E5,Préroulés_Indica[],11,FALSE),"-")</f>
        <v>1</v>
      </c>
      <c r="B5" s="709" t="str">
        <f>IFERROR(VLOOKUP(E5,Préroulés_Indica[],12,FALSE),"-")</f>
        <v>x</v>
      </c>
      <c r="C5" s="255">
        <f>IFERROR(VLOOKUP(E5,Préroulés_Indica[],13,FALSE),"-")</f>
        <v>1</v>
      </c>
      <c r="D5" s="710" t="str">
        <f>IFERROR(VLOOKUP(E5,Préroulés_Indica[],14,FALSE),"-")</f>
        <v>g</v>
      </c>
      <c r="E5" s="823" t="s">
        <v>116</v>
      </c>
      <c r="F5" s="824" t="str">
        <f>IFERROR(VLOOKUP(E5,Préroulés_Indica[],6,FALSE),"-")</f>
        <v>BLKMKT</v>
      </c>
      <c r="G5" s="788">
        <f>IFERROR(VLOOKUP(E5,Préroulés_Indica[],16,FALSE),"-")</f>
        <v>10.5</v>
      </c>
      <c r="H5" s="707">
        <v>0.27</v>
      </c>
      <c r="I5" s="257" t="s">
        <v>42</v>
      </c>
      <c r="J5" s="272" t="str">
        <f>IFERROR(VLOOKUP(E5,Préroulés_Indica[],8,FALSE),"")</f>
        <v>Diesel / Citronné</v>
      </c>
      <c r="K5" s="708" t="str">
        <f>IFERROR(VLOOKUP(E5,Préroulés_Indica[],2,FALSE),"-")</f>
        <v>-</v>
      </c>
    </row>
    <row r="6" spans="1:19" ht="24" customHeight="1">
      <c r="A6" s="431">
        <f>IFERROR(VLOOKUP(E6,Préroulés_Indica[],11,FALSE),"-")</f>
        <v>1</v>
      </c>
      <c r="B6" s="709" t="str">
        <f>IFERROR(VLOOKUP(E6,Préroulés_Indica[],12,FALSE),"-")</f>
        <v>x</v>
      </c>
      <c r="C6" s="255">
        <f>IFERROR(VLOOKUP(E6,Préroulés_Indica[],13,FALSE),"-")</f>
        <v>1</v>
      </c>
      <c r="D6" s="710" t="str">
        <f>IFERROR(VLOOKUP(E6,Préroulés_Indica[],14,FALSE),"-")</f>
        <v>g</v>
      </c>
      <c r="E6" s="823" t="s">
        <v>116</v>
      </c>
      <c r="F6" s="824" t="str">
        <f>IFERROR(VLOOKUP(E6,Préroulés_Indica[],6,FALSE),"-")</f>
        <v>BLKMKT</v>
      </c>
      <c r="G6" s="788">
        <f>IFERROR(VLOOKUP(E6,Préroulés_Indica[],16,FALSE),"-")</f>
        <v>10.5</v>
      </c>
      <c r="H6" s="707">
        <v>0.28999999999999998</v>
      </c>
      <c r="I6" s="257" t="s">
        <v>42</v>
      </c>
      <c r="J6" s="272" t="str">
        <f>IFERROR(VLOOKUP(E6,Préroulés_Indica[],8,FALSE),"")</f>
        <v>Diesel / Citronné</v>
      </c>
      <c r="K6" s="430" t="str">
        <f>IFERROR(VLOOKUP(E6,Préroulés_Indica[],2,FALSE),"-")</f>
        <v>-</v>
      </c>
      <c r="M6" s="1351"/>
      <c r="N6" s="1351"/>
      <c r="O6" s="1351"/>
      <c r="P6" s="1351"/>
      <c r="Q6" s="1351"/>
      <c r="R6" s="1351"/>
      <c r="S6" s="1351"/>
    </row>
    <row r="7" spans="1:19" ht="24" hidden="1" customHeight="1">
      <c r="A7" s="431" t="str">
        <f>IFERROR(VLOOKUP(E7,Préroulés_Indica[],11,FALSE),"-")</f>
        <v>-</v>
      </c>
      <c r="B7" s="254" t="str">
        <f>IFERROR(VLOOKUP(E7,Préroulés_Indica[],12,FALSE),"-")</f>
        <v>-</v>
      </c>
      <c r="C7" s="255" t="str">
        <f>IFERROR(VLOOKUP(E7,Préroulés_Indica[],13,FALSE),"-")</f>
        <v>-</v>
      </c>
      <c r="D7" s="681" t="str">
        <f>IFERROR(VLOOKUP(E7,Préroulés_Indica[],14,FALSE),"-")</f>
        <v>-</v>
      </c>
      <c r="E7" s="823" t="s">
        <v>117</v>
      </c>
      <c r="F7" s="825" t="str">
        <f>IFERROR(VLOOKUP(E7,Préroulés_Indica[],6,FALSE),"-")</f>
        <v>-</v>
      </c>
      <c r="G7" s="706" t="str">
        <f>IFERROR(VLOOKUP(E7,Préroulés_Indica[],16,FALSE),"-")</f>
        <v>-</v>
      </c>
      <c r="H7" s="707">
        <v>0.25</v>
      </c>
      <c r="I7" s="257" t="s">
        <v>42</v>
      </c>
      <c r="J7" s="256" t="str">
        <f>IFERROR(VLOOKUP(E7,Préroulés_Indica[],8,FALSE),"")</f>
        <v/>
      </c>
      <c r="K7" s="430" t="str">
        <f>IFERROR(VLOOKUP(E7,Préroulés_Indica[],2,FALSE),"-")</f>
        <v>-</v>
      </c>
      <c r="M7" s="1351"/>
      <c r="N7" s="1351"/>
      <c r="O7" s="1351"/>
      <c r="P7" s="1351"/>
      <c r="Q7" s="1351"/>
      <c r="R7" s="1351"/>
      <c r="S7" s="1351"/>
    </row>
    <row r="8" spans="1:19" ht="24" customHeight="1">
      <c r="A8" s="431">
        <f>IFERROR(VLOOKUP(E8,Préroulés_Indica[],11,FALSE),"-")</f>
        <v>1</v>
      </c>
      <c r="B8" s="254" t="str">
        <f>IFERROR(VLOOKUP(E8,Préroulés_Indica[],12,FALSE),"-")</f>
        <v>x</v>
      </c>
      <c r="C8" s="255">
        <f>IFERROR(VLOOKUP(E8,Préroulés_Indica[],13,FALSE),"-")</f>
        <v>1</v>
      </c>
      <c r="D8" s="681" t="str">
        <f>IFERROR(VLOOKUP(E8,Préroulés_Indica[],14,FALSE),"-")</f>
        <v>g</v>
      </c>
      <c r="E8" s="684" t="s">
        <v>118</v>
      </c>
      <c r="F8" s="825" t="str">
        <f>IFERROR(VLOOKUP(E8,Préroulés_Indica[],6,FALSE),"-")</f>
        <v>Bud Lafleur</v>
      </c>
      <c r="G8" s="706">
        <f>IFERROR(VLOOKUP(E8,Préroulés_Indica[],16,FALSE),"-")</f>
        <v>9.5</v>
      </c>
      <c r="H8" s="707">
        <v>0.28000000000000003</v>
      </c>
      <c r="I8" s="257" t="s">
        <v>42</v>
      </c>
      <c r="J8" s="256" t="str">
        <f>IFERROR(VLOOKUP(E8,Préroulés_Indica[],8,FALSE),"")</f>
        <v>Fruité / Sucré</v>
      </c>
      <c r="K8" s="430" t="str">
        <f>IFERROR(VLOOKUP(E8,Préroulés_Indica[],2,FALSE),"-")</f>
        <v>Qc</v>
      </c>
      <c r="M8" s="1351"/>
      <c r="N8" s="1351"/>
      <c r="O8" s="1351"/>
      <c r="P8" s="1351"/>
      <c r="Q8" s="1351"/>
      <c r="R8" s="1351"/>
      <c r="S8" s="1351"/>
    </row>
    <row r="9" spans="1:19" ht="24" customHeight="1">
      <c r="A9" s="431">
        <f>IFERROR(VLOOKUP(E9,Préroulés_Indica[],11,FALSE),"-")</f>
        <v>1</v>
      </c>
      <c r="B9" s="709" t="str">
        <f>IFERROR(VLOOKUP(E9,Préroulés_Indica[],12,FALSE),"-")</f>
        <v>x</v>
      </c>
      <c r="C9" s="255">
        <f>IFERROR(VLOOKUP(E9,Préroulés_Indica[],13,FALSE),"-")</f>
        <v>0.5</v>
      </c>
      <c r="D9" s="710" t="str">
        <f>IFERROR(VLOOKUP(E9,Préroulés_Indica[],14,FALSE),"-")</f>
        <v>g</v>
      </c>
      <c r="E9" s="684" t="s">
        <v>119</v>
      </c>
      <c r="F9" s="824" t="str">
        <f>IFERROR(VLOOKUP(E9,Préroulés_Indica[],6,FALSE),"-")</f>
        <v>OMY</v>
      </c>
      <c r="G9" s="788">
        <f>IFERROR(VLOOKUP(E9,Préroulés_Indica[],16,FALSE),"-")</f>
        <v>6</v>
      </c>
      <c r="H9" s="707">
        <v>0.25</v>
      </c>
      <c r="I9" s="257" t="s">
        <v>42</v>
      </c>
      <c r="J9" s="272" t="str">
        <f>IFERROR(VLOOKUP(E9,Préroulés_Indica[],8,FALSE),"")</f>
        <v>Boisé / Épicé</v>
      </c>
      <c r="K9" s="430" t="str">
        <f>IFERROR(VLOOKUP(E9,Préroulés_Indica[],2,FALSE),"-")</f>
        <v>Qc</v>
      </c>
      <c r="M9" s="1351"/>
      <c r="N9" s="1351"/>
      <c r="O9" s="1351"/>
      <c r="P9" s="1351"/>
      <c r="Q9" s="1351"/>
      <c r="R9" s="1351"/>
      <c r="S9" s="1351"/>
    </row>
    <row r="10" spans="1:19" ht="24" customHeight="1">
      <c r="A10" s="431">
        <f>IFERROR(VLOOKUP(E10,Préroulés_Indica[],11,FALSE),"-")</f>
        <v>1</v>
      </c>
      <c r="B10" s="709" t="str">
        <f>IFERROR(VLOOKUP(E10,Préroulés_Indica[],12,FALSE),"-")</f>
        <v>x</v>
      </c>
      <c r="C10" s="255">
        <f>IFERROR(VLOOKUP(E10,Préroulés_Indica[],13,FALSE),"-")</f>
        <v>1</v>
      </c>
      <c r="D10" s="710" t="str">
        <f>IFERROR(VLOOKUP(E10,Préroulés_Indica[],14,FALSE),"-")</f>
        <v>g</v>
      </c>
      <c r="E10" s="684" t="s">
        <v>120</v>
      </c>
      <c r="F10" s="824" t="str">
        <f>IFERROR(VLOOKUP(E10,Préroulés_Indica[],6,FALSE),"-")</f>
        <v>Good Supply</v>
      </c>
      <c r="G10" s="788">
        <f>IFERROR(VLOOKUP(E10,Préroulés_Indica[],16,FALSE),"-")</f>
        <v>8.1</v>
      </c>
      <c r="H10" s="707">
        <v>0.23</v>
      </c>
      <c r="I10" s="257" t="s">
        <v>42</v>
      </c>
      <c r="J10" s="272" t="str">
        <f>IFERROR(VLOOKUP(E10,Préroulés_Indica[],8,FALSE),"")</f>
        <v>Fruité / Citronné</v>
      </c>
      <c r="K10" s="430" t="str">
        <f>IFERROR(VLOOKUP(E10,Préroulés_Indica[],2,FALSE),"-")</f>
        <v>-</v>
      </c>
      <c r="M10" s="1351"/>
      <c r="N10" s="1351"/>
      <c r="O10" s="1351"/>
      <c r="P10" s="1351"/>
      <c r="Q10" s="1351"/>
      <c r="R10" s="1351"/>
      <c r="S10" s="1351"/>
    </row>
    <row r="11" spans="1:19" ht="24" customHeight="1">
      <c r="A11" s="431">
        <f>IFERROR(VLOOKUP(E11,Préroulés_Indica[],11,FALSE),"-")</f>
        <v>1</v>
      </c>
      <c r="B11" s="709" t="str">
        <f>IFERROR(VLOOKUP(E11,Préroulés_Indica[],12,FALSE),"-")</f>
        <v>x</v>
      </c>
      <c r="C11" s="255">
        <f>IFERROR(VLOOKUP(E11,Préroulés_Indica[],13,FALSE),"-")</f>
        <v>0.5</v>
      </c>
      <c r="D11" s="710" t="str">
        <f>IFERROR(VLOOKUP(E11,Préroulés_Indica[],14,FALSE),"-")</f>
        <v>g</v>
      </c>
      <c r="E11" s="684" t="s">
        <v>121</v>
      </c>
      <c r="F11" s="824" t="str">
        <f>IFERROR(VLOOKUP(E11,Préroulés_Indica[],6,FALSE),"-")</f>
        <v>Canaca</v>
      </c>
      <c r="G11" s="788">
        <f>IFERROR(VLOOKUP(E11,Préroulés_Indica[],16,FALSE),"-")</f>
        <v>5.0999999999999996</v>
      </c>
      <c r="H11" s="707">
        <v>0.22</v>
      </c>
      <c r="I11" s="257" t="s">
        <v>42</v>
      </c>
      <c r="J11" s="272" t="str">
        <f>IFERROR(VLOOKUP(E11,Préroulés_Indica[],8,FALSE),"")</f>
        <v>Fromagé / Épicé</v>
      </c>
      <c r="K11" s="430" t="str">
        <f>IFERROR(VLOOKUP(E11,Préroulés_Indica[],2,FALSE),"-")</f>
        <v>-</v>
      </c>
      <c r="M11" s="1351"/>
      <c r="N11" s="1351"/>
      <c r="O11" s="1351"/>
      <c r="P11" s="1351"/>
      <c r="Q11" s="1351"/>
      <c r="R11" s="1351"/>
      <c r="S11" s="1351"/>
    </row>
    <row r="12" spans="1:19" ht="24" customHeight="1">
      <c r="A12" s="431">
        <f>IFERROR(VLOOKUP(E12,Préroulés_Indica[],11,FALSE),"-")</f>
        <v>1</v>
      </c>
      <c r="B12" s="709" t="str">
        <f>IFERROR(VLOOKUP(E12,Préroulés_Indica[],12,FALSE),"-")</f>
        <v>x</v>
      </c>
      <c r="C12" s="255">
        <f>IFERROR(VLOOKUP(E12,Préroulés_Indica[],13,FALSE),"-")</f>
        <v>1</v>
      </c>
      <c r="D12" s="710" t="str">
        <f>IFERROR(VLOOKUP(E12,Préroulés_Indica[],14,FALSE),"-")</f>
        <v>g</v>
      </c>
      <c r="E12" s="684" t="s">
        <v>41</v>
      </c>
      <c r="F12" s="824" t="str">
        <f>IFERROR(VLOOKUP(E12,Préroulés_Indica[],6,FALSE),"-")</f>
        <v>Riff</v>
      </c>
      <c r="G12" s="788">
        <f>IFERROR(VLOOKUP(E12,Préroulés_Indica[],16,FALSE),"-")</f>
        <v>10.6</v>
      </c>
      <c r="H12" s="707">
        <v>0.21</v>
      </c>
      <c r="I12" s="257" t="s">
        <v>42</v>
      </c>
      <c r="J12" s="272" t="str">
        <f>IFERROR(VLOOKUP(E12,Préroulés_Indica[],8,FALSE),"")</f>
        <v>Fruité / -</v>
      </c>
      <c r="K12" s="430" t="str">
        <f>IFERROR(VLOOKUP(E12,Préroulés_Indica[],2,FALSE),"-")</f>
        <v>-</v>
      </c>
      <c r="M12" s="1351"/>
      <c r="N12" s="1351"/>
      <c r="O12" s="1351"/>
      <c r="P12" s="1351"/>
      <c r="Q12" s="1351"/>
      <c r="R12" s="1351"/>
      <c r="S12" s="1351"/>
    </row>
    <row r="13" spans="1:19" ht="24" customHeight="1">
      <c r="A13" s="431">
        <f>IFERROR(VLOOKUP(E13,Préroulés_Indica[],11,FALSE),"-")</f>
        <v>2</v>
      </c>
      <c r="B13" s="254" t="str">
        <f>IFERROR(VLOOKUP(E13,Préroulés_Indica[],12,FALSE),"-")</f>
        <v>x</v>
      </c>
      <c r="C13" s="255">
        <f>IFERROR(VLOOKUP(E13,Préroulés_Indica[],13,FALSE),"-")</f>
        <v>0.5</v>
      </c>
      <c r="D13" s="681" t="str">
        <f>IFERROR(VLOOKUP(E13,Préroulés_Indica[],14,FALSE),"-")</f>
        <v>g</v>
      </c>
      <c r="E13" s="684" t="s">
        <v>122</v>
      </c>
      <c r="F13" s="825" t="str">
        <f>IFERROR(VLOOKUP(E13,Préroulés_Indica[],6,FALSE),"-")</f>
        <v>7ACRES</v>
      </c>
      <c r="G13" s="706">
        <f>IFERROR(VLOOKUP(E13,Préroulés_Indica[],16,FALSE),"-")</f>
        <v>9.5</v>
      </c>
      <c r="H13" s="707">
        <v>0.23</v>
      </c>
      <c r="I13" s="257" t="s">
        <v>42</v>
      </c>
      <c r="J13" s="256" t="str">
        <f>IFERROR(VLOOKUP(E13,Préroulés_Indica[],8,FALSE),"")</f>
        <v>Mouffette  / Terreux</v>
      </c>
      <c r="K13" s="430" t="str">
        <f>IFERROR(VLOOKUP(E13,Préroulés_Indica[],2,FALSE),"-")</f>
        <v>-</v>
      </c>
      <c r="M13" s="1351"/>
      <c r="N13" s="1351"/>
      <c r="O13" s="1351"/>
      <c r="P13" s="1351"/>
      <c r="Q13" s="1351"/>
      <c r="R13" s="1351"/>
      <c r="S13" s="1351"/>
    </row>
    <row r="14" spans="1:19" ht="24" customHeight="1">
      <c r="A14" s="431">
        <f>IFERROR(VLOOKUP(E14,Préroulés_Indica[],11,FALSE),"-")</f>
        <v>2</v>
      </c>
      <c r="B14" s="709" t="str">
        <f>IFERROR(VLOOKUP(E14,Préroulés_Indica[],12,FALSE),"-")</f>
        <v>x</v>
      </c>
      <c r="C14" s="255">
        <f>IFERROR(VLOOKUP(E14,Préroulés_Indica[],13,FALSE),"-")</f>
        <v>0.5</v>
      </c>
      <c r="D14" s="710" t="str">
        <f>IFERROR(VLOOKUP(E14,Préroulés_Indica[],14,FALSE),"-")</f>
        <v>g</v>
      </c>
      <c r="E14" s="684" t="s">
        <v>123</v>
      </c>
      <c r="F14" s="824" t="str">
        <f>IFERROR(VLOOKUP(E14,Préroulés_Indica[],6,FALSE),"-")</f>
        <v>Irony</v>
      </c>
      <c r="G14" s="788">
        <f>IFERROR(VLOOKUP(E14,Préroulés_Indica[],16,FALSE),"-")</f>
        <v>8.3000000000000007</v>
      </c>
      <c r="H14" s="707">
        <v>0.22</v>
      </c>
      <c r="I14" s="257" t="s">
        <v>42</v>
      </c>
      <c r="J14" s="272" t="str">
        <f>IFERROR(VLOOKUP(E14,Préroulés_Indica[],8,FALSE),"")</f>
        <v>Fruité / Sucré</v>
      </c>
      <c r="K14" s="430" t="str">
        <f>IFERROR(VLOOKUP(E14,Préroulés_Indica[],2,FALSE),"-")</f>
        <v>Qc</v>
      </c>
      <c r="M14" s="1351"/>
      <c r="N14" s="1351"/>
      <c r="O14" s="1351"/>
      <c r="P14" s="1351"/>
      <c r="Q14" s="1351"/>
      <c r="R14" s="1351"/>
      <c r="S14" s="1351"/>
    </row>
    <row r="15" spans="1:19" ht="24" customHeight="1">
      <c r="A15" s="431">
        <f>IFERROR(VLOOKUP(E15,Préroulés_Indica[],11,FALSE),"-")</f>
        <v>3</v>
      </c>
      <c r="B15" s="254" t="str">
        <f>IFERROR(VLOOKUP(E15,Préroulés_Indica[],12,FALSE),"-")</f>
        <v>x</v>
      </c>
      <c r="C15" s="255">
        <f>IFERROR(VLOOKUP(E15,Préroulés_Indica[],13,FALSE),"-")</f>
        <v>0.5</v>
      </c>
      <c r="D15" s="681" t="str">
        <f>IFERROR(VLOOKUP(E15,Préroulés_Indica[],14,FALSE),"-")</f>
        <v>g</v>
      </c>
      <c r="E15" s="684" t="s">
        <v>124</v>
      </c>
      <c r="F15" s="825" t="str">
        <f>IFERROR(VLOOKUP(E15,Préroulés_Indica[],6,FALSE),"-")</f>
        <v>Fleurons</v>
      </c>
      <c r="G15" s="706">
        <f>IFERROR(VLOOKUP(E15,Préroulés_Indica[],16,FALSE),"-")</f>
        <v>11.4</v>
      </c>
      <c r="H15" s="707">
        <v>0.25</v>
      </c>
      <c r="I15" s="257" t="s">
        <v>42</v>
      </c>
      <c r="J15" s="256" t="str">
        <f>IFERROR(VLOOKUP(E15,Préroulés_Indica[],8,FALSE),"")</f>
        <v>- / -</v>
      </c>
      <c r="K15" s="430" t="str">
        <f>IFERROR(VLOOKUP(E15,Préroulés_Indica[],2,FALSE),"-")</f>
        <v>Qc</v>
      </c>
      <c r="M15" s="1351"/>
      <c r="N15" s="1351"/>
      <c r="O15" s="1351"/>
      <c r="P15" s="1351"/>
      <c r="Q15" s="1351"/>
      <c r="R15" s="1351"/>
      <c r="S15" s="1351"/>
    </row>
    <row r="16" spans="1:19" ht="24" customHeight="1">
      <c r="A16" s="431">
        <f>IFERROR(VLOOKUP(E16,Préroulés_Indica[],11,FALSE),"-")</f>
        <v>3</v>
      </c>
      <c r="B16" s="709" t="str">
        <f>IFERROR(VLOOKUP(E16,Préroulés_Indica[],12,FALSE),"-")</f>
        <v>x</v>
      </c>
      <c r="C16" s="255">
        <f>IFERROR(VLOOKUP(E16,Préroulés_Indica[],13,FALSE),"-")</f>
        <v>0.5</v>
      </c>
      <c r="D16" s="710" t="str">
        <f>IFERROR(VLOOKUP(E16,Préroulés_Indica[],14,FALSE),"-")</f>
        <v>g</v>
      </c>
      <c r="E16" s="684" t="s">
        <v>125</v>
      </c>
      <c r="F16" s="824" t="str">
        <f>IFERROR(VLOOKUP(E16,Préroulés_Indica[],6,FALSE),"-")</f>
        <v>San Rafael '71</v>
      </c>
      <c r="G16" s="788">
        <f>IFERROR(VLOOKUP(E16,Préroulés_Indica[],16,FALSE),"-")</f>
        <v>17</v>
      </c>
      <c r="H16" s="707">
        <v>0.25</v>
      </c>
      <c r="I16" s="257" t="s">
        <v>42</v>
      </c>
      <c r="J16" s="272" t="str">
        <f>IFERROR(VLOOKUP(E16,Préroulés_Indica[],8,FALSE),"")</f>
        <v>Sucré / Diesel</v>
      </c>
      <c r="K16" s="430" t="str">
        <f>IFERROR(VLOOKUP(E16,Préroulés_Indica[],2,FALSE),"-")</f>
        <v>-</v>
      </c>
      <c r="M16" s="1351"/>
      <c r="N16" s="1351"/>
      <c r="O16" s="1351"/>
      <c r="P16" s="1351"/>
      <c r="Q16" s="1351"/>
      <c r="R16" s="1351"/>
      <c r="S16" s="1351"/>
    </row>
    <row r="17" spans="1:19" ht="24" customHeight="1">
      <c r="A17" s="431">
        <f>IFERROR(VLOOKUP(E17,Préroulés_Indica[],11,FALSE),"-")</f>
        <v>3</v>
      </c>
      <c r="B17" s="709" t="str">
        <f>IFERROR(VLOOKUP(E17,Préroulés_Indica[],12,FALSE),"-")</f>
        <v>x</v>
      </c>
      <c r="C17" s="255">
        <f>IFERROR(VLOOKUP(E17,Préroulés_Indica[],13,FALSE),"-")</f>
        <v>0.5</v>
      </c>
      <c r="D17" s="710" t="str">
        <f>IFERROR(VLOOKUP(E17,Préroulés_Indica[],14,FALSE),"-")</f>
        <v>g</v>
      </c>
      <c r="E17" s="684" t="s">
        <v>126</v>
      </c>
      <c r="F17" s="824" t="str">
        <f>IFERROR(VLOOKUP(E17,Préroulés_Indica[],6,FALSE),"-")</f>
        <v>Promenade</v>
      </c>
      <c r="G17" s="788">
        <f>IFERROR(VLOOKUP(E17,Préroulés_Indica[],16,FALSE),"-")</f>
        <v>10.6</v>
      </c>
      <c r="H17" s="707">
        <v>0.23</v>
      </c>
      <c r="I17" s="257" t="s">
        <v>42</v>
      </c>
      <c r="J17" s="272" t="str">
        <f>IFERROR(VLOOKUP(E17,Préroulés_Indica[],8,FALSE),"")</f>
        <v>Épicé / Moufette</v>
      </c>
      <c r="K17" s="430" t="str">
        <f>IFERROR(VLOOKUP(E17,Préroulés_Indica[],2,FALSE),"-")</f>
        <v>-</v>
      </c>
      <c r="M17" s="1351"/>
      <c r="N17" s="1351"/>
      <c r="O17" s="1351"/>
      <c r="P17" s="1351"/>
      <c r="Q17" s="1351"/>
      <c r="R17" s="1351"/>
      <c r="S17" s="1351"/>
    </row>
    <row r="18" spans="1:19" ht="24" customHeight="1">
      <c r="A18" s="431">
        <f>IFERROR(VLOOKUP(E18,Préroulés_Indica[],11,FALSE),"-")</f>
        <v>3</v>
      </c>
      <c r="B18" s="709" t="str">
        <f>IFERROR(VLOOKUP(E18,Préroulés_Indica[],12,FALSE),"-")</f>
        <v>x</v>
      </c>
      <c r="C18" s="255">
        <f>IFERROR(VLOOKUP(E18,Préroulés_Indica[],13,FALSE),"-")</f>
        <v>0.5</v>
      </c>
      <c r="D18" s="710" t="str">
        <f>IFERROR(VLOOKUP(E18,Préroulés_Indica[],14,FALSE),"-")</f>
        <v>g</v>
      </c>
      <c r="E18" s="684" t="s">
        <v>127</v>
      </c>
      <c r="F18" s="824" t="str">
        <f>IFERROR(VLOOKUP(E18,Préroulés_Indica[],6,FALSE),"-")</f>
        <v>Promenade</v>
      </c>
      <c r="G18" s="788">
        <f>IFERROR(VLOOKUP(E18,Préroulés_Indica[],16,FALSE),"-")</f>
        <v>9.9</v>
      </c>
      <c r="H18" s="707">
        <v>0.21</v>
      </c>
      <c r="I18" s="257" t="s">
        <v>42</v>
      </c>
      <c r="J18" s="272" t="str">
        <f>IFERROR(VLOOKUP(E18,Préroulés_Indica[],8,FALSE),"")</f>
        <v>Sucré / Diesel</v>
      </c>
      <c r="K18" s="430" t="str">
        <f>IFERROR(VLOOKUP(E18,Préroulés_Indica[],2,FALSE),"-")</f>
        <v>-</v>
      </c>
      <c r="M18" s="1351"/>
      <c r="N18" s="1351"/>
      <c r="O18" s="1351"/>
      <c r="P18" s="1351"/>
      <c r="Q18" s="1351"/>
      <c r="R18" s="1351"/>
      <c r="S18" s="1351"/>
    </row>
    <row r="19" spans="1:19" ht="24" customHeight="1">
      <c r="A19" s="431">
        <f>IFERROR(VLOOKUP(E19,Préroulés_Indica[],11,FALSE),"-")</f>
        <v>3</v>
      </c>
      <c r="B19" s="709" t="str">
        <f>IFERROR(VLOOKUP(E19,Préroulés_Indica[],12,FALSE),"-")</f>
        <v>x</v>
      </c>
      <c r="C19" s="255">
        <f>IFERROR(VLOOKUP(E19,Préroulés_Indica[],13,FALSE),"-")</f>
        <v>0.5</v>
      </c>
      <c r="D19" s="710" t="str">
        <f>IFERROR(VLOOKUP(E19,Préroulés_Indica[],14,FALSE),"-")</f>
        <v>g</v>
      </c>
      <c r="E19" s="684" t="s">
        <v>128</v>
      </c>
      <c r="F19" s="824" t="str">
        <f>IFERROR(VLOOKUP(E19,Préroulés_Indica[],6,FALSE),"-")</f>
        <v>San Rafael '71</v>
      </c>
      <c r="G19" s="788">
        <f>IFERROR(VLOOKUP(E19,Préroulés_Indica[],16,FALSE),"-")</f>
        <v>17</v>
      </c>
      <c r="H19" s="707">
        <v>0.21</v>
      </c>
      <c r="I19" s="257" t="s">
        <v>42</v>
      </c>
      <c r="J19" s="272" t="str">
        <f>IFERROR(VLOOKUP(E19,Préroulés_Indica[],8,FALSE),"")</f>
        <v>Citronné / Floral</v>
      </c>
      <c r="K19" s="430" t="str">
        <f>IFERROR(VLOOKUP(E19,Préroulés_Indica[],2,FALSE),"-")</f>
        <v>-</v>
      </c>
      <c r="M19" s="1351"/>
      <c r="N19" s="1351"/>
      <c r="O19" s="1351"/>
      <c r="P19" s="1351"/>
      <c r="Q19" s="1351"/>
      <c r="R19" s="1351"/>
      <c r="S19" s="1351"/>
    </row>
    <row r="20" spans="1:19" ht="24" customHeight="1">
      <c r="A20" s="431">
        <f>IFERROR(VLOOKUP(E20,Préroulés_Indica[],11,FALSE),"-")</f>
        <v>5</v>
      </c>
      <c r="B20" s="254" t="str">
        <f>IFERROR(VLOOKUP(E20,Préroulés_Indica[],12,FALSE),"-")</f>
        <v>x</v>
      </c>
      <c r="C20" s="255">
        <f>IFERROR(VLOOKUP(E20,Préroulés_Indica[],13,FALSE),"-")</f>
        <v>0.5</v>
      </c>
      <c r="D20" s="681" t="str">
        <f>IFERROR(VLOOKUP(E20,Préroulés_Indica[],14,FALSE),"-")</f>
        <v>g</v>
      </c>
      <c r="E20" s="823" t="s">
        <v>129</v>
      </c>
      <c r="F20" s="825" t="str">
        <f>IFERROR(VLOOKUP(E20,Préroulés_Indica[],6,FALSE),"-")</f>
        <v>Ono Cannabis</v>
      </c>
      <c r="G20" s="706">
        <f>IFERROR(VLOOKUP(E20,Préroulés_Indica[],16,FALSE),"-")</f>
        <v>24.9</v>
      </c>
      <c r="H20" s="707">
        <v>0.28999999999999998</v>
      </c>
      <c r="I20" s="257" t="s">
        <v>42</v>
      </c>
      <c r="J20" s="256" t="str">
        <f>IFERROR(VLOOKUP(E20,Préroulés_Indica[],8,FALSE),"")</f>
        <v>Fruité / Sucré</v>
      </c>
      <c r="K20" s="430" t="str">
        <f>IFERROR(VLOOKUP(E20,Préroulés_Indica[],2,FALSE),"-")</f>
        <v>Qc</v>
      </c>
      <c r="M20" s="1351"/>
      <c r="N20" s="1351"/>
      <c r="O20" s="1351"/>
      <c r="P20" s="1351"/>
      <c r="Q20" s="1351"/>
      <c r="R20" s="1351"/>
      <c r="S20" s="1351"/>
    </row>
    <row r="21" spans="1:19" ht="24" customHeight="1">
      <c r="A21" s="431">
        <f>IFERROR(VLOOKUP(E21,Préroulés_Indica[],11,FALSE),"-")</f>
        <v>5</v>
      </c>
      <c r="B21" s="709" t="str">
        <f>IFERROR(VLOOKUP(E21,Préroulés_Indica[],12,FALSE),"-")</f>
        <v>x</v>
      </c>
      <c r="C21" s="255">
        <f>IFERROR(VLOOKUP(E21,Préroulés_Indica[],13,FALSE),"-")</f>
        <v>0.5</v>
      </c>
      <c r="D21" s="710" t="str">
        <f>IFERROR(VLOOKUP(E21,Préroulés_Indica[],14,FALSE),"-")</f>
        <v>g</v>
      </c>
      <c r="E21" s="684" t="s">
        <v>130</v>
      </c>
      <c r="F21" s="824" t="str">
        <f>IFERROR(VLOOKUP(E21,Préroulés_Indica[],6,FALSE),"-")</f>
        <v>R'Belle</v>
      </c>
      <c r="G21" s="788">
        <f>IFERROR(VLOOKUP(E21,Préroulés_Indica[],16,FALSE),"-")</f>
        <v>22.9</v>
      </c>
      <c r="H21" s="707">
        <v>0.28999999999999998</v>
      </c>
      <c r="I21" s="257" t="s">
        <v>42</v>
      </c>
      <c r="J21" s="272" t="str">
        <f>IFERROR(VLOOKUP(E21,Préroulés_Indica[],8,FALSE),"")</f>
        <v>Fruité / Épicé</v>
      </c>
      <c r="K21" s="430" t="str">
        <f>IFERROR(VLOOKUP(E21,Préroulés_Indica[],2,FALSE),"-")</f>
        <v>Qc</v>
      </c>
      <c r="M21" s="1351"/>
      <c r="N21" s="1351"/>
      <c r="O21" s="1351"/>
      <c r="P21" s="1351"/>
      <c r="Q21" s="1351"/>
      <c r="R21" s="1351"/>
      <c r="S21" s="1351"/>
    </row>
    <row r="22" spans="1:19" ht="24" customHeight="1">
      <c r="A22" s="431">
        <f>IFERROR(VLOOKUP(E22,Préroulés_Indica[],11,FALSE),"-")</f>
        <v>5</v>
      </c>
      <c r="B22" s="254" t="str">
        <f>IFERROR(VLOOKUP(E22,Préroulés_Indica[],12,FALSE),"-")</f>
        <v>x</v>
      </c>
      <c r="C22" s="255">
        <f>IFERROR(VLOOKUP(E22,Préroulés_Indica[],13,FALSE),"-")</f>
        <v>0.5</v>
      </c>
      <c r="D22" s="681" t="str">
        <f>IFERROR(VLOOKUP(E22,Préroulés_Indica[],14,FALSE),"-")</f>
        <v>g</v>
      </c>
      <c r="E22" s="684" t="s">
        <v>131</v>
      </c>
      <c r="F22" s="825" t="str">
        <f>IFERROR(VLOOKUP(E22,Préroulés_Indica[],6,FALSE),"-")</f>
        <v>Tribal</v>
      </c>
      <c r="G22" s="706">
        <f>IFERROR(VLOOKUP(E22,Préroulés_Indica[],16,FALSE),"-")</f>
        <v>23</v>
      </c>
      <c r="H22" s="707">
        <v>0.25</v>
      </c>
      <c r="I22" s="257" t="s">
        <v>42</v>
      </c>
      <c r="J22" s="256" t="str">
        <f>IFERROR(VLOOKUP(E22,Préroulés_Indica[],8,FALSE),"")</f>
        <v>Diesel / Fruité</v>
      </c>
      <c r="K22" s="430" t="str">
        <f>IFERROR(VLOOKUP(E22,Préroulés_Indica[],2,FALSE),"-")</f>
        <v>Qc</v>
      </c>
      <c r="M22" s="1351"/>
      <c r="N22" s="1351"/>
      <c r="O22" s="1351"/>
      <c r="P22" s="1351"/>
      <c r="Q22" s="1351"/>
      <c r="R22" s="1351"/>
      <c r="S22" s="1351"/>
    </row>
    <row r="23" spans="1:19" ht="24" customHeight="1">
      <c r="A23" s="431">
        <f>IFERROR(VLOOKUP(E23,Préroulés_Indica[],11,FALSE),"-")</f>
        <v>5</v>
      </c>
      <c r="B23" s="254" t="str">
        <f>IFERROR(VLOOKUP(E23,Préroulés_Indica[],12,FALSE),"-")</f>
        <v>x</v>
      </c>
      <c r="C23" s="255">
        <f>IFERROR(VLOOKUP(E23,Préroulés_Indica[],13,FALSE),"-")</f>
        <v>0.5</v>
      </c>
      <c r="D23" s="681" t="str">
        <f>IFERROR(VLOOKUP(E23,Préroulés_Indica[],14,FALSE),"-")</f>
        <v>g</v>
      </c>
      <c r="E23" s="684" t="s">
        <v>132</v>
      </c>
      <c r="F23" s="825" t="str">
        <f>IFERROR(VLOOKUP(E23,Préroulés_Indica[],6,FALSE),"-")</f>
        <v>Tribal</v>
      </c>
      <c r="G23" s="706">
        <f>IFERROR(VLOOKUP(E23,Préroulés_Indica[],16,FALSE),"-")</f>
        <v>23</v>
      </c>
      <c r="H23" s="707">
        <v>0.24</v>
      </c>
      <c r="I23" s="257" t="s">
        <v>42</v>
      </c>
      <c r="J23" s="256" t="str">
        <f>IFERROR(VLOOKUP(E23,Préroulés_Indica[],8,FALSE),"")</f>
        <v>Épicé / Sucré</v>
      </c>
      <c r="K23" s="430" t="str">
        <f>IFERROR(VLOOKUP(E23,Préroulés_Indica[],2,FALSE),"-")</f>
        <v>Qc</v>
      </c>
      <c r="M23" s="1351"/>
      <c r="N23" s="1351"/>
      <c r="O23" s="1351"/>
      <c r="P23" s="1351"/>
      <c r="Q23" s="1351"/>
      <c r="R23" s="1351"/>
      <c r="S23" s="1351"/>
    </row>
    <row r="24" spans="1:19" ht="24" customHeight="1">
      <c r="A24" s="431">
        <f>IFERROR(VLOOKUP(E24,Préroulés_Indica[],11,FALSE),"-")</f>
        <v>5</v>
      </c>
      <c r="B24" s="254" t="str">
        <f>IFERROR(VLOOKUP(E24,Préroulés_Indica[],12,FALSE),"-")</f>
        <v>x</v>
      </c>
      <c r="C24" s="255">
        <f>IFERROR(VLOOKUP(E24,Préroulés_Indica[],13,FALSE),"-")</f>
        <v>0.5</v>
      </c>
      <c r="D24" s="681" t="str">
        <f>IFERROR(VLOOKUP(E24,Préroulés_Indica[],14,FALSE),"-")</f>
        <v>g</v>
      </c>
      <c r="E24" s="684" t="s">
        <v>133</v>
      </c>
      <c r="F24" s="825" t="str">
        <f>IFERROR(VLOOKUP(E24,Préroulés_Indica[],6,FALSE),"-")</f>
        <v>Tribal</v>
      </c>
      <c r="G24" s="706">
        <f>IFERROR(VLOOKUP(E24,Préroulés_Indica[],16,FALSE),"-")</f>
        <v>23</v>
      </c>
      <c r="H24" s="707">
        <v>0.23</v>
      </c>
      <c r="I24" s="257" t="s">
        <v>42</v>
      </c>
      <c r="J24" s="256" t="str">
        <f>IFERROR(VLOOKUP(E24,Préroulés_Indica[],8,FALSE),"")</f>
        <v>Diesel / Épicé</v>
      </c>
      <c r="K24" s="430" t="str">
        <f>IFERROR(VLOOKUP(E24,Préroulés_Indica[],2,FALSE),"-")</f>
        <v>Qc</v>
      </c>
      <c r="M24" s="1351"/>
      <c r="N24" s="1351"/>
      <c r="O24" s="1351"/>
      <c r="P24" s="1351"/>
      <c r="Q24" s="1351"/>
      <c r="R24" s="1351"/>
      <c r="S24" s="1351"/>
    </row>
    <row r="25" spans="1:19" ht="24" customHeight="1">
      <c r="A25" s="431">
        <f>IFERROR(VLOOKUP(E25,Préroulés_Indica[],11,FALSE),"-")</f>
        <v>6</v>
      </c>
      <c r="B25" s="254" t="str">
        <f>IFERROR(VLOOKUP(E25,Préroulés_Indica[],12,FALSE),"-")</f>
        <v>x</v>
      </c>
      <c r="C25" s="255">
        <f>IFERROR(VLOOKUP(E25,Préroulés_Indica[],13,FALSE),"-")</f>
        <v>0.35</v>
      </c>
      <c r="D25" s="681" t="str">
        <f>IFERROR(VLOOKUP(E25,Préroulés_Indica[],14,FALSE),"-")</f>
        <v>g</v>
      </c>
      <c r="E25" s="684" t="s">
        <v>134</v>
      </c>
      <c r="F25" s="825" t="str">
        <f>IFERROR(VLOOKUP(E25,Préroulés_Indica[],6,FALSE),"-")</f>
        <v>Fleurons</v>
      </c>
      <c r="G25" s="706">
        <f>IFERROR(VLOOKUP(E25,Préroulés_Indica[],16,FALSE),"-")</f>
        <v>17.5</v>
      </c>
      <c r="H25" s="707">
        <v>0.27</v>
      </c>
      <c r="I25" s="257" t="s">
        <v>42</v>
      </c>
      <c r="J25" s="256" t="str">
        <f>IFERROR(VLOOKUP(E25,Préroulés_Indica[],8,FALSE),"")</f>
        <v>- / -</v>
      </c>
      <c r="K25" s="430" t="str">
        <f>IFERROR(VLOOKUP(E25,Préroulés_Indica[],2,FALSE),"-")</f>
        <v>Qc</v>
      </c>
      <c r="M25" s="1351"/>
      <c r="N25" s="1351"/>
      <c r="O25" s="1351"/>
      <c r="P25" s="1351"/>
      <c r="Q25" s="1351"/>
      <c r="R25" s="1351"/>
      <c r="S25" s="1351"/>
    </row>
    <row r="26" spans="1:19" ht="24" customHeight="1">
      <c r="A26" s="431">
        <f>IFERROR(VLOOKUP(E26,Préroulés_Indica[],11,FALSE),"-")</f>
        <v>7</v>
      </c>
      <c r="B26" s="709" t="str">
        <f>IFERROR(VLOOKUP(E26,Préroulés_Indica[],12,FALSE),"-")</f>
        <v>x</v>
      </c>
      <c r="C26" s="255">
        <f>IFERROR(VLOOKUP(E26,Préroulés_Indica[],13,FALSE),"-")</f>
        <v>0.5</v>
      </c>
      <c r="D26" s="710" t="str">
        <f>IFERROR(VLOOKUP(E26,Préroulés_Indica[],14,FALSE),"-")</f>
        <v>g</v>
      </c>
      <c r="E26" s="823" t="s">
        <v>135</v>
      </c>
      <c r="F26" s="824" t="str">
        <f>IFERROR(VLOOKUP(E26,Préroulés_Indica[],6,FALSE),"-")</f>
        <v>San Rafael '71</v>
      </c>
      <c r="G26" s="788">
        <f>IFERROR(VLOOKUP(E26,Préroulés_Indica[],16,FALSE),"-")</f>
        <v>31.1</v>
      </c>
      <c r="H26" s="707">
        <v>0.26</v>
      </c>
      <c r="I26" s="257" t="s">
        <v>42</v>
      </c>
      <c r="J26" s="272" t="str">
        <f>IFERROR(VLOOKUP(E26,Préroulés_Indica[],8,FALSE),"")</f>
        <v>Fruité / Épicé</v>
      </c>
      <c r="K26" s="430" t="str">
        <f>IFERROR(VLOOKUP(E26,Préroulés_Indica[],2,FALSE),"-")</f>
        <v>-</v>
      </c>
      <c r="M26" s="1351"/>
      <c r="N26" s="1351"/>
      <c r="O26" s="1351"/>
      <c r="P26" s="1351"/>
      <c r="Q26" s="1351"/>
      <c r="R26" s="1351"/>
      <c r="S26" s="1351"/>
    </row>
    <row r="27" spans="1:19" ht="24" customHeight="1">
      <c r="A27" s="431">
        <f>IFERROR(VLOOKUP(E27,Préroulés_Indica[],11,FALSE),"-")</f>
        <v>7</v>
      </c>
      <c r="B27" s="254" t="str">
        <f>IFERROR(VLOOKUP(E27,Préroulés_Indica[],12,FALSE),"-")</f>
        <v>x</v>
      </c>
      <c r="C27" s="255">
        <f>IFERROR(VLOOKUP(E27,Préroulés_Indica[],13,FALSE),"-")</f>
        <v>0.5</v>
      </c>
      <c r="D27" s="681" t="str">
        <f>IFERROR(VLOOKUP(E27,Préroulés_Indica[],14,FALSE),"-")</f>
        <v>g</v>
      </c>
      <c r="E27" s="823" t="s">
        <v>136</v>
      </c>
      <c r="F27" s="825" t="str">
        <f>IFERROR(VLOOKUP(E27,Préroulés_Indica[],6,FALSE),"-")</f>
        <v>Daily Special</v>
      </c>
      <c r="G27" s="706">
        <f>IFERROR(VLOOKUP(E27,Préroulés_Indica[],16,FALSE),"-")</f>
        <v>24.6</v>
      </c>
      <c r="H27" s="707">
        <v>0.24</v>
      </c>
      <c r="I27" s="257" t="s">
        <v>42</v>
      </c>
      <c r="J27" s="256" t="str">
        <f>IFERROR(VLOOKUP(E27,Préroulés_Indica[],8,FALSE),"")</f>
        <v>Diesel / Épicé</v>
      </c>
      <c r="K27" s="708" t="str">
        <f>IFERROR(VLOOKUP(E27,Préroulés_Indica[],2,FALSE),"-")</f>
        <v>-</v>
      </c>
      <c r="M27" s="1351"/>
      <c r="N27" s="1351"/>
      <c r="O27" s="1351"/>
      <c r="P27" s="1351"/>
      <c r="Q27" s="1351"/>
      <c r="R27" s="1351"/>
      <c r="S27" s="1351"/>
    </row>
    <row r="28" spans="1:19" ht="24" customHeight="1">
      <c r="A28" s="431">
        <f>IFERROR(VLOOKUP(E28,Préroulés_Indica[],11,FALSE),"-")</f>
        <v>9</v>
      </c>
      <c r="B28" s="709" t="str">
        <f>IFERROR(VLOOKUP(E28,Préroulés_Indica[],12,FALSE),"-")</f>
        <v>x</v>
      </c>
      <c r="C28" s="255">
        <f>IFERROR(VLOOKUP(E28,Préroulés_Indica[],13,FALSE),"-")</f>
        <v>0.45</v>
      </c>
      <c r="D28" s="710" t="str">
        <f>IFERROR(VLOOKUP(E28,Préroulés_Indica[],14,FALSE),"-")</f>
        <v>g</v>
      </c>
      <c r="E28" s="684" t="s">
        <v>137</v>
      </c>
      <c r="F28" s="824" t="str">
        <f>IFERROR(VLOOKUP(E28,Préroulés_Indica[],6,FALSE),"-")</f>
        <v>Bleuh</v>
      </c>
      <c r="G28" s="788">
        <f>IFERROR(VLOOKUP(E28,Préroulés_Indica[],16,FALSE),"-")</f>
        <v>30</v>
      </c>
      <c r="H28" s="707">
        <v>0.28000000000000003</v>
      </c>
      <c r="I28" s="257" t="s">
        <v>42</v>
      </c>
      <c r="J28" s="272" t="str">
        <f>IFERROR(VLOOKUP(E28,Préroulés_Indica[],8,FALSE),"")</f>
        <v>- / -</v>
      </c>
      <c r="K28" s="708" t="str">
        <f>IFERROR(VLOOKUP(E28,Préroulés_Indica[],2,FALSE),"-")</f>
        <v>Qc</v>
      </c>
      <c r="M28" s="1351"/>
      <c r="N28" s="1351"/>
      <c r="O28" s="1351"/>
      <c r="P28" s="1351"/>
      <c r="Q28" s="1351"/>
      <c r="R28" s="1351"/>
      <c r="S28" s="1351"/>
    </row>
    <row r="29" spans="1:19" ht="24" customHeight="1">
      <c r="A29" s="431">
        <f>IFERROR(VLOOKUP(E29,Préroulés_Indica[],11,FALSE),"-")</f>
        <v>10</v>
      </c>
      <c r="B29" s="254" t="str">
        <f>IFERROR(VLOOKUP(E29,Préroulés_Indica[],12,FALSE),"-")</f>
        <v>x</v>
      </c>
      <c r="C29" s="255">
        <f>IFERROR(VLOOKUP(E29,Préroulés_Indica[],13,FALSE),"-")</f>
        <v>0.35</v>
      </c>
      <c r="D29" s="681" t="str">
        <f>IFERROR(VLOOKUP(E29,Préroulés_Indica[],14,FALSE),"-")</f>
        <v>g</v>
      </c>
      <c r="E29" s="823" t="s">
        <v>138</v>
      </c>
      <c r="F29" s="825" t="str">
        <f>IFERROR(VLOOKUP(E29,Préroulés_Indica[],6,FALSE),"-")</f>
        <v>Spinach</v>
      </c>
      <c r="G29" s="706">
        <f>IFERROR(VLOOKUP(E29,Préroulés_Indica[],16,FALSE),"-")</f>
        <v>24.5</v>
      </c>
      <c r="H29" s="707">
        <v>0.26</v>
      </c>
      <c r="I29" s="257" t="s">
        <v>42</v>
      </c>
      <c r="J29" s="256" t="str">
        <f>IFERROR(VLOOKUP(E29,Préroulés_Indica[],8,FALSE),"")</f>
        <v>Sucré / Fruité</v>
      </c>
      <c r="K29" s="708" t="str">
        <f>IFERROR(VLOOKUP(E29,Préroulés_Indica[],2,FALSE),"-")</f>
        <v>-</v>
      </c>
      <c r="M29" s="1351"/>
      <c r="N29" s="1351"/>
      <c r="O29" s="1351"/>
      <c r="P29" s="1351"/>
      <c r="Q29" s="1351"/>
      <c r="R29" s="1351"/>
      <c r="S29" s="1351"/>
    </row>
    <row r="30" spans="1:19" ht="24" customHeight="1">
      <c r="A30" s="431">
        <f>IFERROR(VLOOKUP(E30,Préroulés_Indica[],11,FALSE),"-")</f>
        <v>10</v>
      </c>
      <c r="B30" s="254" t="str">
        <f>IFERROR(VLOOKUP(E30,Préroulés_Indica[],12,FALSE),"-")</f>
        <v>x</v>
      </c>
      <c r="C30" s="255">
        <f>IFERROR(VLOOKUP(E30,Préroulés_Indica[],13,FALSE),"-")</f>
        <v>0.35</v>
      </c>
      <c r="D30" s="681" t="str">
        <f>IFERROR(VLOOKUP(E30,Préroulés_Indica[],14,FALSE),"-")</f>
        <v>g</v>
      </c>
      <c r="E30" s="823" t="s">
        <v>139</v>
      </c>
      <c r="F30" s="825" t="str">
        <f>IFERROR(VLOOKUP(E30,Préroulés_Indica[],6,FALSE),"-")</f>
        <v>Original Stash</v>
      </c>
      <c r="G30" s="706">
        <f>IFERROR(VLOOKUP(E30,Préroulés_Indica[],16,FALSE),"-")</f>
        <v>28.1</v>
      </c>
      <c r="H30" s="707">
        <v>0.22</v>
      </c>
      <c r="I30" s="257" t="s">
        <v>42</v>
      </c>
      <c r="J30" s="256" t="str">
        <f>IFERROR(VLOOKUP(E30,Préroulés_Indica[],8,FALSE),"")</f>
        <v xml:space="preserve">Mouffette / </v>
      </c>
      <c r="K30" s="708" t="str">
        <f>IFERROR(VLOOKUP(E30,Préroulés_Indica[],2,FALSE),"-")</f>
        <v>Qc</v>
      </c>
      <c r="M30" s="1351"/>
      <c r="N30" s="1351"/>
      <c r="O30" s="1351"/>
      <c r="P30" s="1351"/>
      <c r="Q30" s="1351"/>
      <c r="R30" s="1351"/>
      <c r="S30" s="1351"/>
    </row>
    <row r="31" spans="1:19" ht="24" customHeight="1">
      <c r="A31" s="431">
        <f>IFERROR(VLOOKUP(E31,Préroulés_Indica[],11,FALSE),"-")</f>
        <v>10</v>
      </c>
      <c r="B31" s="709" t="str">
        <f>IFERROR(VLOOKUP(E31,Préroulés_Indica[],12,FALSE),"-")</f>
        <v>x</v>
      </c>
      <c r="C31" s="255">
        <f>IFERROR(VLOOKUP(E31,Préroulés_Indica[],13,FALSE),"-")</f>
        <v>0.35</v>
      </c>
      <c r="D31" s="710" t="str">
        <f>IFERROR(VLOOKUP(E31,Préroulés_Indica[],14,FALSE),"-")</f>
        <v>g</v>
      </c>
      <c r="E31" s="823" t="s">
        <v>140</v>
      </c>
      <c r="F31" s="824" t="str">
        <f>IFERROR(VLOOKUP(E31,Préroulés_Indica[],6,FALSE),"-")</f>
        <v>Color Cannabis</v>
      </c>
      <c r="G31" s="788">
        <f>IFERROR(VLOOKUP(E31,Préroulés_Indica[],16,FALSE),"-")</f>
        <v>22.2</v>
      </c>
      <c r="H31" s="707">
        <v>0.2</v>
      </c>
      <c r="I31" s="257" t="s">
        <v>42</v>
      </c>
      <c r="J31" s="272" t="str">
        <f>IFERROR(VLOOKUP(E31,Préroulés_Indica[],8,FALSE),"")</f>
        <v>Fruité / Floral</v>
      </c>
      <c r="K31" s="430" t="str">
        <f>IFERROR(VLOOKUP(E31,Préroulés_Indica[],2,FALSE),"-")</f>
        <v>-</v>
      </c>
      <c r="M31" s="1351"/>
      <c r="N31" s="1351"/>
      <c r="O31" s="1351"/>
      <c r="P31" s="1351"/>
      <c r="Q31" s="1351"/>
      <c r="R31" s="1351"/>
      <c r="S31" s="1351"/>
    </row>
    <row r="32" spans="1:19" ht="24" customHeight="1">
      <c r="A32" s="431">
        <f>IFERROR(VLOOKUP(E32,Préroulés_Indica[],11,FALSE),"-")</f>
        <v>10</v>
      </c>
      <c r="B32" s="709" t="str">
        <f>IFERROR(VLOOKUP(E32,Préroulés_Indica[],12,FALSE),"-")</f>
        <v>x</v>
      </c>
      <c r="C32" s="255">
        <f>IFERROR(VLOOKUP(E32,Préroulés_Indica[],13,FALSE),"-")</f>
        <v>0.35</v>
      </c>
      <c r="D32" s="710" t="str">
        <f>IFERROR(VLOOKUP(E32,Préroulés_Indica[],14,FALSE),"-")</f>
        <v>g</v>
      </c>
      <c r="E32" s="823" t="s">
        <v>141</v>
      </c>
      <c r="F32" s="824" t="str">
        <f>IFERROR(VLOOKUP(E32,Préroulés_Indica[],6,FALSE),"-")</f>
        <v>Vert</v>
      </c>
      <c r="G32" s="788">
        <f>IFERROR(VLOOKUP(E32,Préroulés_Indica[],16,FALSE),"-")</f>
        <v>29.2</v>
      </c>
      <c r="H32" s="707">
        <v>0.04</v>
      </c>
      <c r="I32" s="257">
        <v>0.12</v>
      </c>
      <c r="J32" s="272" t="str">
        <f>IFERROR(VLOOKUP(E32,Préroulés_Indica[],8,FALSE),"")</f>
        <v>Sucré / Fruité</v>
      </c>
      <c r="K32" s="430" t="str">
        <f>IFERROR(VLOOKUP(E32,Préroulés_Indica[],2,FALSE),"-")</f>
        <v>Qc</v>
      </c>
      <c r="M32" s="1351"/>
      <c r="N32" s="1351"/>
      <c r="O32" s="1351"/>
      <c r="P32" s="1351"/>
      <c r="Q32" s="1351"/>
      <c r="R32" s="1351"/>
      <c r="S32" s="1351"/>
    </row>
    <row r="33" spans="1:19" ht="24" customHeight="1">
      <c r="A33" s="431">
        <f>IFERROR(VLOOKUP(E33,Préroulés_Indica[],11,FALSE),"-")</f>
        <v>12</v>
      </c>
      <c r="B33" s="254" t="str">
        <f>IFERROR(VLOOKUP(E33,Préroulés_Indica[],12,FALSE),"-")</f>
        <v>x</v>
      </c>
      <c r="C33" s="255">
        <f>IFERROR(VLOOKUP(E33,Préroulés_Indica[],13,FALSE),"-")</f>
        <v>0.5</v>
      </c>
      <c r="D33" s="681" t="str">
        <f>IFERROR(VLOOKUP(E33,Préroulés_Indica[],14,FALSE),"-")</f>
        <v>g</v>
      </c>
      <c r="E33" s="823" t="s">
        <v>57</v>
      </c>
      <c r="F33" s="825" t="str">
        <f>IFERROR(VLOOKUP(E33,Préroulés_Indica[],6,FALSE),"-")</f>
        <v>QcGoldtech</v>
      </c>
      <c r="G33" s="706">
        <f>IFERROR(VLOOKUP(E33,Préroulés_Indica[],16,FALSE),"-")</f>
        <v>49.7</v>
      </c>
      <c r="H33" s="707">
        <v>0.22</v>
      </c>
      <c r="I33" s="257" t="s">
        <v>42</v>
      </c>
      <c r="J33" s="256" t="str">
        <f>IFERROR(VLOOKUP(E33,Préroulés_Indica[],8,FALSE),"")</f>
        <v>Terreux / Sucré</v>
      </c>
      <c r="K33" s="430" t="str">
        <f>IFERROR(VLOOKUP(E33,Préroulés_Indica[],2,FALSE),"-")</f>
        <v>Qc</v>
      </c>
      <c r="M33" s="1351"/>
      <c r="N33" s="1351"/>
      <c r="O33" s="1351"/>
      <c r="P33" s="1351"/>
      <c r="Q33" s="1351"/>
      <c r="R33" s="1351"/>
      <c r="S33" s="1351"/>
    </row>
    <row r="34" spans="1:19" ht="24" customHeight="1">
      <c r="A34" s="431">
        <f>IFERROR(VLOOKUP(E34,Préroulés_Indica[],11,FALSE),"-")</f>
        <v>12</v>
      </c>
      <c r="B34" s="709" t="str">
        <f>IFERROR(VLOOKUP(E34,Préroulés_Indica[],12,FALSE),"-")</f>
        <v>x</v>
      </c>
      <c r="C34" s="255">
        <f>IFERROR(VLOOKUP(E34,Préroulés_Indica[],13,FALSE),"-")</f>
        <v>0.5</v>
      </c>
      <c r="D34" s="710" t="str">
        <f>IFERROR(VLOOKUP(E34,Préroulés_Indica[],14,FALSE),"-")</f>
        <v>g</v>
      </c>
      <c r="E34" s="823" t="s">
        <v>58</v>
      </c>
      <c r="F34" s="824" t="str">
        <f>IFERROR(VLOOKUP(E34,Préroulés_Indica[],6,FALSE),"-")</f>
        <v>Hexo Plus</v>
      </c>
      <c r="G34" s="788">
        <f>IFERROR(VLOOKUP(E34,Préroulés_Indica[],16,FALSE),"-")</f>
        <v>46.7</v>
      </c>
      <c r="H34" s="707">
        <v>0.22</v>
      </c>
      <c r="I34" s="257" t="s">
        <v>42</v>
      </c>
      <c r="J34" s="272" t="str">
        <f>IFERROR(VLOOKUP(E34,Préroulés_Indica[],8,FALSE),"")</f>
        <v>Fruité / Épicé</v>
      </c>
      <c r="K34" s="430" t="str">
        <f>IFERROR(VLOOKUP(E34,Préroulés_Indica[],2,FALSE),"-")</f>
        <v>Qc</v>
      </c>
      <c r="M34" s="1351"/>
      <c r="N34" s="1351"/>
      <c r="O34" s="1351"/>
      <c r="P34" s="1351"/>
      <c r="Q34" s="1351"/>
      <c r="R34" s="1351"/>
      <c r="S34" s="1351"/>
    </row>
    <row r="35" spans="1:19" ht="24" customHeight="1">
      <c r="A35" s="431">
        <f>IFERROR(VLOOKUP(E35,Préroulés_Indica[],11,FALSE),"-")</f>
        <v>14</v>
      </c>
      <c r="B35" s="254" t="str">
        <f>IFERROR(VLOOKUP(E35,Préroulés_Indica[],12,FALSE),"-")</f>
        <v>x</v>
      </c>
      <c r="C35" s="255">
        <f>IFERROR(VLOOKUP(E35,Préroulés_Indica[],13,FALSE),"-")</f>
        <v>0.5</v>
      </c>
      <c r="D35" s="681" t="str">
        <f>IFERROR(VLOOKUP(E35,Préroulés_Indica[],14,FALSE),"-")</f>
        <v>g</v>
      </c>
      <c r="E35" s="823" t="s">
        <v>142</v>
      </c>
      <c r="F35" s="825" t="str">
        <f>IFERROR(VLOOKUP(E35,Préroulés_Indica[],6,FALSE),"-")</f>
        <v>Shred</v>
      </c>
      <c r="G35" s="706">
        <f>IFERROR(VLOOKUP(E35,Préroulés_Indica[],16,FALSE),"-")</f>
        <v>43.9</v>
      </c>
      <c r="H35" s="707">
        <v>0.25</v>
      </c>
      <c r="I35" s="257" t="s">
        <v>42</v>
      </c>
      <c r="J35" s="256" t="str">
        <f>IFERROR(VLOOKUP(E35,Préroulés_Indica[],8,FALSE),"")</f>
        <v>Diesel / Moufette</v>
      </c>
      <c r="K35" s="708" t="str">
        <f>IFERROR(VLOOKUP(E35,Préroulés_Indica[],2,FALSE),"-")</f>
        <v>-</v>
      </c>
      <c r="M35" s="1351"/>
      <c r="N35" s="1351"/>
      <c r="O35" s="1351"/>
      <c r="P35" s="1351"/>
      <c r="Q35" s="1351"/>
      <c r="R35" s="1351"/>
      <c r="S35" s="1351"/>
    </row>
    <row r="36" spans="1:19" ht="24" customHeight="1" thickBot="1">
      <c r="A36" s="431">
        <f>IFERROR(VLOOKUP(E36,Préroulés_Indica[],11,FALSE),"-")</f>
        <v>20</v>
      </c>
      <c r="B36" s="254" t="str">
        <f>IFERROR(VLOOKUP(E36,Préroulés_Indica[],12,FALSE),"-")</f>
        <v>x</v>
      </c>
      <c r="C36" s="255">
        <f>IFERROR(VLOOKUP(E36,Préroulés_Indica[],13,FALSE),"-")</f>
        <v>0.35</v>
      </c>
      <c r="D36" s="681" t="str">
        <f>IFERROR(VLOOKUP(E36,Préroulés_Indica[],14,FALSE),"-")</f>
        <v>g</v>
      </c>
      <c r="E36" s="823" t="s">
        <v>143</v>
      </c>
      <c r="F36" s="826" t="str">
        <f>IFERROR(VLOOKUP(E36,Préroulés_Indica[],6,FALSE),"-")</f>
        <v>OMY</v>
      </c>
      <c r="G36" s="706">
        <f>IFERROR(VLOOKUP(E36,Préroulés_Indica[],16,FALSE),"-")</f>
        <v>64.099999999999994</v>
      </c>
      <c r="H36" s="262">
        <v>0.26</v>
      </c>
      <c r="I36" s="429" t="s">
        <v>42</v>
      </c>
      <c r="J36" s="256" t="str">
        <f>IFERROR(VLOOKUP(E36,Préroulés_Indica[],8,FALSE),"")</f>
        <v>Citronné / Épicé</v>
      </c>
      <c r="K36" s="430" t="str">
        <f>IFERROR(VLOOKUP(E36,Préroulés_Indica[],2,FALSE),"-")</f>
        <v>Qc</v>
      </c>
      <c r="M36" s="1351"/>
      <c r="N36" s="1351"/>
      <c r="O36" s="1351"/>
      <c r="P36" s="1351"/>
      <c r="Q36" s="1351"/>
      <c r="R36" s="1351"/>
      <c r="S36" s="1351"/>
    </row>
    <row r="37" spans="1:19" ht="24" customHeight="1" thickBot="1">
      <c r="A37" s="15"/>
      <c r="B37" s="22"/>
      <c r="C37" s="44"/>
      <c r="D37" s="7"/>
      <c r="E37" s="7"/>
      <c r="F37" s="29"/>
      <c r="G37" s="141"/>
      <c r="H37" s="3"/>
      <c r="M37" s="1351"/>
      <c r="N37" s="1351"/>
      <c r="O37" s="1351"/>
      <c r="P37" s="1351"/>
      <c r="Q37" s="1351"/>
      <c r="R37" s="1351"/>
      <c r="S37" s="1351"/>
    </row>
    <row r="38" spans="1:19" ht="24" customHeight="1" thickBot="1">
      <c r="A38" s="1358" t="s">
        <v>59</v>
      </c>
      <c r="B38" s="1359"/>
      <c r="C38" s="1359"/>
      <c r="D38" s="1359"/>
      <c r="E38" s="1359"/>
      <c r="F38" s="1359"/>
      <c r="G38" s="1359"/>
      <c r="H38" s="1359"/>
      <c r="I38" s="1359"/>
      <c r="J38" s="1359"/>
      <c r="K38" s="1360"/>
      <c r="M38" s="1351"/>
      <c r="N38" s="1351"/>
      <c r="O38" s="1351"/>
      <c r="P38" s="1351"/>
      <c r="Q38" s="1351"/>
      <c r="R38" s="1351"/>
      <c r="S38" s="1351"/>
    </row>
    <row r="39" spans="1:19" ht="24" customHeight="1" thickBot="1">
      <c r="A39" s="1339" t="s">
        <v>28</v>
      </c>
      <c r="B39" s="1340"/>
      <c r="C39" s="1340"/>
      <c r="D39" s="1341"/>
      <c r="E39" s="91" t="s">
        <v>29</v>
      </c>
      <c r="F39" s="91" t="s">
        <v>30</v>
      </c>
      <c r="G39" s="145" t="s">
        <v>31</v>
      </c>
      <c r="H39" s="114" t="s">
        <v>32</v>
      </c>
      <c r="I39" s="92" t="s">
        <v>33</v>
      </c>
      <c r="J39" s="92" t="s">
        <v>34</v>
      </c>
      <c r="K39" s="119" t="s">
        <v>35</v>
      </c>
      <c r="M39" s="1351"/>
      <c r="N39" s="1351"/>
      <c r="O39" s="1351"/>
      <c r="P39" s="1351"/>
      <c r="Q39" s="1351"/>
      <c r="R39" s="1351"/>
      <c r="S39" s="1351"/>
    </row>
    <row r="40" spans="1:19" ht="24" customHeight="1" thickBot="1">
      <c r="A40" s="225" t="s">
        <v>36</v>
      </c>
      <c r="B40" s="226" t="s">
        <v>37</v>
      </c>
      <c r="C40" s="227" t="s">
        <v>38</v>
      </c>
      <c r="D40" s="420" t="s">
        <v>39</v>
      </c>
      <c r="E40" s="222" t="s">
        <v>29</v>
      </c>
      <c r="F40" s="223" t="s">
        <v>40</v>
      </c>
      <c r="G40" s="224" t="s">
        <v>31</v>
      </c>
      <c r="H40" s="421" t="s">
        <v>32</v>
      </c>
      <c r="I40" s="113" t="s">
        <v>33</v>
      </c>
      <c r="J40" s="113" t="s">
        <v>34</v>
      </c>
      <c r="K40" s="37" t="s">
        <v>35</v>
      </c>
      <c r="M40" s="699"/>
      <c r="N40" s="699"/>
      <c r="O40" s="699"/>
      <c r="P40" s="699"/>
      <c r="Q40" s="699"/>
      <c r="R40" s="699"/>
      <c r="S40" s="699"/>
    </row>
    <row r="41" spans="1:19" ht="24" customHeight="1">
      <c r="A41" s="432">
        <f>IFERROR(VLOOKUP(E41,Préroulés_Sativa[],11,FALSE),"-")</f>
        <v>1</v>
      </c>
      <c r="B41" s="781" t="str">
        <f>IFERROR(VLOOKUP(E41,Préroulés_Sativa[],12,FALSE),"-")</f>
        <v>x</v>
      </c>
      <c r="C41" s="782">
        <f>IFERROR(VLOOKUP(E41,Préroulés_Sativa[],13,FALSE),"-")</f>
        <v>1</v>
      </c>
      <c r="D41" s="783" t="str">
        <f>IFERROR(VLOOKUP(E41,Préroulés_Sativa[],14,FALSE),"-")</f>
        <v>g</v>
      </c>
      <c r="E41" s="683" t="s">
        <v>144</v>
      </c>
      <c r="F41" s="784" t="str">
        <f>IFERROR(VLOOKUP(E41,Préroulés_Sativa[],6,FALSE),"-")</f>
        <v>Bon Jak</v>
      </c>
      <c r="G41" s="433">
        <f>IFERROR(VLOOKUP(E41,Préroulés_Sativa[],16,FALSE),"-")</f>
        <v>7.9</v>
      </c>
      <c r="H41" s="130">
        <v>0.25</v>
      </c>
      <c r="I41" s="428" t="s">
        <v>42</v>
      </c>
      <c r="J41" s="785" t="str">
        <f>IFERROR(VLOOKUP(E41,Préroulés_Sativa[],8,FALSE),"-")</f>
        <v>Citronné / Fruité</v>
      </c>
      <c r="K41" s="444" t="str">
        <f>IFERROR(VLOOKUP(E41,Préroulés_Sativa[],2,FALSE),"-")</f>
        <v>-</v>
      </c>
    </row>
    <row r="42" spans="1:19" ht="24" customHeight="1">
      <c r="A42" s="259">
        <f>IFERROR(VLOOKUP(E42,Préroulés_Sativa[],11,FALSE),"-")</f>
        <v>1</v>
      </c>
      <c r="B42" s="263" t="str">
        <f>IFERROR(VLOOKUP(E42,Préroulés_Sativa[],12,FALSE),"-")</f>
        <v>x</v>
      </c>
      <c r="C42" s="271">
        <f>IFERROR(VLOOKUP(E42,Préroulés_Sativa[],13,FALSE),"-")</f>
        <v>1</v>
      </c>
      <c r="D42" s="682" t="str">
        <f>IFERROR(VLOOKUP(E42,Préroulés_Sativa[],14,FALSE),"-")</f>
        <v>g</v>
      </c>
      <c r="E42" s="684" t="s">
        <v>60</v>
      </c>
      <c r="F42" s="303" t="str">
        <f>IFERROR(VLOOKUP(E42,Préroulés_Sativa[],6,FALSE),"-")</f>
        <v>Good Supply</v>
      </c>
      <c r="G42" s="260">
        <f>IFERROR(VLOOKUP(E42,Préroulés_Sativa[],16,FALSE),"-")</f>
        <v>8.6</v>
      </c>
      <c r="H42" s="257">
        <v>0.22</v>
      </c>
      <c r="I42" s="262" t="s">
        <v>42</v>
      </c>
      <c r="J42" s="272" t="str">
        <f>IFERROR(VLOOKUP(E42,Préroulés_Sativa[],8,FALSE),"-")</f>
        <v>Citronné / Terreux</v>
      </c>
      <c r="K42" s="258" t="str">
        <f>IFERROR(VLOOKUP(E42,Préroulés_Sativa[],2,FALSE),"-")</f>
        <v>-</v>
      </c>
    </row>
    <row r="43" spans="1:19" ht="24" customHeight="1">
      <c r="A43" s="259">
        <f>IFERROR(VLOOKUP(E43,Préroulés_Sativa[],11,FALSE),"-")</f>
        <v>2</v>
      </c>
      <c r="B43" s="263" t="str">
        <f>IFERROR(VLOOKUP(E43,Préroulés_Sativa[],12,FALSE),"-")</f>
        <v>x</v>
      </c>
      <c r="C43" s="271">
        <f>IFERROR(VLOOKUP(E43,Préroulés_Sativa[],13,FALSE),"-")</f>
        <v>0.5</v>
      </c>
      <c r="D43" s="682" t="str">
        <f>IFERROR(VLOOKUP(E43,Préroulés_Sativa[],14,FALSE),"-")</f>
        <v>g</v>
      </c>
      <c r="E43" s="684" t="s">
        <v>145</v>
      </c>
      <c r="F43" s="303" t="str">
        <f>IFERROR(VLOOKUP(E43,Préroulés_Sativa[],6,FALSE),"-")</f>
        <v>Blakh</v>
      </c>
      <c r="G43" s="827">
        <f>IFERROR(VLOOKUP(E43,Préroulés_Sativa[],16,FALSE),"-")</f>
        <v>12.1</v>
      </c>
      <c r="H43" s="257">
        <v>0.28999999999999998</v>
      </c>
      <c r="I43" s="707" t="s">
        <v>42</v>
      </c>
      <c r="J43" s="272" t="str">
        <f>IFERROR(VLOOKUP(E43,Préroulés_Sativa[],8,FALSE),"-")</f>
        <v>- / -</v>
      </c>
      <c r="K43" s="789" t="str">
        <f>IFERROR(VLOOKUP(E43,Préroulés_Sativa[],2,FALSE),"-")</f>
        <v>Qc</v>
      </c>
    </row>
    <row r="44" spans="1:19" ht="24" customHeight="1">
      <c r="A44" s="259">
        <f>IFERROR(VLOOKUP(E44,Préroulés_Sativa[],11,FALSE),"-")</f>
        <v>2</v>
      </c>
      <c r="B44" s="263" t="str">
        <f>IFERROR(VLOOKUP(E44,Préroulés_Sativa[],12,FALSE),"-")</f>
        <v>x</v>
      </c>
      <c r="C44" s="271">
        <f>IFERROR(VLOOKUP(E44,Préroulés_Sativa[],13,FALSE),"-")</f>
        <v>0.5</v>
      </c>
      <c r="D44" s="682" t="str">
        <f>IFERROR(VLOOKUP(E44,Préroulés_Sativa[],14,FALSE),"-")</f>
        <v>g</v>
      </c>
      <c r="E44" s="684" t="s">
        <v>146</v>
      </c>
      <c r="F44" s="303" t="str">
        <f>IFERROR(VLOOKUP(E44,Préroulés_Sativa[],6,FALSE),"-")</f>
        <v>7ACRES</v>
      </c>
      <c r="G44" s="260">
        <f>IFERROR(VLOOKUP(E44,Préroulés_Sativa[],16,FALSE),"-")</f>
        <v>9.5</v>
      </c>
      <c r="H44" s="257">
        <v>0.18</v>
      </c>
      <c r="I44" s="262" t="s">
        <v>42</v>
      </c>
      <c r="J44" s="272" t="str">
        <f>IFERROR(VLOOKUP(E44,Préroulés_Sativa[],8,FALSE),"-")</f>
        <v>Sucré / Épicé</v>
      </c>
      <c r="K44" s="258" t="str">
        <f>IFERROR(VLOOKUP(E44,Préroulés_Sativa[],2,FALSE),"-")</f>
        <v>-</v>
      </c>
    </row>
    <row r="45" spans="1:19" ht="24" customHeight="1">
      <c r="A45" s="259">
        <f>IFERROR(VLOOKUP(E45,Préroulés_Sativa[],11,FALSE),"-")</f>
        <v>3</v>
      </c>
      <c r="B45" s="263" t="str">
        <f>IFERROR(VLOOKUP(E45,Préroulés_Sativa[],12,FALSE),"-")</f>
        <v>x</v>
      </c>
      <c r="C45" s="271">
        <f>IFERROR(VLOOKUP(E45,Préroulés_Sativa[],13,FALSE),"-")</f>
        <v>0.5</v>
      </c>
      <c r="D45" s="682" t="str">
        <f>IFERROR(VLOOKUP(E45,Préroulés_Sativa[],14,FALSE),"-")</f>
        <v>g</v>
      </c>
      <c r="E45" s="684" t="s">
        <v>147</v>
      </c>
      <c r="F45" s="303" t="str">
        <f>IFERROR(VLOOKUP(E45,Préroulés_Sativa[],6,FALSE),"-")</f>
        <v>5 Points Cannabis</v>
      </c>
      <c r="G45" s="260">
        <f>IFERROR(VLOOKUP(E45,Préroulés_Sativa[],16,FALSE),"-")</f>
        <v>16.2</v>
      </c>
      <c r="H45" s="257">
        <v>0.28999999999999998</v>
      </c>
      <c r="I45" s="707" t="s">
        <v>42</v>
      </c>
      <c r="J45" s="272" t="str">
        <f>IFERROR(VLOOKUP(E45,Préroulés_Sativa[],8,FALSE),"-")</f>
        <v>Citronné / Terreux</v>
      </c>
      <c r="K45" s="258" t="str">
        <f>IFERROR(VLOOKUP(E45,Préroulés_Sativa[],2,FALSE),"-")</f>
        <v>Qc</v>
      </c>
    </row>
    <row r="46" spans="1:19" ht="24" hidden="1" customHeight="1">
      <c r="A46" s="259">
        <f>IFERROR(VLOOKUP(E46,Préroulés_Sativa[],11,FALSE),"-")</f>
        <v>3</v>
      </c>
      <c r="B46" s="263" t="str">
        <f>IFERROR(VLOOKUP(E46,Préroulés_Sativa[],12,FALSE),"-")</f>
        <v>x</v>
      </c>
      <c r="C46" s="271">
        <f>IFERROR(VLOOKUP(E46,Préroulés_Sativa[],13,FALSE),"-")</f>
        <v>0.5</v>
      </c>
      <c r="D46" s="682" t="str">
        <f>IFERROR(VLOOKUP(E46,Préroulés_Sativa[],14,FALSE),"-")</f>
        <v>g</v>
      </c>
      <c r="E46" s="684" t="s">
        <v>148</v>
      </c>
      <c r="F46" s="303" t="str">
        <f>IFERROR(VLOOKUP(E46,Préroulés_Sativa[],6,FALSE),"-")</f>
        <v>Weed Me</v>
      </c>
      <c r="G46" s="260">
        <f>IFERROR(VLOOKUP(E46,Préroulés_Sativa[],16,FALSE),"-")</f>
        <v>16.899999999999999</v>
      </c>
      <c r="H46" s="257">
        <v>0.28999999999999998</v>
      </c>
      <c r="I46" s="707" t="s">
        <v>42</v>
      </c>
      <c r="J46" s="272" t="str">
        <f>IFERROR(VLOOKUP(E46,Préroulés_Sativa[],8,FALSE),"-")</f>
        <v>Épicé / Floral</v>
      </c>
      <c r="K46" s="258" t="str">
        <f>IFERROR(VLOOKUP(E46,Préroulés_Sativa[],2,FALSE),"-")</f>
        <v>-</v>
      </c>
    </row>
    <row r="47" spans="1:19" ht="24" customHeight="1">
      <c r="A47" s="259">
        <f>IFERROR(VLOOKUP(E47,Préroulés_Sativa[],11,FALSE),"-")</f>
        <v>3</v>
      </c>
      <c r="B47" s="263" t="str">
        <f>IFERROR(VLOOKUP(E47,Préroulés_Sativa[],12,FALSE),"-")</f>
        <v>x</v>
      </c>
      <c r="C47" s="271">
        <f>IFERROR(VLOOKUP(E47,Préroulés_Sativa[],13,FALSE),"-")</f>
        <v>0.5</v>
      </c>
      <c r="D47" s="682" t="str">
        <f>IFERROR(VLOOKUP(E47,Préroulés_Sativa[],14,FALSE),"-")</f>
        <v>g</v>
      </c>
      <c r="E47" s="684" t="s">
        <v>149</v>
      </c>
      <c r="F47" s="303" t="str">
        <f>IFERROR(VLOOKUP(E47,Préroulés_Sativa[],6,FALSE),"-")</f>
        <v>Carmel Cannabis</v>
      </c>
      <c r="G47" s="260">
        <f>IFERROR(VLOOKUP(E47,Préroulés_Sativa[],16,FALSE),"-")</f>
        <v>23.4</v>
      </c>
      <c r="H47" s="257">
        <v>0.27</v>
      </c>
      <c r="I47" s="707" t="s">
        <v>42</v>
      </c>
      <c r="J47" s="272" t="str">
        <f>IFERROR(VLOOKUP(E47,Préroulés_Sativa[],8,FALSE),"-")</f>
        <v>Citronné</v>
      </c>
      <c r="K47" s="258" t="str">
        <f>IFERROR(VLOOKUP(E47,Préroulés_Sativa[],2,FALSE),"-")</f>
        <v>-</v>
      </c>
    </row>
    <row r="48" spans="1:19" ht="24" customHeight="1">
      <c r="A48" s="259">
        <f>IFERROR(VLOOKUP(E48,Préroulés_Sativa[],11,FALSE),"-")</f>
        <v>3</v>
      </c>
      <c r="B48" s="263" t="str">
        <f>IFERROR(VLOOKUP(E48,Préroulés_Sativa[],12,FALSE),"-")</f>
        <v>x</v>
      </c>
      <c r="C48" s="1283">
        <f>IFERROR(VLOOKUP(E48,Préroulés_Sativa[],13,FALSE),"-")</f>
        <v>0.5</v>
      </c>
      <c r="D48" s="681" t="str">
        <f>IFERROR(VLOOKUP(E48,Préroulés_Sativa[],14,FALSE),"-")</f>
        <v>g</v>
      </c>
      <c r="E48" s="684" t="s">
        <v>150</v>
      </c>
      <c r="F48" s="348" t="str">
        <f>IFERROR(VLOOKUP(E48,Préroulés_Sativa[],6,FALSE),"-")</f>
        <v>Wô Là</v>
      </c>
      <c r="G48" s="790">
        <f>IFERROR(VLOOKUP(E48,Préroulés_Sativa[],16,FALSE),"-")</f>
        <v>12</v>
      </c>
      <c r="H48" s="257">
        <v>0.22</v>
      </c>
      <c r="I48" s="707" t="s">
        <v>42</v>
      </c>
      <c r="J48" s="256" t="str">
        <f>IFERROR(VLOOKUP(E48,Préroulés_Sativa[],8,FALSE),"-")</f>
        <v>Citronné / Diesel</v>
      </c>
      <c r="K48" s="789" t="str">
        <f>IFERROR(VLOOKUP(E48,Préroulés_Sativa[],2,FALSE),"-")</f>
        <v>-</v>
      </c>
    </row>
    <row r="49" spans="1:11" ht="24" customHeight="1">
      <c r="A49" s="259">
        <f>IFERROR(VLOOKUP(E49,Préroulés_Sativa[],11,FALSE),"-")</f>
        <v>3</v>
      </c>
      <c r="B49" s="263" t="str">
        <f>IFERROR(VLOOKUP(E49,Préroulés_Sativa[],12,FALSE),"-")</f>
        <v>x</v>
      </c>
      <c r="C49" s="261">
        <f>IFERROR(VLOOKUP(E49,Préroulés_Sativa[],13,FALSE),"-")</f>
        <v>0.5</v>
      </c>
      <c r="D49" s="681" t="str">
        <f>IFERROR(VLOOKUP(E49,Préroulés_Sativa[],14,FALSE),"-")</f>
        <v>g</v>
      </c>
      <c r="E49" s="684" t="s">
        <v>151</v>
      </c>
      <c r="F49" s="348" t="str">
        <f>IFERROR(VLOOKUP(E49,Préroulés_Sativa[],6,FALSE),"-")</f>
        <v>Spinach</v>
      </c>
      <c r="G49" s="790">
        <f>IFERROR(VLOOKUP(E49,Préroulés_Sativa[],16,FALSE),"-")</f>
        <v>11.9</v>
      </c>
      <c r="H49" s="257">
        <v>0.21</v>
      </c>
      <c r="I49" s="707" t="s">
        <v>42</v>
      </c>
      <c r="J49" s="256" t="str">
        <f>IFERROR(VLOOKUP(E49,Préroulés_Sativa[],8,FALSE),"-")</f>
        <v>Citronnée / Diesel</v>
      </c>
      <c r="K49" s="789" t="str">
        <f>IFERROR(VLOOKUP(E49,Préroulés_Sativa[],2,FALSE),"-")</f>
        <v>-</v>
      </c>
    </row>
    <row r="50" spans="1:11" ht="24" customHeight="1">
      <c r="A50" s="259">
        <f>IFERROR(VLOOKUP(E50,Préroulés_Sativa[],11,FALSE),"-")</f>
        <v>3</v>
      </c>
      <c r="B50" s="263" t="str">
        <f>IFERROR(VLOOKUP(E50,Préroulés_Sativa[],12,FALSE),"-")</f>
        <v>x</v>
      </c>
      <c r="C50" s="271">
        <f>IFERROR(VLOOKUP(E50,Préroulés_Sativa[],13,FALSE),"-")</f>
        <v>0.5</v>
      </c>
      <c r="D50" s="682" t="str">
        <f>IFERROR(VLOOKUP(E50,Préroulés_Sativa[],14,FALSE),"-")</f>
        <v>g</v>
      </c>
      <c r="E50" s="684" t="s">
        <v>152</v>
      </c>
      <c r="F50" s="303" t="str">
        <f>IFERROR(VLOOKUP(E50,Préroulés_Sativa[],6,FALSE),"-")</f>
        <v>Promenade</v>
      </c>
      <c r="G50" s="827">
        <f>IFERROR(VLOOKUP(E50,Préroulés_Sativa[],16,FALSE),"-")</f>
        <v>9.9</v>
      </c>
      <c r="H50" s="257">
        <v>0.15</v>
      </c>
      <c r="I50" s="707" t="s">
        <v>42</v>
      </c>
      <c r="J50" s="272" t="str">
        <f>IFERROR(VLOOKUP(E50,Préroulés_Sativa[],8,FALSE),"-")</f>
        <v>Fruité / Citronné</v>
      </c>
      <c r="K50" s="789" t="str">
        <f>IFERROR(VLOOKUP(E50,Préroulés_Sativa[],2,FALSE),"-")</f>
        <v>-</v>
      </c>
    </row>
    <row r="51" spans="1:11" ht="24" customHeight="1">
      <c r="A51" s="259">
        <f>IFERROR(VLOOKUP(E51,Préroulés_Sativa[],11,FALSE),"-")</f>
        <v>3</v>
      </c>
      <c r="B51" s="263" t="str">
        <f>IFERROR(VLOOKUP(E51,Préroulés_Sativa[],12,FALSE),"-")</f>
        <v>x</v>
      </c>
      <c r="C51" s="261">
        <f>IFERROR(VLOOKUP(E51,Préroulés_Sativa[],13,FALSE),"-")</f>
        <v>0.5</v>
      </c>
      <c r="D51" s="681" t="str">
        <f>IFERROR(VLOOKUP(E51,Préroulés_Sativa[],14,FALSE),"-")</f>
        <v>g</v>
      </c>
      <c r="E51" s="684" t="s">
        <v>153</v>
      </c>
      <c r="F51" s="348" t="str">
        <f>IFERROR(VLOOKUP(E51,Préroulés_Sativa[],6,FALSE),"-")</f>
        <v>San Rafael '71</v>
      </c>
      <c r="G51" s="790">
        <f>IFERROR(VLOOKUP(E51,Préroulés_Sativa[],16,FALSE),"-")</f>
        <v>17</v>
      </c>
      <c r="H51" s="257">
        <v>0.13</v>
      </c>
      <c r="I51" s="707" t="s">
        <v>42</v>
      </c>
      <c r="J51" s="256" t="str">
        <f>IFERROR(VLOOKUP(E51,Préroulés_Sativa[],8,FALSE),"-")</f>
        <v>Citronné / -</v>
      </c>
      <c r="K51" s="789" t="str">
        <f>IFERROR(VLOOKUP(E51,Préroulés_Sativa[],2,FALSE),"-")</f>
        <v>-</v>
      </c>
    </row>
    <row r="52" spans="1:11" ht="24" customHeight="1">
      <c r="A52" s="259">
        <f>IFERROR(VLOOKUP(E52,Préroulés_Sativa[],11,FALSE),"-")</f>
        <v>3</v>
      </c>
      <c r="B52" s="263" t="str">
        <f>IFERROR(VLOOKUP(E52,Préroulés_Sativa[],12,FALSE),"-")</f>
        <v>x</v>
      </c>
      <c r="C52" s="261">
        <f>IFERROR(VLOOKUP(E52,Préroulés_Sativa[],13,FALSE),"-")</f>
        <v>0.5</v>
      </c>
      <c r="D52" s="681" t="str">
        <f>IFERROR(VLOOKUP(E52,Préroulés_Sativa[],14,FALSE),"-")</f>
        <v>g</v>
      </c>
      <c r="E52" s="684" t="s">
        <v>154</v>
      </c>
      <c r="F52" s="348" t="str">
        <f>IFERROR(VLOOKUP(E52,Préroulés_Sativa[],6,FALSE),"-")</f>
        <v>Spinach</v>
      </c>
      <c r="G52" s="790">
        <f>IFERROR(VLOOKUP(E52,Préroulés_Sativa[],16,FALSE),"-")</f>
        <v>11.9</v>
      </c>
      <c r="H52" s="257">
        <v>0.05</v>
      </c>
      <c r="I52" s="707">
        <v>0.09</v>
      </c>
      <c r="J52" s="256" t="str">
        <f>IFERROR(VLOOKUP(E52,Préroulés_Sativa[],8,FALSE),"-")</f>
        <v>Sucré / Épicé</v>
      </c>
      <c r="K52" s="789" t="str">
        <f>IFERROR(VLOOKUP(E52,Préroulés_Sativa[],2,FALSE),"-")</f>
        <v>-</v>
      </c>
    </row>
    <row r="53" spans="1:11" ht="24" customHeight="1">
      <c r="A53" s="259">
        <f>IFERROR(VLOOKUP(E53,Préroulés_Sativa[],11,FALSE),"-")</f>
        <v>3</v>
      </c>
      <c r="B53" s="263" t="str">
        <f>IFERROR(VLOOKUP(E53,Préroulés_Sativa[],12,FALSE),"-")</f>
        <v>x</v>
      </c>
      <c r="C53" s="261">
        <f>IFERROR(VLOOKUP(E53,Préroulés_Sativa[],13,FALSE),"-")</f>
        <v>0.33</v>
      </c>
      <c r="D53" s="681" t="str">
        <f>IFERROR(VLOOKUP(E53,Préroulés_Sativa[],14,FALSE),"-")</f>
        <v>g</v>
      </c>
      <c r="E53" s="684" t="s">
        <v>74</v>
      </c>
      <c r="F53" s="348" t="str">
        <f>IFERROR(VLOOKUP(E53,Préroulés_Sativa[],6,FALSE),"-")</f>
        <v>Solei</v>
      </c>
      <c r="G53" s="350">
        <f>IFERROR(VLOOKUP(E53,Préroulés_Sativa[],16,FALSE),"-")</f>
        <v>9.4</v>
      </c>
      <c r="H53" s="685">
        <v>5.0000000000000001E-3</v>
      </c>
      <c r="I53" s="707">
        <v>0.13</v>
      </c>
      <c r="J53" s="256" t="str">
        <f>IFERROR(VLOOKUP(E53,Préroulés_Sativa[],8,FALSE),"-")</f>
        <v>Moufette / Épicé</v>
      </c>
      <c r="K53" s="258" t="str">
        <f>IFERROR(VLOOKUP(E53,Préroulés_Sativa[],2,FALSE),"-")</f>
        <v>-</v>
      </c>
    </row>
    <row r="54" spans="1:11" ht="24" customHeight="1">
      <c r="A54" s="259">
        <f>IFERROR(VLOOKUP(E54,Préroulés_Sativa[],11,FALSE),"-")</f>
        <v>5</v>
      </c>
      <c r="B54" s="263" t="str">
        <f>IFERROR(VLOOKUP(E54,Préroulés_Sativa[],12,FALSE),"-")</f>
        <v>x</v>
      </c>
      <c r="C54" s="261">
        <f>IFERROR(VLOOKUP(E54,Préroulés_Sativa[],13,FALSE),"-")</f>
        <v>0.33</v>
      </c>
      <c r="D54" s="681" t="str">
        <f>IFERROR(VLOOKUP(E54,Préroulés_Sativa[],14,FALSE),"-")</f>
        <v>g</v>
      </c>
      <c r="E54" s="684" t="s">
        <v>155</v>
      </c>
      <c r="F54" s="348" t="str">
        <f>IFERROR(VLOOKUP(E54,Préroulés_Sativa[],6,FALSE),"-")</f>
        <v>Pure Laine Cannabis</v>
      </c>
      <c r="G54" s="350">
        <f>IFERROR(VLOOKUP(E54,Préroulés_Sativa[],16,FALSE),"-")</f>
        <v>13.4</v>
      </c>
      <c r="H54" s="257">
        <v>0.28999999999999998</v>
      </c>
      <c r="I54" s="707"/>
      <c r="J54" s="256" t="str">
        <f>IFERROR(VLOOKUP(E54,Préroulés_Sativa[],8,FALSE),"-")</f>
        <v>Floral / Citronné</v>
      </c>
      <c r="K54" s="258" t="str">
        <f>IFERROR(VLOOKUP(E54,Préroulés_Sativa[],2,FALSE),"-")</f>
        <v>Qc</v>
      </c>
    </row>
    <row r="55" spans="1:11" ht="24" customHeight="1">
      <c r="A55" s="259">
        <f>IFERROR(VLOOKUP(E55,Préroulés_Sativa[],11,FALSE),"-")</f>
        <v>5</v>
      </c>
      <c r="B55" s="263" t="str">
        <f>IFERROR(VLOOKUP(E55,Préroulés_Sativa[],12,FALSE),"-")</f>
        <v>x</v>
      </c>
      <c r="C55" s="261">
        <f>IFERROR(VLOOKUP(E55,Préroulés_Sativa[],13,FALSE),"-")</f>
        <v>0.5</v>
      </c>
      <c r="D55" s="681" t="str">
        <f>IFERROR(VLOOKUP(E55,Préroulés_Sativa[],14,FALSE),"-")</f>
        <v>g</v>
      </c>
      <c r="E55" s="684" t="s">
        <v>156</v>
      </c>
      <c r="F55" s="348" t="str">
        <f>IFERROR(VLOOKUP(E55,Préroulés_Sativa[],6,FALSE),"-")</f>
        <v>MTL Cannabis</v>
      </c>
      <c r="G55" s="350">
        <f>IFERROR(VLOOKUP(E55,Préroulés_Sativa[],16,FALSE),"-")</f>
        <v>24.9</v>
      </c>
      <c r="H55" s="257">
        <v>0.28000000000000003</v>
      </c>
      <c r="I55" s="707" t="s">
        <v>42</v>
      </c>
      <c r="J55" s="256" t="str">
        <f>IFERROR(VLOOKUP(E55,Préroulés_Sativa[],8,FALSE),"-")</f>
        <v>Sucré / Fruité</v>
      </c>
      <c r="K55" s="258" t="str">
        <f>IFERROR(VLOOKUP(E55,Préroulés_Sativa[],2,FALSE),"-")</f>
        <v>Qc</v>
      </c>
    </row>
    <row r="56" spans="1:11" ht="24" customHeight="1">
      <c r="A56" s="259">
        <f>IFERROR(VLOOKUP(E56,Préroulés_Sativa[],11,FALSE),"-")</f>
        <v>5</v>
      </c>
      <c r="B56" s="263" t="str">
        <f>IFERROR(VLOOKUP(E56,Préroulés_Sativa[],12,FALSE),"-")</f>
        <v>x</v>
      </c>
      <c r="C56" s="271">
        <f>IFERROR(VLOOKUP(E56,Préroulés_Sativa[],13,FALSE),"-")</f>
        <v>0.5</v>
      </c>
      <c r="D56" s="682" t="str">
        <f>IFERROR(VLOOKUP(E56,Préroulés_Sativa[],14,FALSE),"-")</f>
        <v>g</v>
      </c>
      <c r="E56" s="684" t="s">
        <v>157</v>
      </c>
      <c r="F56" s="303" t="str">
        <f>IFERROR(VLOOKUP(E56,Préroulés_Sativa[],6,FALSE),"-")</f>
        <v>Ono Cannabis</v>
      </c>
      <c r="G56" s="260">
        <f>IFERROR(VLOOKUP(E56,Préroulés_Sativa[],16,FALSE),"-")</f>
        <v>24.9</v>
      </c>
      <c r="H56" s="257">
        <v>0.28000000000000003</v>
      </c>
      <c r="I56" s="707" t="s">
        <v>42</v>
      </c>
      <c r="J56" s="272" t="str">
        <f>IFERROR(VLOOKUP(E56,Préroulés_Sativa[],8,FALSE),"-")</f>
        <v>Fruité / Sucré</v>
      </c>
      <c r="K56" s="258" t="str">
        <f>IFERROR(VLOOKUP(E56,Préroulés_Sativa[],2,FALSE),"-")</f>
        <v>Qc</v>
      </c>
    </row>
    <row r="57" spans="1:11" ht="24" customHeight="1">
      <c r="A57" s="259">
        <f>IFERROR(VLOOKUP(E57,Préroulés_Sativa[],11,FALSE),"-")</f>
        <v>5</v>
      </c>
      <c r="B57" s="263" t="str">
        <f>IFERROR(VLOOKUP(E57,Préroulés_Sativa[],12,FALSE),"-")</f>
        <v>x</v>
      </c>
      <c r="C57" s="271">
        <f>IFERROR(VLOOKUP(E57,Préroulés_Sativa[],13,FALSE),"-")</f>
        <v>0.5</v>
      </c>
      <c r="D57" s="682" t="str">
        <f>IFERROR(VLOOKUP(E57,Préroulés_Sativa[],14,FALSE),"-")</f>
        <v>g</v>
      </c>
      <c r="E57" s="684" t="s">
        <v>158</v>
      </c>
      <c r="F57" s="303" t="str">
        <f>IFERROR(VLOOKUP(E57,Préroulés_Sativa[],6,FALSE),"-")</f>
        <v>Blanh</v>
      </c>
      <c r="G57" s="260">
        <f>IFERROR(VLOOKUP(E57,Préroulés_Sativa[],16,FALSE),"-")</f>
        <v>20.9</v>
      </c>
      <c r="H57" s="257">
        <v>0.28000000000000003</v>
      </c>
      <c r="I57" s="707" t="s">
        <v>42</v>
      </c>
      <c r="J57" s="272" t="str">
        <f>IFERROR(VLOOKUP(E57,Préroulés_Sativa[],8,FALSE),"-")</f>
        <v>- / -</v>
      </c>
      <c r="K57" s="258" t="str">
        <f>IFERROR(VLOOKUP(E57,Préroulés_Sativa[],2,FALSE),"-")</f>
        <v>Qc</v>
      </c>
    </row>
    <row r="58" spans="1:11" ht="24" customHeight="1">
      <c r="A58" s="259">
        <f>IFERROR(VLOOKUP(E58,Préroulés_Sativa[],11,FALSE),"-")</f>
        <v>5</v>
      </c>
      <c r="B58" s="263" t="str">
        <f>IFERROR(VLOOKUP(E58,Préroulés_Sativa[],12,FALSE),"-")</f>
        <v>x</v>
      </c>
      <c r="C58" s="261">
        <f>IFERROR(VLOOKUP(E58,Préroulés_Sativa[],13,FALSE),"-")</f>
        <v>0.5</v>
      </c>
      <c r="D58" s="681" t="str">
        <f>IFERROR(VLOOKUP(E58,Préroulés_Sativa[],14,FALSE),"-")</f>
        <v>g</v>
      </c>
      <c r="E58" s="684" t="s">
        <v>159</v>
      </c>
      <c r="F58" s="348" t="str">
        <f>IFERROR(VLOOKUP(E58,Préroulés_Sativa[],6,FALSE),"-")</f>
        <v>Nueva+</v>
      </c>
      <c r="G58" s="350">
        <f>IFERROR(VLOOKUP(E58,Préroulés_Sativa[],16,FALSE),"-")</f>
        <v>30.1</v>
      </c>
      <c r="H58" s="257">
        <v>0.28000000000000003</v>
      </c>
      <c r="I58" s="707" t="s">
        <v>42</v>
      </c>
      <c r="J58" s="256" t="str">
        <f>IFERROR(VLOOKUP(E58,Préroulés_Sativa[],8,FALSE),"-")</f>
        <v>Fruité / Sucré</v>
      </c>
      <c r="K58" s="258" t="str">
        <f>IFERROR(VLOOKUP(E58,Préroulés_Sativa[],2,FALSE),"-")</f>
        <v>Qc</v>
      </c>
    </row>
    <row r="59" spans="1:11" ht="24" hidden="1" customHeight="1">
      <c r="A59" s="259">
        <f>IFERROR(VLOOKUP(E59,Préroulés_Sativa[],11,FALSE),"-")</f>
        <v>5</v>
      </c>
      <c r="B59" s="260" t="str">
        <f>IFERROR(VLOOKUP(E59,Préroulés_Sativa[],12,FALSE),"-")</f>
        <v>x</v>
      </c>
      <c r="C59" s="261">
        <f>IFERROR(VLOOKUP(E59,Préroulés_Sativa[],13,FALSE),"-")</f>
        <v>0.33</v>
      </c>
      <c r="D59" s="681" t="str">
        <f>IFERROR(VLOOKUP(E59,Préroulés_Sativa[],14,FALSE),"-")</f>
        <v>g</v>
      </c>
      <c r="E59" s="684" t="s">
        <v>155</v>
      </c>
      <c r="F59" s="348" t="str">
        <f>IFERROR(VLOOKUP(E59,Préroulés_Sativa[],6,FALSE),"-")</f>
        <v>Pure Laine Cannabis</v>
      </c>
      <c r="G59" s="260">
        <f>IFERROR(VLOOKUP(E59,Préroulés_Sativa[],16,FALSE),"-")</f>
        <v>13.4</v>
      </c>
      <c r="H59" s="257">
        <v>0.25</v>
      </c>
      <c r="I59" s="707" t="s">
        <v>42</v>
      </c>
      <c r="J59" s="786" t="str">
        <f>IFERROR(VLOOKUP(E59,Préroulés_Sativa[],8,FALSE),"-")</f>
        <v>Floral / Citronné</v>
      </c>
      <c r="K59" s="258" t="str">
        <f>IFERROR(VLOOKUP(E59,Préroulés_Sativa[],2,FALSE),"-")</f>
        <v>Qc</v>
      </c>
    </row>
    <row r="60" spans="1:11" ht="24" customHeight="1">
      <c r="A60" s="259">
        <f>IFERROR(VLOOKUP(E60,Préroulés_Sativa[],11,FALSE),"-")</f>
        <v>5</v>
      </c>
      <c r="B60" s="263" t="str">
        <f>IFERROR(VLOOKUP(E60,Préroulés_Sativa[],12,FALSE),"-")</f>
        <v>x</v>
      </c>
      <c r="C60" s="261">
        <f>IFERROR(VLOOKUP(E60,Préroulés_Sativa[],13,FALSE),"-")</f>
        <v>0.5</v>
      </c>
      <c r="D60" s="681" t="str">
        <f>IFERROR(VLOOKUP(E60,Préroulés_Sativa[],14,FALSE),"-")</f>
        <v>g</v>
      </c>
      <c r="E60" s="684" t="s">
        <v>160</v>
      </c>
      <c r="F60" s="348" t="str">
        <f>IFERROR(VLOOKUP(E60,Préroulés_Sativa[],6,FALSE),"-")</f>
        <v>QcGoldtech</v>
      </c>
      <c r="G60" s="350">
        <f>IFERROR(VLOOKUP(E60,Préroulés_Sativa[],16,FALSE),"-")</f>
        <v>19.600000000000001</v>
      </c>
      <c r="H60" s="257">
        <v>0.25</v>
      </c>
      <c r="I60" s="707" t="s">
        <v>42</v>
      </c>
      <c r="J60" s="256" t="str">
        <f>IFERROR(VLOOKUP(E60,Préroulés_Sativa[],8,FALSE),"-")</f>
        <v>Sucré / Boisé</v>
      </c>
      <c r="K60" s="258" t="str">
        <f>IFERROR(VLOOKUP(E60,Préroulés_Sativa[],2,FALSE),"-")</f>
        <v>Qc</v>
      </c>
    </row>
    <row r="61" spans="1:11" ht="24" customHeight="1">
      <c r="A61" s="259">
        <f>IFERROR(VLOOKUP(E61,Préroulés_Sativa[],11,FALSE),"-")</f>
        <v>5</v>
      </c>
      <c r="B61" s="263" t="str">
        <f>IFERROR(VLOOKUP(E61,Préroulés_Sativa[],12,FALSE),"-")</f>
        <v>x</v>
      </c>
      <c r="C61" s="261">
        <f>IFERROR(VLOOKUP(E61,Préroulés_Sativa[],13,FALSE),"-")</f>
        <v>0.5</v>
      </c>
      <c r="D61" s="681" t="str">
        <f>IFERROR(VLOOKUP(E61,Préroulés_Sativa[],14,FALSE),"-")</f>
        <v>g</v>
      </c>
      <c r="E61" s="684" t="s">
        <v>77</v>
      </c>
      <c r="F61" s="348" t="str">
        <f>IFERROR(VLOOKUP(E61,Préroulés_Sativa[],6,FALSE),"-")</f>
        <v>QcGoldtech</v>
      </c>
      <c r="G61" s="350">
        <f>IFERROR(VLOOKUP(E61,Préroulés_Sativa[],16,FALSE),"-")</f>
        <v>21.9</v>
      </c>
      <c r="H61" s="257">
        <v>0.22</v>
      </c>
      <c r="I61" s="707" t="s">
        <v>42</v>
      </c>
      <c r="J61" s="256" t="str">
        <f>IFERROR(VLOOKUP(E61,Préroulés_Sativa[],8,FALSE),"-")</f>
        <v>Épicé / Fruité</v>
      </c>
      <c r="K61" s="258" t="str">
        <f>IFERROR(VLOOKUP(E61,Préroulés_Sativa[],2,FALSE),"-")</f>
        <v>Qc</v>
      </c>
    </row>
    <row r="62" spans="1:11" ht="24" customHeight="1">
      <c r="A62" s="259">
        <f>IFERROR(VLOOKUP(E62,Préroulés_Sativa[],11,FALSE),"-")</f>
        <v>5</v>
      </c>
      <c r="B62" s="263" t="str">
        <f>IFERROR(VLOOKUP(E62,Préroulés_Sativa[],12,FALSE),"-")</f>
        <v>x</v>
      </c>
      <c r="C62" s="261">
        <f>IFERROR(VLOOKUP(E62,Préroulés_Sativa[],13,FALSE),"-")</f>
        <v>0.5</v>
      </c>
      <c r="D62" s="681" t="str">
        <f>IFERROR(VLOOKUP(E62,Préroulés_Sativa[],14,FALSE),"-")</f>
        <v>g</v>
      </c>
      <c r="E62" s="684" t="s">
        <v>161</v>
      </c>
      <c r="F62" s="348">
        <f>IFERROR(VLOOKUP(E62,Préroulés_Sativa[],6,FALSE),"-")</f>
        <v>1964</v>
      </c>
      <c r="G62" s="350">
        <f>IFERROR(VLOOKUP(E62,Préroulés_Sativa[],16,FALSE),"-")</f>
        <v>23.9</v>
      </c>
      <c r="H62" s="257">
        <v>0.19</v>
      </c>
      <c r="I62" s="707" t="s">
        <v>42</v>
      </c>
      <c r="J62" s="256" t="str">
        <f>IFERROR(VLOOKUP(E62,Préroulés_Sativa[],8,FALSE),"-")</f>
        <v>Fruité / Sucré</v>
      </c>
      <c r="K62" s="258" t="str">
        <f>IFERROR(VLOOKUP(E62,Préroulés_Sativa[],2,FALSE),"-")</f>
        <v>-</v>
      </c>
    </row>
    <row r="63" spans="1:11" ht="24" customHeight="1">
      <c r="A63" s="259">
        <f>IFERROR(VLOOKUP(E63,Préroulés_Sativa[],11,FALSE),"-")</f>
        <v>5</v>
      </c>
      <c r="B63" s="263" t="str">
        <f>IFERROR(VLOOKUP(E63,Préroulés_Sativa[],12,FALSE),"-")</f>
        <v>x</v>
      </c>
      <c r="C63" s="261">
        <f>IFERROR(VLOOKUP(E63,Préroulés_Sativa[],13,FALSE),"-")</f>
        <v>0.5</v>
      </c>
      <c r="D63" s="681" t="str">
        <f>IFERROR(VLOOKUP(E63,Préroulés_Sativa[],14,FALSE),"-")</f>
        <v>g</v>
      </c>
      <c r="E63" s="684" t="s">
        <v>162</v>
      </c>
      <c r="F63" s="348" t="str">
        <f>IFERROR(VLOOKUP(E63,Préroulés_Sativa[],6,FALSE),"-")</f>
        <v>Bleuh Light</v>
      </c>
      <c r="G63" s="350">
        <f>IFERROR(VLOOKUP(E63,Préroulés_Sativa[],16,FALSE),"-")</f>
        <v>25</v>
      </c>
      <c r="H63" s="685">
        <v>5.0000000000000001E-3</v>
      </c>
      <c r="I63" s="707">
        <v>0.17</v>
      </c>
      <c r="J63" s="256" t="str">
        <f>IFERROR(VLOOKUP(E63,Préroulés_Sativa[],8,FALSE),"-")</f>
        <v>Sucré / Épicé</v>
      </c>
      <c r="K63" s="258" t="str">
        <f>IFERROR(VLOOKUP(E63,Préroulés_Sativa[],2,FALSE),"-")</f>
        <v>-</v>
      </c>
    </row>
    <row r="64" spans="1:11" ht="24" customHeight="1">
      <c r="A64" s="259">
        <f>IFERROR(VLOOKUP(E64,Préroulés_Sativa[],11,FALSE),"-")</f>
        <v>6</v>
      </c>
      <c r="B64" s="263" t="str">
        <f>IFERROR(VLOOKUP(E64,Préroulés_Sativa[],12,FALSE),"-")</f>
        <v>x</v>
      </c>
      <c r="C64" s="261">
        <f>IFERROR(VLOOKUP(E64,Préroulés_Sativa[],13,FALSE),"-")</f>
        <v>0.6</v>
      </c>
      <c r="D64" s="681" t="str">
        <f>IFERROR(VLOOKUP(E64,Préroulés_Sativa[],14,FALSE),"-")</f>
        <v>g</v>
      </c>
      <c r="E64" s="684" t="s">
        <v>78</v>
      </c>
      <c r="F64" s="348" t="str">
        <f>IFERROR(VLOOKUP(E64,Préroulés_Sativa[],6,FALSE),"-")</f>
        <v>Fleurs de Lise</v>
      </c>
      <c r="G64" s="350">
        <f>IFERROR(VLOOKUP(E64,Préroulés_Sativa[],16,FALSE),"-")</f>
        <v>34</v>
      </c>
      <c r="H64" s="257">
        <v>0.28999999999999998</v>
      </c>
      <c r="I64" s="707" t="s">
        <v>42</v>
      </c>
      <c r="J64" s="256" t="str">
        <f>IFERROR(VLOOKUP(E64,Préroulés_Sativa[],8,FALSE),"-")</f>
        <v>Diesel / Citronné</v>
      </c>
      <c r="K64" s="258" t="str">
        <f>IFERROR(VLOOKUP(E64,Préroulés_Sativa[],2,FALSE),"-")</f>
        <v>Qc</v>
      </c>
    </row>
    <row r="65" spans="1:11" ht="24" customHeight="1">
      <c r="A65" s="259">
        <f>IFERROR(VLOOKUP(E65,Préroulés_Sativa[],11,FALSE),"-")</f>
        <v>7</v>
      </c>
      <c r="B65" s="263" t="str">
        <f>IFERROR(VLOOKUP(E65,Préroulés_Sativa[],12,FALSE),"-")</f>
        <v>x</v>
      </c>
      <c r="C65" s="271">
        <f>IFERROR(VLOOKUP(E65,Préroulés_Sativa[],13,FALSE),"-")</f>
        <v>0.5</v>
      </c>
      <c r="D65" s="682" t="str">
        <f>IFERROR(VLOOKUP(E65,Préroulés_Sativa[],14,FALSE),"-")</f>
        <v>g</v>
      </c>
      <c r="E65" s="684" t="s">
        <v>163</v>
      </c>
      <c r="F65" s="303" t="str">
        <f>IFERROR(VLOOKUP(E65,Préroulés_Sativa[],6,FALSE),"-")</f>
        <v>Bud Lafleur</v>
      </c>
      <c r="G65" s="260">
        <f>IFERROR(VLOOKUP(E65,Préroulés_Sativa[],16,FALSE),"-")</f>
        <v>32.9</v>
      </c>
      <c r="H65" s="257">
        <v>0.28999999999999998</v>
      </c>
      <c r="I65" s="707" t="s">
        <v>42</v>
      </c>
      <c r="J65" s="272" t="str">
        <f>IFERROR(VLOOKUP(E65,Préroulés_Sativa[],8,FALSE),"-")</f>
        <v>Sucré / Boisé</v>
      </c>
      <c r="K65" s="258" t="str">
        <f>IFERROR(VLOOKUP(E65,Préroulés_Sativa[],2,FALSE),"-")</f>
        <v>Qc</v>
      </c>
    </row>
    <row r="66" spans="1:11" ht="24" customHeight="1">
      <c r="A66" s="259">
        <f>IFERROR(VLOOKUP(E66,Préroulés_Sativa[],11,FALSE),"-")</f>
        <v>7</v>
      </c>
      <c r="B66" s="263" t="str">
        <f>IFERROR(VLOOKUP(E66,Préroulés_Sativa[],12,FALSE),"-")</f>
        <v>x</v>
      </c>
      <c r="C66" s="271">
        <f>IFERROR(VLOOKUP(E66,Préroulés_Sativa[],13,FALSE),"-")</f>
        <v>0.5</v>
      </c>
      <c r="D66" s="682" t="str">
        <f>IFERROR(VLOOKUP(E66,Préroulés_Sativa[],14,FALSE),"-")</f>
        <v>g</v>
      </c>
      <c r="E66" s="684" t="s">
        <v>164</v>
      </c>
      <c r="F66" s="303" t="str">
        <f>IFERROR(VLOOKUP(E66,Préroulés_Sativa[],6,FALSE),"-")</f>
        <v>5 Points Cannabis</v>
      </c>
      <c r="G66" s="260">
        <f>IFERROR(VLOOKUP(E66,Préroulés_Sativa[],16,FALSE),"-")</f>
        <v>27</v>
      </c>
      <c r="H66" s="257">
        <v>0.28000000000000003</v>
      </c>
      <c r="I66" s="707" t="s">
        <v>42</v>
      </c>
      <c r="J66" s="272" t="str">
        <f>IFERROR(VLOOKUP(E66,Préroulés_Sativa[],8,FALSE),"-")</f>
        <v>Épicé / Terreux</v>
      </c>
      <c r="K66" s="258" t="str">
        <f>IFERROR(VLOOKUP(E66,Préroulés_Sativa[],2,FALSE),"-")</f>
        <v>Qc</v>
      </c>
    </row>
    <row r="67" spans="1:11" ht="24" customHeight="1">
      <c r="A67" s="259">
        <f>IFERROR(VLOOKUP(E67,Préroulés_Sativa[],11,FALSE),"-")</f>
        <v>7</v>
      </c>
      <c r="B67" s="263" t="str">
        <f>IFERROR(VLOOKUP(E67,Préroulés_Sativa[],12,FALSE),"-")</f>
        <v>x</v>
      </c>
      <c r="C67" s="261">
        <f>IFERROR(VLOOKUP(E67,Préroulés_Sativa[],13,FALSE),"-")</f>
        <v>0.3</v>
      </c>
      <c r="D67" s="681" t="str">
        <f>IFERROR(VLOOKUP(E67,Préroulés_Sativa[],14,FALSE),"-")</f>
        <v>g</v>
      </c>
      <c r="E67" s="684" t="s">
        <v>80</v>
      </c>
      <c r="F67" s="348" t="str">
        <f>IFERROR(VLOOKUP(E67,Préroulés_Sativa[],6,FALSE),"-")</f>
        <v>Daily Special</v>
      </c>
      <c r="G67" s="790">
        <f>IFERROR(VLOOKUP(E67,Préroulés_Sativa[],16,FALSE),"-")</f>
        <v>16</v>
      </c>
      <c r="H67" s="257">
        <v>0.24</v>
      </c>
      <c r="I67" s="707" t="s">
        <v>42</v>
      </c>
      <c r="J67" s="256" t="str">
        <f>IFERROR(VLOOKUP(E67,Préroulés_Sativa[],8,FALSE),"-")</f>
        <v>- / -</v>
      </c>
      <c r="K67" s="789" t="str">
        <f>IFERROR(VLOOKUP(E67,Préroulés_Sativa[],2,FALSE),"-")</f>
        <v>-</v>
      </c>
    </row>
    <row r="68" spans="1:11" ht="24" customHeight="1">
      <c r="A68" s="259">
        <f>IFERROR(VLOOKUP(E68,Préroulés_Sativa[],11,FALSE),"-")</f>
        <v>7</v>
      </c>
      <c r="B68" s="263" t="str">
        <f>IFERROR(VLOOKUP(E68,Préroulés_Sativa[],12,FALSE),"-")</f>
        <v>x</v>
      </c>
      <c r="C68" s="261">
        <f>IFERROR(VLOOKUP(E68,Préroulés_Sativa[],13,FALSE),"-")</f>
        <v>0.5</v>
      </c>
      <c r="D68" s="681" t="str">
        <f>IFERROR(VLOOKUP(E68,Préroulés_Sativa[],14,FALSE),"-")</f>
        <v>g</v>
      </c>
      <c r="E68" s="684" t="s">
        <v>79</v>
      </c>
      <c r="F68" s="348" t="str">
        <f>IFERROR(VLOOKUP(E68,Préroulés_Sativa[],6,FALSE),"-")</f>
        <v>Good Supply</v>
      </c>
      <c r="G68" s="350">
        <f>IFERROR(VLOOKUP(E68,Préroulés_Sativa[],16,FALSE),"-")</f>
        <v>29.9</v>
      </c>
      <c r="H68" s="257">
        <v>0.22</v>
      </c>
      <c r="I68" s="707" t="s">
        <v>42</v>
      </c>
      <c r="J68" s="256" t="str">
        <f>IFERROR(VLOOKUP(E68,Préroulés_Sativa[],8,FALSE),"-")</f>
        <v>Citronné / Terreux</v>
      </c>
      <c r="K68" s="258" t="str">
        <f>IFERROR(VLOOKUP(E68,Préroulés_Sativa[],2,FALSE),"-")</f>
        <v>-</v>
      </c>
    </row>
    <row r="69" spans="1:11" ht="24" customHeight="1">
      <c r="A69" s="259">
        <f>IFERROR(VLOOKUP(E69,Préroulés_Sativa[],11,FALSE),"-")</f>
        <v>8</v>
      </c>
      <c r="B69" s="263" t="str">
        <f>IFERROR(VLOOKUP(E69,Préroulés_Sativa[],12,FALSE),"-")</f>
        <v>x</v>
      </c>
      <c r="C69" s="271">
        <f>IFERROR(VLOOKUP(E69,Préroulés_Sativa[],13,FALSE),"-")</f>
        <v>0.35</v>
      </c>
      <c r="D69" s="682" t="str">
        <f>IFERROR(VLOOKUP(E69,Préroulés_Sativa[],14,FALSE),"-")</f>
        <v>g</v>
      </c>
      <c r="E69" s="684" t="s">
        <v>165</v>
      </c>
      <c r="F69" s="303" t="str">
        <f>IFERROR(VLOOKUP(E69,Préroulés_Sativa[],6,FALSE),"-")</f>
        <v>Wio</v>
      </c>
      <c r="G69" s="260">
        <f>IFERROR(VLOOKUP(E69,Préroulés_Sativa[],16,FALSE),"-")</f>
        <v>28.7</v>
      </c>
      <c r="H69" s="257">
        <v>0.09</v>
      </c>
      <c r="I69" s="707">
        <v>0.13</v>
      </c>
      <c r="J69" s="272" t="str">
        <f>IFERROR(VLOOKUP(E69,Préroulés_Sativa[],8,FALSE),"-")</f>
        <v>Citronné / Fruité</v>
      </c>
      <c r="K69" s="258" t="str">
        <f>IFERROR(VLOOKUP(E69,Préroulés_Sativa[],2,FALSE),"-")</f>
        <v>Qc</v>
      </c>
    </row>
    <row r="70" spans="1:11" ht="24" customHeight="1">
      <c r="A70" s="259">
        <f>IFERROR(VLOOKUP(E70,Préroulés_Sativa[],11,FALSE),"-")</f>
        <v>10</v>
      </c>
      <c r="B70" s="263" t="str">
        <f>IFERROR(VLOOKUP(E70,Préroulés_Sativa[],12,FALSE),"-")</f>
        <v>x</v>
      </c>
      <c r="C70" s="261">
        <f>IFERROR(VLOOKUP(E70,Préroulés_Sativa[],13,FALSE),"-")</f>
        <v>0.35</v>
      </c>
      <c r="D70" s="681" t="str">
        <f>IFERROR(VLOOKUP(E70,Préroulés_Sativa[],14,FALSE),"-")</f>
        <v>g</v>
      </c>
      <c r="E70" s="684" t="s">
        <v>166</v>
      </c>
      <c r="F70" s="348" t="str">
        <f>IFERROR(VLOOKUP(E70,Préroulés_Sativa[],6,FALSE),"-")</f>
        <v>Fleurs de Lise</v>
      </c>
      <c r="G70" s="350">
        <f>IFERROR(VLOOKUP(E70,Préroulés_Sativa[],16,FALSE),"-")</f>
        <v>34.200000000000003</v>
      </c>
      <c r="H70" s="257">
        <v>0.28999999999999998</v>
      </c>
      <c r="I70" s="262" t="s">
        <v>42</v>
      </c>
      <c r="J70" s="256" t="str">
        <f>IFERROR(VLOOKUP(E70,Préroulés_Sativa[],8,FALSE),"-")</f>
        <v>Diesel / CItronné</v>
      </c>
      <c r="K70" s="258" t="str">
        <f>IFERROR(VLOOKUP(E70,Préroulés_Sativa[],2,FALSE),"-")</f>
        <v>Qc</v>
      </c>
    </row>
    <row r="71" spans="1:11" ht="24" customHeight="1">
      <c r="A71" s="259">
        <f>IFERROR(VLOOKUP(E71,Préroulés_Sativa[],11,FALSE),"-")</f>
        <v>10</v>
      </c>
      <c r="B71" s="263" t="str">
        <f>IFERROR(VLOOKUP(E71,Préroulés_Sativa[],12,FALSE),"-")</f>
        <v>x</v>
      </c>
      <c r="C71" s="261">
        <f>IFERROR(VLOOKUP(E71,Préroulés_Sativa[],13,FALSE),"-")</f>
        <v>0.33</v>
      </c>
      <c r="D71" s="681" t="str">
        <f>IFERROR(VLOOKUP(E71,Préroulés_Sativa[],14,FALSE),"-")</f>
        <v>g</v>
      </c>
      <c r="E71" s="684" t="s">
        <v>167</v>
      </c>
      <c r="F71" s="348" t="str">
        <f>IFERROR(VLOOKUP(E71,Préroulés_Sativa[],6,FALSE),"-")</f>
        <v>Canaca</v>
      </c>
      <c r="G71" s="350">
        <f>IFERROR(VLOOKUP(E71,Préroulés_Sativa[],16,FALSE),"-")</f>
        <v>25</v>
      </c>
      <c r="H71" s="257">
        <v>0.2</v>
      </c>
      <c r="I71" s="707" t="s">
        <v>42</v>
      </c>
      <c r="J71" s="256" t="str">
        <f>IFERROR(VLOOKUP(E71,Préroulés_Sativa[],8,FALSE),"-")</f>
        <v>Fruité / Sucré</v>
      </c>
      <c r="K71" s="258" t="str">
        <f>IFERROR(VLOOKUP(E71,Préroulés_Sativa[],2,FALSE),"-")</f>
        <v>-</v>
      </c>
    </row>
    <row r="72" spans="1:11" ht="24" customHeight="1">
      <c r="A72" s="259">
        <f>IFERROR(VLOOKUP(E72,Préroulés_Sativa[],11,FALSE),"-")</f>
        <v>14</v>
      </c>
      <c r="B72" s="263" t="str">
        <f>IFERROR(VLOOKUP(E72,Préroulés_Sativa[],12,FALSE),"-")</f>
        <v>x</v>
      </c>
      <c r="C72" s="271">
        <f>IFERROR(VLOOKUP(E72,Préroulés_Sativa[],13,FALSE),"-")</f>
        <v>0.6</v>
      </c>
      <c r="D72" s="682" t="str">
        <f>IFERROR(VLOOKUP(E72,Préroulés_Sativa[],14,FALSE),"-")</f>
        <v>g</v>
      </c>
      <c r="E72" s="684" t="s">
        <v>168</v>
      </c>
      <c r="F72" s="303" t="str">
        <f>IFERROR(VLOOKUP(E72,Préroulés_Sativa[],6,FALSE),"-")</f>
        <v>Nugz</v>
      </c>
      <c r="G72" s="260">
        <f>IFERROR(VLOOKUP(E72,Préroulés_Sativa[],16,FALSE),"-")</f>
        <v>49.4</v>
      </c>
      <c r="H72" s="257">
        <v>0.28999999999999998</v>
      </c>
      <c r="I72" s="707" t="s">
        <v>42</v>
      </c>
      <c r="J72" s="272" t="str">
        <f>IFERROR(VLOOKUP(E72,Préroulés_Sativa[],8,FALSE),"-")</f>
        <v>Citronné / Sucré</v>
      </c>
      <c r="K72" s="258" t="str">
        <f>IFERROR(VLOOKUP(E72,Préroulés_Sativa[],2,FALSE),"-")</f>
        <v>Qc</v>
      </c>
    </row>
    <row r="73" spans="1:11" ht="24" customHeight="1">
      <c r="A73" s="259">
        <f>IFERROR(VLOOKUP(E73,Préroulés_Sativa[],11,FALSE),"-")</f>
        <v>14</v>
      </c>
      <c r="B73" s="263" t="str">
        <f>IFERROR(VLOOKUP(E73,Préroulés_Sativa[],12,FALSE),"-")</f>
        <v>x</v>
      </c>
      <c r="C73" s="271">
        <f>IFERROR(VLOOKUP(E73,Préroulés_Sativa[],13,FALSE),"-")</f>
        <v>0.5</v>
      </c>
      <c r="D73" s="682" t="str">
        <f>IFERROR(VLOOKUP(E73,Préroulés_Sativa[],14,FALSE),"-")</f>
        <v>g</v>
      </c>
      <c r="E73" s="684" t="s">
        <v>169</v>
      </c>
      <c r="F73" s="303" t="str">
        <f>IFERROR(VLOOKUP(E73,Préroulés_Sativa[],6,FALSE),"-")</f>
        <v>Grindh</v>
      </c>
      <c r="G73" s="260">
        <f>IFERROR(VLOOKUP(E73,Préroulés_Sativa[],16,FALSE),"-")</f>
        <v>43.9</v>
      </c>
      <c r="H73" s="257">
        <v>0.27</v>
      </c>
      <c r="I73" s="262" t="s">
        <v>42</v>
      </c>
      <c r="J73" s="272" t="str">
        <f>IFERROR(VLOOKUP(E73,Préroulés_Sativa[],8,FALSE),"-")</f>
        <v>- / -</v>
      </c>
      <c r="K73" s="258" t="str">
        <f>IFERROR(VLOOKUP(E73,Préroulés_Sativa[],2,FALSE),"-")</f>
        <v>Qc</v>
      </c>
    </row>
    <row r="74" spans="1:11" ht="22.5" customHeight="1">
      <c r="A74" s="259">
        <f>IFERROR(VLOOKUP(E74,Préroulés_Sativa[],11,FALSE),"-")</f>
        <v>14</v>
      </c>
      <c r="B74" s="263" t="str">
        <f>IFERROR(VLOOKUP(E74,Préroulés_Sativa[],12,FALSE),"-")</f>
        <v>x</v>
      </c>
      <c r="C74" s="271">
        <f>IFERROR(VLOOKUP(E74,Préroulés_Sativa[],13,FALSE),"-")</f>
        <v>0.5</v>
      </c>
      <c r="D74" s="682" t="str">
        <f>IFERROR(VLOOKUP(E74,Préroulés_Sativa[],14,FALSE),"-")</f>
        <v>g</v>
      </c>
      <c r="E74" s="684" t="s">
        <v>114</v>
      </c>
      <c r="F74" s="303" t="str">
        <f>IFERROR(VLOOKUP(E74,Préroulés_Sativa[],6,FALSE),"-")</f>
        <v>Shred</v>
      </c>
      <c r="G74" s="260">
        <f>IFERROR(VLOOKUP(E74,Préroulés_Sativa[],16,FALSE),"-")</f>
        <v>43.9</v>
      </c>
      <c r="H74" s="257">
        <v>0.24</v>
      </c>
      <c r="I74" s="262" t="s">
        <v>42</v>
      </c>
      <c r="J74" s="272" t="str">
        <f>IFERROR(VLOOKUP(E74,Préroulés_Sativa[],8,FALSE),"-")</f>
        <v>Citronné / Sucré</v>
      </c>
      <c r="K74" s="258" t="str">
        <f>IFERROR(VLOOKUP(E74,Préroulés_Sativa[],2,FALSE),"-")</f>
        <v>-</v>
      </c>
    </row>
    <row r="75" spans="1:11" ht="22.5" customHeight="1" thickBot="1">
      <c r="A75" s="434"/>
      <c r="B75" s="48"/>
      <c r="C75" s="49"/>
      <c r="D75" s="50"/>
      <c r="E75" s="435"/>
      <c r="F75" s="436"/>
      <c r="G75" s="437"/>
      <c r="H75" s="438"/>
      <c r="I75" s="18"/>
      <c r="J75" s="17"/>
      <c r="K75" s="17"/>
    </row>
    <row r="76" spans="1:11" ht="22.5" customHeight="1" thickBot="1">
      <c r="A76" s="1358" t="s">
        <v>85</v>
      </c>
      <c r="B76" s="1359"/>
      <c r="C76" s="1359"/>
      <c r="D76" s="1359"/>
      <c r="E76" s="1359"/>
      <c r="F76" s="1359"/>
      <c r="G76" s="1359"/>
      <c r="H76" s="1359"/>
      <c r="I76" s="1359"/>
      <c r="J76" s="1359"/>
      <c r="K76" s="1360"/>
    </row>
    <row r="77" spans="1:11" ht="24" customHeight="1">
      <c r="A77" s="1352" t="s">
        <v>28</v>
      </c>
      <c r="B77" s="1353"/>
      <c r="C77" s="1353"/>
      <c r="D77" s="1354"/>
      <c r="E77" s="125" t="s">
        <v>86</v>
      </c>
      <c r="F77" s="125" t="s">
        <v>30</v>
      </c>
      <c r="G77" s="276" t="s">
        <v>31</v>
      </c>
      <c r="H77" s="277" t="s">
        <v>32</v>
      </c>
      <c r="I77" s="277" t="s">
        <v>33</v>
      </c>
      <c r="J77" s="277" t="s">
        <v>34</v>
      </c>
      <c r="K77" s="93" t="s">
        <v>35</v>
      </c>
    </row>
    <row r="78" spans="1:11" ht="24" customHeight="1">
      <c r="A78" s="445" t="s">
        <v>36</v>
      </c>
      <c r="B78" s="446" t="s">
        <v>37</v>
      </c>
      <c r="C78" s="447" t="s">
        <v>38</v>
      </c>
      <c r="D78" s="448" t="s">
        <v>39</v>
      </c>
      <c r="E78" s="232" t="s">
        <v>29</v>
      </c>
      <c r="F78" s="232" t="s">
        <v>40</v>
      </c>
      <c r="G78" s="449" t="s">
        <v>31</v>
      </c>
      <c r="H78" s="450" t="s">
        <v>32</v>
      </c>
      <c r="I78" s="450" t="s">
        <v>33</v>
      </c>
      <c r="J78" s="450" t="s">
        <v>34</v>
      </c>
      <c r="K78" s="427" t="s">
        <v>35</v>
      </c>
    </row>
    <row r="79" spans="1:11" ht="24" hidden="1" customHeight="1">
      <c r="A79" s="278">
        <f>IFERROR(VLOOKUP(E79,Préroulés_Hybride[],12,FALSE),"-")</f>
        <v>1</v>
      </c>
      <c r="B79" s="279" t="str">
        <f>IFERROR(VLOOKUP(E79,Préroulés_Hybride[],13,FALSE),"-")</f>
        <v>x</v>
      </c>
      <c r="C79" s="280">
        <f>IFERROR(VLOOKUP(E79,Préroulés_Hybride[],14,FALSE),"-")</f>
        <v>1</v>
      </c>
      <c r="D79" s="677" t="str">
        <f>IFERROR(VLOOKUP(E79,Préroulés_Hybride[],15,FALSE),"-")</f>
        <v>g</v>
      </c>
      <c r="E79" s="679" t="s">
        <v>170</v>
      </c>
      <c r="F79" s="452" t="str">
        <f>IFERROR(VLOOKUP(E79,Préroulés_Hybride[],6,FALSE),"-")</f>
        <v>Bud Lafleur</v>
      </c>
      <c r="G79" s="455">
        <f>IFERROR(VLOOKUP(E79,Préroulés_Hybride[],17,FALSE),"-")</f>
        <v>10.4</v>
      </c>
      <c r="H79" s="457">
        <v>0.27</v>
      </c>
      <c r="I79" s="460" t="s">
        <v>42</v>
      </c>
      <c r="J79" s="275" t="str">
        <f>IFERROR(VLOOKUP(E79,Préroulés_Hybride[],9,FALSE),"-")</f>
        <v>Citronné / Terreux</v>
      </c>
      <c r="K79" s="273" t="str">
        <f>IFERROR(VLOOKUP(E79,Préroulés_Hybride[],3,FALSE),"-")</f>
        <v>Qc</v>
      </c>
    </row>
    <row r="80" spans="1:11" ht="24" hidden="1" customHeight="1">
      <c r="A80" s="278">
        <f>IFERROR(VLOOKUP(E80,Préroulés_Hybride[],12,FALSE),"-")</f>
        <v>1</v>
      </c>
      <c r="B80" s="279" t="str">
        <f>IFERROR(VLOOKUP(E80,Préroulés_Hybride[],13,FALSE),"-")</f>
        <v>x</v>
      </c>
      <c r="C80" s="280">
        <f>IFERROR(VLOOKUP(E80,Préroulés_Hybride[],14,FALSE),"-")</f>
        <v>0.5</v>
      </c>
      <c r="D80" s="677" t="str">
        <f>IFERROR(VLOOKUP(E80,Préroulés_Hybride[],15,FALSE),"-")</f>
        <v>g</v>
      </c>
      <c r="E80" s="679" t="s">
        <v>171</v>
      </c>
      <c r="F80" s="451" t="str">
        <f>IFERROR(VLOOKUP(E80,Préroulés_Hybride[],6,FALSE),"-")</f>
        <v>Simple Bare</v>
      </c>
      <c r="G80" s="454">
        <f>IFERROR(VLOOKUP(E80,Préroulés_Hybride[],17,FALSE),"-")</f>
        <v>7.8</v>
      </c>
      <c r="H80" s="775">
        <v>0.25</v>
      </c>
      <c r="I80" s="776" t="s">
        <v>42</v>
      </c>
      <c r="J80" s="274" t="str">
        <f>IFERROR(VLOOKUP(E80,Préroulés_Hybride[],9,FALSE),"-")</f>
        <v>Floral / Citronné</v>
      </c>
      <c r="K80" s="273" t="str">
        <f>IFERROR(VLOOKUP(E80,Préroulés_Hybride[],3,FALSE),"-")</f>
        <v>-</v>
      </c>
    </row>
    <row r="81" spans="1:11" ht="24" hidden="1" customHeight="1">
      <c r="A81" s="278">
        <f>IFERROR(VLOOKUP(E81,Préroulés_Hybride[],12,FALSE),"-")</f>
        <v>1</v>
      </c>
      <c r="B81" s="279" t="str">
        <f>IFERROR(VLOOKUP(E81,Préroulés_Hybride[],13,FALSE),"-")</f>
        <v>x</v>
      </c>
      <c r="C81" s="280">
        <f>IFERROR(VLOOKUP(E81,Préroulés_Hybride[],14,FALSE),"-")</f>
        <v>1</v>
      </c>
      <c r="D81" s="677" t="str">
        <f>IFERROR(VLOOKUP(E81,Préroulés_Hybride[],15,FALSE),"-")</f>
        <v>g</v>
      </c>
      <c r="E81" s="679" t="s">
        <v>172</v>
      </c>
      <c r="F81" s="452" t="str">
        <f>IFERROR(VLOOKUP(E81,Préroulés_Hybride[],6,FALSE),"-")</f>
        <v>Équilibre</v>
      </c>
      <c r="G81" s="455">
        <f>IFERROR(VLOOKUP(E81,Préroulés_Hybride[],17,FALSE),"-")</f>
        <v>7.5</v>
      </c>
      <c r="H81" s="777">
        <v>2E-3</v>
      </c>
      <c r="I81" s="776">
        <v>0.12</v>
      </c>
      <c r="J81" s="275" t="str">
        <f>IFERROR(VLOOKUP(E81,Préroulés_Hybride[],9,FALSE),"-")</f>
        <v>- / -</v>
      </c>
      <c r="K81" s="273" t="str">
        <f>IFERROR(VLOOKUP(E81,Préroulés_Hybride[],3,FALSE),"-")</f>
        <v>Qc</v>
      </c>
    </row>
    <row r="82" spans="1:11" ht="24" hidden="1" customHeight="1">
      <c r="A82" s="278">
        <f>IFERROR(VLOOKUP(E82,Préroulés_Hybride[],12,FALSE),"-")</f>
        <v>2</v>
      </c>
      <c r="B82" s="279" t="str">
        <f>IFERROR(VLOOKUP(E82,Préroulés_Hybride[],13,FALSE),"-")</f>
        <v>x</v>
      </c>
      <c r="C82" s="280">
        <f>IFERROR(VLOOKUP(E82,Préroulés_Hybride[],14,FALSE),"-")</f>
        <v>0.5</v>
      </c>
      <c r="D82" s="677" t="str">
        <f>IFERROR(VLOOKUP(E82,Préroulés_Hybride[],15,FALSE),"-")</f>
        <v>g</v>
      </c>
      <c r="E82" s="679" t="s">
        <v>173</v>
      </c>
      <c r="F82" s="451" t="str">
        <f>IFERROR(VLOOKUP(E82,Préroulés_Hybride[],6,FALSE),"-")</f>
        <v>Bud Lafleur</v>
      </c>
      <c r="G82" s="454">
        <f>IFERROR(VLOOKUP(E82,Préroulés_Hybride[],17,FALSE),"-")</f>
        <v>10.4</v>
      </c>
      <c r="H82" s="775">
        <v>0.28000000000000003</v>
      </c>
      <c r="I82" s="776" t="s">
        <v>42</v>
      </c>
      <c r="J82" s="274" t="str">
        <f>IFERROR(VLOOKUP(E82,Préroulés_Hybride[],9,FALSE),"-")</f>
        <v>Fromagé / Terreux</v>
      </c>
      <c r="K82" s="273" t="str">
        <f>IFERROR(VLOOKUP(E82,Préroulés_Hybride[],3,FALSE),"-")</f>
        <v>Qc</v>
      </c>
    </row>
    <row r="83" spans="1:11" ht="24" hidden="1" customHeight="1">
      <c r="A83" s="278">
        <f>IFERROR(VLOOKUP(E83,Préroulés_Hybride[],12,FALSE),"-")</f>
        <v>2</v>
      </c>
      <c r="B83" s="279" t="str">
        <f>IFERROR(VLOOKUP(E83,Préroulés_Hybride[],13,FALSE),"-")</f>
        <v>x</v>
      </c>
      <c r="C83" s="280">
        <f>IFERROR(VLOOKUP(E83,Préroulés_Hybride[],14,FALSE),"-")</f>
        <v>0.5</v>
      </c>
      <c r="D83" s="677" t="str">
        <f>IFERROR(VLOOKUP(E83,Préroulés_Hybride[],15,FALSE),"-")</f>
        <v>g</v>
      </c>
      <c r="E83" s="679" t="s">
        <v>174</v>
      </c>
      <c r="F83" s="451" t="str">
        <f>IFERROR(VLOOKUP(E83,Préroulés_Hybride[],6,FALSE),"-")</f>
        <v>7ACRES</v>
      </c>
      <c r="G83" s="454">
        <f>IFERROR(VLOOKUP(E83,Préroulés_Hybride[],17,FALSE),"-")</f>
        <v>9.5</v>
      </c>
      <c r="H83" s="775">
        <v>0.2</v>
      </c>
      <c r="I83" s="776" t="s">
        <v>42</v>
      </c>
      <c r="J83" s="274" t="str">
        <f>IFERROR(VLOOKUP(E83,Préroulés_Hybride[],9,FALSE),"-")</f>
        <v>Citronné / Sucré</v>
      </c>
      <c r="K83" s="273" t="str">
        <f>IFERROR(VLOOKUP(E83,Préroulés_Hybride[],3,FALSE),"-")</f>
        <v>-</v>
      </c>
    </row>
    <row r="84" spans="1:11" ht="24" hidden="1" customHeight="1">
      <c r="A84" s="278">
        <f>IFERROR(VLOOKUP(E84,Préroulés_Hybride[],12,FALSE),"-")</f>
        <v>2</v>
      </c>
      <c r="B84" s="279" t="str">
        <f>IFERROR(VLOOKUP(E84,Préroulés_Hybride[],13,FALSE),"-")</f>
        <v>x</v>
      </c>
      <c r="C84" s="280">
        <f>IFERROR(VLOOKUP(E84,Préroulés_Hybride[],14,FALSE),"-")</f>
        <v>0.5</v>
      </c>
      <c r="D84" s="677" t="str">
        <f>IFERROR(VLOOKUP(E84,Préroulés_Hybride[],15,FALSE),"-")</f>
        <v>g</v>
      </c>
      <c r="E84" s="679" t="s">
        <v>175</v>
      </c>
      <c r="F84" s="452" t="str">
        <f>IFERROR(VLOOKUP(E84,Préroulés_Hybride[],6,FALSE),"-")</f>
        <v>Nueva+</v>
      </c>
      <c r="G84" s="455">
        <f>IFERROR(VLOOKUP(E84,Préroulés_Hybride[],17,FALSE),"-")</f>
        <v>10</v>
      </c>
      <c r="H84" s="775">
        <v>0.13</v>
      </c>
      <c r="I84" s="776">
        <v>0.09</v>
      </c>
      <c r="J84" s="275" t="str">
        <f>IFERROR(VLOOKUP(E84,Préroulés_Hybride[],9,FALSE),"-")</f>
        <v>Fruité / Sucré</v>
      </c>
      <c r="K84" s="273" t="str">
        <f>IFERROR(VLOOKUP(E84,Préroulés_Hybride[],3,FALSE),"-")</f>
        <v>Qc</v>
      </c>
    </row>
    <row r="85" spans="1:11" ht="24" hidden="1" customHeight="1">
      <c r="A85" s="278">
        <f>IFERROR(VLOOKUP(E85,Préroulés_Hybride[],12,FALSE),"-")</f>
        <v>2</v>
      </c>
      <c r="B85" s="279" t="str">
        <f>IFERROR(VLOOKUP(E85,Préroulés_Hybride[],13,FALSE),"-")</f>
        <v>x</v>
      </c>
      <c r="C85" s="280">
        <f>IFERROR(VLOOKUP(E85,Préroulés_Hybride[],14,FALSE),"-")</f>
        <v>0.35</v>
      </c>
      <c r="D85" s="677" t="str">
        <f>IFERROR(VLOOKUP(E85,Préroulés_Hybride[],15,FALSE),"-")</f>
        <v>g</v>
      </c>
      <c r="E85" s="679" t="s">
        <v>87</v>
      </c>
      <c r="F85" s="451" t="str">
        <f>IFERROR(VLOOKUP(E85,Préroulés_Hybride[],6,FALSE),"-")</f>
        <v>Color Cannabis</v>
      </c>
      <c r="G85" s="454">
        <f>IFERROR(VLOOKUP(E85,Préroulés_Hybride[],17,FALSE),"-")</f>
        <v>8.1</v>
      </c>
      <c r="H85" s="775">
        <v>0.05</v>
      </c>
      <c r="I85" s="776">
        <v>0.09</v>
      </c>
      <c r="J85" s="274" t="str">
        <f>IFERROR(VLOOKUP(E85,Préroulés_Hybride[],9,FALSE),"-")</f>
        <v>Floral / Fruité</v>
      </c>
      <c r="K85" s="273" t="str">
        <f>IFERROR(VLOOKUP(E85,Préroulés_Hybride[],3,FALSE),"-")</f>
        <v>-</v>
      </c>
    </row>
    <row r="86" spans="1:11" ht="24" hidden="1" customHeight="1">
      <c r="A86" s="278">
        <f>IFERROR(VLOOKUP(E86,Préroulés_Hybride[],12,FALSE),"-")</f>
        <v>2</v>
      </c>
      <c r="B86" s="279" t="str">
        <f>IFERROR(VLOOKUP(E86,Préroulés_Hybride[],13,FALSE),"-")</f>
        <v>x</v>
      </c>
      <c r="C86" s="280">
        <f>IFERROR(VLOOKUP(E86,Préroulés_Hybride[],14,FALSE),"-")</f>
        <v>0.4</v>
      </c>
      <c r="D86" s="677" t="str">
        <f>IFERROR(VLOOKUP(E86,Préroulés_Hybride[],15,FALSE),"-")</f>
        <v>g</v>
      </c>
      <c r="E86" s="679" t="s">
        <v>176</v>
      </c>
      <c r="F86" s="452" t="str">
        <f>IFERROR(VLOOKUP(E86,Préroulés_Hybride[],6,FALSE),"-")</f>
        <v>Bud Lafleur</v>
      </c>
      <c r="G86" s="455">
        <f>IFERROR(VLOOKUP(E86,Préroulés_Hybride[],17,FALSE),"-")</f>
        <v>7.8</v>
      </c>
      <c r="H86" s="775">
        <v>0.04</v>
      </c>
      <c r="I86" s="776">
        <v>0.06</v>
      </c>
      <c r="J86" s="275" t="str">
        <f>IFERROR(VLOOKUP(E86,Préroulés_Hybride[],9,FALSE),"-")</f>
        <v>Fruité / Sucré</v>
      </c>
      <c r="K86" s="273" t="str">
        <f>IFERROR(VLOOKUP(E86,Préroulés_Hybride[],3,FALSE),"-")</f>
        <v>Qc</v>
      </c>
    </row>
    <row r="87" spans="1:11" ht="24" hidden="1" customHeight="1">
      <c r="A87" s="278">
        <f>IFERROR(VLOOKUP(E87,Préroulés_Hybride[],12,FALSE),"-")</f>
        <v>3</v>
      </c>
      <c r="B87" s="279" t="str">
        <f>IFERROR(VLOOKUP(E87,Préroulés_Hybride[],13,FALSE),"-")</f>
        <v>x</v>
      </c>
      <c r="C87" s="280">
        <f>IFERROR(VLOOKUP(E87,Préroulés_Hybride[],14,FALSE),"-")</f>
        <v>0.5</v>
      </c>
      <c r="D87" s="677" t="str">
        <f>IFERROR(VLOOKUP(E87,Préroulés_Hybride[],15,FALSE),"-")</f>
        <v>g</v>
      </c>
      <c r="E87" s="679" t="s">
        <v>177</v>
      </c>
      <c r="F87" s="452" t="str">
        <f>IFERROR(VLOOKUP(E87,Préroulés_Hybride[],6,FALSE),"-")</f>
        <v>IRONY</v>
      </c>
      <c r="G87" s="455">
        <f>IFERROR(VLOOKUP(E87,Préroulés_Hybride[],17,FALSE),"-")</f>
        <v>20</v>
      </c>
      <c r="H87" s="775" t="s">
        <v>178</v>
      </c>
      <c r="I87" s="787" t="s">
        <v>179</v>
      </c>
      <c r="J87" s="275" t="str">
        <f>IFERROR(VLOOKUP(E87,Préroulés_Hybride[],9,FALSE),"-")</f>
        <v>- / -</v>
      </c>
      <c r="K87" s="273" t="str">
        <f>IFERROR(VLOOKUP(E87,Préroulés_Hybride[],3,FALSE),"-")</f>
        <v>Qc</v>
      </c>
    </row>
    <row r="88" spans="1:11" ht="24" hidden="1" customHeight="1">
      <c r="A88" s="278">
        <f>IFERROR(VLOOKUP(E88,Préroulés_Hybride[],12,FALSE),"-")</f>
        <v>3</v>
      </c>
      <c r="B88" s="279" t="str">
        <f>IFERROR(VLOOKUP(E88,Préroulés_Hybride[],13,FALSE),"-")</f>
        <v>x</v>
      </c>
      <c r="C88" s="280">
        <f>IFERROR(VLOOKUP(E88,Préroulés_Hybride[],14,FALSE),"-")</f>
        <v>0.5</v>
      </c>
      <c r="D88" s="677" t="str">
        <f>IFERROR(VLOOKUP(E88,Préroulés_Hybride[],15,FALSE),"-")</f>
        <v>g</v>
      </c>
      <c r="E88" s="679" t="s">
        <v>180</v>
      </c>
      <c r="F88" s="451" t="str">
        <f>IFERROR(VLOOKUP(E88,Préroulés_Hybride[],6,FALSE),"-")</f>
        <v>Next Friday</v>
      </c>
      <c r="G88" s="454">
        <f>IFERROR(VLOOKUP(E88,Préroulés_Hybride[],17,FALSE),"-")</f>
        <v>22.6</v>
      </c>
      <c r="H88" s="775">
        <v>0.28000000000000003</v>
      </c>
      <c r="I88" s="776" t="s">
        <v>42</v>
      </c>
      <c r="J88" s="274" t="str">
        <f>IFERROR(VLOOKUP(E88,Préroulés_Hybride[],9,FALSE),"-")</f>
        <v>Floral / -</v>
      </c>
      <c r="K88" s="273" t="str">
        <f>IFERROR(VLOOKUP(E88,Préroulés_Hybride[],3,FALSE),"-")</f>
        <v>-</v>
      </c>
    </row>
    <row r="89" spans="1:11" ht="24" hidden="1" customHeight="1">
      <c r="A89" s="278">
        <f>IFERROR(VLOOKUP(E89,Préroulés_Hybride[],12,FALSE),"-")</f>
        <v>3</v>
      </c>
      <c r="B89" s="279" t="str">
        <f>IFERROR(VLOOKUP(E89,Préroulés_Hybride[],13,FALSE),"-")</f>
        <v>x</v>
      </c>
      <c r="C89" s="280">
        <f>IFERROR(VLOOKUP(E89,Préroulés_Hybride[],14,FALSE),"-")</f>
        <v>0.5</v>
      </c>
      <c r="D89" s="677" t="str">
        <f>IFERROR(VLOOKUP(E89,Préroulés_Hybride[],15,FALSE),"-")</f>
        <v>g</v>
      </c>
      <c r="E89" s="679" t="s">
        <v>181</v>
      </c>
      <c r="F89" s="452" t="str">
        <f>IFERROR(VLOOKUP(E89,Préroulés_Hybride[],6,FALSE),"-")</f>
        <v>Groupe SûrNaturel</v>
      </c>
      <c r="G89" s="455">
        <f>IFERROR(VLOOKUP(E89,Préroulés_Hybride[],17,FALSE),"-")</f>
        <v>13.1</v>
      </c>
      <c r="H89" s="775">
        <v>0.27</v>
      </c>
      <c r="I89" s="776" t="s">
        <v>42</v>
      </c>
      <c r="J89" s="275" t="str">
        <f>IFERROR(VLOOKUP(E89,Préroulés_Hybride[],9,FALSE),"-")</f>
        <v>Floral / Sucré</v>
      </c>
      <c r="K89" s="273" t="str">
        <f>IFERROR(VLOOKUP(E89,Préroulés_Hybride[],3,FALSE),"-")</f>
        <v>Qc</v>
      </c>
    </row>
    <row r="90" spans="1:11" ht="24" hidden="1" customHeight="1">
      <c r="A90" s="278">
        <f>IFERROR(VLOOKUP(E90,Préroulés_Hybride[],12,FALSE),"-")</f>
        <v>3</v>
      </c>
      <c r="B90" s="279" t="str">
        <f>IFERROR(VLOOKUP(E90,Préroulés_Hybride[],13,FALSE),"-")</f>
        <v>x</v>
      </c>
      <c r="C90" s="280">
        <f>IFERROR(VLOOKUP(E90,Préroulés_Hybride[],14,FALSE),"-")</f>
        <v>0.5</v>
      </c>
      <c r="D90" s="677" t="str">
        <f>IFERROR(VLOOKUP(E90,Préroulés_Hybride[],15,FALSE),"-")</f>
        <v>g</v>
      </c>
      <c r="E90" s="679" t="s">
        <v>182</v>
      </c>
      <c r="F90" s="451" t="str">
        <f>IFERROR(VLOOKUP(E90,Préroulés_Hybride[],6,FALSE),"-")</f>
        <v>Qcgoldtech</v>
      </c>
      <c r="G90" s="454">
        <f>IFERROR(VLOOKUP(E90,Préroulés_Hybride[],17,FALSE),"-")</f>
        <v>13</v>
      </c>
      <c r="H90" s="775">
        <v>0.26</v>
      </c>
      <c r="I90" s="776" t="s">
        <v>42</v>
      </c>
      <c r="J90" s="274" t="str">
        <f>IFERROR(VLOOKUP(E90,Préroulés_Hybride[],9,FALSE),"-")</f>
        <v>Boisé / Sucré</v>
      </c>
      <c r="K90" s="273" t="str">
        <f>IFERROR(VLOOKUP(E90,Préroulés_Hybride[],3,FALSE),"-")</f>
        <v>Qc</v>
      </c>
    </row>
    <row r="91" spans="1:11" ht="24" hidden="1" customHeight="1">
      <c r="A91" s="278">
        <f>IFERROR(VLOOKUP(E91,Préroulés_Hybride[],12,FALSE),"-")</f>
        <v>3</v>
      </c>
      <c r="B91" s="279" t="str">
        <f>IFERROR(VLOOKUP(E91,Préroulés_Hybride[],13,FALSE),"-")</f>
        <v>x</v>
      </c>
      <c r="C91" s="280">
        <f>IFERROR(VLOOKUP(E91,Préroulés_Hybride[],14,FALSE),"-")</f>
        <v>0.5</v>
      </c>
      <c r="D91" s="677" t="str">
        <f>IFERROR(VLOOKUP(E91,Préroulés_Hybride[],15,FALSE),"-")</f>
        <v>g</v>
      </c>
      <c r="E91" s="679" t="s">
        <v>183</v>
      </c>
      <c r="F91" s="451" t="str">
        <f>IFERROR(VLOOKUP(E91,Préroulés_Hybride[],6,FALSE),"-")</f>
        <v>Promenade</v>
      </c>
      <c r="G91" s="454">
        <f>IFERROR(VLOOKUP(E91,Préroulés_Hybride[],17,FALSE),"-")</f>
        <v>10.6</v>
      </c>
      <c r="H91" s="775">
        <v>0.22</v>
      </c>
      <c r="I91" s="776" t="s">
        <v>42</v>
      </c>
      <c r="J91" s="274" t="str">
        <f>IFERROR(VLOOKUP(E91,Préroulés_Hybride[],9,FALSE),"-")</f>
        <v>Fruité / Sucré</v>
      </c>
      <c r="K91" s="273" t="str">
        <f>IFERROR(VLOOKUP(E91,Préroulés_Hybride[],3,FALSE),"-")</f>
        <v>-</v>
      </c>
    </row>
    <row r="92" spans="1:11" ht="24" hidden="1" customHeight="1">
      <c r="A92" s="278">
        <f>IFERROR(VLOOKUP(E92,Préroulés_Hybride[],12,FALSE),"-")</f>
        <v>3</v>
      </c>
      <c r="B92" s="279" t="str">
        <f>IFERROR(VLOOKUP(E92,Préroulés_Hybride[],13,FALSE),"-")</f>
        <v>x</v>
      </c>
      <c r="C92" s="280">
        <f>IFERROR(VLOOKUP(E92,Préroulés_Hybride[],14,FALSE),"-")</f>
        <v>0.5</v>
      </c>
      <c r="D92" s="677" t="str">
        <f>IFERROR(VLOOKUP(E92,Préroulés_Hybride[],15,FALSE),"-")</f>
        <v>g</v>
      </c>
      <c r="E92" s="679" t="s">
        <v>184</v>
      </c>
      <c r="F92" s="451" t="str">
        <f>IFERROR(VLOOKUP(E92,Préroulés_Hybride[],6,FALSE),"-")</f>
        <v>Fleurs de Chez Nous</v>
      </c>
      <c r="G92" s="454">
        <f>IFERROR(VLOOKUP(E92,Préroulés_Hybride[],17,FALSE),"-")</f>
        <v>13.8</v>
      </c>
      <c r="H92" s="775">
        <v>0.22</v>
      </c>
      <c r="I92" s="776" t="s">
        <v>42</v>
      </c>
      <c r="J92" s="274" t="str">
        <f>IFERROR(VLOOKUP(E92,Préroulés_Hybride[],9,FALSE),"-")</f>
        <v>Fruité / Citronné</v>
      </c>
      <c r="K92" s="273" t="str">
        <f>IFERROR(VLOOKUP(E92,Préroulés_Hybride[],3,FALSE),"-")</f>
        <v>Qc</v>
      </c>
    </row>
    <row r="93" spans="1:11" ht="24" hidden="1" customHeight="1">
      <c r="A93" s="278">
        <f>IFERROR(VLOOKUP(E93,Préroulés_Hybride[],12,FALSE),"-")</f>
        <v>3</v>
      </c>
      <c r="B93" s="279" t="str">
        <f>IFERROR(VLOOKUP(E93,Préroulés_Hybride[],13,FALSE),"-")</f>
        <v>x</v>
      </c>
      <c r="C93" s="280">
        <f>IFERROR(VLOOKUP(E93,Préroulés_Hybride[],14,FALSE),"-")</f>
        <v>0.5</v>
      </c>
      <c r="D93" s="677" t="str">
        <f>IFERROR(VLOOKUP(E93,Préroulés_Hybride[],15,FALSE),"-")</f>
        <v>g</v>
      </c>
      <c r="E93" s="679" t="s">
        <v>185</v>
      </c>
      <c r="F93" s="452" t="str">
        <f>IFERROR(VLOOKUP(E93,Préroulés_Hybride[],6,FALSE),"-")</f>
        <v>Vert</v>
      </c>
      <c r="G93" s="455">
        <f>IFERROR(VLOOKUP(E93,Préroulés_Hybride[],17,FALSE),"-")</f>
        <v>13.2</v>
      </c>
      <c r="H93" s="775">
        <v>0.21</v>
      </c>
      <c r="I93" s="776" t="s">
        <v>42</v>
      </c>
      <c r="J93" s="275" t="str">
        <f>IFERROR(VLOOKUP(E93,Préroulés_Hybride[],9,FALSE),"-")</f>
        <v>Moufette / Terreux</v>
      </c>
      <c r="K93" s="273" t="str">
        <f>IFERROR(VLOOKUP(E93,Préroulés_Hybride[],3,FALSE),"-")</f>
        <v>Qc</v>
      </c>
    </row>
    <row r="94" spans="1:11" ht="24" hidden="1" customHeight="1">
      <c r="A94" s="278">
        <f>IFERROR(VLOOKUP(E94,Préroulés_Hybride[],12,FALSE),"-")</f>
        <v>3</v>
      </c>
      <c r="B94" s="279" t="str">
        <f>IFERROR(VLOOKUP(E94,Préroulés_Hybride[],13,FALSE),"-")</f>
        <v>x</v>
      </c>
      <c r="C94" s="280">
        <f>IFERROR(VLOOKUP(E94,Préroulés_Hybride[],14,FALSE),"-")</f>
        <v>0.5</v>
      </c>
      <c r="D94" s="677" t="str">
        <f>IFERROR(VLOOKUP(E94,Préroulés_Hybride[],15,FALSE),"-")</f>
        <v>g</v>
      </c>
      <c r="E94" s="679" t="s">
        <v>91</v>
      </c>
      <c r="F94" s="451" t="str">
        <f>IFERROR(VLOOKUP(E94,Préroulés_Hybride[],6,FALSE),"-")</f>
        <v>Dubon</v>
      </c>
      <c r="G94" s="454">
        <f>IFERROR(VLOOKUP(E94,Préroulés_Hybride[],17,FALSE),"-")</f>
        <v>13.8</v>
      </c>
      <c r="H94" s="775">
        <v>0.19</v>
      </c>
      <c r="I94" s="776" t="s">
        <v>42</v>
      </c>
      <c r="J94" s="274" t="str">
        <f>IFERROR(VLOOKUP(E94,Préroulés_Hybride[],9,FALSE),"-")</f>
        <v>Terreux / Boisé</v>
      </c>
      <c r="K94" s="273" t="str">
        <f>IFERROR(VLOOKUP(E94,Préroulés_Hybride[],3,FALSE),"-")</f>
        <v>-</v>
      </c>
    </row>
    <row r="95" spans="1:11" ht="24" hidden="1" customHeight="1">
      <c r="A95" s="278">
        <f>IFERROR(VLOOKUP(E95,Préroulés_Hybride[],12,FALSE),"-")</f>
        <v>3</v>
      </c>
      <c r="B95" s="279" t="str">
        <f>IFERROR(VLOOKUP(E95,Préroulés_Hybride[],13,FALSE),"-")</f>
        <v>x</v>
      </c>
      <c r="C95" s="280">
        <f>IFERROR(VLOOKUP(E95,Préroulés_Hybride[],14,FALSE),"-")</f>
        <v>0.66</v>
      </c>
      <c r="D95" s="677" t="str">
        <f>IFERROR(VLOOKUP(E95,Préroulés_Hybride[],15,FALSE),"-")</f>
        <v>g</v>
      </c>
      <c r="E95" s="679" t="s">
        <v>186</v>
      </c>
      <c r="F95" s="452" t="str">
        <f>IFERROR(VLOOKUP(E95,Préroulés_Hybride[],6,FALSE),"-")</f>
        <v>Green Joy</v>
      </c>
      <c r="G95" s="455">
        <f>IFERROR(VLOOKUP(E95,Préroulés_Hybride[],17,FALSE),"-")</f>
        <v>19.899999999999999</v>
      </c>
      <c r="H95" s="775">
        <v>0.09</v>
      </c>
      <c r="I95" s="776">
        <v>0.14000000000000001</v>
      </c>
      <c r="J95" s="275" t="str">
        <f>IFERROR(VLOOKUP(E95,Préroulés_Hybride[],9,FALSE),"-")</f>
        <v>- / -</v>
      </c>
      <c r="K95" s="273" t="str">
        <f>IFERROR(VLOOKUP(E95,Préroulés_Hybride[],3,FALSE),"-")</f>
        <v>Qc</v>
      </c>
    </row>
    <row r="96" spans="1:11" ht="24" hidden="1" customHeight="1">
      <c r="A96" s="278">
        <f>IFERROR(VLOOKUP(E96,Préroulés_Hybride[],12,FALSE),"-")</f>
        <v>3</v>
      </c>
      <c r="B96" s="279" t="str">
        <f>IFERROR(VLOOKUP(E96,Préroulés_Hybride[],13,FALSE),"-")</f>
        <v>x</v>
      </c>
      <c r="C96" s="280">
        <f>IFERROR(VLOOKUP(E96,Préroulés_Hybride[],14,FALSE),"-")</f>
        <v>0.5</v>
      </c>
      <c r="D96" s="677" t="str">
        <f>IFERROR(VLOOKUP(E96,Préroulés_Hybride[],15,FALSE),"-")</f>
        <v>g</v>
      </c>
      <c r="E96" s="679" t="s">
        <v>93</v>
      </c>
      <c r="F96" s="451" t="str">
        <f>IFERROR(VLOOKUP(E96,Préroulés_Hybride[],6,FALSE),"-")</f>
        <v>Twd.</v>
      </c>
      <c r="G96" s="454">
        <f>IFERROR(VLOOKUP(E96,Préroulés_Hybride[],17,FALSE),"-")</f>
        <v>10.199999999999999</v>
      </c>
      <c r="H96" s="775">
        <v>7.0000000000000007E-2</v>
      </c>
      <c r="I96" s="776">
        <v>0.06</v>
      </c>
      <c r="J96" s="274" t="str">
        <f>IFERROR(VLOOKUP(E96,Préroulés_Hybride[],9,FALSE),"-")</f>
        <v>- / -</v>
      </c>
      <c r="K96" s="273" t="str">
        <f>IFERROR(VLOOKUP(E96,Préroulés_Hybride[],3,FALSE),"-")</f>
        <v>-</v>
      </c>
    </row>
    <row r="97" spans="1:11" ht="24" hidden="1" customHeight="1">
      <c r="A97" s="278">
        <f>IFERROR(VLOOKUP(E97,Préroulés_Hybride[],12,FALSE),"-")</f>
        <v>4</v>
      </c>
      <c r="B97" s="279" t="str">
        <f>IFERROR(VLOOKUP(E97,Préroulés_Hybride[],13,FALSE),"-")</f>
        <v>x</v>
      </c>
      <c r="C97" s="280">
        <f>IFERROR(VLOOKUP(E97,Préroulés_Hybride[],14,FALSE),"-")</f>
        <v>0.25</v>
      </c>
      <c r="D97" s="677" t="str">
        <f>IFERROR(VLOOKUP(E97,Préroulés_Hybride[],15,FALSE),"-")</f>
        <v>g</v>
      </c>
      <c r="E97" s="679" t="s">
        <v>187</v>
      </c>
      <c r="F97" s="452" t="str">
        <f>IFERROR(VLOOKUP(E97,Préroulés_Hybride[],6,FALSE),"-")</f>
        <v>IRONY</v>
      </c>
      <c r="G97" s="455">
        <f>IFERROR(VLOOKUP(E97,Préroulés_Hybride[],17,FALSE),"-")</f>
        <v>10</v>
      </c>
      <c r="H97" s="775">
        <v>0.21</v>
      </c>
      <c r="I97" s="776" t="s">
        <v>42</v>
      </c>
      <c r="J97" s="275" t="str">
        <f>IFERROR(VLOOKUP(E97,Préroulés_Hybride[],9,FALSE),"-")</f>
        <v>Citronné / Sucré</v>
      </c>
      <c r="K97" s="273" t="str">
        <f>IFERROR(VLOOKUP(E97,Préroulés_Hybride[],3,FALSE),"-")</f>
        <v>Qc</v>
      </c>
    </row>
    <row r="98" spans="1:11" ht="24" customHeight="1">
      <c r="A98" s="278">
        <f>IFERROR(VLOOKUP(E98,Préroulés_Hybride[],12,FALSE),"-")</f>
        <v>5</v>
      </c>
      <c r="B98" s="279" t="str">
        <f>IFERROR(VLOOKUP(E98,Préroulés_Hybride[],13,FALSE),"-")</f>
        <v>x</v>
      </c>
      <c r="C98" s="280">
        <f>IFERROR(VLOOKUP(E98,Préroulés_Hybride[],14,FALSE),"-")</f>
        <v>0.5</v>
      </c>
      <c r="D98" s="677" t="str">
        <f>IFERROR(VLOOKUP(E98,Préroulés_Hybride[],15,FALSE),"-")</f>
        <v>g</v>
      </c>
      <c r="E98" s="679" t="s">
        <v>188</v>
      </c>
      <c r="F98" s="452" t="str">
        <f>IFERROR(VLOOKUP(E98,Préroulés_Hybride[],6,FALSE),"-")</f>
        <v>Ono Cannabis</v>
      </c>
      <c r="G98" s="455">
        <f>IFERROR(VLOOKUP(E98,Préroulés_Hybride[],17,FALSE),"-")</f>
        <v>24.9</v>
      </c>
      <c r="H98" s="775">
        <v>0.3</v>
      </c>
      <c r="I98" s="776" t="s">
        <v>42</v>
      </c>
      <c r="J98" s="275" t="str">
        <f>IFERROR(VLOOKUP(E98,Préroulés_Hybride[],9,FALSE),"-")</f>
        <v>Fruité / Sucré</v>
      </c>
      <c r="K98" s="273" t="str">
        <f>IFERROR(VLOOKUP(E98,Préroulés_Hybride[],3,FALSE),"-")</f>
        <v>Qc</v>
      </c>
    </row>
    <row r="99" spans="1:11" ht="24" customHeight="1">
      <c r="A99" s="278">
        <f>IFERROR(VLOOKUP(E99,Préroulés_Hybride[],12,FALSE),"-")</f>
        <v>5</v>
      </c>
      <c r="B99" s="279" t="str">
        <f>IFERROR(VLOOKUP(E99,Préroulés_Hybride[],13,FALSE),"-")</f>
        <v>x</v>
      </c>
      <c r="C99" s="280">
        <f>IFERROR(VLOOKUP(E99,Préroulés_Hybride[],14,FALSE),"-")</f>
        <v>0.5</v>
      </c>
      <c r="D99" s="677" t="str">
        <f>IFERROR(VLOOKUP(E99,Préroulés_Hybride[],15,FALSE),"-")</f>
        <v>g</v>
      </c>
      <c r="E99" s="679" t="s">
        <v>98</v>
      </c>
      <c r="F99" s="451" t="str">
        <f>IFERROR(VLOOKUP(E99,Préroulés_Hybride[],6,FALSE),"-")</f>
        <v>Tribal</v>
      </c>
      <c r="G99" s="454">
        <f>IFERROR(VLOOKUP(E99,Préroulés_Hybride[],17,FALSE),"-")</f>
        <v>23</v>
      </c>
      <c r="H99" s="775">
        <v>0.28999999999999998</v>
      </c>
      <c r="I99" s="776" t="s">
        <v>42</v>
      </c>
      <c r="J99" s="274" t="str">
        <f>IFERROR(VLOOKUP(E99,Préroulés_Hybride[],9,FALSE),"-")</f>
        <v>Citronné / Diesel</v>
      </c>
      <c r="K99" s="273" t="str">
        <f>IFERROR(VLOOKUP(E99,Préroulés_Hybride[],3,FALSE),"-")</f>
        <v>Qc</v>
      </c>
    </row>
    <row r="100" spans="1:11" ht="24" hidden="1" customHeight="1">
      <c r="A100" s="278">
        <f>IFERROR(VLOOKUP(E100,Préroulés_Hybride[],12,FALSE),"-")</f>
        <v>4</v>
      </c>
      <c r="B100" s="279" t="str">
        <f>IFERROR(VLOOKUP(E100,Préroulés_Hybride[],13,FALSE),"-")</f>
        <v>x</v>
      </c>
      <c r="C100" s="280">
        <f>IFERROR(VLOOKUP(E100,Préroulés_Hybride[],14,FALSE),"-")</f>
        <v>0.25</v>
      </c>
      <c r="D100" s="677" t="str">
        <f>IFERROR(VLOOKUP(E100,Préroulés_Hybride[],15,FALSE),"-")</f>
        <v>g</v>
      </c>
      <c r="E100" s="679" t="s">
        <v>187</v>
      </c>
      <c r="F100" s="451" t="str">
        <f>IFERROR(VLOOKUP(E100,Préroulés_Hybride[],6,FALSE),"-")</f>
        <v>IRONY</v>
      </c>
      <c r="G100" s="454">
        <f>IFERROR(VLOOKUP(E100,Préroulés_Hybride[],17,FALSE),"-")</f>
        <v>10</v>
      </c>
      <c r="H100" s="775">
        <v>0.21</v>
      </c>
      <c r="I100" s="776" t="s">
        <v>42</v>
      </c>
      <c r="J100" s="274" t="str">
        <f>IFERROR(VLOOKUP(E100,Préroulés_Hybride[],9,FALSE),"-")</f>
        <v>Citronné / Sucré</v>
      </c>
      <c r="K100" s="273" t="str">
        <f>IFERROR(VLOOKUP(E100,Préroulés_Hybride[],3,FALSE),"-")</f>
        <v>Qc</v>
      </c>
    </row>
    <row r="101" spans="1:11" ht="24" customHeight="1">
      <c r="A101" s="278">
        <f>IFERROR(VLOOKUP(E101,Préroulés_Hybride[],12,FALSE),"-")</f>
        <v>5</v>
      </c>
      <c r="B101" s="279" t="str">
        <f>IFERROR(VLOOKUP(E101,Préroulés_Hybride[],13,FALSE),"-")</f>
        <v>x</v>
      </c>
      <c r="C101" s="280">
        <f>IFERROR(VLOOKUP(E101,Préroulés_Hybride[],14,FALSE),"-")</f>
        <v>0.5</v>
      </c>
      <c r="D101" s="677" t="str">
        <f>IFERROR(VLOOKUP(E101,Préroulés_Hybride[],15,FALSE),"-")</f>
        <v>g</v>
      </c>
      <c r="E101" s="679" t="s">
        <v>189</v>
      </c>
      <c r="F101" s="452" t="str">
        <f>IFERROR(VLOOKUP(E101,Préroulés_Hybride[],6,FALSE),"-")</f>
        <v>QcGoldtech</v>
      </c>
      <c r="G101" s="455">
        <f>IFERROR(VLOOKUP(E101,Préroulés_Hybride[],17,FALSE),"-")</f>
        <v>22.2</v>
      </c>
      <c r="H101" s="775">
        <v>0.27</v>
      </c>
      <c r="I101" s="776" t="s">
        <v>42</v>
      </c>
      <c r="J101" s="275" t="str">
        <f>IFERROR(VLOOKUP(E101,Préroulés_Hybride[],9,FALSE),"-")</f>
        <v>Épicé / Terreux</v>
      </c>
      <c r="K101" s="273" t="str">
        <f>IFERROR(VLOOKUP(E101,Préroulés_Hybride[],3,FALSE),"-")</f>
        <v>Qc</v>
      </c>
    </row>
    <row r="102" spans="1:11" ht="24" customHeight="1">
      <c r="A102" s="278">
        <f>IFERROR(VLOOKUP(E102,Préroulés_Hybride[],12,FALSE),"-")</f>
        <v>5</v>
      </c>
      <c r="B102" s="279" t="str">
        <f>IFERROR(VLOOKUP(E102,Préroulés_Hybride[],13,FALSE),"-")</f>
        <v>x</v>
      </c>
      <c r="C102" s="280">
        <f>IFERROR(VLOOKUP(E102,Préroulés_Hybride[],14,FALSE),"-")</f>
        <v>0.5</v>
      </c>
      <c r="D102" s="677" t="str">
        <f>IFERROR(VLOOKUP(E102,Préroulés_Hybride[],15,FALSE),"-")</f>
        <v>g</v>
      </c>
      <c r="E102" s="679" t="s">
        <v>190</v>
      </c>
      <c r="F102" s="452" t="str">
        <f>IFERROR(VLOOKUP(E102,Préroulés_Hybride[],6,FALSE),"-")</f>
        <v>Cactus</v>
      </c>
      <c r="G102" s="455">
        <f>IFERROR(VLOOKUP(E102,Préroulés_Hybride[],17,FALSE),"-")</f>
        <v>24</v>
      </c>
      <c r="H102" s="775">
        <v>0.26</v>
      </c>
      <c r="I102" s="776" t="s">
        <v>42</v>
      </c>
      <c r="J102" s="275" t="str">
        <f>IFERROR(VLOOKUP(E102,Préroulés_Hybride[],9,FALSE),"-")</f>
        <v>Épicé / Terreux</v>
      </c>
      <c r="K102" s="273" t="str">
        <f>IFERROR(VLOOKUP(E102,Préroulés_Hybride[],3,FALSE),"-")</f>
        <v>Qc</v>
      </c>
    </row>
    <row r="103" spans="1:11" ht="24" customHeight="1">
      <c r="A103" s="278">
        <f>IFERROR(VLOOKUP(E103,Préroulés_Hybride[],12,FALSE),"-")</f>
        <v>5</v>
      </c>
      <c r="B103" s="279" t="str">
        <f>IFERROR(VLOOKUP(E103,Préroulés_Hybride[],13,FALSE),"-")</f>
        <v>x</v>
      </c>
      <c r="C103" s="280">
        <f>IFERROR(VLOOKUP(E103,Préroulés_Hybride[],14,FALSE),"-")</f>
        <v>0.5</v>
      </c>
      <c r="D103" s="677" t="str">
        <f>IFERROR(VLOOKUP(E103,Préroulés_Hybride[],15,FALSE),"-")</f>
        <v>g</v>
      </c>
      <c r="E103" s="679" t="s">
        <v>107</v>
      </c>
      <c r="F103" s="451" t="str">
        <f>IFERROR(VLOOKUP(E103,Préroulés_Hybride[],6,FALSE),"-")</f>
        <v>DLYS</v>
      </c>
      <c r="G103" s="454">
        <f>IFERROR(VLOOKUP(E103,Préroulés_Hybride[],17,FALSE),"-")</f>
        <v>16.3</v>
      </c>
      <c r="H103" s="775">
        <v>0.26</v>
      </c>
      <c r="I103" s="776" t="s">
        <v>42</v>
      </c>
      <c r="J103" s="274" t="str">
        <f>IFERROR(VLOOKUP(E103,Préroulés_Hybride[],9,FALSE),"-")</f>
        <v>- / -</v>
      </c>
      <c r="K103" s="273" t="str">
        <f>IFERROR(VLOOKUP(E103,Préroulés_Hybride[],3,FALSE),"-")</f>
        <v>Qc</v>
      </c>
    </row>
    <row r="104" spans="1:11" ht="24" customHeight="1">
      <c r="A104" s="278">
        <f>IFERROR(VLOOKUP(E104,Préroulés_Hybride[],12,FALSE),"-")</f>
        <v>5</v>
      </c>
      <c r="B104" s="279" t="str">
        <f>IFERROR(VLOOKUP(E104,Préroulés_Hybride[],13,FALSE),"-")</f>
        <v>x</v>
      </c>
      <c r="C104" s="280">
        <f>IFERROR(VLOOKUP(E104,Préroulés_Hybride[],14,FALSE),"-")</f>
        <v>0.33</v>
      </c>
      <c r="D104" s="677" t="str">
        <f>IFERROR(VLOOKUP(E104,Préroulés_Hybride[],15,FALSE),"-")</f>
        <v>g</v>
      </c>
      <c r="E104" s="679" t="s">
        <v>104</v>
      </c>
      <c r="F104" s="451" t="str">
        <f>IFERROR(VLOOKUP(E104,Préroulés_Hybride[],6,FALSE),"-")</f>
        <v>Pure Laine Cannabis</v>
      </c>
      <c r="G104" s="454">
        <f>IFERROR(VLOOKUP(E104,Préroulés_Hybride[],17,FALSE),"-")</f>
        <v>13.3</v>
      </c>
      <c r="H104" s="775">
        <v>0.25</v>
      </c>
      <c r="I104" s="776" t="s">
        <v>42</v>
      </c>
      <c r="J104" s="274" t="str">
        <f>IFERROR(VLOOKUP(E104,Préroulés_Hybride[],9,FALSE),"-")</f>
        <v>- / -</v>
      </c>
      <c r="K104" s="273" t="str">
        <f>IFERROR(VLOOKUP(E104,Préroulés_Hybride[],3,FALSE),"-")</f>
        <v>Qc</v>
      </c>
    </row>
    <row r="105" spans="1:11" ht="24" customHeight="1">
      <c r="A105" s="278">
        <f>IFERROR(VLOOKUP(E105,Préroulés_Hybride[],12,FALSE),"-")</f>
        <v>5</v>
      </c>
      <c r="B105" s="279" t="str">
        <f>IFERROR(VLOOKUP(E105,Préroulés_Hybride[],13,FALSE),"-")</f>
        <v>x</v>
      </c>
      <c r="C105" s="280">
        <f>IFERROR(VLOOKUP(E105,Préroulés_Hybride[],14,FALSE),"-")</f>
        <v>0.5</v>
      </c>
      <c r="D105" s="677" t="str">
        <f>IFERROR(VLOOKUP(E105,Préroulés_Hybride[],15,FALSE),"-")</f>
        <v>g</v>
      </c>
      <c r="E105" s="679" t="s">
        <v>191</v>
      </c>
      <c r="F105" s="451" t="str">
        <f>IFERROR(VLOOKUP(E105,Préroulés_Hybride[],6,FALSE),"-")</f>
        <v>Broken Coast</v>
      </c>
      <c r="G105" s="454">
        <f>IFERROR(VLOOKUP(E105,Préroulés_Hybride[],17,FALSE),"-")</f>
        <v>30.2</v>
      </c>
      <c r="H105" s="775">
        <v>0.24</v>
      </c>
      <c r="I105" s="776" t="s">
        <v>42</v>
      </c>
      <c r="J105" s="274" t="str">
        <f>IFERROR(VLOOKUP(E105,Préroulés_Hybride[],9,FALSE),"-")</f>
        <v>- / -</v>
      </c>
      <c r="K105" s="273" t="str">
        <f>IFERROR(VLOOKUP(E105,Préroulés_Hybride[],3,FALSE),"-")</f>
        <v>-</v>
      </c>
    </row>
    <row r="106" spans="1:11" ht="24" hidden="1" customHeight="1">
      <c r="A106" s="278">
        <f>IFERROR(VLOOKUP(E106,Préroulés_Hybride[],12,FALSE),"-")</f>
        <v>5</v>
      </c>
      <c r="B106" s="279" t="str">
        <f>IFERROR(VLOOKUP(E106,Préroulés_Hybride[],13,FALSE),"-")</f>
        <v>x</v>
      </c>
      <c r="C106" s="280">
        <f>IFERROR(VLOOKUP(E106,Préroulés_Hybride[],14,FALSE),"-")</f>
        <v>0.5</v>
      </c>
      <c r="D106" s="677" t="str">
        <f>IFERROR(VLOOKUP(E106,Préroulés_Hybride[],15,FALSE),"-")</f>
        <v>g</v>
      </c>
      <c r="E106" s="679" t="s">
        <v>192</v>
      </c>
      <c r="F106" s="452" t="str">
        <f>IFERROR(VLOOKUP(E106,Préroulés_Hybride[],6,FALSE),"-")</f>
        <v>QcGoldtech</v>
      </c>
      <c r="G106" s="455">
        <f>IFERROR(VLOOKUP(E106,Préroulés_Hybride[],17,FALSE),"-")</f>
        <v>20</v>
      </c>
      <c r="H106" s="775">
        <v>0.25</v>
      </c>
      <c r="I106" s="776" t="s">
        <v>42</v>
      </c>
      <c r="J106" s="275" t="str">
        <f>IFERROR(VLOOKUP(E106,Préroulés_Hybride[],9,FALSE),"-")</f>
        <v>Floral / Fruité</v>
      </c>
      <c r="K106" s="273" t="str">
        <f>IFERROR(VLOOKUP(E106,Préroulés_Hybride[],3,FALSE),"-")</f>
        <v>Qc</v>
      </c>
    </row>
    <row r="107" spans="1:11" ht="24" customHeight="1">
      <c r="A107" s="278">
        <f>IFERROR(VLOOKUP(E107,Préroulés_Hybride[],12,FALSE),"-")</f>
        <v>5</v>
      </c>
      <c r="B107" s="279" t="str">
        <f>IFERROR(VLOOKUP(E107,Préroulés_Hybride[],13,FALSE),"-")</f>
        <v>x</v>
      </c>
      <c r="C107" s="280">
        <f>IFERROR(VLOOKUP(E107,Préroulés_Hybride[],14,FALSE),"-")</f>
        <v>0.5</v>
      </c>
      <c r="D107" s="677" t="str">
        <f>IFERROR(VLOOKUP(E107,Préroulés_Hybride[],15,FALSE),"-")</f>
        <v>g</v>
      </c>
      <c r="E107" s="679" t="s">
        <v>192</v>
      </c>
      <c r="F107" s="451" t="str">
        <f>IFERROR(VLOOKUP(E107,Préroulés_Hybride[],6,FALSE),"-")</f>
        <v>QcGoldtech</v>
      </c>
      <c r="G107" s="454">
        <f>IFERROR(VLOOKUP(E107,Préroulés_Hybride[],17,FALSE),"-")</f>
        <v>20</v>
      </c>
      <c r="H107" s="775">
        <v>0.22</v>
      </c>
      <c r="I107" s="776" t="s">
        <v>42</v>
      </c>
      <c r="J107" s="274" t="str">
        <f>IFERROR(VLOOKUP(E107,Préroulés_Hybride[],9,FALSE),"-")</f>
        <v>Floral / Fruité</v>
      </c>
      <c r="K107" s="273" t="str">
        <f>IFERROR(VLOOKUP(E107,Préroulés_Hybride[],3,FALSE),"-")</f>
        <v>Qc</v>
      </c>
    </row>
    <row r="108" spans="1:11" ht="24" hidden="1" customHeight="1">
      <c r="A108" s="278">
        <f>IFERROR(VLOOKUP(E108,Préroulés_Hybride[],12,FALSE),"-")</f>
        <v>5</v>
      </c>
      <c r="B108" s="279" t="str">
        <f>IFERROR(VLOOKUP(E108,Préroulés_Hybride[],13,FALSE),"-")</f>
        <v>x</v>
      </c>
      <c r="C108" s="280">
        <f>IFERROR(VLOOKUP(E108,Préroulés_Hybride[],14,FALSE),"-")</f>
        <v>0.5</v>
      </c>
      <c r="D108" s="677" t="str">
        <f>IFERROR(VLOOKUP(E108,Préroulés_Hybride[],15,FALSE),"-")</f>
        <v>g</v>
      </c>
      <c r="E108" s="679" t="s">
        <v>107</v>
      </c>
      <c r="F108" s="451" t="str">
        <f>IFERROR(VLOOKUP(E108,Préroulés_Hybride[],6,FALSE),"-")</f>
        <v>DLYS</v>
      </c>
      <c r="G108" s="454">
        <f>IFERROR(VLOOKUP(E108,Préroulés_Hybride[],17,FALSE),"-")</f>
        <v>16.3</v>
      </c>
      <c r="H108" s="775">
        <v>0.24</v>
      </c>
      <c r="I108" s="776" t="s">
        <v>42</v>
      </c>
      <c r="J108" s="274" t="str">
        <f>IFERROR(VLOOKUP(E108,Préroulés_Hybride[],9,FALSE),"-")</f>
        <v>- / -</v>
      </c>
      <c r="K108" s="273" t="str">
        <f>IFERROR(VLOOKUP(E108,Préroulés_Hybride[],3,FALSE),"-")</f>
        <v>Qc</v>
      </c>
    </row>
    <row r="109" spans="1:11" ht="24" customHeight="1">
      <c r="A109" s="278">
        <f>IFERROR(VLOOKUP(E109,Préroulés_Hybride[],12,FALSE),"-")</f>
        <v>5</v>
      </c>
      <c r="B109" s="279" t="str">
        <f>IFERROR(VLOOKUP(E109,Préroulés_Hybride[],13,FALSE),"-")</f>
        <v>x</v>
      </c>
      <c r="C109" s="280">
        <f>IFERROR(VLOOKUP(E109,Préroulés_Hybride[],14,FALSE),"-")</f>
        <v>0.5</v>
      </c>
      <c r="D109" s="677" t="str">
        <f>IFERROR(VLOOKUP(E109,Préroulés_Hybride[],15,FALSE),"-")</f>
        <v>g</v>
      </c>
      <c r="E109" s="679" t="s">
        <v>193</v>
      </c>
      <c r="F109" s="451" t="str">
        <f>IFERROR(VLOOKUP(E109,Préroulés_Hybride[],6,FALSE),"-")</f>
        <v>Clem &amp; Co</v>
      </c>
      <c r="G109" s="454">
        <f>IFERROR(VLOOKUP(E109,Préroulés_Hybride[],17,FALSE),"-")</f>
        <v>22.8</v>
      </c>
      <c r="H109" s="457">
        <v>0.1</v>
      </c>
      <c r="I109" s="460">
        <v>0.14000000000000001</v>
      </c>
      <c r="J109" s="274" t="str">
        <f>IFERROR(VLOOKUP(E109,Préroulés_Hybride[],9,FALSE),"-")</f>
        <v>Fruité / Floral</v>
      </c>
      <c r="K109" s="273" t="str">
        <f>IFERROR(VLOOKUP(E109,Préroulés_Hybride[],3,FALSE),"-")</f>
        <v>Qc</v>
      </c>
    </row>
    <row r="110" spans="1:11" ht="24" customHeight="1">
      <c r="A110" s="278">
        <f>IFERROR(VLOOKUP(E110,Préroulés_Hybride[],12,FALSE),"-")</f>
        <v>5</v>
      </c>
      <c r="B110" s="279" t="str">
        <f>IFERROR(VLOOKUP(E110,Préroulés_Hybride[],13,FALSE),"-")</f>
        <v>x</v>
      </c>
      <c r="C110" s="280">
        <f>IFERROR(VLOOKUP(E110,Préroulés_Hybride[],14,FALSE),"-")</f>
        <v>0.5</v>
      </c>
      <c r="D110" s="677" t="str">
        <f>IFERROR(VLOOKUP(E110,Préroulés_Hybride[],15,FALSE),"-")</f>
        <v>g</v>
      </c>
      <c r="E110" s="679" t="s">
        <v>194</v>
      </c>
      <c r="F110" s="451" t="str">
        <f>IFERROR(VLOOKUP(E110,Préroulés_Hybride[],6,FALSE),"-")</f>
        <v>MicroCannabi</v>
      </c>
      <c r="G110" s="454">
        <f>IFERROR(VLOOKUP(E110,Préroulés_Hybride[],17,FALSE),"-")</f>
        <v>25</v>
      </c>
      <c r="H110" s="775">
        <v>0.08</v>
      </c>
      <c r="I110" s="776">
        <v>0.1</v>
      </c>
      <c r="J110" s="274" t="str">
        <f>IFERROR(VLOOKUP(E110,Préroulés_Hybride[],9,FALSE),"-")</f>
        <v>- / -</v>
      </c>
      <c r="K110" s="273" t="str">
        <f>IFERROR(VLOOKUP(E110,Préroulés_Hybride[],3,FALSE),"-")</f>
        <v>Qc</v>
      </c>
    </row>
    <row r="111" spans="1:11" ht="24" customHeight="1">
      <c r="A111" s="278">
        <f>IFERROR(VLOOKUP(E111,Préroulés_Hybride[],12,FALSE),"-")</f>
        <v>5</v>
      </c>
      <c r="B111" s="279" t="str">
        <f>IFERROR(VLOOKUP(E111,Préroulés_Hybride[],13,FALSE),"-")</f>
        <v>x</v>
      </c>
      <c r="C111" s="280">
        <f>IFERROR(VLOOKUP(E111,Préroulés_Hybride[],14,FALSE),"-")</f>
        <v>0.5</v>
      </c>
      <c r="D111" s="677" t="str">
        <f>IFERROR(VLOOKUP(E111,Préroulés_Hybride[],15,FALSE),"-")</f>
        <v>g</v>
      </c>
      <c r="E111" s="679" t="s">
        <v>110</v>
      </c>
      <c r="F111" s="451" t="str">
        <f>IFERROR(VLOOKUP(E111,Préroulés_Hybride[],6,FALSE),"-")</f>
        <v>Orchid</v>
      </c>
      <c r="G111" s="454">
        <f>IFERROR(VLOOKUP(E111,Préroulés_Hybride[],17,FALSE),"-")</f>
        <v>23</v>
      </c>
      <c r="H111" s="867">
        <v>7.0000000000000007E-2</v>
      </c>
      <c r="I111" s="776">
        <v>0.1</v>
      </c>
      <c r="J111" s="274" t="str">
        <f>IFERROR(VLOOKUP(E111,Préroulés_Hybride[],9,FALSE),"-")</f>
        <v>Fruité / Sucré</v>
      </c>
      <c r="K111" s="273" t="str">
        <f>IFERROR(VLOOKUP(E111,Préroulés_Hybride[],3,FALSE),"-")</f>
        <v>Qc</v>
      </c>
    </row>
    <row r="112" spans="1:11" ht="24" customHeight="1">
      <c r="A112" s="278">
        <f>IFERROR(VLOOKUP(E112,Préroulés_Hybride[],12,FALSE),"-")</f>
        <v>5</v>
      </c>
      <c r="B112" s="279" t="str">
        <f>IFERROR(VLOOKUP(E112,Préroulés_Hybride[],13,FALSE),"-")</f>
        <v>x</v>
      </c>
      <c r="C112" s="280">
        <f>IFERROR(VLOOKUP(E112,Préroulés_Hybride[],14,FALSE),"-")</f>
        <v>0.5</v>
      </c>
      <c r="D112" s="677" t="str">
        <f>IFERROR(VLOOKUP(E112,Préroulés_Hybride[],15,FALSE),"-")</f>
        <v>g</v>
      </c>
      <c r="E112" s="679" t="s">
        <v>195</v>
      </c>
      <c r="F112" s="452" t="str">
        <f>IFERROR(VLOOKUP(E112,Préroulés_Hybride[],6,FALSE),"-")</f>
        <v>Lunaire</v>
      </c>
      <c r="G112" s="455">
        <f>IFERROR(VLOOKUP(E112,Préroulés_Hybride[],17,FALSE),"-")</f>
        <v>24</v>
      </c>
      <c r="H112" s="777">
        <v>2E-3</v>
      </c>
      <c r="I112" s="776">
        <v>0.11</v>
      </c>
      <c r="J112" s="275" t="str">
        <f>IFERROR(VLOOKUP(E112,Préroulés_Hybride[],9,FALSE),"-")</f>
        <v>Floral / Fruité</v>
      </c>
      <c r="K112" s="273" t="str">
        <f>IFERROR(VLOOKUP(E112,Préroulés_Hybride[],3,FALSE),"-")</f>
        <v>Qc</v>
      </c>
    </row>
    <row r="113" spans="1:11" ht="24" customHeight="1">
      <c r="A113" s="278">
        <f>IFERROR(VLOOKUP(E113,Préroulés_Hybride[],12,FALSE),"-")</f>
        <v>7</v>
      </c>
      <c r="B113" s="279" t="str">
        <f>IFERROR(VLOOKUP(E113,Préroulés_Hybride[],13,FALSE),"-")</f>
        <v>x</v>
      </c>
      <c r="C113" s="280">
        <f>IFERROR(VLOOKUP(E113,Préroulés_Hybride[],14,FALSE),"-")</f>
        <v>0.5</v>
      </c>
      <c r="D113" s="677" t="str">
        <f>IFERROR(VLOOKUP(E113,Préroulés_Hybride[],15,FALSE),"-")</f>
        <v>g</v>
      </c>
      <c r="E113" s="679" t="s">
        <v>196</v>
      </c>
      <c r="F113" s="451" t="str">
        <f>IFERROR(VLOOKUP(E113,Préroulés_Hybride[],6,FALSE),"-")</f>
        <v>Sheeesh!</v>
      </c>
      <c r="G113" s="454">
        <f>IFERROR(VLOOKUP(E113,Préroulés_Hybride[],17,FALSE),"-")</f>
        <v>25</v>
      </c>
      <c r="H113" s="775">
        <v>0.28999999999999998</v>
      </c>
      <c r="I113" s="776" t="s">
        <v>42</v>
      </c>
      <c r="J113" s="274" t="str">
        <f>IFERROR(VLOOKUP(E113,Préroulés_Hybride[],9,FALSE),"-")</f>
        <v>Fruité / Citronné</v>
      </c>
      <c r="K113" s="273" t="str">
        <f>IFERROR(VLOOKUP(E113,Préroulés_Hybride[],3,FALSE),"-")</f>
        <v>Qc</v>
      </c>
    </row>
    <row r="114" spans="1:11" ht="24" customHeight="1">
      <c r="A114" s="278">
        <f>IFERROR(VLOOKUP(E114,Préroulés_Hybride[],12,FALSE),"-")</f>
        <v>7</v>
      </c>
      <c r="B114" s="279" t="str">
        <f>IFERROR(VLOOKUP(E114,Préroulés_Hybride[],13,FALSE),"-")</f>
        <v>x</v>
      </c>
      <c r="C114" s="280">
        <f>IFERROR(VLOOKUP(E114,Préroulés_Hybride[],14,FALSE),"-")</f>
        <v>0.5</v>
      </c>
      <c r="D114" s="677" t="str">
        <f>IFERROR(VLOOKUP(E114,Préroulés_Hybride[],15,FALSE),"-")</f>
        <v>g</v>
      </c>
      <c r="E114" s="679" t="s">
        <v>197</v>
      </c>
      <c r="F114" s="451" t="str">
        <f>IFERROR(VLOOKUP(E114,Préroulés_Hybride[],6,FALSE),"-")</f>
        <v>Sheeesh!</v>
      </c>
      <c r="G114" s="454">
        <f>IFERROR(VLOOKUP(E114,Préroulés_Hybride[],17,FALSE),"-")</f>
        <v>25</v>
      </c>
      <c r="H114" s="775">
        <v>0.28000000000000003</v>
      </c>
      <c r="I114" s="776" t="s">
        <v>42</v>
      </c>
      <c r="J114" s="274" t="str">
        <f>IFERROR(VLOOKUP(E114,Préroulés_Hybride[],9,FALSE),"-")</f>
        <v>Diesel / Mouffette</v>
      </c>
      <c r="K114" s="273" t="str">
        <f>IFERROR(VLOOKUP(E114,Préroulés_Hybride[],3,FALSE),"-")</f>
        <v>Qc</v>
      </c>
    </row>
    <row r="115" spans="1:11" ht="24" customHeight="1">
      <c r="A115" s="278">
        <f>IFERROR(VLOOKUP(E115,Préroulés_Hybride[],12,FALSE),"-")</f>
        <v>7</v>
      </c>
      <c r="B115" s="279" t="str">
        <f>IFERROR(VLOOKUP(E115,Préroulés_Hybride[],13,FALSE),"-")</f>
        <v>x</v>
      </c>
      <c r="C115" s="280">
        <f>IFERROR(VLOOKUP(E115,Préroulés_Hybride[],14,FALSE),"-")</f>
        <v>0.5</v>
      </c>
      <c r="D115" s="677" t="str">
        <f>IFERROR(VLOOKUP(E115,Préroulés_Hybride[],15,FALSE),"-")</f>
        <v>g</v>
      </c>
      <c r="E115" s="679" t="s">
        <v>198</v>
      </c>
      <c r="F115" s="451" t="str">
        <f>IFERROR(VLOOKUP(E115,Préroulés_Hybride[],6,FALSE),"-")</f>
        <v>Équilibre</v>
      </c>
      <c r="G115" s="454">
        <f>IFERROR(VLOOKUP(E115,Préroulés_Hybride[],17,FALSE),"-")</f>
        <v>24</v>
      </c>
      <c r="H115" s="777">
        <v>2E-3</v>
      </c>
      <c r="I115" s="776">
        <v>0.12</v>
      </c>
      <c r="J115" s="274" t="str">
        <f>IFERROR(VLOOKUP(E115,Préroulés_Hybride[],9,FALSE),"-")</f>
        <v>- / -</v>
      </c>
      <c r="K115" s="273" t="str">
        <f>IFERROR(VLOOKUP(E115,Préroulés_Hybride[],3,FALSE),"-")</f>
        <v>Qc</v>
      </c>
    </row>
    <row r="116" spans="1:11" ht="24" customHeight="1">
      <c r="A116" s="278">
        <f>IFERROR(VLOOKUP(E116,Préroulés_Hybride[],12,FALSE),"-")</f>
        <v>8</v>
      </c>
      <c r="B116" s="279" t="str">
        <f>IFERROR(VLOOKUP(E116,Préroulés_Hybride[],13,FALSE),"-")</f>
        <v>x</v>
      </c>
      <c r="C116" s="280">
        <f>IFERROR(VLOOKUP(E116,Préroulés_Hybride[],14,FALSE),"-")</f>
        <v>0.7</v>
      </c>
      <c r="D116" s="677" t="str">
        <f>IFERROR(VLOOKUP(E116,Préroulés_Hybride[],15,FALSE),"-")</f>
        <v>g</v>
      </c>
      <c r="E116" s="679" t="s">
        <v>199</v>
      </c>
      <c r="F116" s="451" t="str">
        <f>IFERROR(VLOOKUP(E116,Préroulés_Hybride[],6,FALSE),"-")</f>
        <v>Irony</v>
      </c>
      <c r="G116" s="454">
        <f>IFERROR(VLOOKUP(E116,Préroulés_Hybride[],17,FALSE),"-")</f>
        <v>45</v>
      </c>
      <c r="H116" s="775">
        <v>0.21</v>
      </c>
      <c r="I116" s="776" t="s">
        <v>42</v>
      </c>
      <c r="J116" s="274" t="str">
        <f>IFERROR(VLOOKUP(E116,Préroulés_Hybride[],9,FALSE),"-")</f>
        <v>Sucré / -</v>
      </c>
      <c r="K116" s="273" t="str">
        <f>IFERROR(VLOOKUP(E116,Préroulés_Hybride[],3,FALSE),"-")</f>
        <v>Qc</v>
      </c>
    </row>
    <row r="117" spans="1:11" ht="24" customHeight="1">
      <c r="A117" s="278">
        <f>IFERROR(VLOOKUP(E117,Préroulés_Hybride[],12,FALSE),"-")</f>
        <v>10</v>
      </c>
      <c r="B117" s="279" t="str">
        <f>IFERROR(VLOOKUP(E117,Préroulés_Hybride[],13,FALSE),"-")</f>
        <v>x</v>
      </c>
      <c r="C117" s="280">
        <f>IFERROR(VLOOKUP(E117,Préroulés_Hybride[],14,FALSE),"-")</f>
        <v>0.35</v>
      </c>
      <c r="D117" s="677" t="str">
        <f>IFERROR(VLOOKUP(E117,Préroulés_Hybride[],15,FALSE),"-")</f>
        <v>g</v>
      </c>
      <c r="E117" s="679" t="s">
        <v>112</v>
      </c>
      <c r="F117" s="452" t="str">
        <f>IFERROR(VLOOKUP(E117,Préroulés_Hybride[],6,FALSE),"-")</f>
        <v>Tremblant Cannabis</v>
      </c>
      <c r="G117" s="455">
        <f>IFERROR(VLOOKUP(E117,Préroulés_Hybride[],17,FALSE),"-")</f>
        <v>31.9</v>
      </c>
      <c r="H117" s="457">
        <v>0.22</v>
      </c>
      <c r="I117" s="460" t="s">
        <v>42</v>
      </c>
      <c r="J117" s="275" t="str">
        <f>IFERROR(VLOOKUP(E117,Préroulés_Hybride[],9,FALSE),"-")</f>
        <v>Diesel / Citronné</v>
      </c>
      <c r="K117" s="273" t="str">
        <f>IFERROR(VLOOKUP(E117,Préroulés_Hybride[],3,FALSE),"-")</f>
        <v>-</v>
      </c>
    </row>
    <row r="118" spans="1:11" ht="24" customHeight="1">
      <c r="A118" s="278">
        <f>IFERROR(VLOOKUP(E118,Préroulés_Hybride[],12,FALSE),"-")</f>
        <v>10</v>
      </c>
      <c r="B118" s="279" t="str">
        <f>IFERROR(VLOOKUP(E118,Préroulés_Hybride[],13,FALSE),"-")</f>
        <v>x</v>
      </c>
      <c r="C118" s="280">
        <f>IFERROR(VLOOKUP(E118,Préroulés_Hybride[],14,FALSE),"-")</f>
        <v>0.35</v>
      </c>
      <c r="D118" s="677" t="str">
        <f>IFERROR(VLOOKUP(E118,Préroulés_Hybride[],15,FALSE),"-")</f>
        <v>g</v>
      </c>
      <c r="E118" s="679" t="s">
        <v>200</v>
      </c>
      <c r="F118" s="451" t="str">
        <f>IFERROR(VLOOKUP(E118,Préroulés_Hybride[],6,FALSE),"-")</f>
        <v>Solei</v>
      </c>
      <c r="G118" s="454">
        <f>IFERROR(VLOOKUP(E118,Préroulés_Hybride[],17,FALSE),"-")</f>
        <v>23.1</v>
      </c>
      <c r="H118" s="775">
        <v>7.0000000000000007E-2</v>
      </c>
      <c r="I118" s="776">
        <v>0.08</v>
      </c>
      <c r="J118" s="274" t="str">
        <f>IFERROR(VLOOKUP(E118,Préroulés_Hybride[],9,FALSE),"-")</f>
        <v>Boisé / -</v>
      </c>
      <c r="K118" s="273" t="str">
        <f>IFERROR(VLOOKUP(E118,Préroulés_Hybride[],3,FALSE),"-")</f>
        <v>-</v>
      </c>
    </row>
    <row r="119" spans="1:11" ht="24" customHeight="1">
      <c r="A119" s="278">
        <f>IFERROR(VLOOKUP(E119,Préroulés_Hybride[],12,FALSE),"-")</f>
        <v>12</v>
      </c>
      <c r="B119" s="279" t="str">
        <f>IFERROR(VLOOKUP(E119,Préroulés_Hybride[],13,FALSE),"-")</f>
        <v>x</v>
      </c>
      <c r="C119" s="280">
        <f>IFERROR(VLOOKUP(E119,Préroulés_Hybride[],14,FALSE),"-")</f>
        <v>0.3</v>
      </c>
      <c r="D119" s="677" t="str">
        <f>IFERROR(VLOOKUP(E119,Préroulés_Hybride[],15,FALSE),"-")</f>
        <v>g</v>
      </c>
      <c r="E119" s="679" t="s">
        <v>201</v>
      </c>
      <c r="F119" s="452" t="str">
        <f>IFERROR(VLOOKUP(E119,Préroulés_Hybride[],6,FALSE),"-")</f>
        <v>5 Points Cannabis</v>
      </c>
      <c r="G119" s="455">
        <f>IFERROR(VLOOKUP(E119,Préroulés_Hybride[],17,FALSE),"-")</f>
        <v>38.799999999999997</v>
      </c>
      <c r="H119" s="457" t="s">
        <v>202</v>
      </c>
      <c r="I119" s="460" t="s">
        <v>42</v>
      </c>
      <c r="J119" s="275" t="str">
        <f>IFERROR(VLOOKUP(E119,Préroulés_Hybride[],9,FALSE),"-")</f>
        <v>- / -</v>
      </c>
      <c r="K119" s="273" t="str">
        <f>IFERROR(VLOOKUP(E119,Préroulés_Hybride[],3,FALSE),"-")</f>
        <v>Qc</v>
      </c>
    </row>
    <row r="120" spans="1:11" ht="24" customHeight="1">
      <c r="A120" s="278">
        <f>IFERROR(VLOOKUP(E120,Préroulés_Hybride[],12,FALSE),"-")</f>
        <v>30</v>
      </c>
      <c r="B120" s="279" t="str">
        <f>IFERROR(VLOOKUP(E120,Préroulés_Hybride[],13,FALSE),"-")</f>
        <v>x</v>
      </c>
      <c r="C120" s="280">
        <f>IFERROR(VLOOKUP(E120,Préroulés_Hybride[],14,FALSE),"-")</f>
        <v>0.35</v>
      </c>
      <c r="D120" s="677" t="str">
        <f>IFERROR(VLOOKUP(E120,Préroulés_Hybride[],15,FALSE),"-")</f>
        <v>g</v>
      </c>
      <c r="E120" s="679" t="s">
        <v>203</v>
      </c>
      <c r="F120" s="451" t="str">
        <f>IFERROR(VLOOKUP(E120,Préroulés_Hybride[],6,FALSE),"-")</f>
        <v>Lunaire</v>
      </c>
      <c r="G120" s="454">
        <f>IFERROR(VLOOKUP(E120,Préroulés_Hybride[],17,FALSE),"-")</f>
        <v>84</v>
      </c>
      <c r="H120" s="886">
        <v>2E-3</v>
      </c>
      <c r="I120" s="460">
        <v>0.12</v>
      </c>
      <c r="J120" s="274" t="str">
        <f>IFERROR(VLOOKUP(E120,Préroulés_Hybride[],9,FALSE),"-")</f>
        <v>- / -</v>
      </c>
      <c r="K120" s="273" t="str">
        <f>IFERROR(VLOOKUP(E120,Préroulés_Hybride[],3,FALSE),"-")</f>
        <v>Qc</v>
      </c>
    </row>
    <row r="121" spans="1:11" ht="24" customHeight="1" thickBot="1">
      <c r="A121" s="440">
        <f>IFERROR(VLOOKUP(E121,Préroulés_Hybride[],12,FALSE),"-")</f>
        <v>56</v>
      </c>
      <c r="B121" s="441" t="str">
        <f>IFERROR(VLOOKUP(E121,Préroulés_Hybride[],13,FALSE),"-")</f>
        <v>x</v>
      </c>
      <c r="C121" s="442">
        <f>IFERROR(VLOOKUP(E121,Préroulés_Hybride[],14,FALSE),"-")</f>
        <v>0.5</v>
      </c>
      <c r="D121" s="678" t="str">
        <f>IFERROR(VLOOKUP(E121,Préroulés_Hybride[],15,FALSE),"-")</f>
        <v>g</v>
      </c>
      <c r="E121" s="680" t="s">
        <v>204</v>
      </c>
      <c r="F121" s="453" t="str">
        <f>IFERROR(VLOOKUP(E121,Préroulés_Hybride[],6,FALSE),"-")</f>
        <v>Pure Laine Cannabis</v>
      </c>
      <c r="G121" s="456">
        <f>IFERROR(VLOOKUP(E121,Préroulés_Hybride[],17,FALSE),"-")</f>
        <v>129.80000000000001</v>
      </c>
      <c r="H121" s="458">
        <v>0.19</v>
      </c>
      <c r="I121" s="461" t="s">
        <v>42</v>
      </c>
      <c r="J121" s="443" t="str">
        <f>IFERROR(VLOOKUP(E121,Préroulés_Hybride[],9,FALSE),"-")</f>
        <v>- / -</v>
      </c>
      <c r="K121" s="459" t="str">
        <f>IFERROR(VLOOKUP(E121,Préroulés_Hybride[],3,FALSE),"-")</f>
        <v>Qc</v>
      </c>
    </row>
    <row r="122" spans="1:11" ht="24" customHeight="1"/>
    <row r="123" spans="1:11" ht="24" customHeight="1"/>
    <row r="124" spans="1:11" ht="24" customHeight="1"/>
    <row r="125" spans="1:11" ht="24" customHeight="1"/>
    <row r="126" spans="1:11" ht="24" customHeight="1"/>
    <row r="127" spans="1:11" ht="24" customHeight="1"/>
    <row r="128" spans="1:11" ht="24" customHeight="1"/>
    <row r="129" ht="22.5" customHeight="1"/>
    <row r="130" ht="22.5" customHeight="1"/>
    <row r="131" ht="22.5" customHeight="1"/>
    <row r="132" ht="22.5" customHeight="1"/>
    <row r="133" ht="22.5" customHeight="1"/>
    <row r="134" ht="21" customHeight="1"/>
    <row r="135" ht="21" customHeight="1"/>
    <row r="136" ht="21" customHeight="1"/>
    <row r="137" ht="21" customHeight="1"/>
    <row r="138" ht="21" customHeight="1"/>
    <row r="139" ht="21" customHeight="1"/>
  </sheetData>
  <sheetProtection insertRows="0" insertHyperlinks="0" deleteRows="0" selectLockedCells="1" sort="0" pivotTables="0"/>
  <protectedRanges>
    <protectedRange algorithmName="SHA-512" hashValue="EJQYyeBZSh89+zRD9w3QZFGU3VSoYTrLWpUIfXvpQrwH93fvnq5bbkmNuYYi+gLN5SoTMLjD8zHKDAY46dtAFQ==" saltValue="lnvz9X6LZlrhw2cM4fixig==" spinCount="100000" sqref="H78:I121 E78:E121 E40:E74 H40:I74 E4:E36 H4:I36" name="Plage1"/>
  </protectedRanges>
  <mergeCells count="7">
    <mergeCell ref="M6:S39"/>
    <mergeCell ref="A77:D77"/>
    <mergeCell ref="A2:K2"/>
    <mergeCell ref="A3:D3"/>
    <mergeCell ref="A38:K38"/>
    <mergeCell ref="A39:D39"/>
    <mergeCell ref="A76:K76"/>
  </mergeCells>
  <dataValidations count="2">
    <dataValidation type="list" allowBlank="1" showInputMessage="1" showErrorMessage="1" sqref="C1" xr:uid="{00000000-0002-0000-0200-000000000000}">
      <formula1>indica1</formula1>
    </dataValidation>
    <dataValidation type="list" allowBlank="1" showInputMessage="1" showErrorMessage="1" sqref="C37 K3 E3:F3 K39 E39:F39 K77 E77:F77" xr:uid="{00000000-0002-0000-0200-000001000000}">
      <formula1>sativa1</formula1>
    </dataValidation>
  </dataValidations>
  <printOptions horizontalCentered="1" verticalCentered="1"/>
  <pageMargins left="0.23622047244094491" right="0.23622047244094491" top="0" bottom="0" header="0.31496062992125984" footer="0.31496062992125984"/>
  <pageSetup paperSize="5" scale="22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457200</xdr:colOff>
                    <xdr:row>1</xdr:row>
                    <xdr:rowOff>28575</xdr:rowOff>
                  </from>
                  <to>
                    <xdr:col>9</xdr:col>
                    <xdr:colOff>142875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666750</xdr:colOff>
                    <xdr:row>37</xdr:row>
                    <xdr:rowOff>19050</xdr:rowOff>
                  </from>
                  <to>
                    <xdr:col>9</xdr:col>
                    <xdr:colOff>209550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657225</xdr:colOff>
                    <xdr:row>75</xdr:row>
                    <xdr:rowOff>85725</xdr:rowOff>
                  </from>
                  <to>
                    <xdr:col>9</xdr:col>
                    <xdr:colOff>180975</xdr:colOff>
                    <xdr:row>76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Indica77004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447675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Sativa77004" altText="Ajouter ligne">
                <anchor moveWithCells="1">
                  <from>
                    <xdr:col>0</xdr:col>
                    <xdr:colOff>333375</xdr:colOff>
                    <xdr:row>37</xdr:row>
                    <xdr:rowOff>9525</xdr:rowOff>
                  </from>
                  <to>
                    <xdr:col>4</xdr:col>
                    <xdr:colOff>381000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Hybride77004" altText="Ajouter ligne">
                <anchor moveWithCells="1">
                  <from>
                    <xdr:col>1</xdr:col>
                    <xdr:colOff>523875</xdr:colOff>
                    <xdr:row>75</xdr:row>
                    <xdr:rowOff>38100</xdr:rowOff>
                  </from>
                  <to>
                    <xdr:col>4</xdr:col>
                    <xdr:colOff>209550</xdr:colOff>
                    <xdr:row>76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1031">
              <controlPr defaultSize="0" print="0" autoFill="0" autoPict="0" macro="[0]!IMPIND77004" altText="Ajouter ligne">
                <anchor moveWithCells="1">
                  <from>
                    <xdr:col>9</xdr:col>
                    <xdr:colOff>1228725</xdr:colOff>
                    <xdr:row>1</xdr:row>
                    <xdr:rowOff>19050</xdr:rowOff>
                  </from>
                  <to>
                    <xdr:col>10</xdr:col>
                    <xdr:colOff>1085850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IMPSAT77004" altText="Ajouter ligne">
                <anchor moveWithCells="1">
                  <from>
                    <xdr:col>9</xdr:col>
                    <xdr:colOff>1247775</xdr:colOff>
                    <xdr:row>37</xdr:row>
                    <xdr:rowOff>28575</xdr:rowOff>
                  </from>
                  <to>
                    <xdr:col>10</xdr:col>
                    <xdr:colOff>1104900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2" name="Button 10">
              <controlPr defaultSize="0" print="0" autoFill="0" autoPict="0" macro="[0]!IMPHYB77004" altText="Ajouter ligne">
                <anchor moveWithCells="1">
                  <from>
                    <xdr:col>9</xdr:col>
                    <xdr:colOff>1247775</xdr:colOff>
                    <xdr:row>75</xdr:row>
                    <xdr:rowOff>38100</xdr:rowOff>
                  </from>
                  <to>
                    <xdr:col>10</xdr:col>
                    <xdr:colOff>1104900</xdr:colOff>
                    <xdr:row>76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4000000}">
          <x14:formula1>
            <xm:f>'Base Préroués'!$A$143:$A$259</xm:f>
          </x14:formula1>
          <xm:sqref>E79:E121</xm:sqref>
        </x14:dataValidation>
        <x14:dataValidation type="list" allowBlank="1" showInputMessage="1" showErrorMessage="1" xr:uid="{00000000-0002-0000-0200-000003000000}">
          <x14:formula1>
            <xm:f>'Base Préroués'!$A$6:$A$69</xm:f>
          </x14:formula1>
          <xm:sqref>E41:E74</xm:sqref>
        </x14:dataValidation>
        <x14:dataValidation type="list" allowBlank="1" showInputMessage="1" showErrorMessage="1" xr:uid="{00000000-0002-0000-0200-000002000000}">
          <x14:formula1>
            <xm:f>'Base Préroués'!$A$75:$A$136</xm:f>
          </x14:formula1>
          <xm:sqref>E5:E36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0">
    <tabColor rgb="FF00B050"/>
    <pageSetUpPr fitToPage="1"/>
  </sheetPr>
  <dimension ref="A1:T140"/>
  <sheetViews>
    <sheetView showGridLines="0" topLeftCell="A37" zoomScale="85" zoomScaleNormal="85" workbookViewId="0">
      <selection activeCell="A37" sqref="A37:K72"/>
    </sheetView>
  </sheetViews>
  <sheetFormatPr baseColWidth="10" defaultColWidth="11.42578125" defaultRowHeight="21"/>
  <cols>
    <col min="1" max="1" width="6.42578125" style="1" customWidth="1"/>
    <col min="2" max="2" width="4" style="388" customWidth="1"/>
    <col min="3" max="3" width="8.7109375" style="386" customWidth="1"/>
    <col min="4" max="4" width="4.28515625" style="396" customWidth="1"/>
    <col min="5" max="5" width="53.42578125" style="483" bestFit="1" customWidth="1"/>
    <col min="6" max="6" width="42.85546875" style="4" customWidth="1"/>
    <col min="7" max="7" width="13.140625" style="4" bestFit="1" customWidth="1"/>
    <col min="8" max="8" width="15.42578125" style="4" bestFit="1" customWidth="1"/>
    <col min="9" max="9" width="14" style="2" bestFit="1" customWidth="1"/>
    <col min="10" max="10" width="30.42578125" style="1" customWidth="1"/>
    <col min="11" max="11" width="9.42578125" style="1" customWidth="1"/>
    <col min="12" max="12" width="9" style="1" customWidth="1"/>
    <col min="13" max="13" width="9.85546875" style="1" customWidth="1"/>
    <col min="14" max="16384" width="11.42578125" style="1"/>
  </cols>
  <sheetData>
    <row r="1" spans="1:20" ht="9.75" customHeight="1" thickBot="1">
      <c r="A1" s="16"/>
      <c r="B1" s="21"/>
      <c r="C1" s="380"/>
      <c r="D1" s="390"/>
      <c r="E1" s="476"/>
      <c r="F1" s="398"/>
      <c r="G1" s="398"/>
      <c r="H1" s="5"/>
    </row>
    <row r="2" spans="1:20" ht="38.25" customHeight="1" thickBot="1">
      <c r="A2" s="1363" t="s">
        <v>27</v>
      </c>
      <c r="B2" s="1363"/>
      <c r="C2" s="1363"/>
      <c r="D2" s="1363"/>
      <c r="E2" s="1363"/>
      <c r="F2" s="1363"/>
      <c r="G2" s="1363"/>
      <c r="H2" s="1363"/>
      <c r="I2" s="1363"/>
      <c r="J2" s="1363"/>
      <c r="K2" s="1363"/>
      <c r="N2" s="1361">
        <v>77005</v>
      </c>
      <c r="O2" s="1361"/>
      <c r="P2" s="1361"/>
      <c r="Q2" s="1361"/>
      <c r="R2" s="1361"/>
      <c r="S2" s="1361"/>
      <c r="T2" s="1361"/>
    </row>
    <row r="3" spans="1:20" ht="32.25" customHeight="1" thickBot="1">
      <c r="A3" s="1362" t="s">
        <v>28</v>
      </c>
      <c r="B3" s="1362"/>
      <c r="C3" s="1362"/>
      <c r="D3" s="1362"/>
      <c r="E3" s="397" t="s">
        <v>205</v>
      </c>
      <c r="F3" s="379" t="s">
        <v>30</v>
      </c>
      <c r="G3" s="375" t="s">
        <v>31</v>
      </c>
      <c r="H3" s="376" t="s">
        <v>32</v>
      </c>
      <c r="I3" s="377" t="s">
        <v>33</v>
      </c>
      <c r="J3" s="376" t="s">
        <v>34</v>
      </c>
      <c r="K3" s="389" t="s">
        <v>35</v>
      </c>
      <c r="N3" s="1361"/>
      <c r="O3" s="1361"/>
      <c r="P3" s="1361"/>
      <c r="Q3" s="1361"/>
      <c r="R3" s="1361"/>
      <c r="S3" s="1361"/>
      <c r="T3" s="1361"/>
    </row>
    <row r="4" spans="1:20" ht="6" customHeight="1" thickBot="1">
      <c r="A4" s="234" t="s">
        <v>36</v>
      </c>
      <c r="B4" s="235" t="s">
        <v>37</v>
      </c>
      <c r="C4" s="381" t="s">
        <v>38</v>
      </c>
      <c r="D4" s="391" t="s">
        <v>39</v>
      </c>
      <c r="E4" s="477" t="s">
        <v>206</v>
      </c>
      <c r="F4" s="236" t="s">
        <v>40</v>
      </c>
      <c r="G4" s="237" t="s">
        <v>31</v>
      </c>
      <c r="H4" s="238" t="s">
        <v>32</v>
      </c>
      <c r="I4" s="239" t="s">
        <v>33</v>
      </c>
      <c r="J4" s="240" t="s">
        <v>34</v>
      </c>
      <c r="K4" s="241" t="s">
        <v>35</v>
      </c>
      <c r="N4" s="1361"/>
      <c r="O4" s="1361"/>
      <c r="P4" s="1361"/>
      <c r="Q4" s="1361"/>
      <c r="R4" s="1361"/>
      <c r="S4" s="1361"/>
      <c r="T4" s="1361"/>
    </row>
    <row r="5" spans="1:20" ht="24" customHeight="1">
      <c r="A5" s="780">
        <f>IFERROR(VLOOKUP(E5,Préroulés_Indica[],11,FALSE),"-")</f>
        <v>1</v>
      </c>
      <c r="B5" s="157" t="str">
        <f>IFERROR(VLOOKUP(E5,Préroulés_Indica[],12,FALSE),"-")</f>
        <v>x</v>
      </c>
      <c r="C5" s="797">
        <f>IFERROR(VLOOKUP(E5,Préroulés_Indica[],13,FALSE),"-")</f>
        <v>1</v>
      </c>
      <c r="D5" s="798" t="str">
        <f>IFERROR(VLOOKUP(E5,Préroulés_Indica[],14,FALSE),"-")</f>
        <v>g</v>
      </c>
      <c r="E5" s="792" t="s">
        <v>118</v>
      </c>
      <c r="F5" s="296" t="str">
        <f>IFERROR(VLOOKUP(E5,Préroulés_Indica[],6,FALSE),"-")</f>
        <v>Bud Lafleur</v>
      </c>
      <c r="G5" s="811">
        <f>IFERROR(VLOOKUP(E5,Préroulés_Indica[],16,FALSE),"-")</f>
        <v>9.5</v>
      </c>
      <c r="H5" s="161">
        <v>0.28000000000000003</v>
      </c>
      <c r="I5" s="812" t="s">
        <v>42</v>
      </c>
      <c r="J5" s="162" t="str">
        <f>IFERROR(VLOOKUP(E5,Préroulés_Indica[],8,FALSE),"")</f>
        <v>Fruité / Sucré</v>
      </c>
      <c r="K5" s="162" t="str">
        <f>IFERROR(VLOOKUP(E5,Préroulés_Indica[],2,FALSE),"-")</f>
        <v>Qc</v>
      </c>
      <c r="N5" s="1361"/>
      <c r="O5" s="1361"/>
      <c r="P5" s="1361"/>
      <c r="Q5" s="1361"/>
      <c r="R5" s="1361"/>
      <c r="S5" s="1361"/>
      <c r="T5" s="1361"/>
    </row>
    <row r="6" spans="1:20" ht="24" customHeight="1">
      <c r="A6" s="581">
        <f>IFERROR(VLOOKUP(E6,Préroulés_Indica[],11,FALSE),"-")</f>
        <v>1</v>
      </c>
      <c r="B6" s="582" t="str">
        <f>IFERROR(VLOOKUP(E6,Préroulés_Indica[],12,FALSE),"-")</f>
        <v>x</v>
      </c>
      <c r="C6" s="801">
        <f>IFERROR(VLOOKUP(E6,Préroulés_Indica[],13,FALSE),"-")</f>
        <v>1</v>
      </c>
      <c r="D6" s="802" t="str">
        <f>IFERROR(VLOOKUP(E6,Préroulés_Indica[],14,FALSE),"-")</f>
        <v>g</v>
      </c>
      <c r="E6" s="793" t="s">
        <v>116</v>
      </c>
      <c r="F6" s="211" t="str">
        <f>IFERROR(VLOOKUP(E6,Préroulés_Indica[],6,FALSE),"-")</f>
        <v>BLKMKT</v>
      </c>
      <c r="G6" s="813">
        <f>IFERROR(VLOOKUP(E6,Préroulés_Indica[],16,FALSE),"-")</f>
        <v>10.5</v>
      </c>
      <c r="H6" s="170">
        <v>0.27</v>
      </c>
      <c r="I6" s="170" t="s">
        <v>42</v>
      </c>
      <c r="J6" s="819" t="str">
        <f>IFERROR(VLOOKUP(E6,Préroulés_Indica[],8,FALSE),"")</f>
        <v>Diesel / Citronné</v>
      </c>
      <c r="K6" s="819" t="str">
        <f>IFERROR(VLOOKUP(E6,Préroulés_Indica[],2,FALSE),"-")</f>
        <v>-</v>
      </c>
      <c r="N6" s="1361"/>
      <c r="O6" s="1361"/>
      <c r="P6" s="1361"/>
      <c r="Q6" s="1361"/>
      <c r="R6" s="1361"/>
      <c r="S6" s="1361"/>
      <c r="T6" s="1361"/>
    </row>
    <row r="7" spans="1:20" ht="24" customHeight="1">
      <c r="A7" s="253">
        <f>IFERROR(VLOOKUP(E7,Préroulés_Indica[],11,FALSE),"-")</f>
        <v>1</v>
      </c>
      <c r="B7" s="165" t="str">
        <f>IFERROR(VLOOKUP(E7,Préroulés_Indica[],12,FALSE),"-")</f>
        <v>x</v>
      </c>
      <c r="C7" s="799">
        <f>IFERROR(VLOOKUP(E7,Préroulés_Indica[],13,FALSE),"-")</f>
        <v>0.5</v>
      </c>
      <c r="D7" s="800" t="str">
        <f>IFERROR(VLOOKUP(E7,Préroulés_Indica[],14,FALSE),"-")</f>
        <v>g</v>
      </c>
      <c r="E7" s="793" t="s">
        <v>119</v>
      </c>
      <c r="F7" s="211" t="str">
        <f>IFERROR(VLOOKUP(E7,Préroulés_Indica[],6,FALSE),"-")</f>
        <v>OMY</v>
      </c>
      <c r="G7" s="813">
        <f>IFERROR(VLOOKUP(E7,Préroulés_Indica[],16,FALSE),"-")</f>
        <v>6</v>
      </c>
      <c r="H7" s="170">
        <v>0.25</v>
      </c>
      <c r="I7" s="170" t="s">
        <v>42</v>
      </c>
      <c r="J7" s="819" t="str">
        <f>IFERROR(VLOOKUP(E7,Préroulés_Indica[],8,FALSE),"")</f>
        <v>Boisé / Épicé</v>
      </c>
      <c r="K7" s="819" t="str">
        <f>IFERROR(VLOOKUP(E7,Préroulés_Indica[],2,FALSE),"-")</f>
        <v>Qc</v>
      </c>
      <c r="N7" s="1361"/>
      <c r="O7" s="1361"/>
      <c r="P7" s="1361"/>
      <c r="Q7" s="1361"/>
      <c r="R7" s="1361"/>
      <c r="S7" s="1361"/>
      <c r="T7" s="1361"/>
    </row>
    <row r="8" spans="1:20" ht="24" customHeight="1">
      <c r="A8" s="253">
        <f>IFERROR(VLOOKUP(E8,Préroulés_Indica[],11,FALSE),"-")</f>
        <v>1</v>
      </c>
      <c r="B8" s="165" t="str">
        <f>IFERROR(VLOOKUP(E8,Préroulés_Indica[],12,FALSE),"-")</f>
        <v>x</v>
      </c>
      <c r="C8" s="799">
        <f>IFERROR(VLOOKUP(E8,Préroulés_Indica[],13,FALSE),"-")</f>
        <v>1</v>
      </c>
      <c r="D8" s="800" t="str">
        <f>IFERROR(VLOOKUP(E8,Préroulés_Indica[],14,FALSE),"-")</f>
        <v>g</v>
      </c>
      <c r="E8" s="793" t="s">
        <v>41</v>
      </c>
      <c r="F8" s="212" t="str">
        <f>IFERROR(VLOOKUP(E8,Préroulés_Indica[],6,FALSE),"-")</f>
        <v>Riff</v>
      </c>
      <c r="G8" s="540">
        <f>IFERROR(VLOOKUP(E8,Préroulés_Indica[],16,FALSE),"-")</f>
        <v>10.6</v>
      </c>
      <c r="H8" s="170">
        <v>0.22</v>
      </c>
      <c r="I8" s="170" t="s">
        <v>42</v>
      </c>
      <c r="J8" s="172" t="str">
        <f>IFERROR(VLOOKUP(E8,Préroulés_Indica[],8,FALSE),"")</f>
        <v>Fruité / -</v>
      </c>
      <c r="K8" s="172" t="str">
        <f>IFERROR(VLOOKUP(E8,Préroulés_Indica[],2,FALSE),"-")</f>
        <v>-</v>
      </c>
      <c r="N8" s="1361"/>
      <c r="O8" s="1361"/>
      <c r="P8" s="1361"/>
      <c r="Q8" s="1361"/>
      <c r="R8" s="1361"/>
      <c r="S8" s="1361"/>
      <c r="T8" s="1361"/>
    </row>
    <row r="9" spans="1:20" ht="24" customHeight="1">
      <c r="A9" s="253">
        <f>IFERROR(VLOOKUP(E9,Préroulés_Indica[],11,FALSE),"-")</f>
        <v>1</v>
      </c>
      <c r="B9" s="165" t="str">
        <f>IFERROR(VLOOKUP(E9,Préroulés_Indica[],12,FALSE),"-")</f>
        <v>x</v>
      </c>
      <c r="C9" s="799">
        <f>IFERROR(VLOOKUP(E9,Préroulés_Indica[],13,FALSE),"-")</f>
        <v>0.5</v>
      </c>
      <c r="D9" s="800" t="str">
        <f>IFERROR(VLOOKUP(E9,Préroulés_Indica[],14,FALSE),"-")</f>
        <v>g</v>
      </c>
      <c r="E9" s="793" t="s">
        <v>121</v>
      </c>
      <c r="F9" s="212" t="str">
        <f>IFERROR(VLOOKUP(E9,Préroulés_Indica[],6,FALSE),"-")</f>
        <v>Canaca</v>
      </c>
      <c r="G9" s="540">
        <f>IFERROR(VLOOKUP(E9,Préroulés_Indica[],16,FALSE),"-")</f>
        <v>5.0999999999999996</v>
      </c>
      <c r="H9" s="171">
        <v>0.21</v>
      </c>
      <c r="I9" s="426" t="s">
        <v>42</v>
      </c>
      <c r="J9" s="172" t="str">
        <f>IFERROR(VLOOKUP(E9,Préroulés_Indica[],8,FALSE),"")</f>
        <v>Fromagé / Épicé</v>
      </c>
      <c r="K9" s="172" t="str">
        <f>IFERROR(VLOOKUP(E9,Préroulés_Indica[],2,FALSE),"-")</f>
        <v>-</v>
      </c>
      <c r="N9" s="1361"/>
      <c r="O9" s="1361"/>
      <c r="P9" s="1361"/>
      <c r="Q9" s="1361"/>
      <c r="R9" s="1361"/>
      <c r="S9" s="1361"/>
      <c r="T9" s="1361"/>
    </row>
    <row r="10" spans="1:20" ht="24" customHeight="1">
      <c r="A10" s="253">
        <f>IFERROR(VLOOKUP(E10,Préroulés_Indica[],11,FALSE),"-")</f>
        <v>1</v>
      </c>
      <c r="B10" s="165" t="str">
        <f>IFERROR(VLOOKUP(E10,Préroulés_Indica[],12,FALSE),"-")</f>
        <v>x</v>
      </c>
      <c r="C10" s="799">
        <f>IFERROR(VLOOKUP(E10,Préroulés_Indica[],13,FALSE),"-")</f>
        <v>1</v>
      </c>
      <c r="D10" s="800" t="str">
        <f>IFERROR(VLOOKUP(E10,Préroulés_Indica[],14,FALSE),"-")</f>
        <v>g</v>
      </c>
      <c r="E10" s="793" t="s">
        <v>120</v>
      </c>
      <c r="F10" s="212" t="str">
        <f>IFERROR(VLOOKUP(E10,Préroulés_Indica[],6,FALSE),"-")</f>
        <v>Good Supply</v>
      </c>
      <c r="G10" s="540">
        <f>IFERROR(VLOOKUP(E10,Préroulés_Indica[],16,FALSE),"-")</f>
        <v>8.1</v>
      </c>
      <c r="H10" s="171">
        <v>0.2</v>
      </c>
      <c r="I10" s="426" t="s">
        <v>42</v>
      </c>
      <c r="J10" s="172" t="str">
        <f>IFERROR(VLOOKUP(E10,Préroulés_Indica[],8,FALSE),"")</f>
        <v>Fruité / Citronné</v>
      </c>
      <c r="K10" s="172" t="str">
        <f>IFERROR(VLOOKUP(E10,Préroulés_Indica[],2,FALSE),"-")</f>
        <v>-</v>
      </c>
      <c r="N10" s="1361"/>
      <c r="O10" s="1361"/>
      <c r="P10" s="1361"/>
      <c r="Q10" s="1361"/>
      <c r="R10" s="1361"/>
      <c r="S10" s="1361"/>
      <c r="T10" s="1361"/>
    </row>
    <row r="11" spans="1:20" ht="24" customHeight="1">
      <c r="A11" s="253">
        <f>IFERROR(VLOOKUP(E11,Préroulés_Indica[],11,FALSE),"-")</f>
        <v>2</v>
      </c>
      <c r="B11" s="165" t="str">
        <f>IFERROR(VLOOKUP(E11,Préroulés_Indica[],12,FALSE),"-")</f>
        <v>x</v>
      </c>
      <c r="C11" s="799">
        <f>IFERROR(VLOOKUP(E11,Préroulés_Indica[],13,FALSE),"-")</f>
        <v>0.5</v>
      </c>
      <c r="D11" s="800" t="str">
        <f>IFERROR(VLOOKUP(E11,Préroulés_Indica[],14,FALSE),"-")</f>
        <v>g</v>
      </c>
      <c r="E11" s="793" t="s">
        <v>122</v>
      </c>
      <c r="F11" s="212" t="str">
        <f>IFERROR(VLOOKUP(E11,Préroulés_Indica[],6,FALSE),"-")</f>
        <v>7ACRES</v>
      </c>
      <c r="G11" s="540">
        <f>IFERROR(VLOOKUP(E11,Préroulés_Indica[],16,FALSE),"-")</f>
        <v>9.5</v>
      </c>
      <c r="H11" s="170">
        <v>0.23</v>
      </c>
      <c r="I11" s="170" t="s">
        <v>42</v>
      </c>
      <c r="J11" s="172" t="str">
        <f>IFERROR(VLOOKUP(E11,Préroulés_Indica[],8,FALSE),"")</f>
        <v>Mouffette  / Terreux</v>
      </c>
      <c r="K11" s="172" t="str">
        <f>IFERROR(VLOOKUP(E11,Préroulés_Indica[],2,FALSE),"-")</f>
        <v>-</v>
      </c>
      <c r="N11" s="1361"/>
      <c r="O11" s="1361"/>
      <c r="P11" s="1361"/>
      <c r="Q11" s="1361"/>
      <c r="R11" s="1361"/>
      <c r="S11" s="1361"/>
      <c r="T11" s="1361"/>
    </row>
    <row r="12" spans="1:20" ht="24" customHeight="1">
      <c r="A12" s="253">
        <f>IFERROR(VLOOKUP(E12,Préroulés_Indica[],11,FALSE),"-")</f>
        <v>2</v>
      </c>
      <c r="B12" s="165" t="str">
        <f>IFERROR(VLOOKUP(E12,Préroulés_Indica[],12,FALSE),"-")</f>
        <v>x</v>
      </c>
      <c r="C12" s="799">
        <f>IFERROR(VLOOKUP(E12,Préroulés_Indica[],13,FALSE),"-")</f>
        <v>0.5</v>
      </c>
      <c r="D12" s="800" t="str">
        <f>IFERROR(VLOOKUP(E12,Préroulés_Indica[],14,FALSE),"-")</f>
        <v>g</v>
      </c>
      <c r="E12" s="793" t="s">
        <v>123</v>
      </c>
      <c r="F12" s="212" t="str">
        <f>IFERROR(VLOOKUP(E12,Préroulés_Indica[],6,FALSE),"-")</f>
        <v>Irony</v>
      </c>
      <c r="G12" s="540">
        <f>IFERROR(VLOOKUP(E12,Préroulés_Indica[],16,FALSE),"-")</f>
        <v>8.3000000000000007</v>
      </c>
      <c r="H12" s="170">
        <v>0.22</v>
      </c>
      <c r="I12" s="170" t="s">
        <v>42</v>
      </c>
      <c r="J12" s="172" t="str">
        <f>IFERROR(VLOOKUP(E12,Préroulés_Indica[],8,FALSE),"")</f>
        <v>Fruité / Sucré</v>
      </c>
      <c r="K12" s="172" t="str">
        <f>IFERROR(VLOOKUP(E12,Préroulés_Indica[],2,FALSE),"-")</f>
        <v>Qc</v>
      </c>
      <c r="N12" s="1361"/>
      <c r="O12" s="1361"/>
      <c r="P12" s="1361"/>
      <c r="Q12" s="1361"/>
      <c r="R12" s="1361"/>
      <c r="S12" s="1361"/>
      <c r="T12" s="1361"/>
    </row>
    <row r="13" spans="1:20" ht="24" customHeight="1">
      <c r="A13" s="253">
        <f>IFERROR(VLOOKUP(E13,Préroulés_Indica[],11,FALSE),"-")</f>
        <v>3</v>
      </c>
      <c r="B13" s="165" t="str">
        <f>IFERROR(VLOOKUP(E13,Préroulés_Indica[],12,FALSE),"-")</f>
        <v>x</v>
      </c>
      <c r="C13" s="799">
        <f>IFERROR(VLOOKUP(E13,Préroulés_Indica[],13,FALSE),"-")</f>
        <v>0.5</v>
      </c>
      <c r="D13" s="800" t="str">
        <f>IFERROR(VLOOKUP(E13,Préroulés_Indica[],14,FALSE),"-")</f>
        <v>g</v>
      </c>
      <c r="E13" s="793" t="s">
        <v>124</v>
      </c>
      <c r="F13" s="212" t="str">
        <f>IFERROR(VLOOKUP(E13,Préroulés_Indica[],6,FALSE),"-")</f>
        <v>Fleurons</v>
      </c>
      <c r="G13" s="540">
        <f>IFERROR(VLOOKUP(E13,Préroulés_Indica[],16,FALSE),"-")</f>
        <v>11.4</v>
      </c>
      <c r="H13" s="170">
        <v>0.27</v>
      </c>
      <c r="I13" s="170" t="s">
        <v>42</v>
      </c>
      <c r="J13" s="172" t="str">
        <f>IFERROR(VLOOKUP(E13,Préroulés_Indica[],8,FALSE),"")</f>
        <v>- / -</v>
      </c>
      <c r="K13" s="172" t="str">
        <f>IFERROR(VLOOKUP(E13,Préroulés_Indica[],2,FALSE),"-")</f>
        <v>Qc</v>
      </c>
      <c r="N13" s="1361"/>
      <c r="O13" s="1361"/>
      <c r="P13" s="1361"/>
      <c r="Q13" s="1361"/>
      <c r="R13" s="1361"/>
      <c r="S13" s="1361"/>
      <c r="T13" s="1361"/>
    </row>
    <row r="14" spans="1:20" ht="24" customHeight="1">
      <c r="A14" s="253">
        <f>IFERROR(VLOOKUP(E14,Préroulés_Indica[],11,FALSE),"-")</f>
        <v>3</v>
      </c>
      <c r="B14" s="165" t="str">
        <f>IFERROR(VLOOKUP(E14,Préroulés_Indica[],12,FALSE),"-")</f>
        <v>x</v>
      </c>
      <c r="C14" s="799">
        <f>IFERROR(VLOOKUP(E14,Préroulés_Indica[],13,FALSE),"-")</f>
        <v>0.5</v>
      </c>
      <c r="D14" s="800" t="str">
        <f>IFERROR(VLOOKUP(E14,Préroulés_Indica[],14,FALSE),"-")</f>
        <v>g</v>
      </c>
      <c r="E14" s="793" t="s">
        <v>207</v>
      </c>
      <c r="F14" s="212" t="str">
        <f>IFERROR(VLOOKUP(E14,Préroulés_Indica[],6,FALSE),"-")</f>
        <v>Spinach</v>
      </c>
      <c r="G14" s="540">
        <f>IFERROR(VLOOKUP(E14,Préroulés_Indica[],16,FALSE),"-")</f>
        <v>11.9</v>
      </c>
      <c r="H14" s="170">
        <v>0.25</v>
      </c>
      <c r="I14" s="170" t="s">
        <v>42</v>
      </c>
      <c r="J14" s="172" t="str">
        <f>IFERROR(VLOOKUP(E14,Préroulés_Indica[],8,FALSE),"")</f>
        <v>Sucré / Fruité</v>
      </c>
      <c r="K14" s="172" t="str">
        <f>IFERROR(VLOOKUP(E14,Préroulés_Indica[],2,FALSE),"-")</f>
        <v>-</v>
      </c>
      <c r="N14" s="1361"/>
      <c r="O14" s="1361"/>
      <c r="P14" s="1361"/>
      <c r="Q14" s="1361"/>
      <c r="R14" s="1361"/>
      <c r="S14" s="1361"/>
      <c r="T14" s="1361"/>
    </row>
    <row r="15" spans="1:20" ht="24" customHeight="1">
      <c r="A15" s="253">
        <f>IFERROR(VLOOKUP(E15,Préroulés_Indica[],11,FALSE),"-")</f>
        <v>3</v>
      </c>
      <c r="B15" s="165" t="str">
        <f>IFERROR(VLOOKUP(E15,Préroulés_Indica[],12,FALSE),"-")</f>
        <v>x</v>
      </c>
      <c r="C15" s="799">
        <f>IFERROR(VLOOKUP(E15,Préroulés_Indica[],13,FALSE),"-")</f>
        <v>0.5</v>
      </c>
      <c r="D15" s="800" t="str">
        <f>IFERROR(VLOOKUP(E15,Préroulés_Indica[],14,FALSE),"-")</f>
        <v>g</v>
      </c>
      <c r="E15" s="793" t="s">
        <v>125</v>
      </c>
      <c r="F15" s="212" t="str">
        <f>IFERROR(VLOOKUP(E15,Préroulés_Indica[],6,FALSE),"-")</f>
        <v>San Rafael '71</v>
      </c>
      <c r="G15" s="540">
        <f>IFERROR(VLOOKUP(E15,Préroulés_Indica[],16,FALSE),"-")</f>
        <v>17</v>
      </c>
      <c r="H15" s="170">
        <v>0.24</v>
      </c>
      <c r="I15" s="170" t="s">
        <v>42</v>
      </c>
      <c r="J15" s="172" t="str">
        <f>IFERROR(VLOOKUP(E15,Préroulés_Indica[],8,FALSE),"")</f>
        <v>Sucré / Diesel</v>
      </c>
      <c r="K15" s="172" t="str">
        <f>IFERROR(VLOOKUP(E15,Préroulés_Indica[],2,FALSE),"-")</f>
        <v>-</v>
      </c>
      <c r="N15" s="1361"/>
      <c r="O15" s="1361"/>
      <c r="P15" s="1361"/>
      <c r="Q15" s="1361"/>
      <c r="R15" s="1361"/>
      <c r="S15" s="1361"/>
      <c r="T15" s="1361"/>
    </row>
    <row r="16" spans="1:20" ht="24" customHeight="1">
      <c r="A16" s="253">
        <f>IFERROR(VLOOKUP(E16,Préroulés_Indica[],11,FALSE),"-")</f>
        <v>3</v>
      </c>
      <c r="B16" s="165" t="str">
        <f>IFERROR(VLOOKUP(E16,Préroulés_Indica[],12,FALSE),"-")</f>
        <v>x</v>
      </c>
      <c r="C16" s="799">
        <f>IFERROR(VLOOKUP(E16,Préroulés_Indica[],13,FALSE),"-")</f>
        <v>0.5</v>
      </c>
      <c r="D16" s="800" t="str">
        <f>IFERROR(VLOOKUP(E16,Préroulés_Indica[],14,FALSE),"-")</f>
        <v>g</v>
      </c>
      <c r="E16" s="793" t="s">
        <v>127</v>
      </c>
      <c r="F16" s="212" t="str">
        <f>IFERROR(VLOOKUP(E16,Préroulés_Indica[],6,FALSE),"-")</f>
        <v>Promenade</v>
      </c>
      <c r="G16" s="540">
        <f>IFERROR(VLOOKUP(E16,Préroulés_Indica[],16,FALSE),"-")</f>
        <v>9.9</v>
      </c>
      <c r="H16" s="170">
        <v>0.24</v>
      </c>
      <c r="I16" s="170" t="s">
        <v>42</v>
      </c>
      <c r="J16" s="172" t="str">
        <f>IFERROR(VLOOKUP(E16,Préroulés_Indica[],8,FALSE),"")</f>
        <v>Sucré / Diesel</v>
      </c>
      <c r="K16" s="172" t="str">
        <f>IFERROR(VLOOKUP(E16,Préroulés_Indica[],2,FALSE),"-")</f>
        <v>-</v>
      </c>
      <c r="N16" s="1361"/>
      <c r="O16" s="1361"/>
      <c r="P16" s="1361"/>
      <c r="Q16" s="1361"/>
      <c r="R16" s="1361"/>
      <c r="S16" s="1361"/>
      <c r="T16" s="1361"/>
    </row>
    <row r="17" spans="1:20" ht="24" customHeight="1">
      <c r="A17" s="253">
        <f>IFERROR(VLOOKUP(E17,Préroulés_Indica[],11,FALSE),"-")</f>
        <v>3</v>
      </c>
      <c r="B17" s="165" t="str">
        <f>IFERROR(VLOOKUP(E17,Préroulés_Indica[],12,FALSE),"-")</f>
        <v>x</v>
      </c>
      <c r="C17" s="799">
        <f>IFERROR(VLOOKUP(E17,Préroulés_Indica[],13,FALSE),"-")</f>
        <v>0.5</v>
      </c>
      <c r="D17" s="800" t="str">
        <f>IFERROR(VLOOKUP(E17,Préroulés_Indica[],14,FALSE),"-")</f>
        <v>g</v>
      </c>
      <c r="E17" s="793" t="s">
        <v>126</v>
      </c>
      <c r="F17" s="212" t="str">
        <f>IFERROR(VLOOKUP(E17,Préroulés_Indica[],6,FALSE),"-")</f>
        <v>Promenade</v>
      </c>
      <c r="G17" s="540">
        <f>IFERROR(VLOOKUP(E17,Préroulés_Indica[],16,FALSE),"-")</f>
        <v>10.6</v>
      </c>
      <c r="H17" s="170">
        <v>0.23</v>
      </c>
      <c r="I17" s="170" t="s">
        <v>42</v>
      </c>
      <c r="J17" s="172" t="str">
        <f>IFERROR(VLOOKUP(E17,Préroulés_Indica[],8,FALSE),"")</f>
        <v>Épicé / Moufette</v>
      </c>
      <c r="K17" s="172" t="str">
        <f>IFERROR(VLOOKUP(E17,Préroulés_Indica[],2,FALSE),"-")</f>
        <v>-</v>
      </c>
      <c r="N17" s="1361"/>
      <c r="O17" s="1361"/>
      <c r="P17" s="1361"/>
      <c r="Q17" s="1361"/>
      <c r="R17" s="1361"/>
      <c r="S17" s="1361"/>
      <c r="T17" s="1361"/>
    </row>
    <row r="18" spans="1:20" ht="24" customHeight="1">
      <c r="A18" s="253">
        <f>IFERROR(VLOOKUP(E18,Préroulés_Indica[],11,FALSE),"-")</f>
        <v>3</v>
      </c>
      <c r="B18" s="165" t="str">
        <f>IFERROR(VLOOKUP(E18,Préroulés_Indica[],12,FALSE),"-")</f>
        <v>x</v>
      </c>
      <c r="C18" s="799">
        <f>IFERROR(VLOOKUP(E18,Préroulés_Indica[],13,FALSE),"-")</f>
        <v>0.5</v>
      </c>
      <c r="D18" s="800" t="str">
        <f>IFERROR(VLOOKUP(E18,Préroulés_Indica[],14,FALSE),"-")</f>
        <v>g</v>
      </c>
      <c r="E18" s="793" t="s">
        <v>128</v>
      </c>
      <c r="F18" s="212" t="str">
        <f>IFERROR(VLOOKUP(E18,Préroulés_Indica[],6,FALSE),"-")</f>
        <v>San Rafael '71</v>
      </c>
      <c r="G18" s="540">
        <f>IFERROR(VLOOKUP(E18,Préroulés_Indica[],16,FALSE),"-")</f>
        <v>17</v>
      </c>
      <c r="H18" s="171">
        <v>0.21</v>
      </c>
      <c r="I18" s="426" t="s">
        <v>42</v>
      </c>
      <c r="J18" s="172" t="str">
        <f>IFERROR(VLOOKUP(E18,Préroulés_Indica[],8,FALSE),"")</f>
        <v>Citronné / Floral</v>
      </c>
      <c r="K18" s="172" t="str">
        <f>IFERROR(VLOOKUP(E18,Préroulés_Indica[],2,FALSE),"-")</f>
        <v>-</v>
      </c>
      <c r="N18" s="1361"/>
      <c r="O18" s="1361"/>
      <c r="P18" s="1361"/>
      <c r="Q18" s="1361"/>
      <c r="R18" s="1361"/>
      <c r="S18" s="1361"/>
      <c r="T18" s="1361"/>
    </row>
    <row r="19" spans="1:20" ht="24" customHeight="1">
      <c r="A19" s="253">
        <f>IFERROR(VLOOKUP(E19,Préroulés_Indica[],11,FALSE),"-")</f>
        <v>5</v>
      </c>
      <c r="B19" s="165" t="str">
        <f>IFERROR(VLOOKUP(E19,Préroulés_Indica[],12,FALSE),"-")</f>
        <v>x</v>
      </c>
      <c r="C19" s="799">
        <f>IFERROR(VLOOKUP(E19,Préroulés_Indica[],13,FALSE),"-")</f>
        <v>0.5</v>
      </c>
      <c r="D19" s="800" t="str">
        <f>IFERROR(VLOOKUP(E19,Préroulés_Indica[],14,FALSE),"-")</f>
        <v>g</v>
      </c>
      <c r="E19" s="793" t="s">
        <v>129</v>
      </c>
      <c r="F19" s="212" t="str">
        <f>IFERROR(VLOOKUP(E19,Préroulés_Indica[],6,FALSE),"-")</f>
        <v>Ono Cannabis</v>
      </c>
      <c r="G19" s="540">
        <f>IFERROR(VLOOKUP(E19,Préroulés_Indica[],16,FALSE),"-")</f>
        <v>24.9</v>
      </c>
      <c r="H19" s="170">
        <v>0.28999999999999998</v>
      </c>
      <c r="I19" s="170" t="s">
        <v>42</v>
      </c>
      <c r="J19" s="172" t="str">
        <f>IFERROR(VLOOKUP(E19,Préroulés_Indica[],8,FALSE),"")</f>
        <v>Fruité / Sucré</v>
      </c>
      <c r="K19" s="172" t="str">
        <f>IFERROR(VLOOKUP(E19,Préroulés_Indica[],2,FALSE),"-")</f>
        <v>Qc</v>
      </c>
      <c r="N19" s="1361"/>
      <c r="O19" s="1361"/>
      <c r="P19" s="1361"/>
      <c r="Q19" s="1361"/>
      <c r="R19" s="1361"/>
      <c r="S19" s="1361"/>
      <c r="T19" s="1361"/>
    </row>
    <row r="20" spans="1:20" ht="24" customHeight="1">
      <c r="A20" s="253">
        <f>IFERROR(VLOOKUP(E20,Préroulés_Indica[],11,FALSE),"-")</f>
        <v>5</v>
      </c>
      <c r="B20" s="165" t="str">
        <f>IFERROR(VLOOKUP(E20,Préroulés_Indica[],12,FALSE),"-")</f>
        <v>x</v>
      </c>
      <c r="C20" s="799">
        <f>IFERROR(VLOOKUP(E20,Préroulés_Indica[],13,FALSE),"-")</f>
        <v>0.5</v>
      </c>
      <c r="D20" s="800" t="str">
        <f>IFERROR(VLOOKUP(E20,Préroulés_Indica[],14,FALSE),"-")</f>
        <v>g</v>
      </c>
      <c r="E20" s="793" t="s">
        <v>130</v>
      </c>
      <c r="F20" s="212" t="str">
        <f>IFERROR(VLOOKUP(E20,Préroulés_Indica[],6,FALSE),"-")</f>
        <v>R'Belle</v>
      </c>
      <c r="G20" s="540">
        <f>IFERROR(VLOOKUP(E20,Préroulés_Indica[],16,FALSE),"-")</f>
        <v>22.9</v>
      </c>
      <c r="H20" s="170">
        <v>0.28000000000000003</v>
      </c>
      <c r="I20" s="170" t="s">
        <v>42</v>
      </c>
      <c r="J20" s="172" t="str">
        <f>IFERROR(VLOOKUP(E20,Préroulés_Indica[],8,FALSE),"")</f>
        <v>Fruité / Épicé</v>
      </c>
      <c r="K20" s="172" t="str">
        <f>IFERROR(VLOOKUP(E20,Préroulés_Indica[],2,FALSE),"-")</f>
        <v>Qc</v>
      </c>
      <c r="N20" s="1361"/>
      <c r="O20" s="1361"/>
      <c r="P20" s="1361"/>
      <c r="Q20" s="1361"/>
      <c r="R20" s="1361"/>
      <c r="S20" s="1361"/>
      <c r="T20" s="1361"/>
    </row>
    <row r="21" spans="1:20" ht="24" customHeight="1">
      <c r="A21" s="253">
        <f>IFERROR(VLOOKUP(E21,Préroulés_Indica[],11,FALSE),"-")</f>
        <v>5</v>
      </c>
      <c r="B21" s="165" t="str">
        <f>IFERROR(VLOOKUP(E21,Préroulés_Indica[],12,FALSE),"-")</f>
        <v>x</v>
      </c>
      <c r="C21" s="799">
        <f>IFERROR(VLOOKUP(E21,Préroulés_Indica[],13,FALSE),"-")</f>
        <v>0.5</v>
      </c>
      <c r="D21" s="800" t="str">
        <f>IFERROR(VLOOKUP(E21,Préroulés_Indica[],14,FALSE),"-")</f>
        <v>g</v>
      </c>
      <c r="E21" s="793" t="s">
        <v>131</v>
      </c>
      <c r="F21" s="212" t="str">
        <f>IFERROR(VLOOKUP(E21,Préroulés_Indica[],6,FALSE),"-")</f>
        <v>Tribal</v>
      </c>
      <c r="G21" s="540">
        <f>IFERROR(VLOOKUP(E21,Préroulés_Indica[],16,FALSE),"-")</f>
        <v>23</v>
      </c>
      <c r="H21" s="171">
        <v>0.25</v>
      </c>
      <c r="I21" s="426" t="s">
        <v>42</v>
      </c>
      <c r="J21" s="172" t="str">
        <f>IFERROR(VLOOKUP(E21,Préroulés_Indica[],8,FALSE),"")</f>
        <v>Diesel / Fruité</v>
      </c>
      <c r="K21" s="172" t="str">
        <f>IFERROR(VLOOKUP(E21,Préroulés_Indica[],2,FALSE),"-")</f>
        <v>Qc</v>
      </c>
      <c r="N21" s="1361"/>
      <c r="O21" s="1361"/>
      <c r="P21" s="1361"/>
      <c r="Q21" s="1361"/>
      <c r="R21" s="1361"/>
      <c r="S21" s="1361"/>
      <c r="T21" s="1361"/>
    </row>
    <row r="22" spans="1:20" ht="24" customHeight="1">
      <c r="A22" s="253">
        <f>IFERROR(VLOOKUP(E22,Préroulés_Indica[],11,FALSE),"-")</f>
        <v>5</v>
      </c>
      <c r="B22" s="165" t="str">
        <f>IFERROR(VLOOKUP(E22,Préroulés_Indica[],12,FALSE),"-")</f>
        <v>x</v>
      </c>
      <c r="C22" s="799">
        <f>IFERROR(VLOOKUP(E22,Préroulés_Indica[],13,FALSE),"-")</f>
        <v>0.5</v>
      </c>
      <c r="D22" s="800" t="str">
        <f>IFERROR(VLOOKUP(E22,Préroulés_Indica[],14,FALSE),"-")</f>
        <v>g</v>
      </c>
      <c r="E22" s="793" t="s">
        <v>132</v>
      </c>
      <c r="F22" s="212" t="str">
        <f>IFERROR(VLOOKUP(E22,Préroulés_Indica[],6,FALSE),"-")</f>
        <v>Tribal</v>
      </c>
      <c r="G22" s="540">
        <f>IFERROR(VLOOKUP(E22,Préroulés_Indica[],16,FALSE),"-")</f>
        <v>23</v>
      </c>
      <c r="H22" s="170">
        <v>0.24</v>
      </c>
      <c r="I22" s="170" t="s">
        <v>42</v>
      </c>
      <c r="J22" s="172" t="str">
        <f>IFERROR(VLOOKUP(E22,Préroulés_Indica[],8,FALSE),"")</f>
        <v>Épicé / Sucré</v>
      </c>
      <c r="K22" s="172" t="str">
        <f>IFERROR(VLOOKUP(E22,Préroulés_Indica[],2,FALSE),"-")</f>
        <v>Qc</v>
      </c>
      <c r="N22" s="1361"/>
      <c r="O22" s="1361"/>
      <c r="P22" s="1361"/>
      <c r="Q22" s="1361"/>
      <c r="R22" s="1361"/>
      <c r="S22" s="1361"/>
      <c r="T22" s="1361"/>
    </row>
    <row r="23" spans="1:20" ht="24" customHeight="1">
      <c r="A23" s="253">
        <f>IFERROR(VLOOKUP(E23,Préroulés_Indica[],11,FALSE),"-")</f>
        <v>5</v>
      </c>
      <c r="B23" s="165" t="str">
        <f>IFERROR(VLOOKUP(E23,Préroulés_Indica[],12,FALSE),"-")</f>
        <v>x</v>
      </c>
      <c r="C23" s="799">
        <f>IFERROR(VLOOKUP(E23,Préroulés_Indica[],13,FALSE),"-")</f>
        <v>0.5</v>
      </c>
      <c r="D23" s="800" t="str">
        <f>IFERROR(VLOOKUP(E23,Préroulés_Indica[],14,FALSE),"-")</f>
        <v>g</v>
      </c>
      <c r="E23" s="793" t="s">
        <v>133</v>
      </c>
      <c r="F23" s="212" t="str">
        <f>IFERROR(VLOOKUP(E23,Préroulés_Indica[],6,FALSE),"-")</f>
        <v>Tribal</v>
      </c>
      <c r="G23" s="910">
        <f>IFERROR(VLOOKUP(E23,Préroulés_Indica[],16,FALSE),"-")</f>
        <v>23</v>
      </c>
      <c r="H23" s="170">
        <v>0.23</v>
      </c>
      <c r="I23" s="170" t="s">
        <v>42</v>
      </c>
      <c r="J23" s="172" t="str">
        <f>IFERROR(VLOOKUP(E23,Préroulés_Indica[],8,FALSE),"")</f>
        <v>Diesel / Épicé</v>
      </c>
      <c r="K23" s="172" t="str">
        <f>IFERROR(VLOOKUP(E23,Préroulés_Indica[],2,FALSE),"-")</f>
        <v>Qc</v>
      </c>
      <c r="N23" s="1361"/>
      <c r="O23" s="1361"/>
      <c r="P23" s="1361"/>
      <c r="Q23" s="1361"/>
      <c r="R23" s="1361"/>
      <c r="S23" s="1361"/>
      <c r="T23" s="1361"/>
    </row>
    <row r="24" spans="1:20" ht="24" customHeight="1">
      <c r="A24" s="253">
        <f>IFERROR(VLOOKUP(E24,Préroulés_Indica[],11,FALSE),"-")</f>
        <v>6</v>
      </c>
      <c r="B24" s="165" t="str">
        <f>IFERROR(VLOOKUP(E24,Préroulés_Indica[],12,FALSE),"-")</f>
        <v>x</v>
      </c>
      <c r="C24" s="799">
        <f>IFERROR(VLOOKUP(E24,Préroulés_Indica[],13,FALSE),"-")</f>
        <v>0.35</v>
      </c>
      <c r="D24" s="800" t="str">
        <f>IFERROR(VLOOKUP(E24,Préroulés_Indica[],14,FALSE),"-")</f>
        <v>g</v>
      </c>
      <c r="E24" s="793" t="s">
        <v>134</v>
      </c>
      <c r="F24" s="212" t="str">
        <f>IFERROR(VLOOKUP(E24,Préroulés_Indica[],6,FALSE),"-")</f>
        <v>Fleurons</v>
      </c>
      <c r="G24" s="540">
        <f>IFERROR(VLOOKUP(E24,Préroulés_Indica[],16,FALSE),"-")</f>
        <v>17.5</v>
      </c>
      <c r="H24" s="170">
        <v>0.27</v>
      </c>
      <c r="I24" s="170" t="s">
        <v>42</v>
      </c>
      <c r="J24" s="172" t="str">
        <f>IFERROR(VLOOKUP(E24,Préroulés_Indica[],8,FALSE),"")</f>
        <v>- / -</v>
      </c>
      <c r="K24" s="172" t="str">
        <f>IFERROR(VLOOKUP(E24,Préroulés_Indica[],2,FALSE),"-")</f>
        <v>Qc</v>
      </c>
      <c r="N24" s="1361"/>
      <c r="O24" s="1361"/>
      <c r="P24" s="1361"/>
      <c r="Q24" s="1361"/>
      <c r="R24" s="1361"/>
      <c r="S24" s="1361"/>
      <c r="T24" s="1361"/>
    </row>
    <row r="25" spans="1:20" ht="24" customHeight="1">
      <c r="A25" s="253">
        <f>IFERROR(VLOOKUP(E25,Préroulés_Indica[],11,FALSE),"-")</f>
        <v>7</v>
      </c>
      <c r="B25" s="165" t="str">
        <f>IFERROR(VLOOKUP(E25,Préroulés_Indica[],12,FALSE),"-")</f>
        <v>x</v>
      </c>
      <c r="C25" s="799">
        <f>IFERROR(VLOOKUP(E25,Préroulés_Indica[],13,FALSE),"-")</f>
        <v>0.5</v>
      </c>
      <c r="D25" s="800" t="str">
        <f>IFERROR(VLOOKUP(E25,Préroulés_Indica[],14,FALSE),"-")</f>
        <v>g</v>
      </c>
      <c r="E25" s="793" t="s">
        <v>135</v>
      </c>
      <c r="F25" s="212" t="str">
        <f>IFERROR(VLOOKUP(E25,Préroulés_Indica[],6,FALSE),"-")</f>
        <v>San Rafael '71</v>
      </c>
      <c r="G25" s="895">
        <f>IFERROR(VLOOKUP(E25,Préroulés_Indica[],16,FALSE),"-")</f>
        <v>31.1</v>
      </c>
      <c r="H25" s="170">
        <v>0.26</v>
      </c>
      <c r="I25" s="170" t="s">
        <v>42</v>
      </c>
      <c r="J25" s="819" t="str">
        <f>IFERROR(VLOOKUP(E25,Préroulés_Indica[],8,FALSE),"")</f>
        <v>Fruité / Épicé</v>
      </c>
      <c r="K25" s="819" t="str">
        <f>IFERROR(VLOOKUP(E25,Préroulés_Indica[],2,FALSE),"-")</f>
        <v>-</v>
      </c>
      <c r="N25" s="1361"/>
      <c r="O25" s="1361"/>
      <c r="P25" s="1361"/>
      <c r="Q25" s="1361"/>
      <c r="R25" s="1361"/>
      <c r="S25" s="1361"/>
      <c r="T25" s="1361"/>
    </row>
    <row r="26" spans="1:20" ht="24" customHeight="1">
      <c r="A26" s="253">
        <f>IFERROR(VLOOKUP(E26,Préroulés_Indica[],11,FALSE),"-")</f>
        <v>7</v>
      </c>
      <c r="B26" s="165" t="str">
        <f>IFERROR(VLOOKUP(E26,Préroulés_Indica[],12,FALSE),"-")</f>
        <v>x</v>
      </c>
      <c r="C26" s="799">
        <f>IFERROR(VLOOKUP(E26,Préroulés_Indica[],13,FALSE),"-")</f>
        <v>0.5</v>
      </c>
      <c r="D26" s="800" t="str">
        <f>IFERROR(VLOOKUP(E26,Préroulés_Indica[],14,FALSE),"-")</f>
        <v>g</v>
      </c>
      <c r="E26" s="793" t="s">
        <v>136</v>
      </c>
      <c r="F26" s="212" t="str">
        <f>IFERROR(VLOOKUP(E26,Préroulés_Indica[],6,FALSE),"-")</f>
        <v>Daily Special</v>
      </c>
      <c r="G26" s="813">
        <f>IFERROR(VLOOKUP(E26,Préroulés_Indica[],16,FALSE),"-")</f>
        <v>24.6</v>
      </c>
      <c r="H26" s="170">
        <v>0.24</v>
      </c>
      <c r="I26" s="170" t="s">
        <v>42</v>
      </c>
      <c r="J26" s="819" t="str">
        <f>IFERROR(VLOOKUP(E26,Préroulés_Indica[],8,FALSE),"")</f>
        <v>Diesel / Épicé</v>
      </c>
      <c r="K26" s="819" t="str">
        <f>IFERROR(VLOOKUP(E26,Préroulés_Indica[],2,FALSE),"-")</f>
        <v>-</v>
      </c>
      <c r="N26" s="1361"/>
      <c r="O26" s="1361"/>
      <c r="P26" s="1361"/>
      <c r="Q26" s="1361"/>
      <c r="R26" s="1361"/>
      <c r="S26" s="1361"/>
      <c r="T26" s="1361"/>
    </row>
    <row r="27" spans="1:20" ht="24" customHeight="1">
      <c r="A27" s="253">
        <f>IFERROR(VLOOKUP(E27,Préroulés_Indica[],11,FALSE),"-")</f>
        <v>9</v>
      </c>
      <c r="B27" s="165" t="str">
        <f>IFERROR(VLOOKUP(E27,Préroulés_Indica[],12,FALSE),"-")</f>
        <v>x</v>
      </c>
      <c r="C27" s="799">
        <f>IFERROR(VLOOKUP(E27,Préroulés_Indica[],13,FALSE),"-")</f>
        <v>0.45</v>
      </c>
      <c r="D27" s="800" t="str">
        <f>IFERROR(VLOOKUP(E27,Préroulés_Indica[],14,FALSE),"-")</f>
        <v>g</v>
      </c>
      <c r="E27" s="793" t="s">
        <v>137</v>
      </c>
      <c r="F27" s="212" t="str">
        <f>IFERROR(VLOOKUP(E27,Préroulés_Indica[],6,FALSE),"-")</f>
        <v>Bleuh</v>
      </c>
      <c r="G27" s="813">
        <f>IFERROR(VLOOKUP(E27,Préroulés_Indica[],16,FALSE),"-")</f>
        <v>30</v>
      </c>
      <c r="H27" s="170">
        <v>0.28000000000000003</v>
      </c>
      <c r="I27" s="170" t="s">
        <v>42</v>
      </c>
      <c r="J27" s="819" t="str">
        <f>IFERROR(VLOOKUP(E27,Préroulés_Indica[],8,FALSE),"")</f>
        <v>- / -</v>
      </c>
      <c r="K27" s="819" t="str">
        <f>IFERROR(VLOOKUP(E27,Préroulés_Indica[],2,FALSE),"-")</f>
        <v>Qc</v>
      </c>
      <c r="N27" s="1361"/>
      <c r="O27" s="1361"/>
      <c r="P27" s="1361"/>
      <c r="Q27" s="1361"/>
      <c r="R27" s="1361"/>
      <c r="S27" s="1361"/>
      <c r="T27" s="1361"/>
    </row>
    <row r="28" spans="1:20" ht="24" customHeight="1">
      <c r="A28" s="581">
        <f>IFERROR(VLOOKUP(E28,Préroulés_Indica[],11,FALSE),"-")</f>
        <v>10</v>
      </c>
      <c r="B28" s="582" t="str">
        <f>IFERROR(VLOOKUP(E28,Préroulés_Indica[],12,FALSE),"-")</f>
        <v>x</v>
      </c>
      <c r="C28" s="801">
        <f>IFERROR(VLOOKUP(E28,Préroulés_Indica[],13,FALSE),"-")</f>
        <v>0.35</v>
      </c>
      <c r="D28" s="802" t="str">
        <f>IFERROR(VLOOKUP(E28,Préroulés_Indica[],14,FALSE),"-")</f>
        <v>g</v>
      </c>
      <c r="E28" s="793" t="s">
        <v>138</v>
      </c>
      <c r="F28" s="212" t="str">
        <f>IFERROR(VLOOKUP(E28,Préroulés_Indica[],6,FALSE),"-")</f>
        <v>Spinach</v>
      </c>
      <c r="G28" s="540">
        <f>IFERROR(VLOOKUP(E28,Préroulés_Indica[],16,FALSE),"-")</f>
        <v>24.5</v>
      </c>
      <c r="H28" s="171">
        <v>0.26</v>
      </c>
      <c r="I28" s="426" t="s">
        <v>42</v>
      </c>
      <c r="J28" s="172" t="str">
        <f>IFERROR(VLOOKUP(E28,Préroulés_Indica[],8,FALSE),"")</f>
        <v>Sucré / Fruité</v>
      </c>
      <c r="K28" s="172" t="str">
        <f>IFERROR(VLOOKUP(E28,Préroulés_Indica[],2,FALSE),"-")</f>
        <v>-</v>
      </c>
      <c r="N28" s="1361"/>
      <c r="O28" s="1361"/>
      <c r="P28" s="1361"/>
      <c r="Q28" s="1361"/>
      <c r="R28" s="1361"/>
      <c r="S28" s="1361"/>
      <c r="T28" s="1361"/>
    </row>
    <row r="29" spans="1:20" ht="24" customHeight="1">
      <c r="A29" s="581">
        <f>IFERROR(VLOOKUP(E29,Préroulés_Indica[],11,FALSE),"-")</f>
        <v>10</v>
      </c>
      <c r="B29" s="582" t="str">
        <f>IFERROR(VLOOKUP(E29,Préroulés_Indica[],12,FALSE),"-")</f>
        <v>x</v>
      </c>
      <c r="C29" s="801">
        <f>IFERROR(VLOOKUP(E29,Préroulés_Indica[],13,FALSE),"-")</f>
        <v>0.35</v>
      </c>
      <c r="D29" s="802" t="str">
        <f>IFERROR(VLOOKUP(E29,Préroulés_Indica[],14,FALSE),"-")</f>
        <v>g</v>
      </c>
      <c r="E29" s="793" t="s">
        <v>139</v>
      </c>
      <c r="F29" s="212" t="str">
        <f>IFERROR(VLOOKUP(E29,Préroulés_Indica[],6,FALSE),"-")</f>
        <v>Original Stash</v>
      </c>
      <c r="G29" s="540">
        <f>IFERROR(VLOOKUP(E29,Préroulés_Indica[],16,FALSE),"-")</f>
        <v>28.1</v>
      </c>
      <c r="H29" s="170">
        <v>0.22</v>
      </c>
      <c r="I29" s="170" t="s">
        <v>42</v>
      </c>
      <c r="J29" s="172" t="str">
        <f>IFERROR(VLOOKUP(E29,Préroulés_Indica[],8,FALSE),"")</f>
        <v xml:space="preserve">Mouffette / </v>
      </c>
      <c r="K29" s="172" t="str">
        <f>IFERROR(VLOOKUP(E29,Préroulés_Indica[],2,FALSE),"-")</f>
        <v>Qc</v>
      </c>
      <c r="N29" s="1361"/>
      <c r="O29" s="1361"/>
      <c r="P29" s="1361"/>
      <c r="Q29" s="1361"/>
      <c r="R29" s="1361"/>
      <c r="S29" s="1361"/>
      <c r="T29" s="1361"/>
    </row>
    <row r="30" spans="1:20" ht="24" customHeight="1">
      <c r="A30" s="253">
        <f>IFERROR(VLOOKUP(E30,Préroulés_Indica[],11,FALSE),"-")</f>
        <v>10</v>
      </c>
      <c r="B30" s="165" t="str">
        <f>IFERROR(VLOOKUP(E30,Préroulés_Indica[],12,FALSE),"-")</f>
        <v>x</v>
      </c>
      <c r="C30" s="799">
        <f>IFERROR(VLOOKUP(E30,Préroulés_Indica[],13,FALSE),"-")</f>
        <v>0.35</v>
      </c>
      <c r="D30" s="800" t="str">
        <f>IFERROR(VLOOKUP(E30,Préroulés_Indica[],14,FALSE),"-")</f>
        <v>g</v>
      </c>
      <c r="E30" s="793" t="s">
        <v>140</v>
      </c>
      <c r="F30" s="212" t="str">
        <f>IFERROR(VLOOKUP(E30,Préroulés_Indica[],6,FALSE),"-")</f>
        <v>Color Cannabis</v>
      </c>
      <c r="G30" s="540">
        <f>IFERROR(VLOOKUP(E30,Préroulés_Indica[],16,FALSE),"-")</f>
        <v>22.2</v>
      </c>
      <c r="H30" s="171">
        <v>0.22</v>
      </c>
      <c r="I30" s="426" t="s">
        <v>42</v>
      </c>
      <c r="J30" s="172" t="str">
        <f>IFERROR(VLOOKUP(E30,Préroulés_Indica[],8,FALSE),"")</f>
        <v>Fruité / Floral</v>
      </c>
      <c r="K30" s="172" t="str">
        <f>IFERROR(VLOOKUP(E30,Préroulés_Indica[],2,FALSE),"-")</f>
        <v>-</v>
      </c>
      <c r="N30" s="1361"/>
      <c r="O30" s="1361"/>
      <c r="P30" s="1361"/>
      <c r="Q30" s="1361"/>
      <c r="R30" s="1361"/>
      <c r="S30" s="1361"/>
      <c r="T30" s="1361"/>
    </row>
    <row r="31" spans="1:20" ht="24" customHeight="1">
      <c r="A31" s="253">
        <f>IFERROR(VLOOKUP(E31,Préroulés_Indica[],11,FALSE),"-")</f>
        <v>10</v>
      </c>
      <c r="B31" s="165" t="str">
        <f>IFERROR(VLOOKUP(E31,Préroulés_Indica[],12,FALSE),"-")</f>
        <v>x</v>
      </c>
      <c r="C31" s="799">
        <f>IFERROR(VLOOKUP(E31,Préroulés_Indica[],13,FALSE),"-")</f>
        <v>0.35</v>
      </c>
      <c r="D31" s="800" t="str">
        <f>IFERROR(VLOOKUP(E31,Préroulés_Indica[],14,FALSE),"-")</f>
        <v>g</v>
      </c>
      <c r="E31" s="793" t="s">
        <v>141</v>
      </c>
      <c r="F31" s="212" t="str">
        <f>IFERROR(VLOOKUP(E31,Préroulés_Indica[],6,FALSE),"-")</f>
        <v>Vert</v>
      </c>
      <c r="G31" s="540">
        <f>IFERROR(VLOOKUP(E31,Préroulés_Indica[],16,FALSE),"-")</f>
        <v>29.2</v>
      </c>
      <c r="H31" s="171">
        <v>0.04</v>
      </c>
      <c r="I31" s="426">
        <v>0.12</v>
      </c>
      <c r="J31" s="172" t="str">
        <f>IFERROR(VLOOKUP(E31,Préroulés_Indica[],8,FALSE),"")</f>
        <v>Sucré / Fruité</v>
      </c>
      <c r="K31" s="172" t="str">
        <f>IFERROR(VLOOKUP(E31,Préroulés_Indica[],2,FALSE),"-")</f>
        <v>Qc</v>
      </c>
      <c r="N31" s="1361"/>
      <c r="O31" s="1361"/>
      <c r="P31" s="1361"/>
      <c r="Q31" s="1361"/>
      <c r="R31" s="1361"/>
      <c r="S31" s="1361"/>
      <c r="T31" s="1361"/>
    </row>
    <row r="32" spans="1:20" ht="24" customHeight="1">
      <c r="A32" s="253">
        <f>IFERROR(VLOOKUP(E32,Préroulés_Indica[],11,FALSE),"-")</f>
        <v>12</v>
      </c>
      <c r="B32" s="165" t="str">
        <f>IFERROR(VLOOKUP(E32,Préroulés_Indica[],12,FALSE),"-")</f>
        <v>x</v>
      </c>
      <c r="C32" s="799">
        <f>IFERROR(VLOOKUP(E32,Préroulés_Indica[],13,FALSE),"-")</f>
        <v>0.5</v>
      </c>
      <c r="D32" s="800" t="str">
        <f>IFERROR(VLOOKUP(E32,Préroulés_Indica[],14,FALSE),"-")</f>
        <v>g</v>
      </c>
      <c r="E32" s="793" t="s">
        <v>57</v>
      </c>
      <c r="F32" s="212" t="str">
        <f>IFERROR(VLOOKUP(E32,Préroulés_Indica[],6,FALSE),"-")</f>
        <v>QcGoldtech</v>
      </c>
      <c r="G32" s="540">
        <f>IFERROR(VLOOKUP(E32,Préroulés_Indica[],16,FALSE),"-")</f>
        <v>49.7</v>
      </c>
      <c r="H32" s="171">
        <v>0.23</v>
      </c>
      <c r="I32" s="426" t="s">
        <v>42</v>
      </c>
      <c r="J32" s="172" t="str">
        <f>IFERROR(VLOOKUP(E32,Préroulés_Indica[],8,FALSE),"")</f>
        <v>Terreux / Sucré</v>
      </c>
      <c r="K32" s="172" t="str">
        <f>IFERROR(VLOOKUP(E32,Préroulés_Indica[],2,FALSE),"-")</f>
        <v>Qc</v>
      </c>
      <c r="N32" s="1361"/>
      <c r="O32" s="1361"/>
      <c r="P32" s="1361"/>
      <c r="Q32" s="1361"/>
      <c r="R32" s="1361"/>
      <c r="S32" s="1361"/>
      <c r="T32" s="1361"/>
    </row>
    <row r="33" spans="1:20" ht="24" customHeight="1">
      <c r="A33" s="253">
        <f>IFERROR(VLOOKUP(E33,Préroulés_Indica[],11,FALSE),"-")</f>
        <v>14</v>
      </c>
      <c r="B33" s="165" t="str">
        <f>IFERROR(VLOOKUP(E33,Préroulés_Indica[],12,FALSE),"-")</f>
        <v>x</v>
      </c>
      <c r="C33" s="799">
        <f>IFERROR(VLOOKUP(E33,Préroulés_Indica[],13,FALSE),"-")</f>
        <v>0.5</v>
      </c>
      <c r="D33" s="800" t="str">
        <f>IFERROR(VLOOKUP(E33,Préroulés_Indica[],14,FALSE),"-")</f>
        <v>g</v>
      </c>
      <c r="E33" s="793" t="s">
        <v>142</v>
      </c>
      <c r="F33" s="212" t="str">
        <f>IFERROR(VLOOKUP(E33,Préroulés_Indica[],6,FALSE),"-")</f>
        <v>Shred</v>
      </c>
      <c r="G33" s="910">
        <f>IFERROR(VLOOKUP(E33,Préroulés_Indica[],16,FALSE),"-")</f>
        <v>43.9</v>
      </c>
      <c r="H33" s="170">
        <v>0.25</v>
      </c>
      <c r="I33" s="170" t="s">
        <v>42</v>
      </c>
      <c r="J33" s="172" t="str">
        <f>IFERROR(VLOOKUP(E33,Préroulés_Indica[],8,FALSE),"")</f>
        <v>Diesel / Moufette</v>
      </c>
      <c r="K33" s="172" t="str">
        <f>IFERROR(VLOOKUP(E33,Préroulés_Indica[],2,FALSE),"-")</f>
        <v>-</v>
      </c>
      <c r="N33" s="1361"/>
      <c r="O33" s="1361"/>
      <c r="P33" s="1361"/>
      <c r="Q33" s="1361"/>
      <c r="R33" s="1361"/>
      <c r="S33" s="1361"/>
      <c r="T33" s="1361"/>
    </row>
    <row r="34" spans="1:20" ht="24" customHeight="1" thickBot="1">
      <c r="A34" s="346">
        <f>IFERROR(VLOOKUP(E34,Préroulés_Indica[],11,FALSE),"-")</f>
        <v>20</v>
      </c>
      <c r="B34" s="209" t="str">
        <f>IFERROR(VLOOKUP(E34,Préroulés_Indica[],12,FALSE),"-")</f>
        <v>x</v>
      </c>
      <c r="C34" s="803">
        <f>IFERROR(VLOOKUP(E34,Préroulés_Indica[],13,FALSE),"-")</f>
        <v>0.35</v>
      </c>
      <c r="D34" s="804" t="str">
        <f>IFERROR(VLOOKUP(E34,Préroulés_Indica[],14,FALSE),"-")</f>
        <v>g</v>
      </c>
      <c r="E34" s="794" t="s">
        <v>143</v>
      </c>
      <c r="F34" s="791" t="str">
        <f>IFERROR(VLOOKUP(E34,Préroulés_Indica[],6,FALSE),"-")</f>
        <v>OMY</v>
      </c>
      <c r="G34" s="814">
        <f>IFERROR(VLOOKUP(E34,Préroulés_Indica[],16,FALSE),"-")</f>
        <v>64.099999999999994</v>
      </c>
      <c r="H34" s="815">
        <v>0.25</v>
      </c>
      <c r="I34" s="816" t="s">
        <v>42</v>
      </c>
      <c r="J34" s="194" t="str">
        <f>IFERROR(VLOOKUP(E34,Préroulés_Indica[],8,FALSE),"")</f>
        <v>Citronné / Épicé</v>
      </c>
      <c r="K34" s="194" t="str">
        <f>IFERROR(VLOOKUP(E34,Préroulés_Indica[],2,FALSE),"-")</f>
        <v>Qc</v>
      </c>
      <c r="N34" s="1361"/>
      <c r="O34" s="1361"/>
      <c r="P34" s="1361"/>
      <c r="Q34" s="1361"/>
      <c r="R34" s="1361"/>
      <c r="S34" s="1361"/>
      <c r="T34" s="1361"/>
    </row>
    <row r="35" spans="1:20" ht="24" customHeight="1">
      <c r="A35" s="583"/>
      <c r="B35" s="584"/>
      <c r="C35" s="585"/>
      <c r="D35" s="586"/>
      <c r="E35" s="587"/>
      <c r="F35" s="588"/>
      <c r="G35" s="589"/>
      <c r="H35" s="590"/>
      <c r="I35" s="590"/>
      <c r="J35" s="591"/>
      <c r="K35" s="592"/>
      <c r="N35" s="1361"/>
      <c r="O35" s="1361"/>
      <c r="P35" s="1361"/>
      <c r="Q35" s="1361"/>
      <c r="R35" s="1361"/>
      <c r="S35" s="1361"/>
      <c r="T35" s="1361"/>
    </row>
    <row r="36" spans="1:20" ht="24" customHeight="1" thickBot="1">
      <c r="A36" s="15"/>
      <c r="B36" s="22"/>
      <c r="C36" s="382"/>
      <c r="D36" s="392"/>
      <c r="E36" s="478"/>
      <c r="F36" s="399"/>
      <c r="G36" s="399"/>
      <c r="H36" s="3"/>
      <c r="N36" s="1361"/>
      <c r="O36" s="1361"/>
      <c r="P36" s="1361"/>
      <c r="Q36" s="1361"/>
      <c r="R36" s="1361"/>
      <c r="S36" s="1361"/>
      <c r="T36" s="1361"/>
    </row>
    <row r="37" spans="1:20" ht="47.25" thickBot="1">
      <c r="A37" s="1363" t="s">
        <v>59</v>
      </c>
      <c r="B37" s="1363"/>
      <c r="C37" s="1363"/>
      <c r="D37" s="1363"/>
      <c r="E37" s="1363"/>
      <c r="F37" s="1363"/>
      <c r="G37" s="1363"/>
      <c r="H37" s="1363"/>
      <c r="I37" s="1363"/>
      <c r="J37" s="1363"/>
      <c r="K37" s="1363"/>
      <c r="N37" s="1361"/>
      <c r="O37" s="1361"/>
      <c r="P37" s="1361"/>
      <c r="Q37" s="1361"/>
      <c r="R37" s="1361"/>
      <c r="S37" s="1361"/>
      <c r="T37" s="1361"/>
    </row>
    <row r="38" spans="1:20" ht="39.75" customHeight="1" thickBot="1">
      <c r="A38" s="1362" t="s">
        <v>28</v>
      </c>
      <c r="B38" s="1362"/>
      <c r="C38" s="1362"/>
      <c r="D38" s="1362"/>
      <c r="E38" s="379" t="s">
        <v>205</v>
      </c>
      <c r="F38" s="379" t="s">
        <v>30</v>
      </c>
      <c r="G38" s="376" t="s">
        <v>31</v>
      </c>
      <c r="H38" s="378" t="s">
        <v>32</v>
      </c>
      <c r="I38" s="376" t="s">
        <v>33</v>
      </c>
      <c r="J38" s="376" t="s">
        <v>34</v>
      </c>
      <c r="K38" s="413" t="s">
        <v>35</v>
      </c>
      <c r="N38" s="1361"/>
      <c r="O38" s="1361"/>
      <c r="P38" s="1361"/>
      <c r="Q38" s="1361"/>
      <c r="R38" s="1361"/>
      <c r="S38" s="1361"/>
      <c r="T38" s="1361"/>
    </row>
    <row r="39" spans="1:20" ht="6" customHeight="1">
      <c r="A39" s="242" t="s">
        <v>36</v>
      </c>
      <c r="B39" s="243" t="s">
        <v>37</v>
      </c>
      <c r="C39" s="383" t="s">
        <v>38</v>
      </c>
      <c r="D39" s="393" t="s">
        <v>39</v>
      </c>
      <c r="E39" s="479" t="s">
        <v>29</v>
      </c>
      <c r="F39" s="265" t="s">
        <v>40</v>
      </c>
      <c r="G39" s="244" t="s">
        <v>31</v>
      </c>
      <c r="H39" s="245" t="s">
        <v>32</v>
      </c>
      <c r="I39" s="246" t="s">
        <v>33</v>
      </c>
      <c r="J39" s="246" t="s">
        <v>34</v>
      </c>
      <c r="K39" s="247" t="s">
        <v>35</v>
      </c>
      <c r="N39" s="1361"/>
      <c r="O39" s="1361"/>
      <c r="P39" s="1361"/>
      <c r="Q39" s="1361"/>
      <c r="R39" s="1361"/>
      <c r="S39" s="1361"/>
      <c r="T39" s="1361"/>
    </row>
    <row r="40" spans="1:20" ht="24.95" customHeight="1">
      <c r="A40" s="259">
        <f>IFERROR(VLOOKUP(E40,Préroulés_Sativa[],11,FALSE),"-")</f>
        <v>1</v>
      </c>
      <c r="B40" s="183" t="str">
        <f>IFERROR(VLOOKUP(E40,Préroulés_Sativa[],12,FALSE),"-")</f>
        <v>x</v>
      </c>
      <c r="C40" s="795">
        <f>IFERROR(VLOOKUP(E40,Préroulés_Sativa[],13,FALSE),"-")</f>
        <v>1</v>
      </c>
      <c r="D40" s="800" t="str">
        <f>IFERROR(VLOOKUP(E40,Préroulés_Sativa[],14,FALSE),"-")</f>
        <v>g</v>
      </c>
      <c r="E40" s="807" t="s">
        <v>144</v>
      </c>
      <c r="F40" s="212" t="str">
        <f>IFERROR(VLOOKUP(E40,Préroulés_Sativa[],6,FALSE),"-")</f>
        <v>Bon Jak</v>
      </c>
      <c r="G40" s="230">
        <f>IFERROR(VLOOKUP(E40,Préroulés_Sativa[],16,FALSE),"-")</f>
        <v>7.9</v>
      </c>
      <c r="H40" s="181">
        <v>0.25</v>
      </c>
      <c r="I40" s="170" t="s">
        <v>42</v>
      </c>
      <c r="J40" s="172" t="str">
        <f>IFERROR(VLOOKUP(E40,Préroulés_Sativa[],8,FALSE),"-")</f>
        <v>Citronné / Fruité</v>
      </c>
      <c r="K40" s="173" t="str">
        <f>IFERROR(VLOOKUP(E40,Préroulés_Sativa[],2,FALSE),"-")</f>
        <v>-</v>
      </c>
    </row>
    <row r="41" spans="1:20" ht="24.95" customHeight="1">
      <c r="A41" s="259">
        <f>IFERROR(VLOOKUP(E41,Préroulés_Sativa[],11,FALSE),"-")</f>
        <v>1</v>
      </c>
      <c r="B41" s="183" t="str">
        <f>IFERROR(VLOOKUP(E41,Préroulés_Sativa[],12,FALSE),"-")</f>
        <v>x</v>
      </c>
      <c r="C41" s="795">
        <f>IFERROR(VLOOKUP(E41,Préroulés_Sativa[],13,FALSE),"-")</f>
        <v>1</v>
      </c>
      <c r="D41" s="800" t="str">
        <f>IFERROR(VLOOKUP(E41,Préroulés_Sativa[],14,FALSE),"-")</f>
        <v>g</v>
      </c>
      <c r="E41" s="807" t="s">
        <v>60</v>
      </c>
      <c r="F41" s="212" t="str">
        <f>IFERROR(VLOOKUP(E41,Préroulés_Sativa[],6,FALSE),"-")</f>
        <v>Good Supply</v>
      </c>
      <c r="G41" s="230">
        <f>IFERROR(VLOOKUP(E41,Préroulés_Sativa[],16,FALSE),"-")</f>
        <v>8.6</v>
      </c>
      <c r="H41" s="187">
        <v>0.22</v>
      </c>
      <c r="I41" s="170" t="s">
        <v>42</v>
      </c>
      <c r="J41" s="172" t="str">
        <f>IFERROR(VLOOKUP(E41,Préroulés_Sativa[],8,FALSE),"-")</f>
        <v>Citronné / Terreux</v>
      </c>
      <c r="K41" s="173" t="str">
        <f>IFERROR(VLOOKUP(E41,Préroulés_Sativa[],2,FALSE),"-")</f>
        <v>-</v>
      </c>
    </row>
    <row r="42" spans="1:20" ht="24.95" customHeight="1">
      <c r="A42" s="259">
        <f>IFERROR(VLOOKUP(E42,Préroulés_Sativa[],11,FALSE),"-")</f>
        <v>2</v>
      </c>
      <c r="B42" s="183" t="str">
        <f>IFERROR(VLOOKUP(E42,Préroulés_Sativa[],12,FALSE),"-")</f>
        <v>x</v>
      </c>
      <c r="C42" s="795">
        <f>IFERROR(VLOOKUP(E42,Préroulés_Sativa[],13,FALSE),"-")</f>
        <v>0.5</v>
      </c>
      <c r="D42" s="808" t="str">
        <f>IFERROR(VLOOKUP(E42,Préroulés_Sativa[],14,FALSE),"-")</f>
        <v>g</v>
      </c>
      <c r="E42" s="807" t="s">
        <v>145</v>
      </c>
      <c r="F42" s="212" t="str">
        <f>IFERROR(VLOOKUP(E42,Préroulés_Sativa[],6,FALSE),"-")</f>
        <v>Blakh</v>
      </c>
      <c r="G42" s="230">
        <f>IFERROR(VLOOKUP(E42,Préroulés_Sativa[],16,FALSE),"-")</f>
        <v>12.1</v>
      </c>
      <c r="H42" s="187">
        <v>0.28999999999999998</v>
      </c>
      <c r="I42" s="170" t="s">
        <v>42</v>
      </c>
      <c r="J42" s="172" t="str">
        <f>IFERROR(VLOOKUP(E42,Préroulés_Sativa[],8,FALSE),"-")</f>
        <v>- / -</v>
      </c>
      <c r="K42" s="173" t="str">
        <f>IFERROR(VLOOKUP(E42,Préroulés_Sativa[],2,FALSE),"-")</f>
        <v>Qc</v>
      </c>
      <c r="N42" s="1361"/>
      <c r="O42" s="1361"/>
      <c r="P42" s="1361"/>
      <c r="Q42" s="1361"/>
      <c r="R42" s="1361"/>
      <c r="S42" s="1361"/>
      <c r="T42" s="1361"/>
    </row>
    <row r="43" spans="1:20" ht="24.95" customHeight="1">
      <c r="A43" s="259">
        <f>IFERROR(VLOOKUP(E43,Préroulés_Sativa[],11,FALSE),"-")</f>
        <v>2</v>
      </c>
      <c r="B43" s="183" t="str">
        <f>IFERROR(VLOOKUP(E43,Préroulés_Sativa[],12,FALSE),"-")</f>
        <v>x</v>
      </c>
      <c r="C43" s="795">
        <f>IFERROR(VLOOKUP(E43,Préroulés_Sativa[],13,FALSE),"-")</f>
        <v>0.5</v>
      </c>
      <c r="D43" s="808" t="str">
        <f>IFERROR(VLOOKUP(E43,Préroulés_Sativa[],14,FALSE),"-")</f>
        <v>g</v>
      </c>
      <c r="E43" s="807" t="s">
        <v>146</v>
      </c>
      <c r="F43" s="212" t="str">
        <f>IFERROR(VLOOKUP(E43,Préroulés_Sativa[],6,FALSE),"-")</f>
        <v>7ACRES</v>
      </c>
      <c r="G43" s="230">
        <f>IFERROR(VLOOKUP(E43,Préroulés_Sativa[],16,FALSE),"-")</f>
        <v>9.5</v>
      </c>
      <c r="H43" s="187">
        <v>0.18</v>
      </c>
      <c r="I43" s="170" t="s">
        <v>42</v>
      </c>
      <c r="J43" s="172" t="str">
        <f>IFERROR(VLOOKUP(E43,Préroulés_Sativa[],8,FALSE),"-")</f>
        <v>Sucré / Épicé</v>
      </c>
      <c r="K43" s="173" t="str">
        <f>IFERROR(VLOOKUP(E43,Préroulés_Sativa[],2,FALSE),"-")</f>
        <v>-</v>
      </c>
      <c r="N43" s="1361"/>
      <c r="O43" s="1361"/>
      <c r="P43" s="1361"/>
      <c r="Q43" s="1361"/>
      <c r="R43" s="1361"/>
      <c r="S43" s="1361"/>
      <c r="T43" s="1361"/>
    </row>
    <row r="44" spans="1:20" ht="24.95" customHeight="1">
      <c r="A44" s="259">
        <f>IFERROR(VLOOKUP(E44,Préroulés_Sativa[],11,FALSE),"-")</f>
        <v>3</v>
      </c>
      <c r="B44" s="183" t="str">
        <f>IFERROR(VLOOKUP(E44,Préroulés_Sativa[],12,FALSE),"-")</f>
        <v>x</v>
      </c>
      <c r="C44" s="795">
        <f>IFERROR(VLOOKUP(E44,Préroulés_Sativa[],13,FALSE),"-")</f>
        <v>0.5</v>
      </c>
      <c r="D44" s="800" t="str">
        <f>IFERROR(VLOOKUP(E44,Préroulés_Sativa[],14,FALSE),"-")</f>
        <v>g</v>
      </c>
      <c r="E44" s="807" t="s">
        <v>147</v>
      </c>
      <c r="F44" s="212" t="str">
        <f>IFERROR(VLOOKUP(E44,Préroulés_Sativa[],6,FALSE),"-")</f>
        <v>5 Points Cannabis</v>
      </c>
      <c r="G44" s="230">
        <f>IFERROR(VLOOKUP(E44,Préroulés_Sativa[],16,FALSE),"-")</f>
        <v>16.2</v>
      </c>
      <c r="H44" s="187">
        <v>0.28999999999999998</v>
      </c>
      <c r="I44" s="170" t="s">
        <v>42</v>
      </c>
      <c r="J44" s="172" t="str">
        <f>IFERROR(VLOOKUP(E44,Préroulés_Sativa[],8,FALSE),"-")</f>
        <v>Citronné / Terreux</v>
      </c>
      <c r="K44" s="173" t="str">
        <f>IFERROR(VLOOKUP(E44,Préroulés_Sativa[],2,FALSE),"-")</f>
        <v>Qc</v>
      </c>
      <c r="N44" s="1361"/>
      <c r="O44" s="1361"/>
      <c r="P44" s="1361"/>
      <c r="Q44" s="1361"/>
      <c r="R44" s="1361"/>
      <c r="S44" s="1361"/>
      <c r="T44" s="1361"/>
    </row>
    <row r="45" spans="1:20" ht="24.95" customHeight="1">
      <c r="A45" s="259">
        <f>IFERROR(VLOOKUP(E45,Préroulés_Sativa[],11,FALSE),"-")</f>
        <v>3</v>
      </c>
      <c r="B45" s="183" t="str">
        <f>IFERROR(VLOOKUP(E45,Préroulés_Sativa[],12,FALSE),"-")</f>
        <v>x</v>
      </c>
      <c r="C45" s="795">
        <f>IFERROR(VLOOKUP(E45,Préroulés_Sativa[],13,FALSE),"-")</f>
        <v>0.5</v>
      </c>
      <c r="D45" s="808" t="str">
        <f>IFERROR(VLOOKUP(E45,Préroulés_Sativa[],14,FALSE),"-")</f>
        <v>g</v>
      </c>
      <c r="E45" s="807" t="s">
        <v>148</v>
      </c>
      <c r="F45" s="212" t="str">
        <f>IFERROR(VLOOKUP(E45,Préroulés_Sativa[],6,FALSE),"-")</f>
        <v>Weed Me</v>
      </c>
      <c r="G45" s="230">
        <f>IFERROR(VLOOKUP(E45,Préroulés_Sativa[],16,FALSE),"-")</f>
        <v>16.899999999999999</v>
      </c>
      <c r="H45" s="187">
        <v>0.28000000000000003</v>
      </c>
      <c r="I45" s="170" t="s">
        <v>42</v>
      </c>
      <c r="J45" s="172" t="str">
        <f>IFERROR(VLOOKUP(E45,Préroulés_Sativa[],8,FALSE),"-")</f>
        <v>Épicé / Floral</v>
      </c>
      <c r="K45" s="173" t="str">
        <f>IFERROR(VLOOKUP(E45,Préroulés_Sativa[],2,FALSE),"-")</f>
        <v>-</v>
      </c>
      <c r="N45" s="1361"/>
      <c r="O45" s="1361"/>
      <c r="P45" s="1361"/>
      <c r="Q45" s="1361"/>
      <c r="R45" s="1361"/>
      <c r="S45" s="1361"/>
      <c r="T45" s="1361"/>
    </row>
    <row r="46" spans="1:20" ht="24.95" customHeight="1">
      <c r="A46" s="259">
        <f>IFERROR(VLOOKUP(E46,Préroulés_Sativa[],11,FALSE),"-")</f>
        <v>3</v>
      </c>
      <c r="B46" s="183" t="str">
        <f>IFERROR(VLOOKUP(E46,Préroulés_Sativa[],12,FALSE),"-")</f>
        <v>x</v>
      </c>
      <c r="C46" s="795">
        <f>IFERROR(VLOOKUP(E46,Préroulés_Sativa[],13,FALSE),"-")</f>
        <v>0.5</v>
      </c>
      <c r="D46" s="808" t="str">
        <f>IFERROR(VLOOKUP(E46,Préroulés_Sativa[],14,FALSE),"-")</f>
        <v>g</v>
      </c>
      <c r="E46" s="807" t="s">
        <v>149</v>
      </c>
      <c r="F46" s="212" t="str">
        <f>IFERROR(VLOOKUP(E46,Préroulés_Sativa[],6,FALSE),"-")</f>
        <v>Carmel Cannabis</v>
      </c>
      <c r="G46" s="230">
        <f>IFERROR(VLOOKUP(E46,Préroulés_Sativa[],16,FALSE),"-")</f>
        <v>23.4</v>
      </c>
      <c r="H46" s="187">
        <v>0.25</v>
      </c>
      <c r="I46" s="170" t="s">
        <v>42</v>
      </c>
      <c r="J46" s="172" t="str">
        <f>IFERROR(VLOOKUP(E46,Préroulés_Sativa[],8,FALSE),"-")</f>
        <v>Citronné</v>
      </c>
      <c r="K46" s="173" t="str">
        <f>IFERROR(VLOOKUP(E46,Préroulés_Sativa[],2,FALSE),"-")</f>
        <v>-</v>
      </c>
      <c r="N46" s="1361"/>
      <c r="O46" s="1361"/>
      <c r="P46" s="1361"/>
      <c r="Q46" s="1361"/>
      <c r="R46" s="1361"/>
      <c r="S46" s="1361"/>
      <c r="T46" s="1361"/>
    </row>
    <row r="47" spans="1:20" ht="24.95" customHeight="1">
      <c r="A47" s="259">
        <f>IFERROR(VLOOKUP(E47,Préroulés_Sativa[],11,FALSE),"-")</f>
        <v>3</v>
      </c>
      <c r="B47" s="183" t="str">
        <f>IFERROR(VLOOKUP(E47,Préroulés_Sativa[],12,FALSE),"-")</f>
        <v>x</v>
      </c>
      <c r="C47" s="796">
        <f>IFERROR(VLOOKUP(E47,Préroulés_Sativa[],13,FALSE),"-")</f>
        <v>0.5</v>
      </c>
      <c r="D47" s="1218" t="str">
        <f>IFERROR(VLOOKUP(E47,Préroulés_Sativa[],14,FALSE),"-")</f>
        <v>g</v>
      </c>
      <c r="E47" s="807" t="s">
        <v>150</v>
      </c>
      <c r="F47" s="212" t="str">
        <f>IFERROR(VLOOKUP(E47,Préroulés_Sativa[],6,FALSE),"-")</f>
        <v>Wô Là</v>
      </c>
      <c r="G47" s="230">
        <f>IFERROR(VLOOKUP(E47,Préroulés_Sativa[],16,FALSE),"-")</f>
        <v>12</v>
      </c>
      <c r="H47" s="187">
        <v>0.22</v>
      </c>
      <c r="I47" s="170" t="s">
        <v>42</v>
      </c>
      <c r="J47" s="172" t="str">
        <f>IFERROR(VLOOKUP(E47,Préroulés_Sativa[],8,FALSE),"-")</f>
        <v>Citronné / Diesel</v>
      </c>
      <c r="K47" s="173" t="str">
        <f>IFERROR(VLOOKUP(E47,Préroulés_Sativa[],2,FALSE),"-")</f>
        <v>-</v>
      </c>
      <c r="N47" s="1361"/>
      <c r="O47" s="1361"/>
      <c r="P47" s="1361"/>
      <c r="Q47" s="1361"/>
      <c r="R47" s="1361"/>
      <c r="S47" s="1361"/>
      <c r="T47" s="1361"/>
    </row>
    <row r="48" spans="1:20" ht="24.95" customHeight="1">
      <c r="A48" s="259">
        <f>IFERROR(VLOOKUP(E48,Préroulés_Sativa[],11,FALSE),"-")</f>
        <v>3</v>
      </c>
      <c r="B48" s="183" t="str">
        <f>IFERROR(VLOOKUP(E48,Préroulés_Sativa[],12,FALSE),"-")</f>
        <v>x</v>
      </c>
      <c r="C48" s="795">
        <f>IFERROR(VLOOKUP(E48,Préroulés_Sativa[],13,FALSE),"-")</f>
        <v>0.5</v>
      </c>
      <c r="D48" s="800" t="str">
        <f>IFERROR(VLOOKUP(E48,Préroulés_Sativa[],14,FALSE),"-")</f>
        <v>g</v>
      </c>
      <c r="E48" s="807" t="s">
        <v>151</v>
      </c>
      <c r="F48" s="212" t="str">
        <f>IFERROR(VLOOKUP(E48,Préroulés_Sativa[],6,FALSE),"-")</f>
        <v>Spinach</v>
      </c>
      <c r="G48" s="230">
        <f>IFERROR(VLOOKUP(E48,Préroulés_Sativa[],16,FALSE),"-")</f>
        <v>11.9</v>
      </c>
      <c r="H48" s="187">
        <v>0.21</v>
      </c>
      <c r="I48" s="170" t="s">
        <v>42</v>
      </c>
      <c r="J48" s="172" t="str">
        <f>IFERROR(VLOOKUP(E48,Préroulés_Sativa[],8,FALSE),"-")</f>
        <v>Citronnée / Diesel</v>
      </c>
      <c r="K48" s="173" t="str">
        <f>IFERROR(VLOOKUP(E48,Préroulés_Sativa[],2,FALSE),"-")</f>
        <v>-</v>
      </c>
      <c r="N48" s="1361"/>
      <c r="O48" s="1361"/>
      <c r="P48" s="1361"/>
      <c r="Q48" s="1361"/>
      <c r="R48" s="1361"/>
      <c r="S48" s="1361"/>
      <c r="T48" s="1361"/>
    </row>
    <row r="49" spans="1:20" ht="24.95" customHeight="1">
      <c r="A49" s="259">
        <f>IFERROR(VLOOKUP(E49,Préroulés_Sativa[],11,FALSE),"-")</f>
        <v>3</v>
      </c>
      <c r="B49" s="183" t="str">
        <f>IFERROR(VLOOKUP(E49,Préroulés_Sativa[],12,FALSE),"-")</f>
        <v>x</v>
      </c>
      <c r="C49" s="796">
        <f>IFERROR(VLOOKUP(E49,Préroulés_Sativa[],13,FALSE),"-")</f>
        <v>0.5</v>
      </c>
      <c r="D49" s="1218" t="str">
        <f>IFERROR(VLOOKUP(E49,Préroulés_Sativa[],14,FALSE),"-")</f>
        <v>g</v>
      </c>
      <c r="E49" s="807" t="s">
        <v>152</v>
      </c>
      <c r="F49" s="212" t="str">
        <f>IFERROR(VLOOKUP(E49,Préroulés_Sativa[],6,FALSE),"-")</f>
        <v>Promenade</v>
      </c>
      <c r="G49" s="230">
        <f>IFERROR(VLOOKUP(E49,Préroulés_Sativa[],16,FALSE),"-")</f>
        <v>9.9</v>
      </c>
      <c r="H49" s="187">
        <v>0.15</v>
      </c>
      <c r="I49" s="170" t="s">
        <v>42</v>
      </c>
      <c r="J49" s="172" t="str">
        <f>IFERROR(VLOOKUP(E49,Préroulés_Sativa[],8,FALSE),"-")</f>
        <v>Fruité / Citronné</v>
      </c>
      <c r="K49" s="173" t="str">
        <f>IFERROR(VLOOKUP(E49,Préroulés_Sativa[],2,FALSE),"-")</f>
        <v>-</v>
      </c>
      <c r="N49" s="1361"/>
      <c r="O49" s="1361"/>
      <c r="P49" s="1361"/>
      <c r="Q49" s="1361"/>
      <c r="R49" s="1361"/>
      <c r="S49" s="1361"/>
      <c r="T49" s="1361"/>
    </row>
    <row r="50" spans="1:20" ht="24.95" customHeight="1">
      <c r="A50" s="259">
        <f>IFERROR(VLOOKUP(E50,Préroulés_Sativa[],11,FALSE),"-")</f>
        <v>3</v>
      </c>
      <c r="B50" s="183" t="str">
        <f>IFERROR(VLOOKUP(E50,Préroulés_Sativa[],12,FALSE),"-")</f>
        <v>x</v>
      </c>
      <c r="C50" s="795">
        <f>IFERROR(VLOOKUP(E50,Préroulés_Sativa[],13,FALSE),"-")</f>
        <v>0.5</v>
      </c>
      <c r="D50" s="800" t="str">
        <f>IFERROR(VLOOKUP(E50,Préroulés_Sativa[],14,FALSE),"-")</f>
        <v>g</v>
      </c>
      <c r="E50" s="807" t="s">
        <v>153</v>
      </c>
      <c r="F50" s="212" t="str">
        <f>IFERROR(VLOOKUP(E50,Préroulés_Sativa[],6,FALSE),"-")</f>
        <v>San Rafael '71</v>
      </c>
      <c r="G50" s="230">
        <f>IFERROR(VLOOKUP(E50,Préroulés_Sativa[],16,FALSE),"-")</f>
        <v>17</v>
      </c>
      <c r="H50" s="187">
        <v>0.13</v>
      </c>
      <c r="I50" s="170" t="s">
        <v>42</v>
      </c>
      <c r="J50" s="172" t="str">
        <f>IFERROR(VLOOKUP(E50,Préroulés_Sativa[],8,FALSE),"-")</f>
        <v>Citronné / -</v>
      </c>
      <c r="K50" s="173" t="str">
        <f>IFERROR(VLOOKUP(E50,Préroulés_Sativa[],2,FALSE),"-")</f>
        <v>-</v>
      </c>
      <c r="N50" s="1361"/>
      <c r="O50" s="1361"/>
      <c r="P50" s="1361"/>
      <c r="Q50" s="1361"/>
      <c r="R50" s="1361"/>
      <c r="S50" s="1361"/>
      <c r="T50" s="1361"/>
    </row>
    <row r="51" spans="1:20" ht="24.95" customHeight="1">
      <c r="A51" s="259">
        <f>IFERROR(VLOOKUP(E51,Préroulés_Sativa[],11,FALSE),"-")</f>
        <v>3</v>
      </c>
      <c r="B51" s="183" t="str">
        <f>IFERROR(VLOOKUP(E51,Préroulés_Sativa[],12,FALSE),"-")</f>
        <v>x</v>
      </c>
      <c r="C51" s="796">
        <f>IFERROR(VLOOKUP(E51,Préroulés_Sativa[],13,FALSE),"-")</f>
        <v>0.5</v>
      </c>
      <c r="D51" s="1218" t="str">
        <f>IFERROR(VLOOKUP(E51,Préroulés_Sativa[],14,FALSE),"-")</f>
        <v>g</v>
      </c>
      <c r="E51" s="807" t="s">
        <v>154</v>
      </c>
      <c r="F51" s="212" t="str">
        <f>IFERROR(VLOOKUP(E51,Préroulés_Sativa[],6,FALSE),"-")</f>
        <v>Spinach</v>
      </c>
      <c r="G51" s="230">
        <f>IFERROR(VLOOKUP(E51,Préroulés_Sativa[],16,FALSE),"-")</f>
        <v>11.9</v>
      </c>
      <c r="H51" s="187">
        <v>0.05</v>
      </c>
      <c r="I51" s="170">
        <v>0.09</v>
      </c>
      <c r="J51" s="172" t="str">
        <f>IFERROR(VLOOKUP(E51,Préroulés_Sativa[],8,FALSE),"-")</f>
        <v>Sucré / Épicé</v>
      </c>
      <c r="K51" s="173" t="str">
        <f>IFERROR(VLOOKUP(E51,Préroulés_Sativa[],2,FALSE),"-")</f>
        <v>-</v>
      </c>
      <c r="N51" s="1361"/>
      <c r="O51" s="1361"/>
      <c r="P51" s="1361"/>
      <c r="Q51" s="1361"/>
      <c r="R51" s="1361"/>
      <c r="S51" s="1361"/>
      <c r="T51" s="1361"/>
    </row>
    <row r="52" spans="1:20" ht="24.95" customHeight="1">
      <c r="A52" s="259">
        <f>IFERROR(VLOOKUP(E52,Préroulés_Sativa[],11,FALSE),"-")</f>
        <v>3</v>
      </c>
      <c r="B52" s="183" t="str">
        <f>IFERROR(VLOOKUP(E52,Préroulés_Sativa[],12,FALSE),"-")</f>
        <v>x</v>
      </c>
      <c r="C52" s="795">
        <f>IFERROR(VLOOKUP(E52,Préroulés_Sativa[],13,FALSE),"-")</f>
        <v>0.33</v>
      </c>
      <c r="D52" s="800" t="str">
        <f>IFERROR(VLOOKUP(E52,Préroulés_Sativa[],14,FALSE),"-")</f>
        <v>g</v>
      </c>
      <c r="E52" s="807" t="s">
        <v>74</v>
      </c>
      <c r="F52" s="212" t="str">
        <f>IFERROR(VLOOKUP(E52,Préroulés_Sativa[],6,FALSE),"-")</f>
        <v>Solei</v>
      </c>
      <c r="G52" s="230">
        <f>IFERROR(VLOOKUP(E52,Préroulés_Sativa[],16,FALSE),"-")</f>
        <v>9.4</v>
      </c>
      <c r="H52" s="187">
        <v>0.01</v>
      </c>
      <c r="I52" s="170">
        <v>0.13</v>
      </c>
      <c r="J52" s="172" t="str">
        <f>IFERROR(VLOOKUP(E52,Préroulés_Sativa[],8,FALSE),"-")</f>
        <v>Moufette / Épicé</v>
      </c>
      <c r="K52" s="173" t="str">
        <f>IFERROR(VLOOKUP(E52,Préroulés_Sativa[],2,FALSE),"-")</f>
        <v>-</v>
      </c>
      <c r="N52" s="1361"/>
      <c r="O52" s="1361"/>
      <c r="P52" s="1361"/>
      <c r="Q52" s="1361"/>
      <c r="R52" s="1361"/>
      <c r="S52" s="1361"/>
      <c r="T52" s="1361"/>
    </row>
    <row r="53" spans="1:20" ht="24.95" customHeight="1">
      <c r="A53" s="259">
        <f>IFERROR(VLOOKUP(E53,Préroulés_Sativa[],11,FALSE),"-")</f>
        <v>5</v>
      </c>
      <c r="B53" s="183" t="str">
        <f>IFERROR(VLOOKUP(E53,Préroulés_Sativa[],12,FALSE),"-")</f>
        <v>x</v>
      </c>
      <c r="C53" s="795">
        <f>IFERROR(VLOOKUP(E53,Préroulés_Sativa[],13,FALSE),"-")</f>
        <v>0.5</v>
      </c>
      <c r="D53" s="808" t="str">
        <f>IFERROR(VLOOKUP(E53,Préroulés_Sativa[],14,FALSE),"-")</f>
        <v>g</v>
      </c>
      <c r="E53" s="807" t="s">
        <v>156</v>
      </c>
      <c r="F53" s="212" t="str">
        <f>IFERROR(VLOOKUP(E53,Préroulés_Sativa[],6,FALSE),"-")</f>
        <v>MTL Cannabis</v>
      </c>
      <c r="G53" s="230">
        <f>IFERROR(VLOOKUP(E53,Préroulés_Sativa[],16,FALSE),"-")</f>
        <v>24.9</v>
      </c>
      <c r="H53" s="187">
        <v>0.28999999999999998</v>
      </c>
      <c r="I53" s="170" t="s">
        <v>42</v>
      </c>
      <c r="J53" s="172" t="str">
        <f>IFERROR(VLOOKUP(E53,Préroulés_Sativa[],8,FALSE),"-")</f>
        <v>Sucré / Fruité</v>
      </c>
      <c r="K53" s="173" t="str">
        <f>IFERROR(VLOOKUP(E53,Préroulés_Sativa[],2,FALSE),"-")</f>
        <v>Qc</v>
      </c>
      <c r="N53" s="1361"/>
      <c r="O53" s="1361"/>
      <c r="P53" s="1361"/>
      <c r="Q53" s="1361"/>
      <c r="R53" s="1361"/>
      <c r="S53" s="1361"/>
      <c r="T53" s="1361"/>
    </row>
    <row r="54" spans="1:20" ht="24.95" customHeight="1">
      <c r="A54" s="259">
        <f>IFERROR(VLOOKUP(E54,Préroulés_Sativa[],11,FALSE),"-")</f>
        <v>5</v>
      </c>
      <c r="B54" s="183" t="str">
        <f>IFERROR(VLOOKUP(E54,Préroulés_Sativa[],12,FALSE),"-")</f>
        <v>x</v>
      </c>
      <c r="C54" s="795">
        <f>IFERROR(VLOOKUP(E54,Préroulés_Sativa[],13,FALSE),"-")</f>
        <v>0.33</v>
      </c>
      <c r="D54" s="808" t="str">
        <f>IFERROR(VLOOKUP(E54,Préroulés_Sativa[],14,FALSE),"-")</f>
        <v>g</v>
      </c>
      <c r="E54" s="807" t="s">
        <v>155</v>
      </c>
      <c r="F54" s="212" t="str">
        <f>IFERROR(VLOOKUP(E54,Préroulés_Sativa[],6,FALSE),"-")</f>
        <v>Pure Laine Cannabis</v>
      </c>
      <c r="G54" s="230">
        <f>IFERROR(VLOOKUP(E54,Préroulés_Sativa[],16,FALSE),"-")</f>
        <v>13.4</v>
      </c>
      <c r="H54" s="187">
        <v>0.28999999999999998</v>
      </c>
      <c r="I54" s="170" t="s">
        <v>42</v>
      </c>
      <c r="J54" s="172" t="str">
        <f>IFERROR(VLOOKUP(E54,Préroulés_Sativa[],8,FALSE),"-")</f>
        <v>Floral / Citronné</v>
      </c>
      <c r="K54" s="173" t="str">
        <f>IFERROR(VLOOKUP(E54,Préroulés_Sativa[],2,FALSE),"-")</f>
        <v>Qc</v>
      </c>
      <c r="N54" s="1361"/>
      <c r="O54" s="1361"/>
      <c r="P54" s="1361"/>
      <c r="Q54" s="1361"/>
      <c r="R54" s="1361"/>
      <c r="S54" s="1361"/>
      <c r="T54" s="1361"/>
    </row>
    <row r="55" spans="1:20" ht="24.95" customHeight="1">
      <c r="A55" s="259">
        <f>IFERROR(VLOOKUP(E55,Préroulés_Sativa[],11,FALSE),"-")</f>
        <v>5</v>
      </c>
      <c r="B55" s="183" t="str">
        <f>IFERROR(VLOOKUP(E55,Préroulés_Sativa[],12,FALSE),"-")</f>
        <v>x</v>
      </c>
      <c r="C55" s="796">
        <f>IFERROR(VLOOKUP(E55,Préroulés_Sativa[],13,FALSE),"-")</f>
        <v>0.5</v>
      </c>
      <c r="D55" s="800" t="str">
        <f>IFERROR(VLOOKUP(E55,Préroulés_Sativa[],14,FALSE),"-")</f>
        <v>g</v>
      </c>
      <c r="E55" s="807" t="s">
        <v>157</v>
      </c>
      <c r="F55" s="212" t="str">
        <f>IFERROR(VLOOKUP(E55,Préroulés_Sativa[],6,FALSE),"-")</f>
        <v>Ono Cannabis</v>
      </c>
      <c r="G55" s="230">
        <f>IFERROR(VLOOKUP(E55,Préroulés_Sativa[],16,FALSE),"-")</f>
        <v>24.9</v>
      </c>
      <c r="H55" s="187">
        <v>0.28000000000000003</v>
      </c>
      <c r="I55" s="170" t="s">
        <v>42</v>
      </c>
      <c r="J55" s="172" t="str">
        <f>IFERROR(VLOOKUP(E55,Préroulés_Sativa[],8,FALSE),"-")</f>
        <v>Fruité / Sucré</v>
      </c>
      <c r="K55" s="173" t="str">
        <f>IFERROR(VLOOKUP(E55,Préroulés_Sativa[],2,FALSE),"-")</f>
        <v>Qc</v>
      </c>
      <c r="N55" s="1361"/>
      <c r="O55" s="1361"/>
      <c r="P55" s="1361"/>
      <c r="Q55" s="1361"/>
      <c r="R55" s="1361"/>
      <c r="S55" s="1361"/>
      <c r="T55" s="1361"/>
    </row>
    <row r="56" spans="1:20" ht="24.95" customHeight="1">
      <c r="A56" s="259">
        <f>IFERROR(VLOOKUP(E56,Préroulés_Sativa[],11,FALSE),"-")</f>
        <v>5</v>
      </c>
      <c r="B56" s="183" t="str">
        <f>IFERROR(VLOOKUP(E56,Préroulés_Sativa[],12,FALSE),"-")</f>
        <v>x</v>
      </c>
      <c r="C56" s="795">
        <f>IFERROR(VLOOKUP(E56,Préroulés_Sativa[],13,FALSE),"-")</f>
        <v>0.5</v>
      </c>
      <c r="D56" s="808" t="str">
        <f>IFERROR(VLOOKUP(E56,Préroulés_Sativa[],14,FALSE),"-")</f>
        <v>g</v>
      </c>
      <c r="E56" s="807" t="s">
        <v>158</v>
      </c>
      <c r="F56" s="212" t="str">
        <f>IFERROR(VLOOKUP(E56,Préroulés_Sativa[],6,FALSE),"-")</f>
        <v>Blanh</v>
      </c>
      <c r="G56" s="230">
        <f>IFERROR(VLOOKUP(E56,Préroulés_Sativa[],16,FALSE),"-")</f>
        <v>20.9</v>
      </c>
      <c r="H56" s="187">
        <v>0.28000000000000003</v>
      </c>
      <c r="I56" s="170" t="s">
        <v>42</v>
      </c>
      <c r="J56" s="172" t="str">
        <f>IFERROR(VLOOKUP(E56,Préroulés_Sativa[],8,FALSE),"-")</f>
        <v>- / -</v>
      </c>
      <c r="K56" s="173" t="str">
        <f>IFERROR(VLOOKUP(E56,Préroulés_Sativa[],2,FALSE),"-")</f>
        <v>Qc</v>
      </c>
      <c r="N56" s="1361"/>
      <c r="O56" s="1361"/>
      <c r="P56" s="1361"/>
      <c r="Q56" s="1361"/>
      <c r="R56" s="1361"/>
      <c r="S56" s="1361"/>
      <c r="T56" s="1361"/>
    </row>
    <row r="57" spans="1:20" ht="24.95" customHeight="1">
      <c r="A57" s="259">
        <f>IFERROR(VLOOKUP(E57,Préroulés_Sativa[],11,FALSE),"-")</f>
        <v>5</v>
      </c>
      <c r="B57" s="183" t="str">
        <f>IFERROR(VLOOKUP(E57,Préroulés_Sativa[],12,FALSE),"-")</f>
        <v>x</v>
      </c>
      <c r="C57" s="795">
        <f>IFERROR(VLOOKUP(E57,Préroulés_Sativa[],13,FALSE),"-")</f>
        <v>0.5</v>
      </c>
      <c r="D57" s="808" t="str">
        <f>IFERROR(VLOOKUP(E57,Préroulés_Sativa[],14,FALSE),"-")</f>
        <v>g</v>
      </c>
      <c r="E57" s="807" t="s">
        <v>159</v>
      </c>
      <c r="F57" s="212" t="str">
        <f>IFERROR(VLOOKUP(E57,Préroulés_Sativa[],6,FALSE),"-")</f>
        <v>Nueva+</v>
      </c>
      <c r="G57" s="230">
        <f>IFERROR(VLOOKUP(E57,Préroulés_Sativa[],16,FALSE),"-")</f>
        <v>30.1</v>
      </c>
      <c r="H57" s="187">
        <v>0.26</v>
      </c>
      <c r="I57" s="170" t="s">
        <v>42</v>
      </c>
      <c r="J57" s="172" t="str">
        <f>IFERROR(VLOOKUP(E57,Préroulés_Sativa[],8,FALSE),"-")</f>
        <v>Fruité / Sucré</v>
      </c>
      <c r="K57" s="173" t="str">
        <f>IFERROR(VLOOKUP(E57,Préroulés_Sativa[],2,FALSE),"-")</f>
        <v>Qc</v>
      </c>
      <c r="N57" s="1361"/>
      <c r="O57" s="1361"/>
      <c r="P57" s="1361"/>
      <c r="Q57" s="1361"/>
      <c r="R57" s="1361"/>
      <c r="S57" s="1361"/>
      <c r="T57" s="1361"/>
    </row>
    <row r="58" spans="1:20" ht="24.95" customHeight="1">
      <c r="A58" s="259">
        <f>IFERROR(VLOOKUP(E58,Préroulés_Sativa[],11,FALSE),"-")</f>
        <v>5</v>
      </c>
      <c r="B58" s="183" t="str">
        <f>IFERROR(VLOOKUP(E58,Préroulés_Sativa[],12,FALSE),"-")</f>
        <v>x</v>
      </c>
      <c r="C58" s="795">
        <f>IFERROR(VLOOKUP(E58,Préroulés_Sativa[],13,FALSE),"-")</f>
        <v>0.5</v>
      </c>
      <c r="D58" s="808" t="str">
        <f>IFERROR(VLOOKUP(E58,Préroulés_Sativa[],14,FALSE),"-")</f>
        <v>g</v>
      </c>
      <c r="E58" s="807" t="s">
        <v>160</v>
      </c>
      <c r="F58" s="212" t="str">
        <f>IFERROR(VLOOKUP(E58,Préroulés_Sativa[],6,FALSE),"-")</f>
        <v>QcGoldtech</v>
      </c>
      <c r="G58" s="230">
        <f>IFERROR(VLOOKUP(E58,Préroulés_Sativa[],16,FALSE),"-")</f>
        <v>19.600000000000001</v>
      </c>
      <c r="H58" s="187">
        <v>0.26</v>
      </c>
      <c r="I58" s="170" t="s">
        <v>42</v>
      </c>
      <c r="J58" s="172" t="str">
        <f>IFERROR(VLOOKUP(E58,Préroulés_Sativa[],8,FALSE),"-")</f>
        <v>Sucré / Boisé</v>
      </c>
      <c r="K58" s="173" t="str">
        <f>IFERROR(VLOOKUP(E58,Préroulés_Sativa[],2,FALSE),"-")</f>
        <v>Qc</v>
      </c>
      <c r="N58" s="1361"/>
      <c r="O58" s="1361"/>
      <c r="P58" s="1361"/>
      <c r="Q58" s="1361"/>
      <c r="R58" s="1361"/>
      <c r="S58" s="1361"/>
      <c r="T58" s="1361"/>
    </row>
    <row r="59" spans="1:20" ht="24.95" customHeight="1">
      <c r="A59" s="259">
        <f>IFERROR(VLOOKUP(E59,Préroulés_Sativa[],11,FALSE),"-")</f>
        <v>5</v>
      </c>
      <c r="B59" s="183" t="str">
        <f>IFERROR(VLOOKUP(E59,Préroulés_Sativa[],12,FALSE),"-")</f>
        <v>x</v>
      </c>
      <c r="C59" s="795">
        <f>IFERROR(VLOOKUP(E59,Préroulés_Sativa[],13,FALSE),"-")</f>
        <v>0.5</v>
      </c>
      <c r="D59" s="800" t="str">
        <f>IFERROR(VLOOKUP(E59,Préroulés_Sativa[],14,FALSE),"-")</f>
        <v>g</v>
      </c>
      <c r="E59" s="807" t="s">
        <v>77</v>
      </c>
      <c r="F59" s="212" t="str">
        <f>IFERROR(VLOOKUP(E59,Préroulés_Sativa[],6,FALSE),"-")</f>
        <v>QcGoldtech</v>
      </c>
      <c r="G59" s="230">
        <f>IFERROR(VLOOKUP(E59,Préroulés_Sativa[],16,FALSE),"-")</f>
        <v>21.9</v>
      </c>
      <c r="H59" s="187">
        <v>0.22</v>
      </c>
      <c r="I59" s="170" t="s">
        <v>42</v>
      </c>
      <c r="J59" s="172" t="str">
        <f>IFERROR(VLOOKUP(E59,Préroulés_Sativa[],8,FALSE),"-")</f>
        <v>Épicé / Fruité</v>
      </c>
      <c r="K59" s="173" t="str">
        <f>IFERROR(VLOOKUP(E59,Préroulés_Sativa[],2,FALSE),"-")</f>
        <v>Qc</v>
      </c>
      <c r="N59" s="1361"/>
      <c r="O59" s="1361"/>
      <c r="P59" s="1361"/>
      <c r="Q59" s="1361"/>
      <c r="R59" s="1361"/>
      <c r="S59" s="1361"/>
      <c r="T59" s="1361"/>
    </row>
    <row r="60" spans="1:20" ht="24.95" customHeight="1">
      <c r="A60" s="259">
        <f>IFERROR(VLOOKUP(E60,Préroulés_Sativa[],11,FALSE),"-")</f>
        <v>5</v>
      </c>
      <c r="B60" s="183" t="str">
        <f>IFERROR(VLOOKUP(E60,Préroulés_Sativa[],12,FALSE),"-")</f>
        <v>x</v>
      </c>
      <c r="C60" s="796">
        <f>IFERROR(VLOOKUP(E60,Préroulés_Sativa[],13,FALSE),"-")</f>
        <v>0.5</v>
      </c>
      <c r="D60" s="800" t="str">
        <f>IFERROR(VLOOKUP(E60,Préroulés_Sativa[],14,FALSE),"-")</f>
        <v>g</v>
      </c>
      <c r="E60" s="807" t="s">
        <v>161</v>
      </c>
      <c r="F60" s="212">
        <f>IFERROR(VLOOKUP(E60,Préroulés_Sativa[],6,FALSE),"-")</f>
        <v>1964</v>
      </c>
      <c r="G60" s="230">
        <f>IFERROR(VLOOKUP(E60,Préroulés_Sativa[],16,FALSE),"-")</f>
        <v>23.9</v>
      </c>
      <c r="H60" s="187">
        <v>0.18</v>
      </c>
      <c r="I60" s="170" t="s">
        <v>42</v>
      </c>
      <c r="J60" s="172" t="str">
        <f>IFERROR(VLOOKUP(E60,Préroulés_Sativa[],8,FALSE),"-")</f>
        <v>Fruité / Sucré</v>
      </c>
      <c r="K60" s="173" t="str">
        <f>IFERROR(VLOOKUP(E60,Préroulés_Sativa[],2,FALSE),"-")</f>
        <v>-</v>
      </c>
      <c r="N60" s="1361"/>
      <c r="O60" s="1361"/>
      <c r="P60" s="1361"/>
      <c r="Q60" s="1361"/>
      <c r="R60" s="1361"/>
      <c r="S60" s="1361"/>
      <c r="T60" s="1361"/>
    </row>
    <row r="61" spans="1:20" ht="24.95" customHeight="1">
      <c r="A61" s="259">
        <f>IFERROR(VLOOKUP(E61,Préroulés_Sativa[],11,FALSE),"-")</f>
        <v>5</v>
      </c>
      <c r="B61" s="183" t="str">
        <f>IFERROR(VLOOKUP(E61,Préroulés_Sativa[],12,FALSE),"-")</f>
        <v>x</v>
      </c>
      <c r="C61" s="796">
        <f>IFERROR(VLOOKUP(E61,Préroulés_Sativa[],13,FALSE),"-")</f>
        <v>0.5</v>
      </c>
      <c r="D61" s="800" t="str">
        <f>IFERROR(VLOOKUP(E61,Préroulés_Sativa[],14,FALSE),"-")</f>
        <v>g</v>
      </c>
      <c r="E61" s="807" t="s">
        <v>162</v>
      </c>
      <c r="F61" s="212" t="str">
        <f>IFERROR(VLOOKUP(E61,Préroulés_Sativa[],6,FALSE),"-")</f>
        <v>Bleuh Light</v>
      </c>
      <c r="G61" s="230">
        <f>IFERROR(VLOOKUP(E61,Préroulés_Sativa[],16,FALSE),"-")</f>
        <v>25</v>
      </c>
      <c r="H61" s="187">
        <v>0</v>
      </c>
      <c r="I61" s="170">
        <v>0.18</v>
      </c>
      <c r="J61" s="172" t="str">
        <f>IFERROR(VLOOKUP(E61,Préroulés_Sativa[],8,FALSE),"-")</f>
        <v>Sucré / Épicé</v>
      </c>
      <c r="K61" s="173" t="str">
        <f>IFERROR(VLOOKUP(E61,Préroulés_Sativa[],2,FALSE),"-")</f>
        <v>-</v>
      </c>
      <c r="N61" s="1361"/>
      <c r="O61" s="1361"/>
      <c r="P61" s="1361"/>
      <c r="Q61" s="1361"/>
      <c r="R61" s="1361"/>
      <c r="S61" s="1361"/>
      <c r="T61" s="1361"/>
    </row>
    <row r="62" spans="1:20" ht="24.95" customHeight="1">
      <c r="A62" s="259">
        <f>IFERROR(VLOOKUP(E62,Préroulés_Sativa[],11,FALSE),"-")</f>
        <v>6</v>
      </c>
      <c r="B62" s="183" t="str">
        <f>IFERROR(VLOOKUP(E62,Préroulés_Sativa[],12,FALSE),"-")</f>
        <v>x</v>
      </c>
      <c r="C62" s="795">
        <f>IFERROR(VLOOKUP(E62,Préroulés_Sativa[],13,FALSE),"-")</f>
        <v>0.6</v>
      </c>
      <c r="D62" s="800" t="str">
        <f>IFERROR(VLOOKUP(E62,Préroulés_Sativa[],14,FALSE),"-")</f>
        <v>g</v>
      </c>
      <c r="E62" s="807" t="s">
        <v>78</v>
      </c>
      <c r="F62" s="212" t="str">
        <f>IFERROR(VLOOKUP(E62,Préroulés_Sativa[],6,FALSE),"-")</f>
        <v>Fleurs de Lise</v>
      </c>
      <c r="G62" s="230">
        <f>IFERROR(VLOOKUP(E62,Préroulés_Sativa[],16,FALSE),"-")</f>
        <v>34</v>
      </c>
      <c r="H62" s="187">
        <v>0.28999999999999998</v>
      </c>
      <c r="I62" s="170" t="s">
        <v>42</v>
      </c>
      <c r="J62" s="172" t="str">
        <f>IFERROR(VLOOKUP(E62,Préroulés_Sativa[],8,FALSE),"-")</f>
        <v>Diesel / Citronné</v>
      </c>
      <c r="K62" s="173" t="str">
        <f>IFERROR(VLOOKUP(E62,Préroulés_Sativa[],2,FALSE),"-")</f>
        <v>Qc</v>
      </c>
      <c r="N62" s="1361"/>
      <c r="O62" s="1361"/>
      <c r="P62" s="1361"/>
      <c r="Q62" s="1361"/>
      <c r="R62" s="1361"/>
      <c r="S62" s="1361"/>
      <c r="T62" s="1361"/>
    </row>
    <row r="63" spans="1:20" ht="24.95" customHeight="1">
      <c r="A63" s="259">
        <f>IFERROR(VLOOKUP(E63,Préroulés_Sativa[],11,FALSE),"-")</f>
        <v>7</v>
      </c>
      <c r="B63" s="183" t="str">
        <f>IFERROR(VLOOKUP(E63,Préroulés_Sativa[],12,FALSE),"-")</f>
        <v>x</v>
      </c>
      <c r="C63" s="795">
        <f>IFERROR(VLOOKUP(E63,Préroulés_Sativa[],13,FALSE),"-")</f>
        <v>0.5</v>
      </c>
      <c r="D63" s="800" t="str">
        <f>IFERROR(VLOOKUP(E63,Préroulés_Sativa[],14,FALSE),"-")</f>
        <v>g</v>
      </c>
      <c r="E63" s="807" t="s">
        <v>164</v>
      </c>
      <c r="F63" s="212" t="str">
        <f>IFERROR(VLOOKUP(E63,Préroulés_Sativa[],6,FALSE),"-")</f>
        <v>5 Points Cannabis</v>
      </c>
      <c r="G63" s="230">
        <f>IFERROR(VLOOKUP(E63,Préroulés_Sativa[],16,FALSE),"-")</f>
        <v>27</v>
      </c>
      <c r="H63" s="187">
        <v>0.28000000000000003</v>
      </c>
      <c r="I63" s="170" t="s">
        <v>42</v>
      </c>
      <c r="J63" s="172" t="str">
        <f>IFERROR(VLOOKUP(E63,Préroulés_Sativa[],8,FALSE),"-")</f>
        <v>Épicé / Terreux</v>
      </c>
      <c r="K63" s="173" t="str">
        <f>IFERROR(VLOOKUP(E63,Préroulés_Sativa[],2,FALSE),"-")</f>
        <v>Qc</v>
      </c>
      <c r="N63" s="1361"/>
      <c r="O63" s="1361"/>
      <c r="P63" s="1361"/>
      <c r="Q63" s="1361"/>
      <c r="R63" s="1361"/>
      <c r="S63" s="1361"/>
      <c r="T63" s="1361"/>
    </row>
    <row r="64" spans="1:20" ht="24.95" customHeight="1">
      <c r="A64" s="259">
        <f>IFERROR(VLOOKUP(E64,Préroulés_Sativa[],11,FALSE),"-")</f>
        <v>7</v>
      </c>
      <c r="B64" s="183" t="str">
        <f>IFERROR(VLOOKUP(E64,Préroulés_Sativa[],12,FALSE),"-")</f>
        <v>x</v>
      </c>
      <c r="C64" s="795">
        <f>IFERROR(VLOOKUP(E64,Préroulés_Sativa[],13,FALSE),"-")</f>
        <v>0.5</v>
      </c>
      <c r="D64" s="800" t="str">
        <f>IFERROR(VLOOKUP(E64,Préroulés_Sativa[],14,FALSE),"-")</f>
        <v>g</v>
      </c>
      <c r="E64" s="807" t="s">
        <v>163</v>
      </c>
      <c r="F64" s="212" t="str">
        <f>IFERROR(VLOOKUP(E64,Préroulés_Sativa[],6,FALSE),"-")</f>
        <v>Bud Lafleur</v>
      </c>
      <c r="G64" s="230">
        <f>IFERROR(VLOOKUP(E64,Préroulés_Sativa[],16,FALSE),"-")</f>
        <v>32.9</v>
      </c>
      <c r="H64" s="187">
        <v>0.27</v>
      </c>
      <c r="I64" s="170" t="s">
        <v>42</v>
      </c>
      <c r="J64" s="172" t="str">
        <f>IFERROR(VLOOKUP(E64,Préroulés_Sativa[],8,FALSE),"-")</f>
        <v>Sucré / Boisé</v>
      </c>
      <c r="K64" s="173" t="str">
        <f>IFERROR(VLOOKUP(E64,Préroulés_Sativa[],2,FALSE),"-")</f>
        <v>Qc</v>
      </c>
      <c r="N64" s="1361"/>
      <c r="O64" s="1361"/>
      <c r="P64" s="1361"/>
      <c r="Q64" s="1361"/>
      <c r="R64" s="1361"/>
      <c r="S64" s="1361"/>
      <c r="T64" s="1361"/>
    </row>
    <row r="65" spans="1:20" ht="24.95" customHeight="1">
      <c r="A65" s="259">
        <f>IFERROR(VLOOKUP(E65,Préroulés_Sativa[],11,FALSE),"-")</f>
        <v>7</v>
      </c>
      <c r="B65" s="183" t="str">
        <f>IFERROR(VLOOKUP(E65,Préroulés_Sativa[],12,FALSE),"-")</f>
        <v>x</v>
      </c>
      <c r="C65" s="795">
        <f>IFERROR(VLOOKUP(E65,Préroulés_Sativa[],13,FALSE),"-")</f>
        <v>0.3</v>
      </c>
      <c r="D65" s="808" t="str">
        <f>IFERROR(VLOOKUP(E65,Préroulés_Sativa[],14,FALSE),"-")</f>
        <v>g</v>
      </c>
      <c r="E65" s="807" t="s">
        <v>80</v>
      </c>
      <c r="F65" s="212" t="str">
        <f>IFERROR(VLOOKUP(E65,Préroulés_Sativa[],6,FALSE),"-")</f>
        <v>Daily Special</v>
      </c>
      <c r="G65" s="230">
        <f>IFERROR(VLOOKUP(E65,Préroulés_Sativa[],16,FALSE),"-")</f>
        <v>16</v>
      </c>
      <c r="H65" s="187">
        <v>0.24</v>
      </c>
      <c r="I65" s="170" t="s">
        <v>42</v>
      </c>
      <c r="J65" s="172" t="str">
        <f>IFERROR(VLOOKUP(E65,Préroulés_Sativa[],8,FALSE),"-")</f>
        <v>- / -</v>
      </c>
      <c r="K65" s="173" t="str">
        <f>IFERROR(VLOOKUP(E65,Préroulés_Sativa[],2,FALSE),"-")</f>
        <v>-</v>
      </c>
      <c r="N65" s="1361"/>
      <c r="O65" s="1361"/>
      <c r="P65" s="1361"/>
      <c r="Q65" s="1361"/>
      <c r="R65" s="1361"/>
      <c r="S65" s="1361"/>
      <c r="T65" s="1361"/>
    </row>
    <row r="66" spans="1:20" ht="24.95" customHeight="1">
      <c r="A66" s="259">
        <f>IFERROR(VLOOKUP(E66,Préroulés_Sativa[],11,FALSE),"-")</f>
        <v>7</v>
      </c>
      <c r="B66" s="183" t="str">
        <f>IFERROR(VLOOKUP(E66,Préroulés_Sativa[],12,FALSE),"-")</f>
        <v>x</v>
      </c>
      <c r="C66" s="795">
        <f>IFERROR(VLOOKUP(E66,Préroulés_Sativa[],13,FALSE),"-")</f>
        <v>0.5</v>
      </c>
      <c r="D66" s="808" t="str">
        <f>IFERROR(VLOOKUP(E66,Préroulés_Sativa[],14,FALSE),"-")</f>
        <v>g</v>
      </c>
      <c r="E66" s="807" t="s">
        <v>79</v>
      </c>
      <c r="F66" s="212" t="str">
        <f>IFERROR(VLOOKUP(E66,Préroulés_Sativa[],6,FALSE),"-")</f>
        <v>Good Supply</v>
      </c>
      <c r="G66" s="230">
        <f>IFERROR(VLOOKUP(E66,Préroulés_Sativa[],16,FALSE),"-")</f>
        <v>29.9</v>
      </c>
      <c r="H66" s="187">
        <v>0.23</v>
      </c>
      <c r="I66" s="170" t="s">
        <v>42</v>
      </c>
      <c r="J66" s="172" t="str">
        <f>IFERROR(VLOOKUP(E66,Préroulés_Sativa[],8,FALSE),"-")</f>
        <v>Citronné / Terreux</v>
      </c>
      <c r="K66" s="173" t="str">
        <f>IFERROR(VLOOKUP(E66,Préroulés_Sativa[],2,FALSE),"-")</f>
        <v>-</v>
      </c>
      <c r="N66" s="1361"/>
      <c r="O66" s="1361"/>
      <c r="P66" s="1361"/>
      <c r="Q66" s="1361"/>
      <c r="R66" s="1361"/>
      <c r="S66" s="1361"/>
      <c r="T66" s="1361"/>
    </row>
    <row r="67" spans="1:20" ht="24.95" customHeight="1">
      <c r="A67" s="259">
        <f>IFERROR(VLOOKUP(E67,Préroulés_Sativa[],11,FALSE),"-")</f>
        <v>8</v>
      </c>
      <c r="B67" s="183" t="str">
        <f>IFERROR(VLOOKUP(E67,Préroulés_Sativa[],12,FALSE),"-")</f>
        <v>x</v>
      </c>
      <c r="C67" s="795">
        <f>IFERROR(VLOOKUP(E67,Préroulés_Sativa[],13,FALSE),"-")</f>
        <v>0.35</v>
      </c>
      <c r="D67" s="808" t="str">
        <f>IFERROR(VLOOKUP(E67,Préroulés_Sativa[],14,FALSE),"-")</f>
        <v>g</v>
      </c>
      <c r="E67" s="807" t="s">
        <v>165</v>
      </c>
      <c r="F67" s="212" t="str">
        <f>IFERROR(VLOOKUP(E67,Préroulés_Sativa[],6,FALSE),"-")</f>
        <v>Wio</v>
      </c>
      <c r="G67" s="230">
        <f>IFERROR(VLOOKUP(E67,Préroulés_Sativa[],16,FALSE),"-")</f>
        <v>28.7</v>
      </c>
      <c r="H67" s="187">
        <v>0.09</v>
      </c>
      <c r="I67" s="170">
        <v>0.13</v>
      </c>
      <c r="J67" s="172" t="str">
        <f>IFERROR(VLOOKUP(E67,Préroulés_Sativa[],8,FALSE),"-")</f>
        <v>Citronné / Fruité</v>
      </c>
      <c r="K67" s="173" t="str">
        <f>IFERROR(VLOOKUP(E67,Préroulés_Sativa[],2,FALSE),"-")</f>
        <v>Qc</v>
      </c>
      <c r="N67" s="1361"/>
      <c r="O67" s="1361"/>
      <c r="P67" s="1361"/>
      <c r="Q67" s="1361"/>
      <c r="R67" s="1361"/>
      <c r="S67" s="1361"/>
      <c r="T67" s="1361"/>
    </row>
    <row r="68" spans="1:20" ht="24.95" customHeight="1">
      <c r="A68" s="259">
        <f>IFERROR(VLOOKUP(E68,Préroulés_Sativa[],11,FALSE),"-")</f>
        <v>10</v>
      </c>
      <c r="B68" s="183" t="str">
        <f>IFERROR(VLOOKUP(E68,Préroulés_Sativa[],12,FALSE),"-")</f>
        <v>x</v>
      </c>
      <c r="C68" s="795">
        <f>IFERROR(VLOOKUP(E68,Préroulés_Sativa[],13,FALSE),"-")</f>
        <v>0.35</v>
      </c>
      <c r="D68" s="808" t="str">
        <f>IFERROR(VLOOKUP(E68,Préroulés_Sativa[],14,FALSE),"-")</f>
        <v>g</v>
      </c>
      <c r="E68" s="807" t="s">
        <v>166</v>
      </c>
      <c r="F68" s="212" t="str">
        <f>IFERROR(VLOOKUP(E68,Préroulés_Sativa[],6,FALSE),"-")</f>
        <v>Fleurs de Lise</v>
      </c>
      <c r="G68" s="230">
        <f>IFERROR(VLOOKUP(E68,Préroulés_Sativa[],16,FALSE),"-")</f>
        <v>34.200000000000003</v>
      </c>
      <c r="H68" s="187">
        <v>0.28999999999999998</v>
      </c>
      <c r="I68" s="170" t="s">
        <v>42</v>
      </c>
      <c r="J68" s="172" t="str">
        <f>IFERROR(VLOOKUP(E68,Préroulés_Sativa[],8,FALSE),"-")</f>
        <v>Diesel / CItronné</v>
      </c>
      <c r="K68" s="173" t="str">
        <f>IFERROR(VLOOKUP(E68,Préroulés_Sativa[],2,FALSE),"-")</f>
        <v>Qc</v>
      </c>
      <c r="N68" s="1361"/>
      <c r="O68" s="1361"/>
      <c r="P68" s="1361"/>
      <c r="Q68" s="1361"/>
      <c r="R68" s="1361"/>
      <c r="S68" s="1361"/>
      <c r="T68" s="1361"/>
    </row>
    <row r="69" spans="1:20" ht="24.95" customHeight="1">
      <c r="A69" s="259">
        <f>IFERROR(VLOOKUP(E69,Préroulés_Sativa[],11,FALSE),"-")</f>
        <v>10</v>
      </c>
      <c r="B69" s="183" t="str">
        <f>IFERROR(VLOOKUP(E69,Préroulés_Sativa[],12,FALSE),"-")</f>
        <v>x</v>
      </c>
      <c r="C69" s="795">
        <f>IFERROR(VLOOKUP(E69,Préroulés_Sativa[],13,FALSE),"-")</f>
        <v>0.33</v>
      </c>
      <c r="D69" s="808" t="str">
        <f>IFERROR(VLOOKUP(E69,Préroulés_Sativa[],14,FALSE),"-")</f>
        <v>g</v>
      </c>
      <c r="E69" s="807" t="s">
        <v>167</v>
      </c>
      <c r="F69" s="212" t="str">
        <f>IFERROR(VLOOKUP(E69,Préroulés_Sativa[],6,FALSE),"-")</f>
        <v>Canaca</v>
      </c>
      <c r="G69" s="230">
        <f>IFERROR(VLOOKUP(E69,Préroulés_Sativa[],16,FALSE),"-")</f>
        <v>25</v>
      </c>
      <c r="H69" s="187">
        <v>0.2</v>
      </c>
      <c r="I69" s="170" t="s">
        <v>42</v>
      </c>
      <c r="J69" s="172" t="str">
        <f>IFERROR(VLOOKUP(E69,Préroulés_Sativa[],8,FALSE),"-")</f>
        <v>Fruité / Sucré</v>
      </c>
      <c r="K69" s="173" t="str">
        <f>IFERROR(VLOOKUP(E69,Préroulés_Sativa[],2,FALSE),"-")</f>
        <v>-</v>
      </c>
      <c r="N69" s="1361"/>
      <c r="O69" s="1361"/>
      <c r="P69" s="1361"/>
      <c r="Q69" s="1361"/>
      <c r="R69" s="1361"/>
      <c r="S69" s="1361"/>
      <c r="T69" s="1361"/>
    </row>
    <row r="70" spans="1:20" ht="24.95" customHeight="1">
      <c r="A70" s="259">
        <f>IFERROR(VLOOKUP(E70,Préroulés_Sativa[],11,FALSE),"-")</f>
        <v>14</v>
      </c>
      <c r="B70" s="183" t="str">
        <f>IFERROR(VLOOKUP(E70,Préroulés_Sativa[],12,FALSE),"-")</f>
        <v>x</v>
      </c>
      <c r="C70" s="795">
        <f>IFERROR(VLOOKUP(E70,Préroulés_Sativa[],13,FALSE),"-")</f>
        <v>0.5</v>
      </c>
      <c r="D70" s="808" t="str">
        <f>IFERROR(VLOOKUP(E70,Préroulés_Sativa[],14,FALSE),"-")</f>
        <v>g</v>
      </c>
      <c r="E70" s="807" t="s">
        <v>169</v>
      </c>
      <c r="F70" s="212" t="str">
        <f>IFERROR(VLOOKUP(E70,Préroulés_Sativa[],6,FALSE),"-")</f>
        <v>Grindh</v>
      </c>
      <c r="G70" s="230">
        <f>IFERROR(VLOOKUP(E70,Préroulés_Sativa[],16,FALSE),"-")</f>
        <v>43.9</v>
      </c>
      <c r="H70" s="187">
        <v>0.28000000000000003</v>
      </c>
      <c r="I70" s="170" t="s">
        <v>42</v>
      </c>
      <c r="J70" s="172" t="str">
        <f>IFERROR(VLOOKUP(E70,Préroulés_Sativa[],8,FALSE),"-")</f>
        <v>- / -</v>
      </c>
      <c r="K70" s="173" t="str">
        <f>IFERROR(VLOOKUP(E70,Préroulés_Sativa[],2,FALSE),"-")</f>
        <v>Qc</v>
      </c>
      <c r="N70" s="1361"/>
      <c r="O70" s="1361"/>
      <c r="P70" s="1361"/>
      <c r="Q70" s="1361"/>
      <c r="R70" s="1361"/>
      <c r="S70" s="1361"/>
      <c r="T70" s="1361"/>
    </row>
    <row r="71" spans="1:20" ht="24.95" customHeight="1">
      <c r="A71" s="259">
        <f>IFERROR(VLOOKUP(E71,Préroulés_Sativa[],11,FALSE),"-")</f>
        <v>14</v>
      </c>
      <c r="B71" s="183" t="str">
        <f>IFERROR(VLOOKUP(E71,Préroulés_Sativa[],12,FALSE),"-")</f>
        <v>x</v>
      </c>
      <c r="C71" s="795">
        <f>IFERROR(VLOOKUP(E71,Préroulés_Sativa[],13,FALSE),"-")</f>
        <v>0.6</v>
      </c>
      <c r="D71" s="800" t="str">
        <f>IFERROR(VLOOKUP(E71,Préroulés_Sativa[],14,FALSE),"-")</f>
        <v>g</v>
      </c>
      <c r="E71" s="807" t="s">
        <v>168</v>
      </c>
      <c r="F71" s="212" t="str">
        <f>IFERROR(VLOOKUP(E71,Préroulés_Sativa[],6,FALSE),"-")</f>
        <v>Nugz</v>
      </c>
      <c r="G71" s="230">
        <f>IFERROR(VLOOKUP(E71,Préroulés_Sativa[],16,FALSE),"-")</f>
        <v>49.4</v>
      </c>
      <c r="H71" s="187">
        <v>0.25</v>
      </c>
      <c r="I71" s="170" t="s">
        <v>42</v>
      </c>
      <c r="J71" s="172" t="str">
        <f>IFERROR(VLOOKUP(E71,Préroulés_Sativa[],8,FALSE),"-")</f>
        <v>Citronné / Sucré</v>
      </c>
      <c r="K71" s="173" t="str">
        <f>IFERROR(VLOOKUP(E71,Préroulés_Sativa[],2,FALSE),"-")</f>
        <v>Qc</v>
      </c>
      <c r="N71" s="1361"/>
      <c r="O71" s="1361"/>
      <c r="P71" s="1361"/>
      <c r="Q71" s="1361"/>
      <c r="R71" s="1361"/>
      <c r="S71" s="1361"/>
      <c r="T71" s="1361"/>
    </row>
    <row r="72" spans="1:20" ht="24.95" customHeight="1">
      <c r="A72" s="259">
        <f>IFERROR(VLOOKUP(E72,Préroulés_Sativa[],11,FALSE),"-")</f>
        <v>14</v>
      </c>
      <c r="B72" s="183" t="str">
        <f>IFERROR(VLOOKUP(E72,Préroulés_Sativa[],12,FALSE),"-")</f>
        <v>x</v>
      </c>
      <c r="C72" s="795">
        <f>IFERROR(VLOOKUP(E72,Préroulés_Sativa[],13,FALSE),"-")</f>
        <v>0.5</v>
      </c>
      <c r="D72" s="808" t="str">
        <f>IFERROR(VLOOKUP(E72,Préroulés_Sativa[],14,FALSE),"-")</f>
        <v>g</v>
      </c>
      <c r="E72" s="807" t="s">
        <v>114</v>
      </c>
      <c r="F72" s="212" t="str">
        <f>IFERROR(VLOOKUP(E72,Préroulés_Sativa[],6,FALSE),"-")</f>
        <v>Shred</v>
      </c>
      <c r="G72" s="230">
        <f>IFERROR(VLOOKUP(E72,Préroulés_Sativa[],16,FALSE),"-")</f>
        <v>43.9</v>
      </c>
      <c r="H72" s="181">
        <v>0.24</v>
      </c>
      <c r="I72" s="170" t="s">
        <v>42</v>
      </c>
      <c r="J72" s="172" t="str">
        <f>IFERROR(VLOOKUP(E72,Préroulés_Sativa[],8,FALSE),"-")</f>
        <v>Citronné / Sucré</v>
      </c>
      <c r="K72" s="173" t="str">
        <f>IFERROR(VLOOKUP(E72,Préroulés_Sativa[],2,FALSE),"-")</f>
        <v>-</v>
      </c>
      <c r="N72" s="1361"/>
      <c r="O72" s="1361"/>
      <c r="P72" s="1361"/>
      <c r="Q72" s="1361"/>
      <c r="R72" s="1361"/>
      <c r="S72" s="1361"/>
      <c r="T72" s="1361"/>
    </row>
    <row r="73" spans="1:20" ht="24.95" customHeight="1">
      <c r="A73" s="17"/>
      <c r="B73" s="387"/>
      <c r="C73" s="384"/>
      <c r="D73" s="394"/>
      <c r="E73" s="480"/>
      <c r="F73" s="53"/>
      <c r="G73" s="53"/>
      <c r="H73" s="53"/>
      <c r="I73" s="18"/>
      <c r="J73" s="17"/>
      <c r="K73" s="17"/>
      <c r="N73" s="1361"/>
      <c r="O73" s="1361"/>
      <c r="P73" s="1361"/>
      <c r="Q73" s="1361"/>
      <c r="R73" s="1361"/>
      <c r="S73" s="1361"/>
      <c r="T73" s="1361"/>
    </row>
    <row r="74" spans="1:20" ht="21.75" customHeight="1" thickBot="1">
      <c r="A74" s="17"/>
      <c r="B74" s="387"/>
      <c r="C74" s="384"/>
      <c r="D74" s="394"/>
      <c r="E74" s="480"/>
      <c r="F74" s="53"/>
      <c r="G74" s="53"/>
      <c r="H74" s="53"/>
      <c r="I74" s="18"/>
      <c r="J74" s="17"/>
      <c r="K74" s="17"/>
    </row>
    <row r="75" spans="1:20" ht="47.1" customHeight="1" thickBot="1">
      <c r="A75" s="1363" t="s">
        <v>85</v>
      </c>
      <c r="B75" s="1364"/>
      <c r="C75" s="1364"/>
      <c r="D75" s="1364"/>
      <c r="E75" s="1364"/>
      <c r="F75" s="1364"/>
      <c r="G75" s="1364"/>
      <c r="H75" s="1364"/>
      <c r="I75" s="1364"/>
      <c r="J75" s="1364"/>
      <c r="K75" s="1365"/>
    </row>
    <row r="76" spans="1:20" ht="35.25" customHeight="1">
      <c r="A76" s="1366" t="s">
        <v>28</v>
      </c>
      <c r="B76" s="1367"/>
      <c r="C76" s="1367"/>
      <c r="D76" s="1368"/>
      <c r="E76" s="481" t="s">
        <v>86</v>
      </c>
      <c r="F76" s="416" t="s">
        <v>30</v>
      </c>
      <c r="G76" s="160" t="s">
        <v>31</v>
      </c>
      <c r="H76" s="160" t="s">
        <v>32</v>
      </c>
      <c r="I76" s="160" t="s">
        <v>33</v>
      </c>
      <c r="J76" s="160" t="s">
        <v>34</v>
      </c>
      <c r="K76" s="417" t="s">
        <v>35</v>
      </c>
    </row>
    <row r="77" spans="1:20" ht="6" customHeight="1">
      <c r="A77" s="248" t="s">
        <v>36</v>
      </c>
      <c r="B77" s="249" t="s">
        <v>37</v>
      </c>
      <c r="C77" s="385" t="s">
        <v>38</v>
      </c>
      <c r="D77" s="395" t="s">
        <v>39</v>
      </c>
      <c r="E77" s="482" t="s">
        <v>29</v>
      </c>
      <c r="F77" s="216" t="s">
        <v>40</v>
      </c>
      <c r="G77" s="250" t="s">
        <v>31</v>
      </c>
      <c r="H77" s="374" t="s">
        <v>32</v>
      </c>
      <c r="I77" s="251" t="s">
        <v>33</v>
      </c>
      <c r="J77" s="251" t="s">
        <v>34</v>
      </c>
      <c r="K77" s="252" t="s">
        <v>35</v>
      </c>
    </row>
    <row r="78" spans="1:20" ht="27" customHeight="1">
      <c r="A78" s="347">
        <f>IFERROR(VLOOKUP(E78,Préroulés_Hybride[],12,FALSE),"-")</f>
        <v>1</v>
      </c>
      <c r="B78" s="165" t="str">
        <f>IFERROR(VLOOKUP(E78,Préroulés_Hybride[],13,FALSE),"-")</f>
        <v>x</v>
      </c>
      <c r="C78" s="805">
        <f>IFERROR(VLOOKUP(E78,Préroulés_Hybride[],14,FALSE),"-")</f>
        <v>1</v>
      </c>
      <c r="D78" s="809" t="str">
        <f>IFERROR(VLOOKUP(E78,Préroulés_Hybride[],15,FALSE),"-")</f>
        <v>g</v>
      </c>
      <c r="E78" s="807" t="s">
        <v>170</v>
      </c>
      <c r="F78" s="305" t="str">
        <f>IFERROR(VLOOKUP(E78,Préroulés_Hybride[],6,FALSE),"-")</f>
        <v>Bud Lafleur</v>
      </c>
      <c r="G78" s="230">
        <f>IFERROR(VLOOKUP(E78,Préroulés_Hybride[],17,FALSE),"-")</f>
        <v>10.4</v>
      </c>
      <c r="H78" s="257">
        <v>0.27</v>
      </c>
      <c r="I78" s="817" t="s">
        <v>42</v>
      </c>
      <c r="J78" s="172" t="str">
        <f>IFERROR(VLOOKUP(E78,Préroulés_Hybride[],9,FALSE),"-")</f>
        <v>Citronné / Terreux</v>
      </c>
      <c r="K78" s="173" t="str">
        <f>IFERROR(VLOOKUP(E78,Préroulés_Hybride[],3,FALSE),"-")</f>
        <v>Qc</v>
      </c>
    </row>
    <row r="79" spans="1:20" ht="22.5" customHeight="1">
      <c r="A79" s="347">
        <f>IFERROR(VLOOKUP(E79,Préroulés_Hybride[],12,FALSE),"-")</f>
        <v>1</v>
      </c>
      <c r="B79" s="165" t="str">
        <f>IFERROR(VLOOKUP(E79,Préroulés_Hybride[],13,FALSE),"-")</f>
        <v>x</v>
      </c>
      <c r="C79" s="805">
        <f>IFERROR(VLOOKUP(E79,Préroulés_Hybride[],14,FALSE),"-")</f>
        <v>0.5</v>
      </c>
      <c r="D79" s="809" t="str">
        <f>IFERROR(VLOOKUP(E79,Préroulés_Hybride[],15,FALSE),"-")</f>
        <v>g</v>
      </c>
      <c r="E79" s="807" t="s">
        <v>171</v>
      </c>
      <c r="F79" s="305" t="str">
        <f>IFERROR(VLOOKUP(E79,Préroulés_Hybride[],6,FALSE),"-")</f>
        <v>Simple Bare</v>
      </c>
      <c r="G79" s="185">
        <f>IFERROR(VLOOKUP(E79,Préroulés_Hybride[],17,FALSE),"-")</f>
        <v>7.8</v>
      </c>
      <c r="H79" s="257">
        <v>0.25</v>
      </c>
      <c r="I79" s="817" t="s">
        <v>42</v>
      </c>
      <c r="J79" s="172" t="str">
        <f>IFERROR(VLOOKUP(E79,Préroulés_Hybride[],9,FALSE),"-")</f>
        <v>Floral / Citronné</v>
      </c>
      <c r="K79" s="173" t="str">
        <f>IFERROR(VLOOKUP(E79,Préroulés_Hybride[],3,FALSE),"-")</f>
        <v>-</v>
      </c>
      <c r="N79" s="1361">
        <v>77005</v>
      </c>
      <c r="O79" s="1361"/>
      <c r="P79" s="1361"/>
      <c r="Q79" s="1361"/>
      <c r="R79" s="1361"/>
      <c r="S79" s="1361"/>
      <c r="T79" s="1361"/>
    </row>
    <row r="80" spans="1:20" ht="24.95" customHeight="1">
      <c r="A80" s="347">
        <f>IFERROR(VLOOKUP(E80,Préroulés_Hybride[],12,FALSE),"-")</f>
        <v>1</v>
      </c>
      <c r="B80" s="165" t="str">
        <f>IFERROR(VLOOKUP(E80,Préroulés_Hybride[],13,FALSE),"-")</f>
        <v>x</v>
      </c>
      <c r="C80" s="805">
        <f>IFERROR(VLOOKUP(E80,Préroulés_Hybride[],14,FALSE),"-")</f>
        <v>1</v>
      </c>
      <c r="D80" s="809" t="str">
        <f>IFERROR(VLOOKUP(E80,Préroulés_Hybride[],15,FALSE),"-")</f>
        <v>g</v>
      </c>
      <c r="E80" s="807" t="s">
        <v>172</v>
      </c>
      <c r="F80" s="305" t="str">
        <f>IFERROR(VLOOKUP(E80,Préroulés_Hybride[],6,FALSE),"-")</f>
        <v>Équilibre</v>
      </c>
      <c r="G80" s="230">
        <f>IFERROR(VLOOKUP(E80,Préroulés_Hybride[],17,FALSE),"-")</f>
        <v>7.5</v>
      </c>
      <c r="H80" s="257">
        <v>0</v>
      </c>
      <c r="I80" s="817">
        <v>0.12</v>
      </c>
      <c r="J80" s="172" t="str">
        <f>IFERROR(VLOOKUP(E80,Préroulés_Hybride[],9,FALSE),"-")</f>
        <v>- / -</v>
      </c>
      <c r="K80" s="173" t="str">
        <f>IFERROR(VLOOKUP(E80,Préroulés_Hybride[],3,FALSE),"-")</f>
        <v>Qc</v>
      </c>
      <c r="N80" s="1361"/>
      <c r="O80" s="1361"/>
      <c r="P80" s="1361"/>
      <c r="Q80" s="1361"/>
      <c r="R80" s="1361"/>
      <c r="S80" s="1361"/>
      <c r="T80" s="1361"/>
    </row>
    <row r="81" spans="1:20" ht="24.95" customHeight="1">
      <c r="A81" s="347">
        <f>IFERROR(VLOOKUP(E81,Préroulés_Hybride[],12,FALSE),"-")</f>
        <v>2</v>
      </c>
      <c r="B81" s="165" t="str">
        <f>IFERROR(VLOOKUP(E81,Préroulés_Hybride[],13,FALSE),"-")</f>
        <v>x</v>
      </c>
      <c r="C81" s="805">
        <f>IFERROR(VLOOKUP(E81,Préroulés_Hybride[],14,FALSE),"-")</f>
        <v>0.5</v>
      </c>
      <c r="D81" s="809" t="str">
        <f>IFERROR(VLOOKUP(E81,Préroulés_Hybride[],15,FALSE),"-")</f>
        <v>g</v>
      </c>
      <c r="E81" s="846" t="s">
        <v>173</v>
      </c>
      <c r="F81" s="305" t="str">
        <f>IFERROR(VLOOKUP(E81,Préroulés_Hybride[],6,FALSE),"-")</f>
        <v>Bud Lafleur</v>
      </c>
      <c r="G81" s="230">
        <f>IFERROR(VLOOKUP(E81,Préroulés_Hybride[],17,FALSE),"-")</f>
        <v>10.4</v>
      </c>
      <c r="H81" s="257">
        <v>0.28000000000000003</v>
      </c>
      <c r="I81" s="817" t="s">
        <v>42</v>
      </c>
      <c r="J81" s="172" t="str">
        <f>IFERROR(VLOOKUP(E81,Préroulés_Hybride[],9,FALSE),"-")</f>
        <v>Fromagé / Terreux</v>
      </c>
      <c r="K81" s="173" t="str">
        <f>IFERROR(VLOOKUP(E81,Préroulés_Hybride[],3,FALSE),"-")</f>
        <v>Qc</v>
      </c>
      <c r="N81" s="1361"/>
      <c r="O81" s="1361"/>
      <c r="P81" s="1361"/>
      <c r="Q81" s="1361"/>
      <c r="R81" s="1361"/>
      <c r="S81" s="1361"/>
      <c r="T81" s="1361"/>
    </row>
    <row r="82" spans="1:20" ht="24.95" customHeight="1">
      <c r="A82" s="347">
        <f>IFERROR(VLOOKUP(E82,Préroulés_Hybride[],12,FALSE),"-")</f>
        <v>2</v>
      </c>
      <c r="B82" s="165" t="str">
        <f>IFERROR(VLOOKUP(E82,Préroulés_Hybride[],13,FALSE),"-")</f>
        <v>x</v>
      </c>
      <c r="C82" s="805">
        <f>IFERROR(VLOOKUP(E82,Préroulés_Hybride[],14,FALSE),"-")</f>
        <v>0.5</v>
      </c>
      <c r="D82" s="809" t="str">
        <f>IFERROR(VLOOKUP(E82,Préroulés_Hybride[],15,FALSE),"-")</f>
        <v>g</v>
      </c>
      <c r="E82" s="807" t="s">
        <v>174</v>
      </c>
      <c r="F82" s="305" t="str">
        <f>IFERROR(VLOOKUP(E82,Préroulés_Hybride[],6,FALSE),"-")</f>
        <v>7ACRES</v>
      </c>
      <c r="G82" s="185">
        <f>IFERROR(VLOOKUP(E82,Préroulés_Hybride[],17,FALSE),"-")</f>
        <v>9.5</v>
      </c>
      <c r="H82" s="257">
        <v>0.2</v>
      </c>
      <c r="I82" s="817" t="s">
        <v>42</v>
      </c>
      <c r="J82" s="172" t="str">
        <f>IFERROR(VLOOKUP(E82,Préroulés_Hybride[],9,FALSE),"-")</f>
        <v>Citronné / Sucré</v>
      </c>
      <c r="K82" s="173" t="str">
        <f>IFERROR(VLOOKUP(E82,Préroulés_Hybride[],3,FALSE),"-")</f>
        <v>-</v>
      </c>
      <c r="N82" s="1361"/>
      <c r="O82" s="1361"/>
      <c r="P82" s="1361"/>
      <c r="Q82" s="1361"/>
      <c r="R82" s="1361"/>
      <c r="S82" s="1361"/>
      <c r="T82" s="1361"/>
    </row>
    <row r="83" spans="1:20" ht="24.95" customHeight="1">
      <c r="A83" s="347">
        <f>IFERROR(VLOOKUP(E83,Préroulés_Hybride[],12,FALSE),"-")</f>
        <v>2</v>
      </c>
      <c r="B83" s="165" t="str">
        <f>IFERROR(VLOOKUP(E83,Préroulés_Hybride[],13,FALSE),"-")</f>
        <v>x</v>
      </c>
      <c r="C83" s="805">
        <f>IFERROR(VLOOKUP(E83,Préroulés_Hybride[],14,FALSE),"-")</f>
        <v>0.5</v>
      </c>
      <c r="D83" s="809" t="str">
        <f>IFERROR(VLOOKUP(E83,Préroulés_Hybride[],15,FALSE),"-")</f>
        <v>g</v>
      </c>
      <c r="E83" s="807" t="s">
        <v>175</v>
      </c>
      <c r="F83" s="305" t="str">
        <f>IFERROR(VLOOKUP(E83,Préroulés_Hybride[],6,FALSE),"-")</f>
        <v>Nueva+</v>
      </c>
      <c r="G83" s="185">
        <f>IFERROR(VLOOKUP(E83,Préroulés_Hybride[],17,FALSE),"-")</f>
        <v>10</v>
      </c>
      <c r="H83" s="257">
        <v>0.13</v>
      </c>
      <c r="I83" s="817">
        <v>0.09</v>
      </c>
      <c r="J83" s="172" t="str">
        <f>IFERROR(VLOOKUP(E83,Préroulés_Hybride[],9,FALSE),"-")</f>
        <v>Fruité / Sucré</v>
      </c>
      <c r="K83" s="173" t="str">
        <f>IFERROR(VLOOKUP(E83,Préroulés_Hybride[],3,FALSE),"-")</f>
        <v>Qc</v>
      </c>
      <c r="N83" s="1361"/>
      <c r="O83" s="1361"/>
      <c r="P83" s="1361"/>
      <c r="Q83" s="1361"/>
      <c r="R83" s="1361"/>
      <c r="S83" s="1361"/>
      <c r="T83" s="1361"/>
    </row>
    <row r="84" spans="1:20" ht="24.95" customHeight="1">
      <c r="A84" s="347">
        <f>IFERROR(VLOOKUP(E84,Préroulés_Hybride[],12,FALSE),"-")</f>
        <v>2</v>
      </c>
      <c r="B84" s="165" t="str">
        <f>IFERROR(VLOOKUP(E84,Préroulés_Hybride[],13,FALSE),"-")</f>
        <v>x</v>
      </c>
      <c r="C84" s="805">
        <f>IFERROR(VLOOKUP(E84,Préroulés_Hybride[],14,FALSE),"-")</f>
        <v>0.4</v>
      </c>
      <c r="D84" s="809" t="str">
        <f>IFERROR(VLOOKUP(E84,Préroulés_Hybride[],15,FALSE),"-")</f>
        <v>g</v>
      </c>
      <c r="E84" s="846" t="s">
        <v>176</v>
      </c>
      <c r="F84" s="305" t="str">
        <f>IFERROR(VLOOKUP(E84,Préroulés_Hybride[],6,FALSE),"-")</f>
        <v>Bud Lafleur</v>
      </c>
      <c r="G84" s="185">
        <f>IFERROR(VLOOKUP(E84,Préroulés_Hybride[],17,FALSE),"-")</f>
        <v>7.8</v>
      </c>
      <c r="H84" s="257">
        <v>0.06</v>
      </c>
      <c r="I84" s="817">
        <v>0.06</v>
      </c>
      <c r="J84" s="172" t="str">
        <f>IFERROR(VLOOKUP(E84,Préroulés_Hybride[],9,FALSE),"-")</f>
        <v>Fruité / Sucré</v>
      </c>
      <c r="K84" s="173" t="str">
        <f>IFERROR(VLOOKUP(E84,Préroulés_Hybride[],3,FALSE),"-")</f>
        <v>Qc</v>
      </c>
      <c r="N84" s="1361"/>
      <c r="O84" s="1361"/>
      <c r="P84" s="1361"/>
      <c r="Q84" s="1361"/>
      <c r="R84" s="1361"/>
      <c r="S84" s="1361"/>
      <c r="T84" s="1361"/>
    </row>
    <row r="85" spans="1:20" ht="24.95" customHeight="1">
      <c r="A85" s="347">
        <f>IFERROR(VLOOKUP(E85,Préroulés_Hybride[],12,FALSE),"-")</f>
        <v>2</v>
      </c>
      <c r="B85" s="165" t="str">
        <f>IFERROR(VLOOKUP(E85,Préroulés_Hybride[],13,FALSE),"-")</f>
        <v>x</v>
      </c>
      <c r="C85" s="805">
        <f>IFERROR(VLOOKUP(E85,Préroulés_Hybride[],14,FALSE),"-")</f>
        <v>0.35</v>
      </c>
      <c r="D85" s="809" t="str">
        <f>IFERROR(VLOOKUP(E85,Préroulés_Hybride[],15,FALSE),"-")</f>
        <v>g</v>
      </c>
      <c r="E85" s="807" t="s">
        <v>87</v>
      </c>
      <c r="F85" s="305" t="str">
        <f>IFERROR(VLOOKUP(E85,Préroulés_Hybride[],6,FALSE),"-")</f>
        <v>Color Cannabis</v>
      </c>
      <c r="G85" s="230">
        <f>IFERROR(VLOOKUP(E85,Préroulés_Hybride[],17,FALSE),"-")</f>
        <v>8.1</v>
      </c>
      <c r="H85" s="257">
        <v>0.05</v>
      </c>
      <c r="I85" s="817">
        <v>0.09</v>
      </c>
      <c r="J85" s="172" t="str">
        <f>IFERROR(VLOOKUP(E85,Préroulés_Hybride[],9,FALSE),"-")</f>
        <v>Floral / Fruité</v>
      </c>
      <c r="K85" s="173" t="str">
        <f>IFERROR(VLOOKUP(E85,Préroulés_Hybride[],3,FALSE),"-")</f>
        <v>-</v>
      </c>
      <c r="N85" s="1361"/>
      <c r="O85" s="1361"/>
      <c r="P85" s="1361"/>
      <c r="Q85" s="1361"/>
      <c r="R85" s="1361"/>
      <c r="S85" s="1361"/>
      <c r="T85" s="1361"/>
    </row>
    <row r="86" spans="1:20" ht="24.95" customHeight="1">
      <c r="A86" s="347">
        <f>IFERROR(VLOOKUP(E86,Préroulés_Hybride[],12,FALSE),"-")</f>
        <v>3</v>
      </c>
      <c r="B86" s="165" t="str">
        <f>IFERROR(VLOOKUP(E86,Préroulés_Hybride[],13,FALSE),"-")</f>
        <v>x</v>
      </c>
      <c r="C86" s="805">
        <f>IFERROR(VLOOKUP(E86,Préroulés_Hybride[],14,FALSE),"-")</f>
        <v>0.5</v>
      </c>
      <c r="D86" s="809" t="str">
        <f>IFERROR(VLOOKUP(E86,Préroulés_Hybride[],15,FALSE),"-")</f>
        <v>g</v>
      </c>
      <c r="E86" s="846" t="s">
        <v>177</v>
      </c>
      <c r="F86" s="305" t="str">
        <f>IFERROR(VLOOKUP(E86,Préroulés_Hybride[],6,FALSE),"-")</f>
        <v>IRONY</v>
      </c>
      <c r="G86" s="185">
        <f>IFERROR(VLOOKUP(E86,Préroulés_Hybride[],17,FALSE),"-")</f>
        <v>20</v>
      </c>
      <c r="H86" s="257" t="s">
        <v>208</v>
      </c>
      <c r="I86" s="817" t="s">
        <v>179</v>
      </c>
      <c r="J86" s="172" t="str">
        <f>IFERROR(VLOOKUP(E86,Préroulés_Hybride[],9,FALSE),"-")</f>
        <v>- / -</v>
      </c>
      <c r="K86" s="173" t="str">
        <f>IFERROR(VLOOKUP(E86,Préroulés_Hybride[],3,FALSE),"-")</f>
        <v>Qc</v>
      </c>
      <c r="N86" s="1361"/>
      <c r="O86" s="1361"/>
      <c r="P86" s="1361"/>
      <c r="Q86" s="1361"/>
      <c r="R86" s="1361"/>
      <c r="S86" s="1361"/>
      <c r="T86" s="1361"/>
    </row>
    <row r="87" spans="1:20" ht="24.95" customHeight="1">
      <c r="A87" s="347">
        <f>IFERROR(VLOOKUP(E87,Préroulés_Hybride[],12,FALSE),"-")</f>
        <v>3</v>
      </c>
      <c r="B87" s="165" t="str">
        <f>IFERROR(VLOOKUP(E87,Préroulés_Hybride[],13,FALSE),"-")</f>
        <v>x</v>
      </c>
      <c r="C87" s="805">
        <f>IFERROR(VLOOKUP(E87,Préroulés_Hybride[],14,FALSE),"-")</f>
        <v>0.5</v>
      </c>
      <c r="D87" s="809" t="str">
        <f>IFERROR(VLOOKUP(E87,Préroulés_Hybride[],15,FALSE),"-")</f>
        <v>g</v>
      </c>
      <c r="E87" s="846" t="s">
        <v>181</v>
      </c>
      <c r="F87" s="305" t="str">
        <f>IFERROR(VLOOKUP(E87,Préroulés_Hybride[],6,FALSE),"-")</f>
        <v>Groupe SûrNaturel</v>
      </c>
      <c r="G87" s="230">
        <f>IFERROR(VLOOKUP(E87,Préroulés_Hybride[],17,FALSE),"-")</f>
        <v>13.1</v>
      </c>
      <c r="H87" s="257">
        <v>0.27</v>
      </c>
      <c r="I87" s="817" t="s">
        <v>42</v>
      </c>
      <c r="J87" s="172" t="str">
        <f>IFERROR(VLOOKUP(E87,Préroulés_Hybride[],9,FALSE),"-")</f>
        <v>Floral / Sucré</v>
      </c>
      <c r="K87" s="173" t="str">
        <f>IFERROR(VLOOKUP(E87,Préroulés_Hybride[],3,FALSE),"-")</f>
        <v>Qc</v>
      </c>
      <c r="N87" s="1361"/>
      <c r="O87" s="1361"/>
      <c r="P87" s="1361"/>
      <c r="Q87" s="1361"/>
      <c r="R87" s="1361"/>
      <c r="S87" s="1361"/>
      <c r="T87" s="1361"/>
    </row>
    <row r="88" spans="1:20" ht="24.95" customHeight="1">
      <c r="A88" s="347">
        <f>IFERROR(VLOOKUP(E88,Préroulés_Hybride[],12,FALSE),"-")</f>
        <v>3</v>
      </c>
      <c r="B88" s="165" t="str">
        <f>IFERROR(VLOOKUP(E88,Préroulés_Hybride[],13,FALSE),"-")</f>
        <v>x</v>
      </c>
      <c r="C88" s="805">
        <f>IFERROR(VLOOKUP(E88,Préroulés_Hybride[],14,FALSE),"-")</f>
        <v>0.5</v>
      </c>
      <c r="D88" s="809" t="str">
        <f>IFERROR(VLOOKUP(E88,Préroulés_Hybride[],15,FALSE),"-")</f>
        <v>g</v>
      </c>
      <c r="E88" s="846" t="s">
        <v>180</v>
      </c>
      <c r="F88" s="305" t="str">
        <f>IFERROR(VLOOKUP(E88,Préroulés_Hybride[],6,FALSE),"-")</f>
        <v>Next Friday</v>
      </c>
      <c r="G88" s="230">
        <f>IFERROR(VLOOKUP(E88,Préroulés_Hybride[],17,FALSE),"-")</f>
        <v>22.6</v>
      </c>
      <c r="H88" s="257">
        <v>0.26</v>
      </c>
      <c r="I88" s="817" t="s">
        <v>42</v>
      </c>
      <c r="J88" s="172" t="str">
        <f>IFERROR(VLOOKUP(E88,Préroulés_Hybride[],9,FALSE),"-")</f>
        <v>Floral / -</v>
      </c>
      <c r="K88" s="173" t="str">
        <f>IFERROR(VLOOKUP(E88,Préroulés_Hybride[],3,FALSE),"-")</f>
        <v>-</v>
      </c>
      <c r="N88" s="1361"/>
      <c r="O88" s="1361"/>
      <c r="P88" s="1361"/>
      <c r="Q88" s="1361"/>
      <c r="R88" s="1361"/>
      <c r="S88" s="1361"/>
      <c r="T88" s="1361"/>
    </row>
    <row r="89" spans="1:20" ht="24.95" customHeight="1">
      <c r="A89" s="347">
        <f>IFERROR(VLOOKUP(E89,Préroulés_Hybride[],12,FALSE),"-")</f>
        <v>3</v>
      </c>
      <c r="B89" s="254" t="str">
        <f>IFERROR(VLOOKUP(E89,Préroulés_Hybride[],13,FALSE),"-")</f>
        <v>x</v>
      </c>
      <c r="C89" s="806">
        <f>IFERROR(VLOOKUP(E89,Préroulés_Hybride[],14,FALSE),"-")</f>
        <v>0.5</v>
      </c>
      <c r="D89" s="810" t="str">
        <f>IFERROR(VLOOKUP(E89,Préroulés_Hybride[],15,FALSE),"-")</f>
        <v>g</v>
      </c>
      <c r="E89" s="846" t="s">
        <v>182</v>
      </c>
      <c r="F89" s="305" t="str">
        <f>IFERROR(VLOOKUP(E89,Préroulés_Hybride[],6,FALSE),"-")</f>
        <v>Qcgoldtech</v>
      </c>
      <c r="G89" s="818">
        <f>IFERROR(VLOOKUP(E89,Préroulés_Hybride[],17,FALSE),"-")</f>
        <v>13</v>
      </c>
      <c r="H89" s="257">
        <v>0.26</v>
      </c>
      <c r="I89" s="817" t="s">
        <v>42</v>
      </c>
      <c r="J89" s="229" t="str">
        <f>IFERROR(VLOOKUP(E89,Préroulés_Hybride[],9,FALSE),"-")</f>
        <v>Boisé / Sucré</v>
      </c>
      <c r="K89" s="173" t="str">
        <f>IFERROR(VLOOKUP(E89,Préroulés_Hybride[],3,FALSE),"-")</f>
        <v>Qc</v>
      </c>
      <c r="N89" s="1361"/>
      <c r="O89" s="1361"/>
      <c r="P89" s="1361"/>
      <c r="Q89" s="1361"/>
      <c r="R89" s="1361"/>
      <c r="S89" s="1361"/>
      <c r="T89" s="1361"/>
    </row>
    <row r="90" spans="1:20" ht="24.95" customHeight="1">
      <c r="A90" s="347">
        <f>IFERROR(VLOOKUP(E90,Préroulés_Hybride[],12,FALSE),"-")</f>
        <v>3</v>
      </c>
      <c r="B90" s="165" t="str">
        <f>IFERROR(VLOOKUP(E90,Préroulés_Hybride[],13,FALSE),"-")</f>
        <v>x</v>
      </c>
      <c r="C90" s="805">
        <f>IFERROR(VLOOKUP(E90,Préroulés_Hybride[],14,FALSE),"-")</f>
        <v>0.5</v>
      </c>
      <c r="D90" s="809" t="str">
        <f>IFERROR(VLOOKUP(E90,Préroulés_Hybride[],15,FALSE),"-")</f>
        <v>g</v>
      </c>
      <c r="E90" s="846" t="s">
        <v>184</v>
      </c>
      <c r="F90" s="305" t="str">
        <f>IFERROR(VLOOKUP(E90,Préroulés_Hybride[],6,FALSE),"-")</f>
        <v>Fleurs de Chez Nous</v>
      </c>
      <c r="G90" s="230">
        <f>IFERROR(VLOOKUP(E90,Préroulés_Hybride[],17,FALSE),"-")</f>
        <v>13.8</v>
      </c>
      <c r="H90" s="257">
        <v>0.23</v>
      </c>
      <c r="I90" s="817" t="s">
        <v>42</v>
      </c>
      <c r="J90" s="172" t="str">
        <f>IFERROR(VLOOKUP(E90,Préroulés_Hybride[],9,FALSE),"-")</f>
        <v>Fruité / Citronné</v>
      </c>
      <c r="K90" s="173" t="str">
        <f>IFERROR(VLOOKUP(E90,Préroulés_Hybride[],3,FALSE),"-")</f>
        <v>Qc</v>
      </c>
      <c r="N90" s="1361"/>
      <c r="O90" s="1361"/>
      <c r="P90" s="1361"/>
      <c r="Q90" s="1361"/>
      <c r="R90" s="1361"/>
      <c r="S90" s="1361"/>
      <c r="T90" s="1361"/>
    </row>
    <row r="91" spans="1:20" ht="24.95" customHeight="1">
      <c r="A91" s="347">
        <f>IFERROR(VLOOKUP(E91,Préroulés_Hybride[],12,FALSE),"-")</f>
        <v>3</v>
      </c>
      <c r="B91" s="254" t="str">
        <f>IFERROR(VLOOKUP(E91,Préroulés_Hybride[],13,FALSE),"-")</f>
        <v>x</v>
      </c>
      <c r="C91" s="806">
        <f>IFERROR(VLOOKUP(E91,Préroulés_Hybride[],14,FALSE),"-")</f>
        <v>0.5</v>
      </c>
      <c r="D91" s="810" t="str">
        <f>IFERROR(VLOOKUP(E91,Préroulés_Hybride[],15,FALSE),"-")</f>
        <v>g</v>
      </c>
      <c r="E91" s="846" t="s">
        <v>183</v>
      </c>
      <c r="F91" s="305" t="str">
        <f>IFERROR(VLOOKUP(E91,Préroulés_Hybride[],6,FALSE),"-")</f>
        <v>Promenade</v>
      </c>
      <c r="G91" s="818">
        <f>IFERROR(VLOOKUP(E91,Préroulés_Hybride[],17,FALSE),"-")</f>
        <v>10.6</v>
      </c>
      <c r="H91" s="257">
        <v>0.22</v>
      </c>
      <c r="I91" s="817" t="s">
        <v>42</v>
      </c>
      <c r="J91" s="229" t="str">
        <f>IFERROR(VLOOKUP(E91,Préroulés_Hybride[],9,FALSE),"-")</f>
        <v>Fruité / Sucré</v>
      </c>
      <c r="K91" s="173" t="str">
        <f>IFERROR(VLOOKUP(E91,Préroulés_Hybride[],3,FALSE),"-")</f>
        <v>-</v>
      </c>
      <c r="N91" s="1361"/>
      <c r="O91" s="1361"/>
      <c r="P91" s="1361"/>
      <c r="Q91" s="1361"/>
      <c r="R91" s="1361"/>
      <c r="S91" s="1361"/>
      <c r="T91" s="1361"/>
    </row>
    <row r="92" spans="1:20" ht="24.95" customHeight="1">
      <c r="A92" s="347">
        <f>IFERROR(VLOOKUP(E92,Préroulés_Hybride[],12,FALSE),"-")</f>
        <v>3</v>
      </c>
      <c r="B92" s="165" t="str">
        <f>IFERROR(VLOOKUP(E92,Préroulés_Hybride[],13,FALSE),"-")</f>
        <v>x</v>
      </c>
      <c r="C92" s="805">
        <f>IFERROR(VLOOKUP(E92,Préroulés_Hybride[],14,FALSE),"-")</f>
        <v>0.5</v>
      </c>
      <c r="D92" s="809" t="str">
        <f>IFERROR(VLOOKUP(E92,Préroulés_Hybride[],15,FALSE),"-")</f>
        <v>g</v>
      </c>
      <c r="E92" s="846" t="s">
        <v>185</v>
      </c>
      <c r="F92" s="305" t="str">
        <f>IFERROR(VLOOKUP(E92,Préroulés_Hybride[],6,FALSE),"-")</f>
        <v>Vert</v>
      </c>
      <c r="G92" s="230">
        <f>IFERROR(VLOOKUP(E92,Préroulés_Hybride[],17,FALSE),"-")</f>
        <v>13.2</v>
      </c>
      <c r="H92" s="257">
        <v>0.21</v>
      </c>
      <c r="I92" s="817" t="s">
        <v>42</v>
      </c>
      <c r="J92" s="172" t="str">
        <f>IFERROR(VLOOKUP(E92,Préroulés_Hybride[],9,FALSE),"-")</f>
        <v>Moufette / Terreux</v>
      </c>
      <c r="K92" s="173" t="str">
        <f>IFERROR(VLOOKUP(E92,Préroulés_Hybride[],3,FALSE),"-")</f>
        <v>Qc</v>
      </c>
      <c r="N92" s="1361"/>
      <c r="O92" s="1361"/>
      <c r="P92" s="1361"/>
      <c r="Q92" s="1361"/>
      <c r="R92" s="1361"/>
      <c r="S92" s="1361"/>
      <c r="T92" s="1361"/>
    </row>
    <row r="93" spans="1:20" ht="24.95" customHeight="1">
      <c r="A93" s="347">
        <f>IFERROR(VLOOKUP(E93,Préroulés_Hybride[],12,FALSE),"-")</f>
        <v>3</v>
      </c>
      <c r="B93" s="165" t="str">
        <f>IFERROR(VLOOKUP(E93,Préroulés_Hybride[],13,FALSE),"-")</f>
        <v>x</v>
      </c>
      <c r="C93" s="805">
        <f>IFERROR(VLOOKUP(E93,Préroulés_Hybride[],14,FALSE),"-")</f>
        <v>0.5</v>
      </c>
      <c r="D93" s="809" t="str">
        <f>IFERROR(VLOOKUP(E93,Préroulés_Hybride[],15,FALSE),"-")</f>
        <v>g</v>
      </c>
      <c r="E93" s="807" t="s">
        <v>91</v>
      </c>
      <c r="F93" s="305" t="str">
        <f>IFERROR(VLOOKUP(E93,Préroulés_Hybride[],6,FALSE),"-")</f>
        <v>Dubon</v>
      </c>
      <c r="G93" s="230">
        <f>IFERROR(VLOOKUP(E93,Préroulés_Hybride[],17,FALSE),"-")</f>
        <v>13.8</v>
      </c>
      <c r="H93" s="257">
        <v>0.18</v>
      </c>
      <c r="I93" s="817" t="s">
        <v>42</v>
      </c>
      <c r="J93" s="172" t="str">
        <f>IFERROR(VLOOKUP(E93,Préroulés_Hybride[],9,FALSE),"-")</f>
        <v>Terreux / Boisé</v>
      </c>
      <c r="K93" s="173" t="str">
        <f>IFERROR(VLOOKUP(E93,Préroulés_Hybride[],3,FALSE),"-")</f>
        <v>-</v>
      </c>
      <c r="N93" s="1361"/>
      <c r="O93" s="1361"/>
      <c r="P93" s="1361"/>
      <c r="Q93" s="1361"/>
      <c r="R93" s="1361"/>
      <c r="S93" s="1361"/>
      <c r="T93" s="1361"/>
    </row>
    <row r="94" spans="1:20" ht="24.95" customHeight="1">
      <c r="A94" s="347">
        <f>IFERROR(VLOOKUP(E94,Préroulés_Hybride[],12,FALSE),"-")</f>
        <v>3</v>
      </c>
      <c r="B94" s="165" t="str">
        <f>IFERROR(VLOOKUP(E94,Préroulés_Hybride[],13,FALSE),"-")</f>
        <v>x</v>
      </c>
      <c r="C94" s="805">
        <f>IFERROR(VLOOKUP(E94,Préroulés_Hybride[],14,FALSE),"-")</f>
        <v>0.66</v>
      </c>
      <c r="D94" s="809" t="str">
        <f>IFERROR(VLOOKUP(E94,Préroulés_Hybride[],15,FALSE),"-")</f>
        <v>g</v>
      </c>
      <c r="E94" s="846" t="s">
        <v>186</v>
      </c>
      <c r="F94" s="305" t="str">
        <f>IFERROR(VLOOKUP(E94,Préroulés_Hybride[],6,FALSE),"-")</f>
        <v>Green Joy</v>
      </c>
      <c r="G94" s="185">
        <f>IFERROR(VLOOKUP(E94,Préroulés_Hybride[],17,FALSE),"-")</f>
        <v>19.899999999999999</v>
      </c>
      <c r="H94" s="257">
        <v>0.09</v>
      </c>
      <c r="I94" s="817">
        <v>0.14000000000000001</v>
      </c>
      <c r="J94" s="172" t="str">
        <f>IFERROR(VLOOKUP(E94,Préroulés_Hybride[],9,FALSE),"-")</f>
        <v>- / -</v>
      </c>
      <c r="K94" s="173" t="str">
        <f>IFERROR(VLOOKUP(E94,Préroulés_Hybride[],3,FALSE),"-")</f>
        <v>Qc</v>
      </c>
      <c r="N94" s="1361"/>
      <c r="O94" s="1361"/>
      <c r="P94" s="1361"/>
      <c r="Q94" s="1361"/>
      <c r="R94" s="1361"/>
      <c r="S94" s="1361"/>
      <c r="T94" s="1361"/>
    </row>
    <row r="95" spans="1:20" ht="24.95" customHeight="1">
      <c r="A95" s="347">
        <f>IFERROR(VLOOKUP(E95,Préroulés_Hybride[],12,FALSE),"-")</f>
        <v>3</v>
      </c>
      <c r="B95" s="165" t="str">
        <f>IFERROR(VLOOKUP(E95,Préroulés_Hybride[],13,FALSE),"-")</f>
        <v>x</v>
      </c>
      <c r="C95" s="805">
        <f>IFERROR(VLOOKUP(E95,Préroulés_Hybride[],14,FALSE),"-")</f>
        <v>0.5</v>
      </c>
      <c r="D95" s="809" t="str">
        <f>IFERROR(VLOOKUP(E95,Préroulés_Hybride[],15,FALSE),"-")</f>
        <v>g</v>
      </c>
      <c r="E95" s="807" t="s">
        <v>93</v>
      </c>
      <c r="F95" s="305" t="str">
        <f>IFERROR(VLOOKUP(E95,Préroulés_Hybride[],6,FALSE),"-")</f>
        <v>Twd.</v>
      </c>
      <c r="G95" s="230">
        <f>IFERROR(VLOOKUP(E95,Préroulés_Hybride[],17,FALSE),"-")</f>
        <v>10.199999999999999</v>
      </c>
      <c r="H95" s="257">
        <v>7.0000000000000007E-2</v>
      </c>
      <c r="I95" s="817">
        <v>0.06</v>
      </c>
      <c r="J95" s="172" t="str">
        <f>IFERROR(VLOOKUP(E95,Préroulés_Hybride[],9,FALSE),"-")</f>
        <v>- / -</v>
      </c>
      <c r="K95" s="173" t="str">
        <f>IFERROR(VLOOKUP(E95,Préroulés_Hybride[],3,FALSE),"-")</f>
        <v>-</v>
      </c>
      <c r="N95" s="1361"/>
      <c r="O95" s="1361"/>
      <c r="P95" s="1361"/>
      <c r="Q95" s="1361"/>
      <c r="R95" s="1361"/>
      <c r="S95" s="1361"/>
      <c r="T95" s="1361"/>
    </row>
    <row r="96" spans="1:20" ht="24.95" customHeight="1">
      <c r="A96" s="347">
        <f>IFERROR(VLOOKUP(E96,Préroulés_Hybride[],12,FALSE),"-")</f>
        <v>4</v>
      </c>
      <c r="B96" s="254" t="str">
        <f>IFERROR(VLOOKUP(E96,Préroulés_Hybride[],13,FALSE),"-")</f>
        <v>x</v>
      </c>
      <c r="C96" s="806">
        <f>IFERROR(VLOOKUP(E96,Préroulés_Hybride[],14,FALSE),"-")</f>
        <v>0.25</v>
      </c>
      <c r="D96" s="810" t="str">
        <f>IFERROR(VLOOKUP(E96,Préroulés_Hybride[],15,FALSE),"-")</f>
        <v>g</v>
      </c>
      <c r="E96" s="807" t="s">
        <v>187</v>
      </c>
      <c r="F96" s="305" t="str">
        <f>IFERROR(VLOOKUP(E96,Préroulés_Hybride[],6,FALSE),"-")</f>
        <v>IRONY</v>
      </c>
      <c r="G96" s="818">
        <f>IFERROR(VLOOKUP(E96,Préroulés_Hybride[],17,FALSE),"-")</f>
        <v>10</v>
      </c>
      <c r="H96" s="257">
        <v>0.21</v>
      </c>
      <c r="I96" s="817" t="s">
        <v>42</v>
      </c>
      <c r="J96" s="229" t="str">
        <f>IFERROR(VLOOKUP(E96,Préroulés_Hybride[],9,FALSE),"-")</f>
        <v>Citronné / Sucré</v>
      </c>
      <c r="K96" s="173" t="str">
        <f>IFERROR(VLOOKUP(E96,Préroulés_Hybride[],3,FALSE),"-")</f>
        <v>Qc</v>
      </c>
      <c r="N96" s="1361"/>
      <c r="O96" s="1361"/>
      <c r="P96" s="1361"/>
      <c r="Q96" s="1361"/>
      <c r="R96" s="1361"/>
      <c r="S96" s="1361"/>
      <c r="T96" s="1361"/>
    </row>
    <row r="97" spans="1:20" ht="24.95" customHeight="1">
      <c r="A97" s="347">
        <f>IFERROR(VLOOKUP(E97,Préroulés_Hybride[],12,FALSE),"-")</f>
        <v>5</v>
      </c>
      <c r="B97" s="254" t="str">
        <f>IFERROR(VLOOKUP(E97,Préroulés_Hybride[],13,FALSE),"-")</f>
        <v>x</v>
      </c>
      <c r="C97" s="806">
        <f>IFERROR(VLOOKUP(E97,Préroulés_Hybride[],14,FALSE),"-")</f>
        <v>0.5</v>
      </c>
      <c r="D97" s="810" t="str">
        <f>IFERROR(VLOOKUP(E97,Préroulés_Hybride[],15,FALSE),"-")</f>
        <v>g</v>
      </c>
      <c r="E97" s="807" t="s">
        <v>98</v>
      </c>
      <c r="F97" s="305" t="str">
        <f>IFERROR(VLOOKUP(E97,Préroulés_Hybride[],6,FALSE),"-")</f>
        <v>Tribal</v>
      </c>
      <c r="G97" s="185">
        <f>IFERROR(VLOOKUP(E97,Préroulés_Hybride[],17,FALSE),"-")</f>
        <v>23</v>
      </c>
      <c r="H97" s="257">
        <v>0.28999999999999998</v>
      </c>
      <c r="I97" s="817" t="s">
        <v>42</v>
      </c>
      <c r="J97" s="229" t="str">
        <f>IFERROR(VLOOKUP(E97,Préroulés_Hybride[],9,FALSE),"-")</f>
        <v>Citronné / Diesel</v>
      </c>
      <c r="K97" s="173" t="str">
        <f>IFERROR(VLOOKUP(E97,Préroulés_Hybride[],3,FALSE),"-")</f>
        <v>Qc</v>
      </c>
      <c r="N97" s="1361"/>
      <c r="O97" s="1361"/>
      <c r="P97" s="1361"/>
      <c r="Q97" s="1361"/>
      <c r="R97" s="1361"/>
      <c r="S97" s="1361"/>
      <c r="T97" s="1361"/>
    </row>
    <row r="98" spans="1:20" ht="24.95" customHeight="1">
      <c r="A98" s="347">
        <f>IFERROR(VLOOKUP(E98,Préroulés_Hybride[],12,FALSE),"-")</f>
        <v>5</v>
      </c>
      <c r="B98" s="165" t="str">
        <f>IFERROR(VLOOKUP(E98,Préroulés_Hybride[],13,FALSE),"-")</f>
        <v>x</v>
      </c>
      <c r="C98" s="805">
        <f>IFERROR(VLOOKUP(E98,Préroulés_Hybride[],14,FALSE),"-")</f>
        <v>0.5</v>
      </c>
      <c r="D98" s="809" t="str">
        <f>IFERROR(VLOOKUP(E98,Préroulés_Hybride[],15,FALSE),"-")</f>
        <v>g</v>
      </c>
      <c r="E98" s="807" t="s">
        <v>188</v>
      </c>
      <c r="F98" s="305" t="str">
        <f>IFERROR(VLOOKUP(E98,Préroulés_Hybride[],6,FALSE),"-")</f>
        <v>Ono Cannabis</v>
      </c>
      <c r="G98" s="185">
        <f>IFERROR(VLOOKUP(E98,Préroulés_Hybride[],17,FALSE),"-")</f>
        <v>24.9</v>
      </c>
      <c r="H98" s="257">
        <v>0.28999999999999998</v>
      </c>
      <c r="I98" s="817" t="s">
        <v>42</v>
      </c>
      <c r="J98" s="172" t="str">
        <f>IFERROR(VLOOKUP(E98,Préroulés_Hybride[],9,FALSE),"-")</f>
        <v>Fruité / Sucré</v>
      </c>
      <c r="K98" s="173" t="str">
        <f>IFERROR(VLOOKUP(E98,Préroulés_Hybride[],3,FALSE),"-")</f>
        <v>Qc</v>
      </c>
      <c r="N98" s="1361"/>
      <c r="O98" s="1361"/>
      <c r="P98" s="1361"/>
      <c r="Q98" s="1361"/>
      <c r="R98" s="1361"/>
      <c r="S98" s="1361"/>
      <c r="T98" s="1361"/>
    </row>
    <row r="99" spans="1:20" ht="24.95" customHeight="1">
      <c r="A99" s="347">
        <f>IFERROR(VLOOKUP(E99,Préroulés_Hybride[],12,FALSE),"-")</f>
        <v>5</v>
      </c>
      <c r="B99" s="165" t="str">
        <f>IFERROR(VLOOKUP(E99,Préroulés_Hybride[],13,FALSE),"-")</f>
        <v>x</v>
      </c>
      <c r="C99" s="805">
        <f>IFERROR(VLOOKUP(E99,Préroulés_Hybride[],14,FALSE),"-")</f>
        <v>0.5</v>
      </c>
      <c r="D99" s="809" t="str">
        <f>IFERROR(VLOOKUP(E99,Préroulés_Hybride[],15,FALSE),"-")</f>
        <v>g</v>
      </c>
      <c r="E99" s="807" t="s">
        <v>191</v>
      </c>
      <c r="F99" s="305" t="str">
        <f>IFERROR(VLOOKUP(E99,Préroulés_Hybride[],6,FALSE),"-")</f>
        <v>Broken Coast</v>
      </c>
      <c r="G99" s="185">
        <f>IFERROR(VLOOKUP(E99,Préroulés_Hybride[],17,FALSE),"-")</f>
        <v>30.2</v>
      </c>
      <c r="H99" s="257">
        <v>0.27</v>
      </c>
      <c r="I99" s="817" t="s">
        <v>42</v>
      </c>
      <c r="J99" s="172" t="str">
        <f>IFERROR(VLOOKUP(E99,Préroulés_Hybride[],9,FALSE),"-")</f>
        <v>- / -</v>
      </c>
      <c r="K99" s="173" t="str">
        <f>IFERROR(VLOOKUP(E99,Préroulés_Hybride[],3,FALSE),"-")</f>
        <v>-</v>
      </c>
      <c r="N99" s="1361"/>
      <c r="O99" s="1361"/>
      <c r="P99" s="1361"/>
      <c r="Q99" s="1361"/>
      <c r="R99" s="1361"/>
      <c r="S99" s="1361"/>
      <c r="T99" s="1361"/>
    </row>
    <row r="100" spans="1:20" ht="24.95" customHeight="1">
      <c r="A100" s="347">
        <f>IFERROR(VLOOKUP(E100,Préroulés_Hybride[],12,FALSE),"-")</f>
        <v>5</v>
      </c>
      <c r="B100" s="165" t="str">
        <f>IFERROR(VLOOKUP(E100,Préroulés_Hybride[],13,FALSE),"-")</f>
        <v>x</v>
      </c>
      <c r="C100" s="805">
        <f>IFERROR(VLOOKUP(E100,Préroulés_Hybride[],14,FALSE),"-")</f>
        <v>0.5</v>
      </c>
      <c r="D100" s="809" t="str">
        <f>IFERROR(VLOOKUP(E100,Préroulés_Hybride[],15,FALSE),"-")</f>
        <v>g</v>
      </c>
      <c r="E100" s="807" t="s">
        <v>189</v>
      </c>
      <c r="F100" s="305" t="str">
        <f>IFERROR(VLOOKUP(E100,Préroulés_Hybride[],6,FALSE),"-")</f>
        <v>QcGoldtech</v>
      </c>
      <c r="G100" s="185">
        <f>IFERROR(VLOOKUP(E100,Préroulés_Hybride[],17,FALSE),"-")</f>
        <v>22.2</v>
      </c>
      <c r="H100" s="170">
        <v>0.27</v>
      </c>
      <c r="I100" s="171" t="s">
        <v>42</v>
      </c>
      <c r="J100" s="172" t="str">
        <f>IFERROR(VLOOKUP(E100,Préroulés_Hybride[],9,FALSE),"-")</f>
        <v>Épicé / Terreux</v>
      </c>
      <c r="K100" s="173" t="str">
        <f>IFERROR(VLOOKUP(E100,Préroulés_Hybride[],3,FALSE),"-")</f>
        <v>Qc</v>
      </c>
      <c r="N100" s="1361"/>
      <c r="O100" s="1361"/>
      <c r="P100" s="1361"/>
      <c r="Q100" s="1361"/>
      <c r="R100" s="1361"/>
      <c r="S100" s="1361"/>
      <c r="T100" s="1361"/>
    </row>
    <row r="101" spans="1:20" ht="24.95" customHeight="1">
      <c r="A101" s="347">
        <f>IFERROR(VLOOKUP(E101,Préroulés_Hybride[],12,FALSE),"-")</f>
        <v>5</v>
      </c>
      <c r="B101" s="254" t="str">
        <f>IFERROR(VLOOKUP(E101,Préroulés_Hybride[],13,FALSE),"-")</f>
        <v>x</v>
      </c>
      <c r="C101" s="806">
        <f>IFERROR(VLOOKUP(E101,Préroulés_Hybride[],14,FALSE),"-")</f>
        <v>0.5</v>
      </c>
      <c r="D101" s="810" t="str">
        <f>IFERROR(VLOOKUP(E101,Préroulés_Hybride[],15,FALSE),"-")</f>
        <v>g</v>
      </c>
      <c r="E101" s="807" t="s">
        <v>190</v>
      </c>
      <c r="F101" s="305" t="str">
        <f>IFERROR(VLOOKUP(E101,Préroulés_Hybride[],6,FALSE),"-")</f>
        <v>Cactus</v>
      </c>
      <c r="G101" s="818">
        <f>IFERROR(VLOOKUP(E101,Préroulés_Hybride[],17,FALSE),"-")</f>
        <v>24</v>
      </c>
      <c r="H101" s="257">
        <v>0.27</v>
      </c>
      <c r="I101" s="817" t="s">
        <v>42</v>
      </c>
      <c r="J101" s="229" t="str">
        <f>IFERROR(VLOOKUP(E101,Préroulés_Hybride[],9,FALSE),"-")</f>
        <v>Épicé / Terreux</v>
      </c>
      <c r="K101" s="173" t="str">
        <f>IFERROR(VLOOKUP(E101,Préroulés_Hybride[],3,FALSE),"-")</f>
        <v>Qc</v>
      </c>
      <c r="N101" s="1361"/>
      <c r="O101" s="1361"/>
      <c r="P101" s="1361"/>
      <c r="Q101" s="1361"/>
      <c r="R101" s="1361"/>
      <c r="S101" s="1361"/>
      <c r="T101" s="1361"/>
    </row>
    <row r="102" spans="1:20" ht="24.95" customHeight="1">
      <c r="A102" s="347">
        <f>IFERROR(VLOOKUP(E102,Préroulés_Hybride[],12,FALSE),"-")</f>
        <v>5</v>
      </c>
      <c r="B102" s="165" t="str">
        <f>IFERROR(VLOOKUP(E102,Préroulés_Hybride[],13,FALSE),"-")</f>
        <v>x</v>
      </c>
      <c r="C102" s="805">
        <f>IFERROR(VLOOKUP(E102,Préroulés_Hybride[],14,FALSE),"-")</f>
        <v>0.33</v>
      </c>
      <c r="D102" s="809" t="str">
        <f>IFERROR(VLOOKUP(E102,Préroulés_Hybride[],15,FALSE),"-")</f>
        <v>g</v>
      </c>
      <c r="E102" s="807" t="s">
        <v>104</v>
      </c>
      <c r="F102" s="305" t="str">
        <f>IFERROR(VLOOKUP(E102,Préroulés_Hybride[],6,FALSE),"-")</f>
        <v>Pure Laine Cannabis</v>
      </c>
      <c r="G102" s="230">
        <f>IFERROR(VLOOKUP(E102,Préroulés_Hybride[],17,FALSE),"-")</f>
        <v>13.3</v>
      </c>
      <c r="H102" s="257">
        <v>0.27</v>
      </c>
      <c r="I102" s="817" t="s">
        <v>42</v>
      </c>
      <c r="J102" s="172" t="str">
        <f>IFERROR(VLOOKUP(E102,Préroulés_Hybride[],9,FALSE),"-")</f>
        <v>- / -</v>
      </c>
      <c r="K102" s="173" t="str">
        <f>IFERROR(VLOOKUP(E102,Préroulés_Hybride[],3,FALSE),"-")</f>
        <v>Qc</v>
      </c>
      <c r="N102" s="1361"/>
      <c r="O102" s="1361"/>
      <c r="P102" s="1361"/>
      <c r="Q102" s="1361"/>
      <c r="R102" s="1361"/>
      <c r="S102" s="1361"/>
      <c r="T102" s="1361"/>
    </row>
    <row r="103" spans="1:20" ht="24.95" customHeight="1">
      <c r="A103" s="347">
        <f>IFERROR(VLOOKUP(E103,Préroulés_Hybride[],12,FALSE),"-")</f>
        <v>5</v>
      </c>
      <c r="B103" s="165" t="str">
        <f>IFERROR(VLOOKUP(E103,Préroulés_Hybride[],13,FALSE),"-")</f>
        <v>x</v>
      </c>
      <c r="C103" s="805">
        <f>IFERROR(VLOOKUP(E103,Préroulés_Hybride[],14,FALSE),"-")</f>
        <v>0.5</v>
      </c>
      <c r="D103" s="809" t="str">
        <f>IFERROR(VLOOKUP(E103,Préroulés_Hybride[],15,FALSE),"-")</f>
        <v>g</v>
      </c>
      <c r="E103" s="807" t="s">
        <v>192</v>
      </c>
      <c r="F103" s="305" t="str">
        <f>IFERROR(VLOOKUP(E103,Préroulés_Hybride[],6,FALSE),"-")</f>
        <v>QcGoldtech</v>
      </c>
      <c r="G103" s="185">
        <f>IFERROR(VLOOKUP(E103,Préroulés_Hybride[],17,FALSE),"-")</f>
        <v>20</v>
      </c>
      <c r="H103" s="257">
        <v>0.25</v>
      </c>
      <c r="I103" s="817" t="s">
        <v>42</v>
      </c>
      <c r="J103" s="172" t="str">
        <f>IFERROR(VLOOKUP(E103,Préroulés_Hybride[],9,FALSE),"-")</f>
        <v>Floral / Fruité</v>
      </c>
      <c r="K103" s="173" t="str">
        <f>IFERROR(VLOOKUP(E103,Préroulés_Hybride[],3,FALSE),"-")</f>
        <v>Qc</v>
      </c>
      <c r="N103" s="1361"/>
      <c r="O103" s="1361"/>
      <c r="P103" s="1361"/>
      <c r="Q103" s="1361"/>
      <c r="R103" s="1361"/>
      <c r="S103" s="1361"/>
      <c r="T103" s="1361"/>
    </row>
    <row r="104" spans="1:20" ht="24.95" customHeight="1">
      <c r="A104" s="347">
        <f>IFERROR(VLOOKUP(E104,Préroulés_Hybride[],12,FALSE),"-")</f>
        <v>5</v>
      </c>
      <c r="B104" s="165" t="str">
        <f>IFERROR(VLOOKUP(E104,Préroulés_Hybride[],13,FALSE),"-")</f>
        <v>x</v>
      </c>
      <c r="C104" s="805">
        <f>IFERROR(VLOOKUP(E104,Préroulés_Hybride[],14,FALSE),"-")</f>
        <v>0.5</v>
      </c>
      <c r="D104" s="809" t="str">
        <f>IFERROR(VLOOKUP(E104,Préroulés_Hybride[],15,FALSE),"-")</f>
        <v>g</v>
      </c>
      <c r="E104" s="807" t="s">
        <v>107</v>
      </c>
      <c r="F104" s="305" t="str">
        <f>IFERROR(VLOOKUP(E104,Préroulés_Hybride[],6,FALSE),"-")</f>
        <v>DLYS</v>
      </c>
      <c r="G104" s="185">
        <f>IFERROR(VLOOKUP(E104,Préroulés_Hybride[],17,FALSE),"-")</f>
        <v>16.3</v>
      </c>
      <c r="H104" s="257">
        <v>0.24</v>
      </c>
      <c r="I104" s="171" t="s">
        <v>42</v>
      </c>
      <c r="J104" s="172" t="str">
        <f>IFERROR(VLOOKUP(E104,Préroulés_Hybride[],9,FALSE),"-")</f>
        <v>- / -</v>
      </c>
      <c r="K104" s="173" t="str">
        <f>IFERROR(VLOOKUP(E104,Préroulés_Hybride[],3,FALSE),"-")</f>
        <v>Qc</v>
      </c>
      <c r="N104" s="1361"/>
      <c r="O104" s="1361"/>
      <c r="P104" s="1361"/>
      <c r="Q104" s="1361"/>
      <c r="R104" s="1361"/>
      <c r="S104" s="1361"/>
      <c r="T104" s="1361"/>
    </row>
    <row r="105" spans="1:20" ht="24.95" customHeight="1">
      <c r="A105" s="347">
        <f>IFERROR(VLOOKUP(E105,Préroulés_Hybride[],12,FALSE),"-")</f>
        <v>5</v>
      </c>
      <c r="B105" s="165" t="str">
        <f>IFERROR(VLOOKUP(E105,Préroulés_Hybride[],13,FALSE),"-")</f>
        <v>x</v>
      </c>
      <c r="C105" s="805">
        <f>IFERROR(VLOOKUP(E105,Préroulés_Hybride[],14,FALSE),"-")</f>
        <v>0.5</v>
      </c>
      <c r="D105" s="809" t="str">
        <f>IFERROR(VLOOKUP(E105,Préroulés_Hybride[],15,FALSE),"-")</f>
        <v>g</v>
      </c>
      <c r="E105" s="846" t="s">
        <v>110</v>
      </c>
      <c r="F105" s="305" t="str">
        <f>IFERROR(VLOOKUP(E105,Préroulés_Hybride[],6,FALSE),"-")</f>
        <v>Orchid</v>
      </c>
      <c r="G105" s="185">
        <f>IFERROR(VLOOKUP(E105,Préroulés_Hybride[],17,FALSE),"-")</f>
        <v>23</v>
      </c>
      <c r="H105" s="257">
        <v>0.11</v>
      </c>
      <c r="I105" s="817">
        <v>7.0000000000000007E-2</v>
      </c>
      <c r="J105" s="172" t="str">
        <f>IFERROR(VLOOKUP(E105,Préroulés_Hybride[],9,FALSE),"-")</f>
        <v>Fruité / Sucré</v>
      </c>
      <c r="K105" s="173" t="str">
        <f>IFERROR(VLOOKUP(E105,Préroulés_Hybride[],3,FALSE),"-")</f>
        <v>Qc</v>
      </c>
      <c r="N105" s="1361"/>
      <c r="O105" s="1361"/>
      <c r="P105" s="1361"/>
      <c r="Q105" s="1361"/>
      <c r="R105" s="1361"/>
      <c r="S105" s="1361"/>
      <c r="T105" s="1361"/>
    </row>
    <row r="106" spans="1:20" ht="24.95" customHeight="1">
      <c r="A106" s="347">
        <f>IFERROR(VLOOKUP(E106,Préroulés_Hybride[],12,FALSE),"-")</f>
        <v>5</v>
      </c>
      <c r="B106" s="165" t="str">
        <f>IFERROR(VLOOKUP(E106,Préroulés_Hybride[],13,FALSE),"-")</f>
        <v>x</v>
      </c>
      <c r="C106" s="805">
        <f>IFERROR(VLOOKUP(E106,Préroulés_Hybride[],14,FALSE),"-")</f>
        <v>0.5</v>
      </c>
      <c r="D106" s="809" t="str">
        <f>IFERROR(VLOOKUP(E106,Préroulés_Hybride[],15,FALSE),"-")</f>
        <v>g</v>
      </c>
      <c r="E106" s="807" t="s">
        <v>193</v>
      </c>
      <c r="F106" s="305" t="str">
        <f>IFERROR(VLOOKUP(E106,Préroulés_Hybride[],6,FALSE),"-")</f>
        <v>Clem &amp; Co</v>
      </c>
      <c r="G106" s="185">
        <f>IFERROR(VLOOKUP(E106,Préroulés_Hybride[],17,FALSE),"-")</f>
        <v>22.8</v>
      </c>
      <c r="H106" s="257">
        <v>0.1</v>
      </c>
      <c r="I106" s="817">
        <v>0.14000000000000001</v>
      </c>
      <c r="J106" s="172" t="str">
        <f>IFERROR(VLOOKUP(E106,Préroulés_Hybride[],9,FALSE),"-")</f>
        <v>Fruité / Floral</v>
      </c>
      <c r="K106" s="173" t="str">
        <f>IFERROR(VLOOKUP(E106,Préroulés_Hybride[],3,FALSE),"-")</f>
        <v>Qc</v>
      </c>
      <c r="N106" s="1361"/>
      <c r="O106" s="1361"/>
      <c r="P106" s="1361"/>
      <c r="Q106" s="1361"/>
      <c r="R106" s="1361"/>
      <c r="S106" s="1361"/>
      <c r="T106" s="1361"/>
    </row>
    <row r="107" spans="1:20" ht="24.95" customHeight="1">
      <c r="A107" s="347">
        <f>IFERROR(VLOOKUP(E107,Préroulés_Hybride[],12,FALSE),"-")</f>
        <v>5</v>
      </c>
      <c r="B107" s="165" t="str">
        <f>IFERROR(VLOOKUP(E107,Préroulés_Hybride[],13,FALSE),"-")</f>
        <v>x</v>
      </c>
      <c r="C107" s="805">
        <f>IFERROR(VLOOKUP(E107,Préroulés_Hybride[],14,FALSE),"-")</f>
        <v>0.5</v>
      </c>
      <c r="D107" s="809" t="str">
        <f>IFERROR(VLOOKUP(E107,Préroulés_Hybride[],15,FALSE),"-")</f>
        <v>g</v>
      </c>
      <c r="E107" s="807" t="s">
        <v>194</v>
      </c>
      <c r="F107" s="305" t="str">
        <f>IFERROR(VLOOKUP(E107,Préroulés_Hybride[],6,FALSE),"-")</f>
        <v>MicroCannabi</v>
      </c>
      <c r="G107" s="185">
        <f>IFERROR(VLOOKUP(E107,Préroulés_Hybride[],17,FALSE),"-")</f>
        <v>25</v>
      </c>
      <c r="H107" s="257">
        <v>0.08</v>
      </c>
      <c r="I107" s="817">
        <v>0.1</v>
      </c>
      <c r="J107" s="172" t="str">
        <f>IFERROR(VLOOKUP(E107,Préroulés_Hybride[],9,FALSE),"-")</f>
        <v>- / -</v>
      </c>
      <c r="K107" s="173" t="str">
        <f>IFERROR(VLOOKUP(E107,Préroulés_Hybride[],3,FALSE),"-")</f>
        <v>Qc</v>
      </c>
      <c r="N107" s="1361"/>
      <c r="O107" s="1361"/>
      <c r="P107" s="1361"/>
      <c r="Q107" s="1361"/>
      <c r="R107" s="1361"/>
      <c r="S107" s="1361"/>
      <c r="T107" s="1361"/>
    </row>
    <row r="108" spans="1:20" ht="24.95" customHeight="1">
      <c r="A108" s="347">
        <f>IFERROR(VLOOKUP(E108,Préroulés_Hybride[],12,FALSE),"-")</f>
        <v>5</v>
      </c>
      <c r="B108" s="165" t="str">
        <f>IFERROR(VLOOKUP(E108,Préroulés_Hybride[],13,FALSE),"-")</f>
        <v>x</v>
      </c>
      <c r="C108" s="805">
        <f>IFERROR(VLOOKUP(E108,Préroulés_Hybride[],14,FALSE),"-")</f>
        <v>0.5</v>
      </c>
      <c r="D108" s="809" t="str">
        <f>IFERROR(VLOOKUP(E108,Préroulés_Hybride[],15,FALSE),"-")</f>
        <v>g</v>
      </c>
      <c r="E108" s="846" t="s">
        <v>195</v>
      </c>
      <c r="F108" s="305" t="str">
        <f>IFERROR(VLOOKUP(E108,Préroulés_Hybride[],6,FALSE),"-")</f>
        <v>Lunaire</v>
      </c>
      <c r="G108" s="169">
        <f>IFERROR(VLOOKUP(E108,Préroulés_Hybride[],17,FALSE),"-")</f>
        <v>24</v>
      </c>
      <c r="H108" s="257">
        <v>0</v>
      </c>
      <c r="I108" s="817">
        <v>0.11</v>
      </c>
      <c r="J108" s="173" t="str">
        <f>IFERROR(VLOOKUP(E108,Préroulés_Hybride[],9,FALSE),"-")</f>
        <v>Floral / Fruité</v>
      </c>
      <c r="K108" s="820" t="str">
        <f>IFERROR(VLOOKUP(E108,Préroulés_Hybride[],3,FALSE),"-")</f>
        <v>Qc</v>
      </c>
      <c r="N108" s="1361"/>
      <c r="O108" s="1361"/>
      <c r="P108" s="1361"/>
      <c r="Q108" s="1361"/>
      <c r="R108" s="1361"/>
      <c r="S108" s="1361"/>
      <c r="T108" s="1361"/>
    </row>
    <row r="109" spans="1:20" ht="24.95" customHeight="1">
      <c r="A109" s="347">
        <f>IFERROR(VLOOKUP(E109,Préroulés_Hybride[],12,FALSE),"-")</f>
        <v>7</v>
      </c>
      <c r="B109" s="165" t="str">
        <f>IFERROR(VLOOKUP(E109,Préroulés_Hybride[],13,FALSE),"-")</f>
        <v>x</v>
      </c>
      <c r="C109" s="805">
        <f>IFERROR(VLOOKUP(E109,Préroulés_Hybride[],14,FALSE),"-")</f>
        <v>0.5</v>
      </c>
      <c r="D109" s="809" t="str">
        <f>IFERROR(VLOOKUP(E109,Préroulés_Hybride[],15,FALSE),"-")</f>
        <v>g</v>
      </c>
      <c r="E109" s="846" t="s">
        <v>196</v>
      </c>
      <c r="F109" s="305" t="str">
        <f>IFERROR(VLOOKUP(E109,Préroulés_Hybride[],6,FALSE),"-")</f>
        <v>Sheeesh!</v>
      </c>
      <c r="G109" s="283">
        <f>IFERROR(VLOOKUP(E109,Préroulés_Hybride[],17,FALSE),"-")</f>
        <v>25</v>
      </c>
      <c r="H109" s="257">
        <v>0.28999999999999998</v>
      </c>
      <c r="I109" s="817" t="s">
        <v>42</v>
      </c>
      <c r="J109" s="173" t="str">
        <f>IFERROR(VLOOKUP(E109,Préroulés_Hybride[],9,FALSE),"-")</f>
        <v>Fruité / Citronné</v>
      </c>
      <c r="K109" s="820" t="str">
        <f>IFERROR(VLOOKUP(E109,Préroulés_Hybride[],3,FALSE),"-")</f>
        <v>Qc</v>
      </c>
      <c r="N109" s="1361"/>
      <c r="O109" s="1361"/>
      <c r="P109" s="1361"/>
      <c r="Q109" s="1361"/>
      <c r="R109" s="1361"/>
      <c r="S109" s="1361"/>
      <c r="T109" s="1361"/>
    </row>
    <row r="110" spans="1:20" ht="24.95" customHeight="1">
      <c r="A110" s="347">
        <f>IFERROR(VLOOKUP(E110,Préroulés_Hybride[],12,FALSE),"-")</f>
        <v>7</v>
      </c>
      <c r="B110" s="165" t="str">
        <f>IFERROR(VLOOKUP(E110,Préroulés_Hybride[],13,FALSE),"-")</f>
        <v>x</v>
      </c>
      <c r="C110" s="805">
        <f>IFERROR(VLOOKUP(E110,Préroulés_Hybride[],14,FALSE),"-")</f>
        <v>0.5</v>
      </c>
      <c r="D110" s="809" t="str">
        <f>IFERROR(VLOOKUP(E110,Préroulés_Hybride[],15,FALSE),"-")</f>
        <v>g</v>
      </c>
      <c r="E110" s="807" t="s">
        <v>197</v>
      </c>
      <c r="F110" s="305" t="str">
        <f>IFERROR(VLOOKUP(E110,Préroulés_Hybride[],6,FALSE),"-")</f>
        <v>Sheeesh!</v>
      </c>
      <c r="G110" s="169">
        <f>IFERROR(VLOOKUP(E110,Préroulés_Hybride[],17,FALSE),"-")</f>
        <v>25</v>
      </c>
      <c r="H110" s="257">
        <v>0.28000000000000003</v>
      </c>
      <c r="I110" s="817" t="s">
        <v>42</v>
      </c>
      <c r="J110" s="173" t="str">
        <f>IFERROR(VLOOKUP(E110,Préroulés_Hybride[],9,FALSE),"-")</f>
        <v>Diesel / Mouffette</v>
      </c>
      <c r="K110" s="820" t="str">
        <f>IFERROR(VLOOKUP(E110,Préroulés_Hybride[],3,FALSE),"-")</f>
        <v>Qc</v>
      </c>
      <c r="N110" s="1361"/>
      <c r="O110" s="1361"/>
      <c r="P110" s="1361"/>
      <c r="Q110" s="1361"/>
      <c r="R110" s="1361"/>
      <c r="S110" s="1361"/>
      <c r="T110" s="1361"/>
    </row>
    <row r="111" spans="1:20" ht="24.95" customHeight="1">
      <c r="A111" s="347">
        <f>IFERROR(VLOOKUP(E111,Préroulés_Hybride[],12,FALSE),"-")</f>
        <v>7</v>
      </c>
      <c r="B111" s="254" t="str">
        <f>IFERROR(VLOOKUP(E111,Préroulés_Hybride[],13,FALSE),"-")</f>
        <v>x</v>
      </c>
      <c r="C111" s="806">
        <f>IFERROR(VLOOKUP(E111,Préroulés_Hybride[],14,FALSE),"-")</f>
        <v>0.5</v>
      </c>
      <c r="D111" s="810" t="str">
        <f>IFERROR(VLOOKUP(E111,Préroulés_Hybride[],15,FALSE),"-")</f>
        <v>g</v>
      </c>
      <c r="E111" s="846" t="s">
        <v>198</v>
      </c>
      <c r="F111" s="305" t="str">
        <f>IFERROR(VLOOKUP(E111,Préroulés_Hybride[],6,FALSE),"-")</f>
        <v>Équilibre</v>
      </c>
      <c r="G111" s="979">
        <f>IFERROR(VLOOKUP(E111,Préroulés_Hybride[],17,FALSE),"-")</f>
        <v>24</v>
      </c>
      <c r="H111" s="257">
        <v>0</v>
      </c>
      <c r="I111" s="817">
        <v>0.12</v>
      </c>
      <c r="J111" s="980" t="str">
        <f>IFERROR(VLOOKUP(E111,Préroulés_Hybride[],9,FALSE),"-")</f>
        <v>- / -</v>
      </c>
      <c r="K111" s="820" t="str">
        <f>IFERROR(VLOOKUP(E111,Préroulés_Hybride[],3,FALSE),"-")</f>
        <v>Qc</v>
      </c>
      <c r="N111" s="1361"/>
      <c r="O111" s="1361"/>
      <c r="P111" s="1361"/>
      <c r="Q111" s="1361"/>
      <c r="R111" s="1361"/>
      <c r="S111" s="1361"/>
      <c r="T111" s="1361"/>
    </row>
    <row r="112" spans="1:20" ht="25.5" customHeight="1">
      <c r="A112" s="347">
        <f>IFERROR(VLOOKUP(E112,Préroulés_Hybride[],12,FALSE),"-")</f>
        <v>8</v>
      </c>
      <c r="B112" s="165" t="str">
        <f>IFERROR(VLOOKUP(E112,Préroulés_Hybride[],13,FALSE),"-")</f>
        <v>x</v>
      </c>
      <c r="C112" s="805">
        <f>IFERROR(VLOOKUP(E112,Préroulés_Hybride[],14,FALSE),"-")</f>
        <v>0.7</v>
      </c>
      <c r="D112" s="809" t="str">
        <f>IFERROR(VLOOKUP(E112,Préroulés_Hybride[],15,FALSE),"-")</f>
        <v>g</v>
      </c>
      <c r="E112" s="846" t="s">
        <v>199</v>
      </c>
      <c r="F112" s="305" t="str">
        <f>IFERROR(VLOOKUP(E112,Préroulés_Hybride[],6,FALSE),"-")</f>
        <v>Irony</v>
      </c>
      <c r="G112" s="169">
        <f>IFERROR(VLOOKUP(E112,Préroulés_Hybride[],17,FALSE),"-")</f>
        <v>45</v>
      </c>
      <c r="H112" s="257">
        <v>0.21</v>
      </c>
      <c r="I112" s="817" t="s">
        <v>42</v>
      </c>
      <c r="J112" s="173" t="str">
        <f>IFERROR(VLOOKUP(E112,Préroulés_Hybride[],9,FALSE),"-")</f>
        <v>Sucré / -</v>
      </c>
      <c r="K112" s="820" t="str">
        <f>IFERROR(VLOOKUP(E112,Préroulés_Hybride[],3,FALSE),"-")</f>
        <v>Qc</v>
      </c>
      <c r="N112" s="1361"/>
      <c r="O112" s="1361"/>
      <c r="P112" s="1361"/>
      <c r="Q112" s="1361"/>
      <c r="R112" s="1361"/>
      <c r="S112" s="1361"/>
      <c r="T112" s="1361"/>
    </row>
    <row r="113" spans="1:20" ht="24.75" customHeight="1">
      <c r="A113" s="347">
        <f>IFERROR(VLOOKUP(E113,Préroulés_Hybride[],12,FALSE),"-")</f>
        <v>10</v>
      </c>
      <c r="B113" s="165" t="str">
        <f>IFERROR(VLOOKUP(E113,Préroulés_Hybride[],13,FALSE),"-")</f>
        <v>x</v>
      </c>
      <c r="C113" s="805">
        <f>IFERROR(VLOOKUP(E113,Préroulés_Hybride[],14,FALSE),"-")</f>
        <v>0.35</v>
      </c>
      <c r="D113" s="809" t="str">
        <f>IFERROR(VLOOKUP(E113,Préroulés_Hybride[],15,FALSE),"-")</f>
        <v>g</v>
      </c>
      <c r="E113" s="846" t="s">
        <v>112</v>
      </c>
      <c r="F113" s="305" t="str">
        <f>IFERROR(VLOOKUP(E113,Préroulés_Hybride[],6,FALSE),"-")</f>
        <v>Tremblant Cannabis</v>
      </c>
      <c r="G113" s="169">
        <f>IFERROR(VLOOKUP(E113,Préroulés_Hybride[],17,FALSE),"-")</f>
        <v>31.9</v>
      </c>
      <c r="H113" s="257">
        <v>0.2</v>
      </c>
      <c r="I113" s="817" t="s">
        <v>42</v>
      </c>
      <c r="J113" s="173" t="str">
        <f>IFERROR(VLOOKUP(E113,Préroulés_Hybride[],9,FALSE),"-")</f>
        <v>Diesel / Citronné</v>
      </c>
      <c r="K113" s="820" t="str">
        <f>IFERROR(VLOOKUP(E113,Préroulés_Hybride[],3,FALSE),"-")</f>
        <v>-</v>
      </c>
      <c r="N113" s="1361"/>
      <c r="O113" s="1361"/>
      <c r="P113" s="1361"/>
      <c r="Q113" s="1361"/>
      <c r="R113" s="1361"/>
      <c r="S113" s="1361"/>
      <c r="T113" s="1361"/>
    </row>
    <row r="114" spans="1:20" ht="24.75" customHeight="1">
      <c r="A114" s="347">
        <f>IFERROR(VLOOKUP(E114,Préroulés_Hybride[],12,FALSE),"-")</f>
        <v>10</v>
      </c>
      <c r="B114" s="165" t="str">
        <f>IFERROR(VLOOKUP(E114,Préroulés_Hybride[],13,FALSE),"-")</f>
        <v>x</v>
      </c>
      <c r="C114" s="805">
        <f>IFERROR(VLOOKUP(E114,Préroulés_Hybride[],14,FALSE),"-")</f>
        <v>0.35</v>
      </c>
      <c r="D114" s="809" t="str">
        <f>IFERROR(VLOOKUP(E114,Préroulés_Hybride[],15,FALSE),"-")</f>
        <v>g</v>
      </c>
      <c r="E114" s="807" t="s">
        <v>200</v>
      </c>
      <c r="F114" s="305" t="str">
        <f>IFERROR(VLOOKUP(E114,Préroulés_Hybride[],6,FALSE),"-")</f>
        <v>Solei</v>
      </c>
      <c r="G114" s="169">
        <f>IFERROR(VLOOKUP(E114,Préroulés_Hybride[],17,FALSE),"-")</f>
        <v>23.1</v>
      </c>
      <c r="H114" s="257">
        <v>7.0000000000000007E-2</v>
      </c>
      <c r="I114" s="817">
        <v>0.08</v>
      </c>
      <c r="J114" s="173" t="str">
        <f>IFERROR(VLOOKUP(E114,Préroulés_Hybride[],9,FALSE),"-")</f>
        <v>Boisé / -</v>
      </c>
      <c r="K114" s="820" t="str">
        <f>IFERROR(VLOOKUP(E114,Préroulés_Hybride[],3,FALSE),"-")</f>
        <v>-</v>
      </c>
      <c r="N114" s="1361"/>
      <c r="O114" s="1361"/>
      <c r="P114" s="1361"/>
      <c r="Q114" s="1361"/>
      <c r="R114" s="1361"/>
      <c r="S114" s="1361"/>
      <c r="T114" s="1361"/>
    </row>
    <row r="115" spans="1:20" ht="24.75" customHeight="1">
      <c r="A115" s="347">
        <f>IFERROR(VLOOKUP(E115,Préroulés_Hybride[],12,FALSE),"-")</f>
        <v>12</v>
      </c>
      <c r="B115" s="165" t="str">
        <f>IFERROR(VLOOKUP(E115,Préroulés_Hybride[],13,FALSE),"-")</f>
        <v>x</v>
      </c>
      <c r="C115" s="805">
        <f>IFERROR(VLOOKUP(E115,Préroulés_Hybride[],14,FALSE),"-")</f>
        <v>0.3</v>
      </c>
      <c r="D115" s="809" t="str">
        <f>IFERROR(VLOOKUP(E115,Préroulés_Hybride[],15,FALSE),"-")</f>
        <v>g</v>
      </c>
      <c r="E115" s="846" t="s">
        <v>201</v>
      </c>
      <c r="F115" s="305" t="str">
        <f>IFERROR(VLOOKUP(E115,Préroulés_Hybride[],6,FALSE),"-")</f>
        <v>5 Points Cannabis</v>
      </c>
      <c r="G115" s="185">
        <f>IFERROR(VLOOKUP(E115,Préroulés_Hybride[],17,FALSE),"-")</f>
        <v>38.799999999999997</v>
      </c>
      <c r="H115" s="257" t="s">
        <v>202</v>
      </c>
      <c r="I115" s="817" t="s">
        <v>42</v>
      </c>
      <c r="J115" s="172" t="str">
        <f>IFERROR(VLOOKUP(E115,Préroulés_Hybride[],9,FALSE),"-")</f>
        <v>- / -</v>
      </c>
      <c r="K115" s="173" t="str">
        <f>IFERROR(VLOOKUP(E115,Préroulés_Hybride[],3,FALSE),"-")</f>
        <v>Qc</v>
      </c>
      <c r="N115" s="1361"/>
      <c r="O115" s="1361"/>
      <c r="P115" s="1361"/>
      <c r="Q115" s="1361"/>
      <c r="R115" s="1361"/>
      <c r="S115" s="1361"/>
      <c r="T115" s="1361"/>
    </row>
    <row r="116" spans="1:20" ht="24.75" customHeight="1">
      <c r="A116" s="347">
        <f>IFERROR(VLOOKUP(E116,Préroulés_Hybride[],12,FALSE),"-")</f>
        <v>30</v>
      </c>
      <c r="B116" s="165" t="str">
        <f>IFERROR(VLOOKUP(E116,Préroulés_Hybride[],13,FALSE),"-")</f>
        <v>x</v>
      </c>
      <c r="C116" s="805">
        <f>IFERROR(VLOOKUP(E116,Préroulés_Hybride[],14,FALSE),"-")</f>
        <v>0.35</v>
      </c>
      <c r="D116" s="809" t="str">
        <f>IFERROR(VLOOKUP(E116,Préroulés_Hybride[],15,FALSE),"-")</f>
        <v>g</v>
      </c>
      <c r="E116" s="807" t="s">
        <v>203</v>
      </c>
      <c r="F116" s="305" t="str">
        <f>IFERROR(VLOOKUP(E116,Préroulés_Hybride[],6,FALSE),"-")</f>
        <v>Lunaire</v>
      </c>
      <c r="G116" s="185">
        <f>IFERROR(VLOOKUP(E116,Préroulés_Hybride[],17,FALSE),"-")</f>
        <v>84</v>
      </c>
      <c r="H116" s="257">
        <v>0</v>
      </c>
      <c r="I116" s="817">
        <v>0.12</v>
      </c>
      <c r="J116" s="172" t="str">
        <f>IFERROR(VLOOKUP(E116,Préroulés_Hybride[],9,FALSE),"-")</f>
        <v>- / -</v>
      </c>
      <c r="K116" s="173" t="str">
        <f>IFERROR(VLOOKUP(E116,Préroulés_Hybride[],3,FALSE),"-")</f>
        <v>Qc</v>
      </c>
      <c r="N116" s="1361"/>
      <c r="O116" s="1361"/>
      <c r="P116" s="1361"/>
      <c r="Q116" s="1361"/>
      <c r="R116" s="1361"/>
      <c r="S116" s="1361"/>
      <c r="T116" s="1361"/>
    </row>
    <row r="117" spans="1:20" ht="24.95" customHeight="1">
      <c r="A117" s="347">
        <f>IFERROR(VLOOKUP(E117,Préroulés_Hybride[],12,FALSE),"-")</f>
        <v>56</v>
      </c>
      <c r="B117" s="165" t="str">
        <f>IFERROR(VLOOKUP(E117,Préroulés_Hybride[],13,FALSE),"-")</f>
        <v>x</v>
      </c>
      <c r="C117" s="805">
        <f>IFERROR(VLOOKUP(E117,Préroulés_Hybride[],14,FALSE),"-")</f>
        <v>0.5</v>
      </c>
      <c r="D117" s="809" t="str">
        <f>IFERROR(VLOOKUP(E117,Préroulés_Hybride[],15,FALSE),"-")</f>
        <v>g</v>
      </c>
      <c r="E117" s="807" t="s">
        <v>204</v>
      </c>
      <c r="F117" s="305" t="str">
        <f>IFERROR(VLOOKUP(E117,Préroulés_Hybride[],6,FALSE),"-")</f>
        <v>Pure Laine Cannabis</v>
      </c>
      <c r="G117" s="230">
        <f>IFERROR(VLOOKUP(E117,Préroulés_Hybride[],17,FALSE),"-")</f>
        <v>129.80000000000001</v>
      </c>
      <c r="H117" s="257">
        <v>0.22</v>
      </c>
      <c r="I117" s="817" t="s">
        <v>42</v>
      </c>
      <c r="J117" s="172" t="str">
        <f>IFERROR(VLOOKUP(E117,Préroulés_Hybride[],9,FALSE),"-")</f>
        <v>- / -</v>
      </c>
      <c r="K117" s="173" t="str">
        <f>IFERROR(VLOOKUP(E117,Préroulés_Hybride[],3,FALSE),"-")</f>
        <v>Qc</v>
      </c>
      <c r="N117" s="1361"/>
      <c r="O117" s="1361"/>
      <c r="P117" s="1361"/>
      <c r="Q117" s="1361"/>
      <c r="R117" s="1361"/>
      <c r="S117" s="1361"/>
      <c r="T117" s="1361"/>
    </row>
    <row r="118" spans="1:20" ht="24.95" customHeight="1">
      <c r="N118" s="1361"/>
      <c r="O118" s="1361"/>
      <c r="P118" s="1361"/>
      <c r="Q118" s="1361"/>
      <c r="R118" s="1361"/>
      <c r="S118" s="1361"/>
      <c r="T118" s="1361"/>
    </row>
    <row r="119" spans="1:20" ht="24.75" customHeight="1">
      <c r="N119" s="1361"/>
      <c r="O119" s="1361"/>
      <c r="P119" s="1361"/>
      <c r="Q119" s="1361"/>
      <c r="R119" s="1361"/>
      <c r="S119" s="1361"/>
      <c r="T119" s="1361"/>
    </row>
    <row r="120" spans="1:20" ht="24.95" customHeight="1">
      <c r="N120" s="1361"/>
      <c r="O120" s="1361"/>
      <c r="P120" s="1361"/>
      <c r="Q120" s="1361"/>
      <c r="R120" s="1361"/>
      <c r="S120" s="1361"/>
      <c r="T120" s="1361"/>
    </row>
    <row r="121" spans="1:20" ht="24.95" customHeight="1">
      <c r="N121" s="1361"/>
      <c r="O121" s="1361"/>
      <c r="P121" s="1361"/>
      <c r="Q121" s="1361"/>
      <c r="R121" s="1361"/>
      <c r="S121" s="1361"/>
      <c r="T121" s="1361"/>
    </row>
    <row r="122" spans="1:20" ht="24.95" customHeight="1">
      <c r="N122" s="1361"/>
      <c r="O122" s="1361"/>
      <c r="P122" s="1361"/>
      <c r="Q122" s="1361"/>
      <c r="R122" s="1361"/>
      <c r="S122" s="1361"/>
      <c r="T122" s="1361"/>
    </row>
    <row r="123" spans="1:20" ht="24.95" customHeight="1">
      <c r="N123" s="1361"/>
      <c r="O123" s="1361"/>
      <c r="P123" s="1361"/>
      <c r="Q123" s="1361"/>
      <c r="R123" s="1361"/>
      <c r="S123" s="1361"/>
      <c r="T123" s="1361"/>
    </row>
    <row r="124" spans="1:20">
      <c r="N124" s="1361"/>
      <c r="O124" s="1361"/>
      <c r="P124" s="1361"/>
      <c r="Q124" s="1361"/>
      <c r="R124" s="1361"/>
      <c r="S124" s="1361"/>
      <c r="T124" s="1361"/>
    </row>
    <row r="125" spans="1:20">
      <c r="N125" s="1361"/>
      <c r="O125" s="1361"/>
      <c r="P125" s="1361"/>
      <c r="Q125" s="1361"/>
      <c r="R125" s="1361"/>
      <c r="S125" s="1361"/>
      <c r="T125" s="1361"/>
    </row>
    <row r="126" spans="1:20">
      <c r="N126" s="1361"/>
      <c r="O126" s="1361"/>
      <c r="P126" s="1361"/>
      <c r="Q126" s="1361"/>
      <c r="R126" s="1361"/>
      <c r="S126" s="1361"/>
      <c r="T126" s="1361"/>
    </row>
    <row r="127" spans="1:20">
      <c r="N127" s="1361"/>
      <c r="O127" s="1361"/>
      <c r="P127" s="1361"/>
      <c r="Q127" s="1361"/>
      <c r="R127" s="1361"/>
      <c r="S127" s="1361"/>
      <c r="T127" s="1361"/>
    </row>
    <row r="128" spans="1:20">
      <c r="N128" s="1361"/>
      <c r="O128" s="1361"/>
      <c r="P128" s="1361"/>
      <c r="Q128" s="1361"/>
      <c r="R128" s="1361"/>
      <c r="S128" s="1361"/>
      <c r="T128" s="1361"/>
    </row>
    <row r="129" spans="14:20">
      <c r="N129" s="1361"/>
      <c r="O129" s="1361"/>
      <c r="P129" s="1361"/>
      <c r="Q129" s="1361"/>
      <c r="R129" s="1361"/>
      <c r="S129" s="1361"/>
      <c r="T129" s="1361"/>
    </row>
    <row r="130" spans="14:20">
      <c r="N130" s="1361"/>
      <c r="O130" s="1361"/>
      <c r="P130" s="1361"/>
      <c r="Q130" s="1361"/>
      <c r="R130" s="1361"/>
      <c r="S130" s="1361"/>
      <c r="T130" s="1361"/>
    </row>
    <row r="131" spans="14:20">
      <c r="N131" s="1361"/>
      <c r="O131" s="1361"/>
      <c r="P131" s="1361"/>
      <c r="Q131" s="1361"/>
      <c r="R131" s="1361"/>
      <c r="S131" s="1361"/>
      <c r="T131" s="1361"/>
    </row>
    <row r="132" spans="14:20">
      <c r="N132" s="1361"/>
      <c r="O132" s="1361"/>
      <c r="P132" s="1361"/>
      <c r="Q132" s="1361"/>
      <c r="R132" s="1361"/>
      <c r="S132" s="1361"/>
      <c r="T132" s="1361"/>
    </row>
    <row r="133" spans="14:20">
      <c r="N133" s="1361"/>
      <c r="O133" s="1361"/>
      <c r="P133" s="1361"/>
      <c r="Q133" s="1361"/>
      <c r="R133" s="1361"/>
      <c r="S133" s="1361"/>
      <c r="T133" s="1361"/>
    </row>
    <row r="134" spans="14:20">
      <c r="N134" s="1361"/>
      <c r="O134" s="1361"/>
      <c r="P134" s="1361"/>
      <c r="Q134" s="1361"/>
      <c r="R134" s="1361"/>
      <c r="S134" s="1361"/>
      <c r="T134" s="1361"/>
    </row>
    <row r="135" spans="14:20">
      <c r="N135" s="1361"/>
      <c r="O135" s="1361"/>
      <c r="P135" s="1361"/>
      <c r="Q135" s="1361"/>
      <c r="R135" s="1361"/>
      <c r="S135" s="1361"/>
      <c r="T135" s="1361"/>
    </row>
    <row r="136" spans="14:20">
      <c r="N136" s="1361"/>
      <c r="O136" s="1361"/>
      <c r="P136" s="1361"/>
      <c r="Q136" s="1361"/>
      <c r="R136" s="1361"/>
      <c r="S136" s="1361"/>
      <c r="T136" s="1361"/>
    </row>
    <row r="137" spans="14:20">
      <c r="N137" s="1361"/>
      <c r="O137" s="1361"/>
      <c r="P137" s="1361"/>
      <c r="Q137" s="1361"/>
      <c r="R137" s="1361"/>
      <c r="S137" s="1361"/>
      <c r="T137" s="1361"/>
    </row>
    <row r="138" spans="14:20">
      <c r="N138" s="1361"/>
      <c r="O138" s="1361"/>
      <c r="P138" s="1361"/>
      <c r="Q138" s="1361"/>
      <c r="R138" s="1361"/>
      <c r="S138" s="1361"/>
      <c r="T138" s="1361"/>
    </row>
    <row r="139" spans="14:20">
      <c r="N139" s="1361"/>
      <c r="O139" s="1361"/>
      <c r="P139" s="1361"/>
      <c r="Q139" s="1361"/>
      <c r="R139" s="1361"/>
      <c r="S139" s="1361"/>
      <c r="T139" s="1361"/>
    </row>
    <row r="140" spans="14:20">
      <c r="N140" s="1361"/>
      <c r="O140" s="1361"/>
      <c r="P140" s="1361"/>
      <c r="Q140" s="1361"/>
      <c r="R140" s="1361"/>
      <c r="S140" s="1361"/>
      <c r="T140" s="1361"/>
    </row>
  </sheetData>
  <sheetProtection selectLockedCells="1" selectUnlockedCells="1"/>
  <protectedRanges>
    <protectedRange algorithmName="SHA-512" hashValue="EJQYyeBZSh89+zRD9w3QZFGU3VSoYTrLWpUIfXvpQrwH93fvnq5bbkmNuYYi+gLN5SoTMLjD8zHKDAY46dtAFQ==" saltValue="lnvz9X6LZlrhw2cM4fixig==" spinCount="100000" sqref="E77:E117 H77:I117 E39:E72 H39:I72 H4:I35" name="Plage1"/>
  </protectedRanges>
  <mergeCells count="10">
    <mergeCell ref="N119:T140"/>
    <mergeCell ref="N79:T118"/>
    <mergeCell ref="A3:D3"/>
    <mergeCell ref="A2:K2"/>
    <mergeCell ref="A37:K37"/>
    <mergeCell ref="A75:K75"/>
    <mergeCell ref="A38:D38"/>
    <mergeCell ref="A76:D76"/>
    <mergeCell ref="N2:T39"/>
    <mergeCell ref="N42:T73"/>
  </mergeCells>
  <phoneticPr fontId="15" type="noConversion"/>
  <dataValidations count="2">
    <dataValidation type="list" allowBlank="1" showInputMessage="1" showErrorMessage="1" sqref="C1" xr:uid="{00000000-0002-0000-0300-000000000000}">
      <formula1>indica1</formula1>
    </dataValidation>
    <dataValidation type="list" allowBlank="1" showInputMessage="1" showErrorMessage="1" sqref="C36 K3 K38 E38:F38 K76 E76:F76 E3:F3" xr:uid="{00000000-0002-0000-0300-000001000000}">
      <formula1>sativa1</formula1>
    </dataValidation>
  </dataValidations>
  <printOptions horizontalCentered="1" verticalCentered="1"/>
  <pageMargins left="0.23622047244094491" right="0.23622047244094491" top="0" bottom="0" header="0.31496062992125984" footer="0.31496062992125984"/>
  <pageSetup scale="17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123825</xdr:colOff>
                    <xdr:row>1</xdr:row>
                    <xdr:rowOff>19050</xdr:rowOff>
                  </from>
                  <to>
                    <xdr:col>8</xdr:col>
                    <xdr:colOff>676275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200025</xdr:colOff>
                    <xdr:row>36</xdr:row>
                    <xdr:rowOff>47625</xdr:rowOff>
                  </from>
                  <to>
                    <xdr:col>8</xdr:col>
                    <xdr:colOff>590550</xdr:colOff>
                    <xdr:row>36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561975</xdr:colOff>
                    <xdr:row>74</xdr:row>
                    <xdr:rowOff>66675</xdr:rowOff>
                  </from>
                  <to>
                    <xdr:col>9</xdr:col>
                    <xdr:colOff>85725</xdr:colOff>
                    <xdr:row>74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Button 4">
              <controlPr defaultSize="0" print="0" autoFill="0" autoPict="0" macro="[0]!Indica77005" altText="Ajouter ligne">
                <anchor moveWithCells="1">
                  <from>
                    <xdr:col>0</xdr:col>
                    <xdr:colOff>219075</xdr:colOff>
                    <xdr:row>1</xdr:row>
                    <xdr:rowOff>76200</xdr:rowOff>
                  </from>
                  <to>
                    <xdr:col>3</xdr:col>
                    <xdr:colOff>257175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Button 5">
              <controlPr defaultSize="0" print="0" autoFill="0" autoPict="0" macro="[0]!tri_sativa_77005" altText="Ajouter ligne">
                <anchor moveWithCells="1">
                  <from>
                    <xdr:col>0</xdr:col>
                    <xdr:colOff>257175</xdr:colOff>
                    <xdr:row>36</xdr:row>
                    <xdr:rowOff>47625</xdr:rowOff>
                  </from>
                  <to>
                    <xdr:col>3</xdr:col>
                    <xdr:colOff>257175</xdr:colOff>
                    <xdr:row>36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Button 6">
              <controlPr defaultSize="0" print="0" autoFill="0" autoPict="0" macro="[0]!Hybride77005" altText="Ajouter ligne">
                <anchor moveWithCells="1">
                  <from>
                    <xdr:col>1</xdr:col>
                    <xdr:colOff>66675</xdr:colOff>
                    <xdr:row>74</xdr:row>
                    <xdr:rowOff>38100</xdr:rowOff>
                  </from>
                  <to>
                    <xdr:col>4</xdr:col>
                    <xdr:colOff>190500</xdr:colOff>
                    <xdr:row>74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0" name="Button 10">
              <controlPr defaultSize="0" print="0" autoFill="0" autoPict="0" macro="[0]!IMPIND77005" altText="Ajouter ligne">
                <anchor moveWithCells="1">
                  <from>
                    <xdr:col>9</xdr:col>
                    <xdr:colOff>657225</xdr:colOff>
                    <xdr:row>1</xdr:row>
                    <xdr:rowOff>28575</xdr:rowOff>
                  </from>
                  <to>
                    <xdr:col>10</xdr:col>
                    <xdr:colOff>190500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1" name="Button 11">
              <controlPr defaultSize="0" print="0" autoFill="0" autoPict="0" macro="[0]!impsat77005" altText="Ajouter ligne">
                <anchor moveWithCells="1">
                  <from>
                    <xdr:col>9</xdr:col>
                    <xdr:colOff>695325</xdr:colOff>
                    <xdr:row>36</xdr:row>
                    <xdr:rowOff>28575</xdr:rowOff>
                  </from>
                  <to>
                    <xdr:col>10</xdr:col>
                    <xdr:colOff>238125</xdr:colOff>
                    <xdr:row>36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6" r:id="rId12" name="Button 12">
              <controlPr defaultSize="0" print="0" autoFill="0" autoPict="0" macro="[0]!IMPHYB77005" altText="Ajouter ligne">
                <anchor moveWithCells="1">
                  <from>
                    <xdr:col>9</xdr:col>
                    <xdr:colOff>895350</xdr:colOff>
                    <xdr:row>74</xdr:row>
                    <xdr:rowOff>66675</xdr:rowOff>
                  </from>
                  <to>
                    <xdr:col>10</xdr:col>
                    <xdr:colOff>495300</xdr:colOff>
                    <xdr:row>74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3000000}">
          <x14:formula1>
            <xm:f>'Base Préroués'!$A$143:$A$259</xm:f>
          </x14:formula1>
          <xm:sqref>E78:E117</xm:sqref>
        </x14:dataValidation>
        <x14:dataValidation type="list" allowBlank="1" showInputMessage="1" showErrorMessage="1" xr:uid="{00000000-0002-0000-0300-000002000000}">
          <x14:formula1>
            <xm:f>'Base Préroués'!$A$6:$A$69</xm:f>
          </x14:formula1>
          <xm:sqref>E40:E72</xm:sqref>
        </x14:dataValidation>
        <x14:dataValidation type="list" allowBlank="1" showInputMessage="1" showErrorMessage="1" xr:uid="{00000000-0002-0000-0300-000004000000}">
          <x14:formula1>
            <xm:f>'Base Préroués'!$A$75:$A$136</xm:f>
          </x14:formula1>
          <xm:sqref>E5:E35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4">
    <tabColor rgb="FF00B050"/>
    <pageSetUpPr fitToPage="1"/>
  </sheetPr>
  <dimension ref="A1:S166"/>
  <sheetViews>
    <sheetView showGridLines="0" topLeftCell="A40" zoomScale="70" zoomScaleNormal="70" workbookViewId="0">
      <selection activeCell="A40" sqref="A40:K88"/>
    </sheetView>
  </sheetViews>
  <sheetFormatPr baseColWidth="10" defaultColWidth="11.42578125" defaultRowHeight="17.25"/>
  <cols>
    <col min="1" max="1" width="7.7109375" style="1" customWidth="1"/>
    <col min="2" max="2" width="4.140625" style="23" customWidth="1"/>
    <col min="3" max="3" width="12.5703125" style="46" customWidth="1"/>
    <col min="4" max="4" width="4.28515625" style="8" customWidth="1"/>
    <col min="5" max="5" width="74.28515625" style="36" bestFit="1" customWidth="1"/>
    <col min="6" max="6" width="43.7109375" style="30" customWidth="1"/>
    <col min="7" max="7" width="20.140625" style="30" customWidth="1"/>
    <col min="8" max="8" width="20.28515625" style="4" customWidth="1"/>
    <col min="9" max="9" width="18.85546875" style="2" customWidth="1"/>
    <col min="10" max="10" width="38.140625" style="1" customWidth="1"/>
    <col min="11" max="11" width="16.5703125" style="1" customWidth="1"/>
    <col min="12" max="16384" width="11.42578125" style="1"/>
  </cols>
  <sheetData>
    <row r="1" spans="1:19" ht="9.75" customHeight="1" thickBot="1">
      <c r="A1" s="16"/>
      <c r="B1" s="21"/>
      <c r="C1" s="42"/>
      <c r="D1" s="6"/>
      <c r="E1" s="6"/>
      <c r="F1" s="28"/>
      <c r="G1" s="28"/>
      <c r="H1" s="5"/>
    </row>
    <row r="2" spans="1:19" ht="39" customHeight="1" thickBot="1">
      <c r="A2" s="1355" t="s">
        <v>27</v>
      </c>
      <c r="B2" s="1356"/>
      <c r="C2" s="1356"/>
      <c r="D2" s="1356"/>
      <c r="E2" s="1356"/>
      <c r="F2" s="1356"/>
      <c r="G2" s="1356"/>
      <c r="H2" s="1356"/>
      <c r="I2" s="1356"/>
      <c r="J2" s="1356"/>
      <c r="K2" s="1357"/>
      <c r="M2" s="1369" t="s">
        <v>209</v>
      </c>
      <c r="N2" s="1369"/>
      <c r="O2" s="1369"/>
      <c r="P2" s="1369"/>
      <c r="Q2" s="1369"/>
      <c r="R2" s="1369"/>
      <c r="S2" s="1369"/>
    </row>
    <row r="3" spans="1:19" ht="19.5" customHeight="1" thickBot="1">
      <c r="A3" s="1348" t="s">
        <v>28</v>
      </c>
      <c r="B3" s="1349"/>
      <c r="C3" s="1349"/>
      <c r="D3" s="1350"/>
      <c r="E3" s="91" t="s">
        <v>29</v>
      </c>
      <c r="F3" s="91" t="s">
        <v>30</v>
      </c>
      <c r="G3" s="105" t="s">
        <v>31</v>
      </c>
      <c r="H3" s="92" t="s">
        <v>32</v>
      </c>
      <c r="I3" s="109" t="s">
        <v>33</v>
      </c>
      <c r="J3" s="92" t="s">
        <v>34</v>
      </c>
      <c r="K3" s="91" t="s">
        <v>35</v>
      </c>
      <c r="M3" s="1369"/>
      <c r="N3" s="1369"/>
      <c r="O3" s="1369"/>
      <c r="P3" s="1369"/>
      <c r="Q3" s="1369"/>
      <c r="R3" s="1369"/>
      <c r="S3" s="1369"/>
    </row>
    <row r="4" spans="1:19" ht="6" customHeight="1" thickBot="1">
      <c r="A4" s="39" t="s">
        <v>36</v>
      </c>
      <c r="B4" s="26" t="s">
        <v>37</v>
      </c>
      <c r="C4" s="43" t="s">
        <v>38</v>
      </c>
      <c r="D4" s="26" t="s">
        <v>39</v>
      </c>
      <c r="E4" s="41" t="s">
        <v>29</v>
      </c>
      <c r="F4" s="25" t="s">
        <v>40</v>
      </c>
      <c r="G4" s="106" t="s">
        <v>31</v>
      </c>
      <c r="H4" s="113" t="s">
        <v>32</v>
      </c>
      <c r="I4" s="110" t="s">
        <v>33</v>
      </c>
      <c r="J4" s="27" t="s">
        <v>34</v>
      </c>
      <c r="K4" s="37" t="s">
        <v>35</v>
      </c>
      <c r="M4" s="1369"/>
      <c r="N4" s="1369"/>
      <c r="O4" s="1369"/>
      <c r="P4" s="1369"/>
      <c r="Q4" s="1369"/>
      <c r="R4" s="1369"/>
      <c r="S4" s="1369"/>
    </row>
    <row r="5" spans="1:19" ht="30" customHeight="1">
      <c r="A5" s="922">
        <f>IFERROR(VLOOKUP(E5,Préroulés_Indica[],11,FALSE),"-")</f>
        <v>1</v>
      </c>
      <c r="B5" s="828" t="str">
        <f>IFERROR(VLOOKUP(E5,Préroulés_Indica[],12,FALSE),"-")</f>
        <v>x</v>
      </c>
      <c r="C5" s="924">
        <f>IFERROR(VLOOKUP(E5,Préroulés_Indica[],13,FALSE),"-")</f>
        <v>1</v>
      </c>
      <c r="D5" s="829" t="str">
        <f>IFERROR(VLOOKUP(E5,Préroulés_Indica[],14,FALSE),"-")</f>
        <v>g</v>
      </c>
      <c r="E5" s="986" t="s">
        <v>116</v>
      </c>
      <c r="F5" s="912" t="str">
        <f>IFERROR(VLOOKUP(E5,Préroulés_Indica[],6,FALSE),"-")</f>
        <v>BLKMKT</v>
      </c>
      <c r="G5" s="916">
        <f>IFERROR(VLOOKUP(E5,Préroulés_Indica[],16,FALSE),"-")</f>
        <v>10.5</v>
      </c>
      <c r="H5" s="915">
        <v>0.28999999999999998</v>
      </c>
      <c r="I5" s="915" t="s">
        <v>42</v>
      </c>
      <c r="J5" s="830" t="str">
        <f>IFERROR(VLOOKUP(E5,Préroulés_Indica[],8,FALSE),"")</f>
        <v>Diesel / Citronné</v>
      </c>
      <c r="K5" s="831" t="str">
        <f>IFERROR(VLOOKUP(E5,Préroulés_Indica[],2,FALSE),"-")</f>
        <v>-</v>
      </c>
      <c r="M5" s="1369"/>
      <c r="N5" s="1369"/>
      <c r="O5" s="1369"/>
      <c r="P5" s="1369"/>
      <c r="Q5" s="1369"/>
      <c r="R5" s="1369"/>
      <c r="S5" s="1369"/>
    </row>
    <row r="6" spans="1:19" ht="30" customHeight="1">
      <c r="A6" s="922">
        <f>IFERROR(VLOOKUP(E6,Préroulés_Indica[],11,FALSE),"-")</f>
        <v>1</v>
      </c>
      <c r="B6" s="828" t="str">
        <f>IFERROR(VLOOKUP(E6,Préroulés_Indica[],12,FALSE),"-")</f>
        <v>x</v>
      </c>
      <c r="C6" s="924">
        <f>IFERROR(VLOOKUP(E6,Préroulés_Indica[],13,FALSE),"-")</f>
        <v>1</v>
      </c>
      <c r="D6" s="885" t="str">
        <f>IFERROR(VLOOKUP(E6,Préroulés_Indica[],14,FALSE),"-")</f>
        <v>g</v>
      </c>
      <c r="E6" s="920" t="s">
        <v>118</v>
      </c>
      <c r="F6" s="981" t="str">
        <f>IFERROR(VLOOKUP(E6,Préroulés_Indica[],6,FALSE),"-")</f>
        <v>Bud Lafleur</v>
      </c>
      <c r="G6" s="982">
        <f>IFERROR(VLOOKUP(E6,Préroulés_Indica[],16,FALSE),"-")</f>
        <v>9.5</v>
      </c>
      <c r="H6" s="915">
        <v>0.28000000000000003</v>
      </c>
      <c r="I6" s="915" t="s">
        <v>42</v>
      </c>
      <c r="J6" s="830" t="str">
        <f>IFERROR(VLOOKUP(E6,Préroulés_Indica[],8,FALSE),"")</f>
        <v>Fruité / Sucré</v>
      </c>
      <c r="K6" s="831" t="str">
        <f>IFERROR(VLOOKUP(E6,Préroulés_Indica[],2,FALSE),"-")</f>
        <v>Qc</v>
      </c>
      <c r="M6" s="1369"/>
      <c r="N6" s="1369"/>
      <c r="O6" s="1369"/>
      <c r="P6" s="1369"/>
      <c r="Q6" s="1369"/>
      <c r="R6" s="1369"/>
      <c r="S6" s="1369"/>
    </row>
    <row r="7" spans="1:19" ht="30" customHeight="1">
      <c r="A7" s="922">
        <f>IFERROR(VLOOKUP(E7,Préroulés_Indica[],11,FALSE),"-")</f>
        <v>1</v>
      </c>
      <c r="B7" s="828" t="str">
        <f>IFERROR(VLOOKUP(E7,Préroulés_Indica[],12,FALSE),"-")</f>
        <v>x</v>
      </c>
      <c r="C7" s="924">
        <f>IFERROR(VLOOKUP(E7,Préroulés_Indica[],13,FALSE),"-")</f>
        <v>1</v>
      </c>
      <c r="D7" s="885" t="str">
        <f>IFERROR(VLOOKUP(E7,Préroulés_Indica[],14,FALSE),"-")</f>
        <v>g</v>
      </c>
      <c r="E7" s="920" t="s">
        <v>210</v>
      </c>
      <c r="F7" s="981" t="str">
        <f>IFERROR(VLOOKUP(E7,Préroulés_Indica[],6,FALSE),"-")</f>
        <v>Nugz</v>
      </c>
      <c r="G7" s="982">
        <f>IFERROR(VLOOKUP(E7,Préroulés_Indica[],16,FALSE),"-")</f>
        <v>10.1</v>
      </c>
      <c r="H7" s="915">
        <v>0.26</v>
      </c>
      <c r="I7" s="915" t="s">
        <v>42</v>
      </c>
      <c r="J7" s="830" t="str">
        <f>IFERROR(VLOOKUP(E7,Préroulés_Indica[],8,FALSE),"")</f>
        <v>- / -</v>
      </c>
      <c r="K7" s="831" t="str">
        <f>IFERROR(VLOOKUP(E7,Préroulés_Indica[],2,FALSE),"-")</f>
        <v>Qc</v>
      </c>
      <c r="M7" s="1369"/>
      <c r="N7" s="1369"/>
      <c r="O7" s="1369"/>
      <c r="P7" s="1369"/>
      <c r="Q7" s="1369"/>
      <c r="R7" s="1369"/>
      <c r="S7" s="1369"/>
    </row>
    <row r="8" spans="1:19" ht="30" customHeight="1">
      <c r="A8" s="922">
        <f>IFERROR(VLOOKUP(E8,Préroulés_Indica[],11,FALSE),"-")</f>
        <v>1</v>
      </c>
      <c r="B8" s="828" t="str">
        <f>IFERROR(VLOOKUP(E8,Préroulés_Indica[],12,FALSE),"-")</f>
        <v>x</v>
      </c>
      <c r="C8" s="924">
        <f>IFERROR(VLOOKUP(E8,Préroulés_Indica[],13,FALSE),"-")</f>
        <v>0.5</v>
      </c>
      <c r="D8" s="829" t="str">
        <f>IFERROR(VLOOKUP(E8,Préroulés_Indica[],14,FALSE),"-")</f>
        <v>g</v>
      </c>
      <c r="E8" s="920" t="s">
        <v>119</v>
      </c>
      <c r="F8" s="875" t="str">
        <f>IFERROR(VLOOKUP(E8,Préroulés_Indica[],6,FALSE),"-")</f>
        <v>OMY</v>
      </c>
      <c r="G8" s="916">
        <f>IFERROR(VLOOKUP(E8,Préroulés_Indica[],16,FALSE),"-")</f>
        <v>6</v>
      </c>
      <c r="H8" s="915">
        <v>0.25</v>
      </c>
      <c r="I8" s="915" t="s">
        <v>42</v>
      </c>
      <c r="J8" s="830" t="str">
        <f>IFERROR(VLOOKUP(E8,Préroulés_Indica[],8,FALSE),"")</f>
        <v>Boisé / Épicé</v>
      </c>
      <c r="K8" s="831" t="str">
        <f>IFERROR(VLOOKUP(E8,Préroulés_Indica[],2,FALSE),"-")</f>
        <v>Qc</v>
      </c>
      <c r="M8" s="1369"/>
      <c r="N8" s="1369"/>
      <c r="O8" s="1369"/>
      <c r="P8" s="1369"/>
      <c r="Q8" s="1369"/>
      <c r="R8" s="1369"/>
      <c r="S8" s="1369"/>
    </row>
    <row r="9" spans="1:19" ht="30" customHeight="1">
      <c r="A9" s="922">
        <f>IFERROR(VLOOKUP(E9,Préroulés_Indica[],11,FALSE),"-")</f>
        <v>1</v>
      </c>
      <c r="B9" s="828" t="str">
        <f>IFERROR(VLOOKUP(E9,Préroulés_Indica[],12,FALSE),"-")</f>
        <v>x</v>
      </c>
      <c r="C9" s="924">
        <f>IFERROR(VLOOKUP(E9,Préroulés_Indica[],13,FALSE),"-")</f>
        <v>1</v>
      </c>
      <c r="D9" s="829" t="str">
        <f>IFERROR(VLOOKUP(E9,Préroulés_Indica[],14,FALSE),"-")</f>
        <v>g</v>
      </c>
      <c r="E9" s="920" t="s">
        <v>120</v>
      </c>
      <c r="F9" s="875" t="str">
        <f>IFERROR(VLOOKUP(E9,Préroulés_Indica[],6,FALSE),"-")</f>
        <v>Good Supply</v>
      </c>
      <c r="G9" s="916">
        <f>IFERROR(VLOOKUP(E9,Préroulés_Indica[],16,FALSE),"-")</f>
        <v>8.1</v>
      </c>
      <c r="H9" s="915">
        <v>0.23</v>
      </c>
      <c r="I9" s="915" t="s">
        <v>42</v>
      </c>
      <c r="J9" s="830" t="str">
        <f>IFERROR(VLOOKUP(E9,Préroulés_Indica[],8,FALSE),"")</f>
        <v>Fruité / Citronné</v>
      </c>
      <c r="K9" s="831" t="str">
        <f>IFERROR(VLOOKUP(E9,Préroulés_Indica[],2,FALSE),"-")</f>
        <v>-</v>
      </c>
      <c r="M9" s="1369"/>
      <c r="N9" s="1369"/>
      <c r="O9" s="1369"/>
      <c r="P9" s="1369"/>
      <c r="Q9" s="1369"/>
      <c r="R9" s="1369"/>
      <c r="S9" s="1369"/>
    </row>
    <row r="10" spans="1:19" ht="30" customHeight="1">
      <c r="A10" s="922">
        <f>IFERROR(VLOOKUP(E10,Préroulés_Indica[],11,FALSE),"-")</f>
        <v>1</v>
      </c>
      <c r="B10" s="828" t="str">
        <f>IFERROR(VLOOKUP(E10,Préroulés_Indica[],12,FALSE),"-")</f>
        <v>x</v>
      </c>
      <c r="C10" s="924">
        <f>IFERROR(VLOOKUP(E10,Préroulés_Indica[],13,FALSE),"-")</f>
        <v>1</v>
      </c>
      <c r="D10" s="885" t="str">
        <f>IFERROR(VLOOKUP(E10,Préroulés_Indica[],14,FALSE),"-")</f>
        <v>g</v>
      </c>
      <c r="E10" s="920" t="s">
        <v>211</v>
      </c>
      <c r="F10" s="981" t="str">
        <f>IFERROR(VLOOKUP(E10,Préroulés_Indica[],6,FALSE),"-")</f>
        <v>Tweed</v>
      </c>
      <c r="G10" s="982">
        <f>IFERROR(VLOOKUP(E10,Préroulés_Indica[],16,FALSE),"-")</f>
        <v>9.9</v>
      </c>
      <c r="H10" s="915">
        <v>0.23</v>
      </c>
      <c r="I10" s="915" t="s">
        <v>42</v>
      </c>
      <c r="J10" s="830" t="str">
        <f>IFERROR(VLOOKUP(E10,Préroulés_Indica[],8,FALSE),"")</f>
        <v>Fruité / Sucre</v>
      </c>
      <c r="K10" s="831" t="str">
        <f>IFERROR(VLOOKUP(E10,Préroulés_Indica[],2,FALSE),"-")</f>
        <v>-</v>
      </c>
      <c r="M10" s="1369"/>
      <c r="N10" s="1369"/>
      <c r="O10" s="1369"/>
      <c r="P10" s="1369"/>
      <c r="Q10" s="1369"/>
      <c r="R10" s="1369"/>
      <c r="S10" s="1369"/>
    </row>
    <row r="11" spans="1:19" ht="30" customHeight="1">
      <c r="A11" s="922">
        <f>IFERROR(VLOOKUP(E11,Préroulés_Indica[],11,FALSE),"-")</f>
        <v>1</v>
      </c>
      <c r="B11" s="828" t="str">
        <f>IFERROR(VLOOKUP(E11,Préroulés_Indica[],12,FALSE),"-")</f>
        <v>x</v>
      </c>
      <c r="C11" s="924">
        <f>IFERROR(VLOOKUP(E11,Préroulés_Indica[],13,FALSE),"-")</f>
        <v>1</v>
      </c>
      <c r="D11" s="829" t="str">
        <f>IFERROR(VLOOKUP(E11,Préroulés_Indica[],14,FALSE),"-")</f>
        <v>g</v>
      </c>
      <c r="E11" s="920" t="s">
        <v>41</v>
      </c>
      <c r="F11" s="875" t="str">
        <f>IFERROR(VLOOKUP(E11,Préroulés_Indica[],6,FALSE),"-")</f>
        <v>Riff</v>
      </c>
      <c r="G11" s="916">
        <f>IFERROR(VLOOKUP(E11,Préroulés_Indica[],16,FALSE),"-")</f>
        <v>10.6</v>
      </c>
      <c r="H11" s="915">
        <v>0.22</v>
      </c>
      <c r="I11" s="915" t="s">
        <v>42</v>
      </c>
      <c r="J11" s="830" t="str">
        <f>IFERROR(VLOOKUP(E11,Préroulés_Indica[],8,FALSE),"")</f>
        <v>Fruité / -</v>
      </c>
      <c r="K11" s="831" t="str">
        <f>IFERROR(VLOOKUP(E11,Préroulés_Indica[],2,FALSE),"-")</f>
        <v>-</v>
      </c>
      <c r="M11" s="1369"/>
      <c r="N11" s="1369"/>
      <c r="O11" s="1369"/>
      <c r="P11" s="1369"/>
      <c r="Q11" s="1369"/>
      <c r="R11" s="1369"/>
      <c r="S11" s="1369"/>
    </row>
    <row r="12" spans="1:19" ht="30" customHeight="1">
      <c r="A12" s="922">
        <f>IFERROR(VLOOKUP(E12,Préroulés_Indica[],11,FALSE),"-")</f>
        <v>1</v>
      </c>
      <c r="B12" s="828" t="str">
        <f>IFERROR(VLOOKUP(E12,Préroulés_Indica[],12,FALSE),"-")</f>
        <v>x</v>
      </c>
      <c r="C12" s="924">
        <f>IFERROR(VLOOKUP(E12,Préroulés_Indica[],13,FALSE),"-")</f>
        <v>0.5</v>
      </c>
      <c r="D12" s="829" t="str">
        <f>IFERROR(VLOOKUP(E12,Préroulés_Indica[],14,FALSE),"-")</f>
        <v>g</v>
      </c>
      <c r="E12" s="920" t="s">
        <v>121</v>
      </c>
      <c r="F12" s="875" t="str">
        <f>IFERROR(VLOOKUP(E12,Préroulés_Indica[],6,FALSE),"-")</f>
        <v>Canaca</v>
      </c>
      <c r="G12" s="916">
        <f>IFERROR(VLOOKUP(E12,Préroulés_Indica[],16,FALSE),"-")</f>
        <v>5.0999999999999996</v>
      </c>
      <c r="H12" s="915">
        <v>0.21</v>
      </c>
      <c r="I12" s="915" t="s">
        <v>42</v>
      </c>
      <c r="J12" s="830" t="str">
        <f>IFERROR(VLOOKUP(E12,Préroulés_Indica[],8,FALSE),"")</f>
        <v>Fromagé / Épicé</v>
      </c>
      <c r="K12" s="831" t="str">
        <f>IFERROR(VLOOKUP(E12,Préroulés_Indica[],2,FALSE),"-")</f>
        <v>-</v>
      </c>
      <c r="M12" s="1369"/>
      <c r="N12" s="1369"/>
      <c r="O12" s="1369"/>
      <c r="P12" s="1369"/>
      <c r="Q12" s="1369"/>
      <c r="R12" s="1369"/>
      <c r="S12" s="1369"/>
    </row>
    <row r="13" spans="1:19" ht="30" customHeight="1">
      <c r="A13" s="922">
        <f>IFERROR(VLOOKUP(E13,Préroulés_Indica[],11,FALSE),"-")</f>
        <v>2</v>
      </c>
      <c r="B13" s="828" t="str">
        <f>IFERROR(VLOOKUP(E13,Préroulés_Indica[],12,FALSE),"-")</f>
        <v>x</v>
      </c>
      <c r="C13" s="924">
        <f>IFERROR(VLOOKUP(E13,Préroulés_Indica[],13,FALSE),"-")</f>
        <v>0.5</v>
      </c>
      <c r="D13" s="829" t="str">
        <f>IFERROR(VLOOKUP(E13,Préroulés_Indica[],14,FALSE),"-")</f>
        <v>g</v>
      </c>
      <c r="E13" s="920" t="s">
        <v>122</v>
      </c>
      <c r="F13" s="875" t="str">
        <f>IFERROR(VLOOKUP(E13,Préroulés_Indica[],6,FALSE),"-")</f>
        <v>7ACRES</v>
      </c>
      <c r="G13" s="916">
        <f>IFERROR(VLOOKUP(E13,Préroulés_Indica[],16,FALSE),"-")</f>
        <v>9.5</v>
      </c>
      <c r="H13" s="915">
        <v>0.23</v>
      </c>
      <c r="I13" s="915" t="s">
        <v>42</v>
      </c>
      <c r="J13" s="830" t="str">
        <f>IFERROR(VLOOKUP(E13,Préroulés_Indica[],8,FALSE),"")</f>
        <v>Mouffette  / Terreux</v>
      </c>
      <c r="K13" s="831" t="str">
        <f>IFERROR(VLOOKUP(E13,Préroulés_Indica[],2,FALSE),"-")</f>
        <v>-</v>
      </c>
      <c r="M13" s="1369"/>
      <c r="N13" s="1369"/>
      <c r="O13" s="1369"/>
      <c r="P13" s="1369"/>
      <c r="Q13" s="1369"/>
      <c r="R13" s="1369"/>
      <c r="S13" s="1369"/>
    </row>
    <row r="14" spans="1:19" ht="30" customHeight="1">
      <c r="A14" s="922">
        <f>IFERROR(VLOOKUP(E14,Préroulés_Indica[],11,FALSE),"-")</f>
        <v>2</v>
      </c>
      <c r="B14" s="828" t="str">
        <f>IFERROR(VLOOKUP(E14,Préroulés_Indica[],12,FALSE),"-")</f>
        <v>x</v>
      </c>
      <c r="C14" s="924">
        <f>IFERROR(VLOOKUP(E14,Préroulés_Indica[],13,FALSE),"-")</f>
        <v>0.5</v>
      </c>
      <c r="D14" s="829" t="str">
        <f>IFERROR(VLOOKUP(E14,Préroulés_Indica[],14,FALSE),"-")</f>
        <v>g</v>
      </c>
      <c r="E14" s="920" t="s">
        <v>123</v>
      </c>
      <c r="F14" s="875" t="str">
        <f>IFERROR(VLOOKUP(E14,Préroulés_Indica[],6,FALSE),"-")</f>
        <v>Irony</v>
      </c>
      <c r="G14" s="916">
        <f>IFERROR(VLOOKUP(E14,Préroulés_Indica[],16,FALSE),"-")</f>
        <v>8.3000000000000007</v>
      </c>
      <c r="H14" s="915">
        <v>0.22</v>
      </c>
      <c r="I14" s="915" t="s">
        <v>42</v>
      </c>
      <c r="J14" s="830" t="str">
        <f>IFERROR(VLOOKUP(E14,Préroulés_Indica[],8,FALSE),"")</f>
        <v>Fruité / Sucré</v>
      </c>
      <c r="K14" s="831" t="str">
        <f>IFERROR(VLOOKUP(E14,Préroulés_Indica[],2,FALSE),"-")</f>
        <v>Qc</v>
      </c>
      <c r="M14" s="1369"/>
      <c r="N14" s="1369"/>
      <c r="O14" s="1369"/>
      <c r="P14" s="1369"/>
      <c r="Q14" s="1369"/>
      <c r="R14" s="1369"/>
      <c r="S14" s="1369"/>
    </row>
    <row r="15" spans="1:19" ht="30" customHeight="1">
      <c r="A15" s="922">
        <f>IFERROR(VLOOKUP(E15,Préroulés_Indica[],11,FALSE),"-")</f>
        <v>3</v>
      </c>
      <c r="B15" s="828" t="str">
        <f>IFERROR(VLOOKUP(E15,Préroulés_Indica[],12,FALSE),"-")</f>
        <v>x</v>
      </c>
      <c r="C15" s="924">
        <f>IFERROR(VLOOKUP(E15,Préroulés_Indica[],13,FALSE),"-")</f>
        <v>0.5</v>
      </c>
      <c r="D15" s="829" t="str">
        <f>IFERROR(VLOOKUP(E15,Préroulés_Indica[],14,FALSE),"-")</f>
        <v>g</v>
      </c>
      <c r="E15" s="920" t="s">
        <v>124</v>
      </c>
      <c r="F15" s="875" t="str">
        <f>IFERROR(VLOOKUP(E15,Préroulés_Indica[],6,FALSE),"-")</f>
        <v>Fleurons</v>
      </c>
      <c r="G15" s="916">
        <f>IFERROR(VLOOKUP(E15,Préroulés_Indica[],16,FALSE),"-")</f>
        <v>11.4</v>
      </c>
      <c r="H15" s="915">
        <v>0.27</v>
      </c>
      <c r="I15" s="915" t="s">
        <v>42</v>
      </c>
      <c r="J15" s="830" t="str">
        <f>IFERROR(VLOOKUP(E15,Préroulés_Indica[],8,FALSE),"")</f>
        <v>- / -</v>
      </c>
      <c r="K15" s="831" t="str">
        <f>IFERROR(VLOOKUP(E15,Préroulés_Indica[],2,FALSE),"-")</f>
        <v>Qc</v>
      </c>
      <c r="M15" s="1369"/>
      <c r="N15" s="1369"/>
      <c r="O15" s="1369"/>
      <c r="P15" s="1369"/>
      <c r="Q15" s="1369"/>
      <c r="R15" s="1369"/>
      <c r="S15" s="1369"/>
    </row>
    <row r="16" spans="1:19" ht="30" customHeight="1">
      <c r="A16" s="922">
        <f>IFERROR(VLOOKUP(E16,Préroulés_Indica[],11,FALSE),"-")</f>
        <v>3</v>
      </c>
      <c r="B16" s="828" t="str">
        <f>IFERROR(VLOOKUP(E16,Préroulés_Indica[],12,FALSE),"-")</f>
        <v>x</v>
      </c>
      <c r="C16" s="924">
        <f>IFERROR(VLOOKUP(E16,Préroulés_Indica[],13,FALSE),"-")</f>
        <v>0.5</v>
      </c>
      <c r="D16" s="829" t="str">
        <f>IFERROR(VLOOKUP(E16,Préroulés_Indica[],14,FALSE),"-")</f>
        <v>g</v>
      </c>
      <c r="E16" s="920" t="s">
        <v>207</v>
      </c>
      <c r="F16" s="875" t="str">
        <f>IFERROR(VLOOKUP(E16,Préroulés_Indica[],6,FALSE),"-")</f>
        <v>Spinach</v>
      </c>
      <c r="G16" s="916">
        <f>IFERROR(VLOOKUP(E16,Préroulés_Indica[],16,FALSE),"-")</f>
        <v>11.9</v>
      </c>
      <c r="H16" s="915">
        <v>0.25</v>
      </c>
      <c r="I16" s="915" t="s">
        <v>42</v>
      </c>
      <c r="J16" s="830" t="str">
        <f>IFERROR(VLOOKUP(E16,Préroulés_Indica[],8,FALSE),"")</f>
        <v>Sucré / Fruité</v>
      </c>
      <c r="K16" s="831" t="str">
        <f>IFERROR(VLOOKUP(E16,Préroulés_Indica[],2,FALSE),"-")</f>
        <v>-</v>
      </c>
      <c r="M16" s="1369"/>
      <c r="N16" s="1369"/>
      <c r="O16" s="1369"/>
      <c r="P16" s="1369"/>
      <c r="Q16" s="1369"/>
      <c r="R16" s="1369"/>
      <c r="S16" s="1369"/>
    </row>
    <row r="17" spans="1:19" ht="30" customHeight="1">
      <c r="A17" s="922">
        <f>IFERROR(VLOOKUP(E17,Préroulés_Indica[],11,FALSE),"-")</f>
        <v>3</v>
      </c>
      <c r="B17" s="828" t="str">
        <f>IFERROR(VLOOKUP(E17,Préroulés_Indica[],12,FALSE),"-")</f>
        <v>x</v>
      </c>
      <c r="C17" s="924">
        <f>IFERROR(VLOOKUP(E17,Préroulés_Indica[],13,FALSE),"-")</f>
        <v>0.5</v>
      </c>
      <c r="D17" s="829" t="str">
        <f>IFERROR(VLOOKUP(E17,Préroulés_Indica[],14,FALSE),"-")</f>
        <v>g</v>
      </c>
      <c r="E17" s="920" t="s">
        <v>125</v>
      </c>
      <c r="F17" s="875" t="str">
        <f>IFERROR(VLOOKUP(E17,Préroulés_Indica[],6,FALSE),"-")</f>
        <v>San Rafael '71</v>
      </c>
      <c r="G17" s="916">
        <f>IFERROR(VLOOKUP(E17,Préroulés_Indica[],16,FALSE),"-")</f>
        <v>17</v>
      </c>
      <c r="H17" s="915">
        <v>0.25</v>
      </c>
      <c r="I17" s="915" t="s">
        <v>42</v>
      </c>
      <c r="J17" s="830" t="str">
        <f>IFERROR(VLOOKUP(E17,Préroulés_Indica[],8,FALSE),"")</f>
        <v>Sucré / Diesel</v>
      </c>
      <c r="K17" s="831" t="str">
        <f>IFERROR(VLOOKUP(E17,Préroulés_Indica[],2,FALSE),"-")</f>
        <v>-</v>
      </c>
      <c r="M17" s="1369"/>
      <c r="N17" s="1369"/>
      <c r="O17" s="1369"/>
      <c r="P17" s="1369"/>
      <c r="Q17" s="1369"/>
      <c r="R17" s="1369"/>
      <c r="S17" s="1369"/>
    </row>
    <row r="18" spans="1:19" ht="30" customHeight="1">
      <c r="A18" s="922">
        <f>IFERROR(VLOOKUP(E18,Préroulés_Indica[],11,FALSE),"-")</f>
        <v>3</v>
      </c>
      <c r="B18" s="828" t="str">
        <f>IFERROR(VLOOKUP(E18,Préroulés_Indica[],12,FALSE),"-")</f>
        <v>x</v>
      </c>
      <c r="C18" s="924">
        <f>IFERROR(VLOOKUP(E18,Préroulés_Indica[],13,FALSE),"-")</f>
        <v>0.5</v>
      </c>
      <c r="D18" s="829" t="str">
        <f>IFERROR(VLOOKUP(E18,Préroulés_Indica[],14,FALSE),"-")</f>
        <v>g</v>
      </c>
      <c r="E18" s="920" t="s">
        <v>126</v>
      </c>
      <c r="F18" s="875" t="str">
        <f>IFERROR(VLOOKUP(E18,Préroulés_Indica[],6,FALSE),"-")</f>
        <v>Promenade</v>
      </c>
      <c r="G18" s="916">
        <f>IFERROR(VLOOKUP(E18,Préroulés_Indica[],16,FALSE),"-")</f>
        <v>10.6</v>
      </c>
      <c r="H18" s="915">
        <v>0.23</v>
      </c>
      <c r="I18" s="915"/>
      <c r="J18" s="830" t="str">
        <f>IFERROR(VLOOKUP(E18,Préroulés_Indica[],8,FALSE),"")</f>
        <v>Épicé / Moufette</v>
      </c>
      <c r="K18" s="831" t="str">
        <f>IFERROR(VLOOKUP(E18,Préroulés_Indica[],2,FALSE),"-")</f>
        <v>-</v>
      </c>
      <c r="M18" s="1369"/>
      <c r="N18" s="1369"/>
      <c r="O18" s="1369"/>
      <c r="P18" s="1369"/>
      <c r="Q18" s="1369"/>
      <c r="R18" s="1369"/>
      <c r="S18" s="1369"/>
    </row>
    <row r="19" spans="1:19" ht="30" customHeight="1">
      <c r="A19" s="922">
        <f>IFERROR(VLOOKUP(E19,Préroulés_Indica[],11,FALSE),"-")</f>
        <v>3</v>
      </c>
      <c r="B19" s="828" t="str">
        <f>IFERROR(VLOOKUP(E19,Préroulés_Indica[],12,FALSE),"-")</f>
        <v>x</v>
      </c>
      <c r="C19" s="924">
        <f>IFERROR(VLOOKUP(E19,Préroulés_Indica[],13,FALSE),"-")</f>
        <v>0.5</v>
      </c>
      <c r="D19" s="885" t="str">
        <f>IFERROR(VLOOKUP(E19,Préroulés_Indica[],14,FALSE),"-")</f>
        <v>g</v>
      </c>
      <c r="E19" s="920" t="s">
        <v>127</v>
      </c>
      <c r="F19" s="981" t="str">
        <f>IFERROR(VLOOKUP(E19,Préroulés_Indica[],6,FALSE),"-")</f>
        <v>Promenade</v>
      </c>
      <c r="G19" s="982">
        <f>IFERROR(VLOOKUP(E19,Préroulés_Indica[],16,FALSE),"-")</f>
        <v>9.9</v>
      </c>
      <c r="H19" s="915">
        <v>0.21</v>
      </c>
      <c r="I19" s="915" t="s">
        <v>42</v>
      </c>
      <c r="J19" s="830" t="str">
        <f>IFERROR(VLOOKUP(E19,Préroulés_Indica[],8,FALSE),"")</f>
        <v>Sucré / Diesel</v>
      </c>
      <c r="K19" s="831" t="str">
        <f>IFERROR(VLOOKUP(E19,Préroulés_Indica[],2,FALSE),"-")</f>
        <v>-</v>
      </c>
      <c r="M19" s="1369"/>
      <c r="N19" s="1369"/>
      <c r="O19" s="1369"/>
      <c r="P19" s="1369"/>
      <c r="Q19" s="1369"/>
      <c r="R19" s="1369"/>
      <c r="S19" s="1369"/>
    </row>
    <row r="20" spans="1:19" ht="30" customHeight="1">
      <c r="A20" s="922">
        <f>IFERROR(VLOOKUP(E20,Préroulés_Indica[],11,FALSE),"-")</f>
        <v>3</v>
      </c>
      <c r="B20" s="828" t="str">
        <f>IFERROR(VLOOKUP(E20,Préroulés_Indica[],12,FALSE),"-")</f>
        <v>x</v>
      </c>
      <c r="C20" s="924">
        <f>IFERROR(VLOOKUP(E20,Préroulés_Indica[],13,FALSE),"-")</f>
        <v>0.5</v>
      </c>
      <c r="D20" s="829" t="str">
        <f>IFERROR(VLOOKUP(E20,Préroulés_Indica[],14,FALSE),"-")</f>
        <v>g</v>
      </c>
      <c r="E20" s="920" t="s">
        <v>128</v>
      </c>
      <c r="F20" s="875" t="str">
        <f>IFERROR(VLOOKUP(E20,Préroulés_Indica[],6,FALSE),"-")</f>
        <v>San Rafael '71</v>
      </c>
      <c r="G20" s="916">
        <f>IFERROR(VLOOKUP(E20,Préroulés_Indica[],16,FALSE),"-")</f>
        <v>17</v>
      </c>
      <c r="H20" s="915">
        <v>0.21</v>
      </c>
      <c r="I20" s="915" t="s">
        <v>42</v>
      </c>
      <c r="J20" s="830" t="str">
        <f>IFERROR(VLOOKUP(E20,Préroulés_Indica[],8,FALSE),"")</f>
        <v>Citronné / Floral</v>
      </c>
      <c r="K20" s="831" t="str">
        <f>IFERROR(VLOOKUP(E20,Préroulés_Indica[],2,FALSE),"-")</f>
        <v>-</v>
      </c>
      <c r="M20" s="1369"/>
      <c r="N20" s="1369"/>
      <c r="O20" s="1369"/>
      <c r="P20" s="1369"/>
      <c r="Q20" s="1369"/>
      <c r="R20" s="1369"/>
      <c r="S20" s="1369"/>
    </row>
    <row r="21" spans="1:19" ht="30" customHeight="1">
      <c r="A21" s="922">
        <f>IFERROR(VLOOKUP(E21,Préroulés_Indica[],11,FALSE),"-")</f>
        <v>5</v>
      </c>
      <c r="B21" s="828" t="str">
        <f>IFERROR(VLOOKUP(E21,Préroulés_Indica[],12,FALSE),"-")</f>
        <v>x</v>
      </c>
      <c r="C21" s="924">
        <f>IFERROR(VLOOKUP(E21,Préroulés_Indica[],13,FALSE),"-")</f>
        <v>0.5</v>
      </c>
      <c r="D21" s="829" t="str">
        <f>IFERROR(VLOOKUP(E21,Préroulés_Indica[],14,FALSE),"-")</f>
        <v>g</v>
      </c>
      <c r="E21" s="920" t="s">
        <v>129</v>
      </c>
      <c r="F21" s="875" t="str">
        <f>IFERROR(VLOOKUP(E21,Préroulés_Indica[],6,FALSE),"-")</f>
        <v>Ono Cannabis</v>
      </c>
      <c r="G21" s="917">
        <f>IFERROR(VLOOKUP(E21,Préroulés_Indica[],16,FALSE),"-")</f>
        <v>24.9</v>
      </c>
      <c r="H21" s="915">
        <v>0.28999999999999998</v>
      </c>
      <c r="I21" s="915" t="s">
        <v>42</v>
      </c>
      <c r="J21" s="830" t="str">
        <f>IFERROR(VLOOKUP(E21,Préroulés_Indica[],8,FALSE),"")</f>
        <v>Fruité / Sucré</v>
      </c>
      <c r="K21" s="832" t="str">
        <f>IFERROR(VLOOKUP(E21,Préroulés_Indica[],2,FALSE),"-")</f>
        <v>Qc</v>
      </c>
      <c r="M21" s="1369"/>
      <c r="N21" s="1369"/>
      <c r="O21" s="1369"/>
      <c r="P21" s="1369"/>
      <c r="Q21" s="1369"/>
      <c r="R21" s="1369"/>
      <c r="S21" s="1369"/>
    </row>
    <row r="22" spans="1:19" ht="30" customHeight="1">
      <c r="A22" s="922">
        <f>IFERROR(VLOOKUP(E22,Préroulés_Indica[],11,FALSE),"-")</f>
        <v>5</v>
      </c>
      <c r="B22" s="828" t="str">
        <f>IFERROR(VLOOKUP(E22,Préroulés_Indica[],12,FALSE),"-")</f>
        <v>x</v>
      </c>
      <c r="C22" s="924">
        <f>IFERROR(VLOOKUP(E22,Préroulés_Indica[],13,FALSE),"-")</f>
        <v>0.5</v>
      </c>
      <c r="D22" s="829" t="str">
        <f>IFERROR(VLOOKUP(E22,Préroulés_Indica[],14,FALSE),"-")</f>
        <v>g</v>
      </c>
      <c r="E22" s="920" t="s">
        <v>130</v>
      </c>
      <c r="F22" s="875" t="str">
        <f>IFERROR(VLOOKUP(E22,Préroulés_Indica[],6,FALSE),"-")</f>
        <v>R'Belle</v>
      </c>
      <c r="G22" s="916">
        <f>IFERROR(VLOOKUP(E22,Préroulés_Indica[],16,FALSE),"-")</f>
        <v>22.9</v>
      </c>
      <c r="H22" s="915">
        <v>0.28000000000000003</v>
      </c>
      <c r="I22" s="915" t="s">
        <v>42</v>
      </c>
      <c r="J22" s="830" t="str">
        <f>IFERROR(VLOOKUP(E22,Préroulés_Indica[],8,FALSE),"")</f>
        <v>Fruité / Épicé</v>
      </c>
      <c r="K22" s="831" t="str">
        <f>IFERROR(VLOOKUP(E22,Préroulés_Indica[],2,FALSE),"-")</f>
        <v>Qc</v>
      </c>
      <c r="M22" s="1369"/>
      <c r="N22" s="1369"/>
      <c r="O22" s="1369"/>
      <c r="P22" s="1369"/>
      <c r="Q22" s="1369"/>
      <c r="R22" s="1369"/>
      <c r="S22" s="1369"/>
    </row>
    <row r="23" spans="1:19" ht="30" customHeight="1">
      <c r="A23" s="922">
        <f>IFERROR(VLOOKUP(E23,Préroulés_Indica[],11,FALSE),"-")</f>
        <v>5</v>
      </c>
      <c r="B23" s="828" t="str">
        <f>IFERROR(VLOOKUP(E23,Préroulés_Indica[],12,FALSE),"-")</f>
        <v>x</v>
      </c>
      <c r="C23" s="924">
        <f>IFERROR(VLOOKUP(E23,Préroulés_Indica[],13,FALSE),"-")</f>
        <v>0.5</v>
      </c>
      <c r="D23" s="829" t="str">
        <f>IFERROR(VLOOKUP(E23,Préroulés_Indica[],14,FALSE),"-")</f>
        <v>g</v>
      </c>
      <c r="E23" s="920" t="s">
        <v>212</v>
      </c>
      <c r="F23" s="875" t="str">
        <f>IFERROR(VLOOKUP(E23,Préroulés_Indica[],6,FALSE),"-")</f>
        <v>Bud Lafleur</v>
      </c>
      <c r="G23" s="916">
        <f>IFERROR(VLOOKUP(E23,Préroulés_Indica[],16,FALSE),"-")</f>
        <v>22.9</v>
      </c>
      <c r="H23" s="915">
        <v>0.27</v>
      </c>
      <c r="I23" s="915" t="s">
        <v>42</v>
      </c>
      <c r="J23" s="830" t="str">
        <f>IFERROR(VLOOKUP(E23,Préroulés_Indica[],8,FALSE),"")</f>
        <v>Fruité / Sucre</v>
      </c>
      <c r="K23" s="831" t="str">
        <f>IFERROR(VLOOKUP(E23,Préroulés_Indica[],2,FALSE),"-")</f>
        <v>Qc</v>
      </c>
      <c r="M23" s="1369"/>
      <c r="N23" s="1369"/>
      <c r="O23" s="1369"/>
      <c r="P23" s="1369"/>
      <c r="Q23" s="1369"/>
      <c r="R23" s="1369"/>
      <c r="S23" s="1369"/>
    </row>
    <row r="24" spans="1:19" ht="30" customHeight="1">
      <c r="A24" s="922">
        <f>IFERROR(VLOOKUP(E24,Préroulés_Indica[],11,FALSE),"-")</f>
        <v>5</v>
      </c>
      <c r="B24" s="828" t="str">
        <f>IFERROR(VLOOKUP(E24,Préroulés_Indica[],12,FALSE),"-")</f>
        <v>x</v>
      </c>
      <c r="C24" s="924">
        <f>IFERROR(VLOOKUP(E24,Préroulés_Indica[],13,FALSE),"-")</f>
        <v>0.5</v>
      </c>
      <c r="D24" s="829" t="str">
        <f>IFERROR(VLOOKUP(E24,Préroulés_Indica[],14,FALSE),"-")</f>
        <v>g</v>
      </c>
      <c r="E24" s="920" t="s">
        <v>213</v>
      </c>
      <c r="F24" s="875" t="str">
        <f>IFERROR(VLOOKUP(E24,Préroulés_Indica[],6,FALSE),"-")</f>
        <v>1964</v>
      </c>
      <c r="G24" s="916">
        <f>IFERROR(VLOOKUP(E24,Préroulés_Indica[],16,FALSE),"-")</f>
        <v>23.9</v>
      </c>
      <c r="H24" s="915">
        <v>0.25</v>
      </c>
      <c r="I24" s="915" t="s">
        <v>42</v>
      </c>
      <c r="J24" s="830" t="str">
        <f>IFERROR(VLOOKUP(E24,Préroulés_Indica[],8,FALSE),"")</f>
        <v>Diesel / -</v>
      </c>
      <c r="K24" s="831" t="str">
        <f>IFERROR(VLOOKUP(E24,Préroulés_Indica[],2,FALSE),"-")</f>
        <v>-</v>
      </c>
      <c r="M24" s="1369"/>
      <c r="N24" s="1369"/>
      <c r="O24" s="1369"/>
      <c r="P24" s="1369"/>
      <c r="Q24" s="1369"/>
      <c r="R24" s="1369"/>
      <c r="S24" s="1369"/>
    </row>
    <row r="25" spans="1:19" ht="30" customHeight="1">
      <c r="A25" s="922">
        <f>IFERROR(VLOOKUP(E25,Préroulés_Indica[],11,FALSE),"-")</f>
        <v>5</v>
      </c>
      <c r="B25" s="828" t="str">
        <f>IFERROR(VLOOKUP(E25,Préroulés_Indica[],12,FALSE),"-")</f>
        <v>x</v>
      </c>
      <c r="C25" s="924">
        <f>IFERROR(VLOOKUP(E25,Préroulés_Indica[],13,FALSE),"-")</f>
        <v>0.5</v>
      </c>
      <c r="D25" s="829" t="str">
        <f>IFERROR(VLOOKUP(E25,Préroulés_Indica[],14,FALSE),"-")</f>
        <v>g</v>
      </c>
      <c r="E25" s="920" t="s">
        <v>131</v>
      </c>
      <c r="F25" s="875" t="str">
        <f>IFERROR(VLOOKUP(E25,Préroulés_Indica[],6,FALSE),"-")</f>
        <v>Tribal</v>
      </c>
      <c r="G25" s="917">
        <f>IFERROR(VLOOKUP(E25,Préroulés_Indica[],16,FALSE),"-")</f>
        <v>23</v>
      </c>
      <c r="H25" s="915">
        <v>0.25</v>
      </c>
      <c r="I25" s="915" t="s">
        <v>42</v>
      </c>
      <c r="J25" s="830" t="str">
        <f>IFERROR(VLOOKUP(E25,Préroulés_Indica[],8,FALSE),"")</f>
        <v>Diesel / Fruité</v>
      </c>
      <c r="K25" s="832" t="str">
        <f>IFERROR(VLOOKUP(E25,Préroulés_Indica[],2,FALSE),"-")</f>
        <v>Qc</v>
      </c>
      <c r="M25" s="1369"/>
      <c r="N25" s="1369"/>
      <c r="O25" s="1369"/>
      <c r="P25" s="1369"/>
      <c r="Q25" s="1369"/>
      <c r="R25" s="1369"/>
      <c r="S25" s="1369"/>
    </row>
    <row r="26" spans="1:19" ht="30" customHeight="1">
      <c r="A26" s="922">
        <f>IFERROR(VLOOKUP(E26,Préroulés_Indica[],11,FALSE),"-")</f>
        <v>5</v>
      </c>
      <c r="B26" s="838" t="str">
        <f>IFERROR(VLOOKUP(E26,Préroulés_Indica[],12,FALSE),"-")</f>
        <v>x</v>
      </c>
      <c r="C26" s="924">
        <f>IFERROR(VLOOKUP(E26,Préroulés_Indica[],13,FALSE),"-")</f>
        <v>0.5</v>
      </c>
      <c r="D26" s="839" t="str">
        <f>IFERROR(VLOOKUP(E26,Préroulés_Indica[],14,FALSE),"-")</f>
        <v>g</v>
      </c>
      <c r="E26" s="920" t="s">
        <v>132</v>
      </c>
      <c r="F26" s="913" t="str">
        <f>IFERROR(VLOOKUP(E26,Préroulés_Indica[],6,FALSE),"-")</f>
        <v>Tribal</v>
      </c>
      <c r="G26" s="965">
        <f>IFERROR(VLOOKUP(E26,Préroulés_Indica[],16,FALSE),"-")</f>
        <v>23</v>
      </c>
      <c r="H26" s="915">
        <v>0.24</v>
      </c>
      <c r="I26" s="915" t="s">
        <v>42</v>
      </c>
      <c r="J26" s="830" t="str">
        <f>IFERROR(VLOOKUP(E26,Préroulés_Indica[],8,FALSE),"")</f>
        <v>Épicé / Sucré</v>
      </c>
      <c r="K26" s="831" t="str">
        <f>IFERROR(VLOOKUP(E26,Préroulés_Indica[],2,FALSE),"-")</f>
        <v>Qc</v>
      </c>
      <c r="M26" s="1369"/>
      <c r="N26" s="1369"/>
      <c r="O26" s="1369"/>
      <c r="P26" s="1369"/>
      <c r="Q26" s="1369"/>
      <c r="R26" s="1369"/>
      <c r="S26" s="1369"/>
    </row>
    <row r="27" spans="1:19" ht="30" customHeight="1">
      <c r="A27" s="922">
        <f>IFERROR(VLOOKUP(E27,Préroulés_Indica[],11,FALSE),"-")</f>
        <v>5</v>
      </c>
      <c r="B27" s="828" t="str">
        <f>IFERROR(VLOOKUP(E27,Préroulés_Indica[],12,FALSE),"-")</f>
        <v>x</v>
      </c>
      <c r="C27" s="924">
        <f>IFERROR(VLOOKUP(E27,Préroulés_Indica[],13,FALSE),"-")</f>
        <v>0.5</v>
      </c>
      <c r="D27" s="829" t="str">
        <f>IFERROR(VLOOKUP(E27,Préroulés_Indica[],14,FALSE),"-")</f>
        <v>g</v>
      </c>
      <c r="E27" s="920" t="s">
        <v>133</v>
      </c>
      <c r="F27" s="875" t="str">
        <f>IFERROR(VLOOKUP(E27,Préroulés_Indica[],6,FALSE),"-")</f>
        <v>Tribal</v>
      </c>
      <c r="G27" s="917">
        <f>IFERROR(VLOOKUP(E27,Préroulés_Indica[],16,FALSE),"-")</f>
        <v>23</v>
      </c>
      <c r="H27" s="915">
        <v>0.23</v>
      </c>
      <c r="I27" s="915" t="s">
        <v>42</v>
      </c>
      <c r="J27" s="830" t="str">
        <f>IFERROR(VLOOKUP(E27,Préroulés_Indica[],8,FALSE),"")</f>
        <v>Diesel / Épicé</v>
      </c>
      <c r="K27" s="832" t="str">
        <f>IFERROR(VLOOKUP(E27,Préroulés_Indica[],2,FALSE),"-")</f>
        <v>Qc</v>
      </c>
      <c r="M27" s="1369"/>
      <c r="N27" s="1369"/>
      <c r="O27" s="1369"/>
      <c r="P27" s="1369"/>
      <c r="Q27" s="1369"/>
      <c r="R27" s="1369"/>
      <c r="S27" s="1369"/>
    </row>
    <row r="28" spans="1:19" ht="30" customHeight="1">
      <c r="A28" s="923">
        <f>IFERROR(VLOOKUP(E28,Préroulés_Indica[],11,FALSE),"-")</f>
        <v>6</v>
      </c>
      <c r="B28" s="833" t="str">
        <f>IFERROR(VLOOKUP(E28,Préroulés_Indica[],12,FALSE),"-")</f>
        <v>x</v>
      </c>
      <c r="C28" s="925">
        <f>IFERROR(VLOOKUP(E28,Préroulés_Indica[],13,FALSE),"-")</f>
        <v>0.35</v>
      </c>
      <c r="D28" s="834" t="str">
        <f>IFERROR(VLOOKUP(E28,Préroulés_Indica[],14,FALSE),"-")</f>
        <v>g</v>
      </c>
      <c r="E28" s="920" t="s">
        <v>134</v>
      </c>
      <c r="F28" s="875" t="str">
        <f>IFERROR(VLOOKUP(E28,Préroulés_Indica[],6,FALSE),"-")</f>
        <v>Fleurons</v>
      </c>
      <c r="G28" s="918">
        <f>IFERROR(VLOOKUP(E28,Préroulés_Indica[],16,FALSE),"-")</f>
        <v>17.5</v>
      </c>
      <c r="H28" s="915">
        <v>0.27</v>
      </c>
      <c r="I28" s="915" t="s">
        <v>42</v>
      </c>
      <c r="J28" s="835" t="str">
        <f>IFERROR(VLOOKUP(E28,Préroulés_Indica[],8,FALSE),"")</f>
        <v>- / -</v>
      </c>
      <c r="K28" s="836" t="str">
        <f>IFERROR(VLOOKUP(E28,Préroulés_Indica[],2,FALSE),"-")</f>
        <v>Qc</v>
      </c>
      <c r="M28" s="1369"/>
      <c r="N28" s="1369"/>
      <c r="O28" s="1369"/>
      <c r="P28" s="1369"/>
      <c r="Q28" s="1369"/>
      <c r="R28" s="1369"/>
      <c r="S28" s="1369"/>
    </row>
    <row r="29" spans="1:19" ht="30" customHeight="1">
      <c r="A29" s="922">
        <f>IFERROR(VLOOKUP(E29,Préroulés_Indica[],11,FALSE),"-")</f>
        <v>7</v>
      </c>
      <c r="B29" s="828" t="str">
        <f>IFERROR(VLOOKUP(E29,Préroulés_Indica[],12,FALSE),"-")</f>
        <v>x</v>
      </c>
      <c r="C29" s="924">
        <v>0.5</v>
      </c>
      <c r="D29" s="829" t="str">
        <f>IFERROR(VLOOKUP(E29,Préroulés_Indica[],14,FALSE),"-")</f>
        <v>g</v>
      </c>
      <c r="E29" s="920" t="s">
        <v>135</v>
      </c>
      <c r="F29" s="875" t="str">
        <f>IFERROR(VLOOKUP(E29,Préroulés_Indica[],6,FALSE),"-")</f>
        <v>San Rafael '71</v>
      </c>
      <c r="G29" s="916">
        <f>IFERROR(VLOOKUP(E29,Préroulés_Indica[],16,FALSE),"-")</f>
        <v>31.1</v>
      </c>
      <c r="H29" s="915">
        <v>0.26</v>
      </c>
      <c r="I29" s="915" t="s">
        <v>42</v>
      </c>
      <c r="J29" s="830" t="str">
        <f>IFERROR(VLOOKUP(E29,Préroulés_Indica[],8,FALSE),"")</f>
        <v>Fruité / Épicé</v>
      </c>
      <c r="K29" s="831" t="str">
        <f>IFERROR(VLOOKUP(E29,Préroulés_Indica[],2,FALSE),"-")</f>
        <v>-</v>
      </c>
      <c r="M29" s="1369"/>
      <c r="N29" s="1369"/>
      <c r="O29" s="1369"/>
      <c r="P29" s="1369"/>
      <c r="Q29" s="1369"/>
      <c r="R29" s="1369"/>
      <c r="S29" s="1369"/>
    </row>
    <row r="30" spans="1:19" ht="30" customHeight="1">
      <c r="A30" s="922">
        <f>IFERROR(VLOOKUP(E30,Préroulés_Indica[],11,FALSE),"-")</f>
        <v>7</v>
      </c>
      <c r="B30" s="828" t="str">
        <f>IFERROR(VLOOKUP(E30,Préroulés_Indica[],12,FALSE),"-")</f>
        <v>x</v>
      </c>
      <c r="C30" s="924">
        <f>IFERROR(VLOOKUP(E30,Préroulés_Indica[],13,FALSE),"-")</f>
        <v>0.5</v>
      </c>
      <c r="D30" s="829" t="str">
        <f>IFERROR(VLOOKUP(E30,Préroulés_Indica[],14,FALSE),"-")</f>
        <v>g</v>
      </c>
      <c r="E30" s="920" t="s">
        <v>136</v>
      </c>
      <c r="F30" s="875" t="str">
        <f>IFERROR(VLOOKUP(E30,Préroulés_Indica[],6,FALSE),"-")</f>
        <v>Daily Special</v>
      </c>
      <c r="G30" s="916">
        <f>IFERROR(VLOOKUP(E30,Préroulés_Indica[],16,FALSE),"-")</f>
        <v>24.6</v>
      </c>
      <c r="H30" s="915">
        <v>0.24</v>
      </c>
      <c r="I30" s="915" t="s">
        <v>42</v>
      </c>
      <c r="J30" s="830" t="str">
        <f>IFERROR(VLOOKUP(E30,Préroulés_Indica[],8,FALSE),"")</f>
        <v>Diesel / Épicé</v>
      </c>
      <c r="K30" s="831" t="str">
        <f>IFERROR(VLOOKUP(E30,Préroulés_Indica[],2,FALSE),"-")</f>
        <v>-</v>
      </c>
      <c r="M30" s="1369"/>
      <c r="N30" s="1369"/>
      <c r="O30" s="1369"/>
      <c r="P30" s="1369"/>
      <c r="Q30" s="1369"/>
      <c r="R30" s="1369"/>
      <c r="S30" s="1369"/>
    </row>
    <row r="31" spans="1:19" ht="30" customHeight="1">
      <c r="A31" s="923">
        <f>IFERROR(VLOOKUP(E31,Préroulés_Indica[],11,FALSE),"-")</f>
        <v>9</v>
      </c>
      <c r="B31" s="833" t="str">
        <f>IFERROR(VLOOKUP(E31,Préroulés_Indica[],12,FALSE),"-")</f>
        <v>x</v>
      </c>
      <c r="C31" s="925">
        <f>IFERROR(VLOOKUP(E31,Préroulés_Indica[],13,FALSE),"-")</f>
        <v>0.45</v>
      </c>
      <c r="D31" s="834" t="str">
        <f>IFERROR(VLOOKUP(E31,Préroulés_Indica[],14,FALSE),"-")</f>
        <v>g</v>
      </c>
      <c r="E31" s="920" t="s">
        <v>137</v>
      </c>
      <c r="F31" s="875" t="str">
        <f>IFERROR(VLOOKUP(E31,Préroulés_Indica[],6,FALSE),"-")</f>
        <v>Bleuh</v>
      </c>
      <c r="G31" s="918">
        <f>IFERROR(VLOOKUP(E31,Préroulés_Indica[],16,FALSE),"-")</f>
        <v>30</v>
      </c>
      <c r="H31" s="915">
        <v>0.28000000000000003</v>
      </c>
      <c r="I31" s="915" t="s">
        <v>42</v>
      </c>
      <c r="J31" s="835" t="str">
        <f>IFERROR(VLOOKUP(E31,Préroulés_Indica[],8,FALSE),"")</f>
        <v>- / -</v>
      </c>
      <c r="K31" s="836" t="str">
        <f>IFERROR(VLOOKUP(E31,Préroulés_Indica[],2,FALSE),"-")</f>
        <v>Qc</v>
      </c>
      <c r="M31" s="1369"/>
      <c r="N31" s="1369"/>
      <c r="O31" s="1369"/>
      <c r="P31" s="1369"/>
      <c r="Q31" s="1369"/>
      <c r="R31" s="1369"/>
      <c r="S31" s="1369"/>
    </row>
    <row r="32" spans="1:19" ht="30" customHeight="1">
      <c r="A32" s="923">
        <f>IFERROR(VLOOKUP(E32,Préroulés_Indica[],11,FALSE),"-")</f>
        <v>10</v>
      </c>
      <c r="B32" s="833" t="str">
        <f>IFERROR(VLOOKUP(E32,Préroulés_Indica[],12,FALSE),"-")</f>
        <v>x</v>
      </c>
      <c r="C32" s="925">
        <f>IFERROR(VLOOKUP(E32,Préroulés_Indica[],13,FALSE),"-")</f>
        <v>0.35</v>
      </c>
      <c r="D32" s="834" t="str">
        <f>IFERROR(VLOOKUP(E32,Préroulés_Indica[],14,FALSE),"-")</f>
        <v>g</v>
      </c>
      <c r="E32" s="920" t="s">
        <v>138</v>
      </c>
      <c r="F32" s="875" t="str">
        <f>IFERROR(VLOOKUP(E32,Préroulés_Indica[],6,FALSE),"-")</f>
        <v>Spinach</v>
      </c>
      <c r="G32" s="918">
        <f>IFERROR(VLOOKUP(E32,Préroulés_Indica[],16,FALSE),"-")</f>
        <v>24.5</v>
      </c>
      <c r="H32" s="915">
        <v>0.26</v>
      </c>
      <c r="I32" s="915" t="s">
        <v>42</v>
      </c>
      <c r="J32" s="835" t="str">
        <f>IFERROR(VLOOKUP(E32,Préroulés_Indica[],8,FALSE),"")</f>
        <v>Sucré / Fruité</v>
      </c>
      <c r="K32" s="836" t="str">
        <f>IFERROR(VLOOKUP(E32,Préroulés_Indica[],2,FALSE),"-")</f>
        <v>-</v>
      </c>
      <c r="M32" s="1369"/>
      <c r="N32" s="1369"/>
      <c r="O32" s="1369"/>
      <c r="P32" s="1369"/>
      <c r="Q32" s="1369"/>
      <c r="R32" s="1369"/>
      <c r="S32" s="1369"/>
    </row>
    <row r="33" spans="1:19" ht="30" customHeight="1">
      <c r="A33" s="923">
        <f>IFERROR(VLOOKUP(E33,Préroulés_Indica[],11,FALSE),"-")</f>
        <v>10</v>
      </c>
      <c r="B33" s="833" t="str">
        <f>IFERROR(VLOOKUP(E33,Préroulés_Indica[],12,FALSE),"-")</f>
        <v>x</v>
      </c>
      <c r="C33" s="925">
        <f>IFERROR(VLOOKUP(E33,Préroulés_Indica[],13,FALSE),"-")</f>
        <v>0.35</v>
      </c>
      <c r="D33" s="834" t="str">
        <f>IFERROR(VLOOKUP(E33,Préroulés_Indica[],14,FALSE),"-")</f>
        <v>g</v>
      </c>
      <c r="E33" s="920" t="s">
        <v>139</v>
      </c>
      <c r="F33" s="875" t="str">
        <f>IFERROR(VLOOKUP(E33,Préroulés_Indica[],6,FALSE),"-")</f>
        <v>Original Stash</v>
      </c>
      <c r="G33" s="918">
        <f>IFERROR(VLOOKUP(E33,Préroulés_Indica[],16,FALSE),"-")</f>
        <v>28.1</v>
      </c>
      <c r="H33" s="915">
        <v>0.22</v>
      </c>
      <c r="I33" s="915" t="s">
        <v>42</v>
      </c>
      <c r="J33" s="835" t="str">
        <f>IFERROR(VLOOKUP(E33,Préroulés_Indica[],8,FALSE),"")</f>
        <v xml:space="preserve">Mouffette / </v>
      </c>
      <c r="K33" s="836" t="str">
        <f>IFERROR(VLOOKUP(E33,Préroulés_Indica[],2,FALSE),"-")</f>
        <v>Qc</v>
      </c>
      <c r="M33" s="1369"/>
      <c r="N33" s="1369"/>
      <c r="O33" s="1369"/>
      <c r="P33" s="1369"/>
      <c r="Q33" s="1369"/>
      <c r="R33" s="1369"/>
      <c r="S33" s="1369"/>
    </row>
    <row r="34" spans="1:19" ht="30" customHeight="1">
      <c r="A34" s="922">
        <f>IFERROR(VLOOKUP(E34,Préroulés_Indica[],11,FALSE),"-")</f>
        <v>10</v>
      </c>
      <c r="B34" s="828" t="str">
        <f>IFERROR(VLOOKUP(E34,Préroulés_Indica[],12,FALSE),"-")</f>
        <v>x</v>
      </c>
      <c r="C34" s="924">
        <f>IFERROR(VLOOKUP(E34,Préroulés_Indica[],13,FALSE),"-")</f>
        <v>0.35</v>
      </c>
      <c r="D34" s="829" t="str">
        <f>IFERROR(VLOOKUP(E34,Préroulés_Indica[],14,FALSE),"-")</f>
        <v>g</v>
      </c>
      <c r="E34" s="920" t="s">
        <v>140</v>
      </c>
      <c r="F34" s="875" t="str">
        <f>IFERROR(VLOOKUP(E34,Préroulés_Indica[],6,FALSE),"-")</f>
        <v>Color Cannabis</v>
      </c>
      <c r="G34" s="916">
        <f>IFERROR(VLOOKUP(E34,Préroulés_Indica[],16,FALSE),"-")</f>
        <v>22.2</v>
      </c>
      <c r="H34" s="915">
        <v>0.2</v>
      </c>
      <c r="I34" s="915" t="s">
        <v>42</v>
      </c>
      <c r="J34" s="830" t="str">
        <f>IFERROR(VLOOKUP(E34,Préroulés_Indica[],8,FALSE),"")</f>
        <v>Fruité / Floral</v>
      </c>
      <c r="K34" s="831" t="str">
        <f>IFERROR(VLOOKUP(E34,Préroulés_Indica[],2,FALSE),"-")</f>
        <v>-</v>
      </c>
      <c r="M34" s="1369"/>
      <c r="N34" s="1369"/>
      <c r="O34" s="1369"/>
      <c r="P34" s="1369"/>
      <c r="Q34" s="1369"/>
      <c r="R34" s="1369"/>
      <c r="S34" s="1369"/>
    </row>
    <row r="35" spans="1:19" ht="30" customHeight="1">
      <c r="A35" s="922">
        <f>IFERROR(VLOOKUP(E35,Préroulés_Indica[],11,FALSE),"-")</f>
        <v>10</v>
      </c>
      <c r="B35" s="828" t="str">
        <f>IFERROR(VLOOKUP(E35,Préroulés_Indica[],12,FALSE),"-")</f>
        <v>x</v>
      </c>
      <c r="C35" s="924">
        <f>IFERROR(VLOOKUP(E35,Préroulés_Indica[],13,FALSE),"-")</f>
        <v>0.35</v>
      </c>
      <c r="D35" s="829" t="str">
        <f>IFERROR(VLOOKUP(E35,Préroulés_Indica[],14,FALSE),"-")</f>
        <v>g</v>
      </c>
      <c r="E35" s="920" t="s">
        <v>141</v>
      </c>
      <c r="F35" s="875" t="str">
        <f>IFERROR(VLOOKUP(E35,Préroulés_Indica[],6,FALSE),"-")</f>
        <v>Vert</v>
      </c>
      <c r="G35" s="916">
        <f>IFERROR(VLOOKUP(E35,Préroulés_Indica[],16,FALSE),"-")</f>
        <v>29.2</v>
      </c>
      <c r="H35" s="915">
        <v>0.04</v>
      </c>
      <c r="I35" s="915">
        <v>0.12</v>
      </c>
      <c r="J35" s="830" t="str">
        <f>IFERROR(VLOOKUP(E35,Préroulés_Indica[],8,FALSE),"")</f>
        <v>Sucré / Fruité</v>
      </c>
      <c r="K35" s="831" t="str">
        <f>IFERROR(VLOOKUP(E35,Préroulés_Indica[],2,FALSE),"-")</f>
        <v>Qc</v>
      </c>
      <c r="M35" s="1369"/>
      <c r="N35" s="1369"/>
      <c r="O35" s="1369"/>
      <c r="P35" s="1369"/>
      <c r="Q35" s="1369"/>
      <c r="R35" s="1369"/>
      <c r="S35" s="1369"/>
    </row>
    <row r="36" spans="1:19" ht="30" customHeight="1">
      <c r="A36" s="922">
        <f>IFERROR(VLOOKUP(E36,Préroulés_Indica[],11,FALSE),"-")</f>
        <v>12</v>
      </c>
      <c r="B36" s="838" t="str">
        <f>IFERROR(VLOOKUP(E36,Préroulés_Indica[],12,FALSE),"-")</f>
        <v>x</v>
      </c>
      <c r="C36" s="924">
        <f>IFERROR(VLOOKUP(E36,Préroulés_Indica[],13,FALSE),"-")</f>
        <v>0.5</v>
      </c>
      <c r="D36" s="839" t="str">
        <f>IFERROR(VLOOKUP(E36,Préroulés_Indica[],14,FALSE),"-")</f>
        <v>g</v>
      </c>
      <c r="E36" s="920" t="s">
        <v>57</v>
      </c>
      <c r="F36" s="913" t="str">
        <f>IFERROR(VLOOKUP(E36,Préroulés_Indica[],6,FALSE),"-")</f>
        <v>QcGoldtech</v>
      </c>
      <c r="G36" s="996">
        <f>IFERROR(VLOOKUP(E36,Préroulés_Indica[],16,FALSE),"-")</f>
        <v>49.7</v>
      </c>
      <c r="H36" s="915">
        <v>0.23</v>
      </c>
      <c r="I36" s="915" t="s">
        <v>42</v>
      </c>
      <c r="J36" s="830" t="str">
        <f>IFERROR(VLOOKUP(E36,Préroulés_Indica[],8,FALSE),"")</f>
        <v>Terreux / Sucré</v>
      </c>
      <c r="K36" s="837" t="str">
        <f>IFERROR(VLOOKUP(E36,Préroulés_Indica[],2,FALSE),"-")</f>
        <v>Qc</v>
      </c>
      <c r="M36" s="1369"/>
      <c r="N36" s="1369"/>
      <c r="O36" s="1369"/>
      <c r="P36" s="1369"/>
      <c r="Q36" s="1369"/>
      <c r="R36" s="1369"/>
      <c r="S36" s="1369"/>
    </row>
    <row r="37" spans="1:19" ht="30" customHeight="1">
      <c r="A37" s="922">
        <f>IFERROR(VLOOKUP(E37,Préroulés_Indica[],11,FALSE),"-")</f>
        <v>12</v>
      </c>
      <c r="B37" s="828" t="str">
        <f>IFERROR(VLOOKUP(E37,Préroulés_Indica[],12,FALSE),"-")</f>
        <v>x</v>
      </c>
      <c r="C37" s="924">
        <f>IFERROR(VLOOKUP(E37,Préroulés_Indica[],13,FALSE),"-")</f>
        <v>0.5</v>
      </c>
      <c r="D37" s="829" t="str">
        <f>IFERROR(VLOOKUP(E37,Préroulés_Indica[],14,FALSE),"-")</f>
        <v>g</v>
      </c>
      <c r="E37" s="920" t="s">
        <v>58</v>
      </c>
      <c r="F37" s="875" t="str">
        <f>IFERROR(VLOOKUP(E37,Préroulés_Indica[],6,FALSE),"-")</f>
        <v>Hexo Plus</v>
      </c>
      <c r="G37" s="916">
        <f>IFERROR(VLOOKUP(E37,Préroulés_Indica[],16,FALSE),"-")</f>
        <v>46.7</v>
      </c>
      <c r="H37" s="915">
        <v>0.22</v>
      </c>
      <c r="I37" s="915" t="s">
        <v>42</v>
      </c>
      <c r="J37" s="830" t="str">
        <f>IFERROR(VLOOKUP(E37,Préroulés_Indica[],8,FALSE),"")</f>
        <v>Fruité / Épicé</v>
      </c>
      <c r="K37" s="831" t="str">
        <f>IFERROR(VLOOKUP(E37,Préroulés_Indica[],2,FALSE),"-")</f>
        <v>Qc</v>
      </c>
      <c r="M37" s="1369"/>
      <c r="N37" s="1369"/>
      <c r="O37" s="1369"/>
      <c r="P37" s="1369"/>
      <c r="Q37" s="1369"/>
      <c r="R37" s="1369"/>
      <c r="S37" s="1369"/>
    </row>
    <row r="38" spans="1:19" ht="30" customHeight="1">
      <c r="A38" s="922">
        <f>IFERROR(VLOOKUP(E38,Préroulés_Indica[],11,FALSE),"-")</f>
        <v>14</v>
      </c>
      <c r="B38" s="828" t="str">
        <f>IFERROR(VLOOKUP(E38,Préroulés_Indica[],12,FALSE),"-")</f>
        <v>x</v>
      </c>
      <c r="C38" s="924">
        <f>IFERROR(VLOOKUP(E38,Préroulés_Indica[],13,FALSE),"-")</f>
        <v>0.5</v>
      </c>
      <c r="D38" s="829" t="str">
        <f>IFERROR(VLOOKUP(E38,Préroulés_Indica[],14,FALSE),"-")</f>
        <v>g</v>
      </c>
      <c r="E38" s="920" t="s">
        <v>142</v>
      </c>
      <c r="F38" s="875" t="str">
        <f>IFERROR(VLOOKUP(E38,Préroulés_Indica[],6,FALSE),"-")</f>
        <v>Shred</v>
      </c>
      <c r="G38" s="916">
        <f>IFERROR(VLOOKUP(E38,Préroulés_Indica[],16,FALSE),"-")</f>
        <v>43.9</v>
      </c>
      <c r="H38" s="915">
        <v>0.25</v>
      </c>
      <c r="I38" s="915" t="s">
        <v>42</v>
      </c>
      <c r="J38" s="830" t="str">
        <f>IFERROR(VLOOKUP(E38,Préroulés_Indica[],8,FALSE),"")</f>
        <v>Diesel / Moufette</v>
      </c>
      <c r="K38" s="831" t="str">
        <f>IFERROR(VLOOKUP(E38,Préroulés_Indica[],2,FALSE),"-")</f>
        <v>-</v>
      </c>
      <c r="M38" s="1369"/>
      <c r="N38" s="1369"/>
      <c r="O38" s="1369"/>
      <c r="P38" s="1369"/>
      <c r="Q38" s="1369"/>
      <c r="R38" s="1369"/>
      <c r="S38" s="1369"/>
    </row>
    <row r="39" spans="1:19" ht="30" customHeight="1" thickBot="1">
      <c r="A39" s="922">
        <f>IFERROR(VLOOKUP(E39,Préroulés_Indica[],11,FALSE),"-")</f>
        <v>20</v>
      </c>
      <c r="B39" s="828" t="str">
        <f>IFERROR(VLOOKUP(E39,Préroulés_Indica[],12,FALSE),"-")</f>
        <v>x</v>
      </c>
      <c r="C39" s="924">
        <f>IFERROR(VLOOKUP(E39,Préroulés_Indica[],13,FALSE),"-")</f>
        <v>0.35</v>
      </c>
      <c r="D39" s="829" t="str">
        <f>IFERROR(VLOOKUP(E39,Préroulés_Indica[],14,FALSE),"-")</f>
        <v>g</v>
      </c>
      <c r="E39" s="921" t="s">
        <v>143</v>
      </c>
      <c r="F39" s="914" t="str">
        <f>IFERROR(VLOOKUP(E39,Préroulés_Indica[],6,FALSE),"-")</f>
        <v>OMY</v>
      </c>
      <c r="G39" s="917">
        <f>IFERROR(VLOOKUP(E39,Préroulés_Indica[],16,FALSE),"-")</f>
        <v>64.099999999999994</v>
      </c>
      <c r="H39" s="915">
        <v>0.26</v>
      </c>
      <c r="I39" s="915" t="s">
        <v>42</v>
      </c>
      <c r="J39" s="830" t="str">
        <f>IFERROR(VLOOKUP(E39,Préroulés_Indica[],8,FALSE),"")</f>
        <v>Citronné / Épicé</v>
      </c>
      <c r="K39" s="837" t="str">
        <f>IFERROR(VLOOKUP(E39,Préroulés_Indica[],2,FALSE),"-")</f>
        <v>Qc</v>
      </c>
      <c r="M39" s="1369"/>
      <c r="N39" s="1369"/>
      <c r="O39" s="1369"/>
      <c r="P39" s="1369"/>
      <c r="Q39" s="1369"/>
      <c r="R39" s="1369"/>
      <c r="S39" s="1369"/>
    </row>
    <row r="40" spans="1:19" ht="50.1" customHeight="1">
      <c r="A40" s="1358" t="s">
        <v>59</v>
      </c>
      <c r="B40" s="1359"/>
      <c r="C40" s="1359"/>
      <c r="D40" s="1359"/>
      <c r="E40" s="1373"/>
      <c r="F40" s="1373"/>
      <c r="G40" s="1359"/>
      <c r="H40" s="1359"/>
      <c r="I40" s="1359"/>
      <c r="J40" s="1359"/>
      <c r="K40" s="1360"/>
      <c r="M40" s="1369"/>
      <c r="N40" s="1369"/>
      <c r="O40" s="1369"/>
      <c r="P40" s="1369"/>
      <c r="Q40" s="1369"/>
      <c r="R40" s="1369"/>
      <c r="S40" s="1369"/>
    </row>
    <row r="41" spans="1:19" ht="3" customHeight="1" thickBot="1"/>
    <row r="42" spans="1:19" ht="50.1" customHeight="1" thickBot="1">
      <c r="A42" s="1374" t="s">
        <v>28</v>
      </c>
      <c r="B42" s="1375"/>
      <c r="C42" s="1375"/>
      <c r="D42" s="1376"/>
      <c r="E42" s="948" t="s">
        <v>29</v>
      </c>
      <c r="F42" s="948" t="s">
        <v>30</v>
      </c>
      <c r="G42" s="946" t="s">
        <v>31</v>
      </c>
      <c r="H42" s="947" t="s">
        <v>32</v>
      </c>
      <c r="I42" s="946" t="s">
        <v>33</v>
      </c>
      <c r="J42" s="946" t="s">
        <v>34</v>
      </c>
      <c r="K42" s="949" t="s">
        <v>35</v>
      </c>
    </row>
    <row r="43" spans="1:19" ht="6" customHeight="1" thickBot="1">
      <c r="A43" s="225" t="s">
        <v>36</v>
      </c>
      <c r="B43" s="226" t="s">
        <v>37</v>
      </c>
      <c r="C43" s="227" t="s">
        <v>38</v>
      </c>
      <c r="D43" s="420" t="s">
        <v>39</v>
      </c>
      <c r="E43" s="222" t="s">
        <v>29</v>
      </c>
      <c r="F43" s="223" t="s">
        <v>40</v>
      </c>
      <c r="G43" s="101" t="s">
        <v>31</v>
      </c>
      <c r="H43" s="115" t="s">
        <v>32</v>
      </c>
      <c r="I43" s="118" t="s">
        <v>33</v>
      </c>
      <c r="J43" s="118" t="s">
        <v>34</v>
      </c>
      <c r="K43" s="120" t="s">
        <v>35</v>
      </c>
    </row>
    <row r="44" spans="1:19" ht="45" customHeight="1">
      <c r="A44" s="988">
        <f>IFERROR(VLOOKUP(E44,Préroulés_Sativa[],11,FALSE),"-")</f>
        <v>1</v>
      </c>
      <c r="B44" s="989" t="str">
        <f>IFERROR(VLOOKUP(E44,Préroulés_Sativa[],12,FALSE),"-")</f>
        <v>x</v>
      </c>
      <c r="C44" s="1279">
        <f>IFERROR(VLOOKUP(E44,Préroulés_Sativa[],13,FALSE),"-")</f>
        <v>1</v>
      </c>
      <c r="D44" s="1280" t="str">
        <f>IFERROR(VLOOKUP(E44,Préroulés_Sativa[],14,FALSE),"-")</f>
        <v>g</v>
      </c>
      <c r="E44" s="933" t="s">
        <v>144</v>
      </c>
      <c r="F44" s="1281" t="str">
        <f>IFERROR(VLOOKUP(E44,Préroulés_Sativa[],6,FALSE),"-")</f>
        <v>Bon Jak</v>
      </c>
      <c r="G44" s="941">
        <f>IFERROR(VLOOKUP(E44,Préroulés_Sativa[],16,FALSE),"-")</f>
        <v>7.9</v>
      </c>
      <c r="H44" s="942">
        <v>0.25</v>
      </c>
      <c r="I44" s="944" t="s">
        <v>42</v>
      </c>
      <c r="J44" s="842" t="str">
        <f>IFERROR(VLOOKUP(E44,Préroulés_Sativa[],8,FALSE),"-")</f>
        <v>Citronné / Fruité</v>
      </c>
      <c r="K44" s="837" t="str">
        <f>IFERROR(VLOOKUP(E44,Préroulés_Sativa[],2,FALSE),"-")</f>
        <v>-</v>
      </c>
    </row>
    <row r="45" spans="1:19" ht="45" customHeight="1">
      <c r="A45" s="934">
        <f>IFERROR(VLOOKUP(E45,Préroulés_Sativa[],11,FALSE),"-")</f>
        <v>1</v>
      </c>
      <c r="B45" s="840" t="str">
        <f>IFERROR(VLOOKUP(E45,Préroulés_Sativa[],12,FALSE),"-")</f>
        <v>x</v>
      </c>
      <c r="C45" s="936">
        <f>IFERROR(VLOOKUP(E45,Préroulés_Sativa[],13,FALSE),"-")</f>
        <v>1</v>
      </c>
      <c r="D45" s="929" t="str">
        <f>IFERROR(VLOOKUP(E45,Préroulés_Sativa[],14,FALSE),"-")</f>
        <v>g</v>
      </c>
      <c r="E45" s="933" t="s">
        <v>214</v>
      </c>
      <c r="F45" s="926" t="str">
        <f>IFERROR(VLOOKUP(E45,Préroulés_Sativa[],6,FALSE),"-")</f>
        <v>Spinach</v>
      </c>
      <c r="G45" s="941">
        <f>IFERROR(VLOOKUP(E45,Préroulés_Sativa[],16,FALSE),"-")</f>
        <v>7.9</v>
      </c>
      <c r="H45" s="942">
        <v>0.25</v>
      </c>
      <c r="I45" s="944" t="s">
        <v>42</v>
      </c>
      <c r="J45" s="842" t="str">
        <f>IFERROR(VLOOKUP(E45,Préroulés_Sativa[],8,FALSE),"-")</f>
        <v>Sucré / Fruité</v>
      </c>
      <c r="K45" s="843" t="str">
        <f>IFERROR(VLOOKUP(E45,Préroulés_Sativa[],2,FALSE),"-")</f>
        <v>-</v>
      </c>
    </row>
    <row r="46" spans="1:19" ht="45" customHeight="1">
      <c r="A46" s="934">
        <f>IFERROR(VLOOKUP(E46,Préroulés_Sativa[],11,FALSE),"-")</f>
        <v>1</v>
      </c>
      <c r="B46" s="840" t="str">
        <f>IFERROR(VLOOKUP(E46,Préroulés_Sativa[],12,FALSE),"-")</f>
        <v>x</v>
      </c>
      <c r="C46" s="937">
        <f>IFERROR(VLOOKUP(E46,Préroulés_Sativa[],13,FALSE),"-")</f>
        <v>1</v>
      </c>
      <c r="D46" s="930" t="str">
        <f>IFERROR(VLOOKUP(E46,Préroulés_Sativa[],14,FALSE),"-")</f>
        <v>g</v>
      </c>
      <c r="E46" s="933" t="s">
        <v>60</v>
      </c>
      <c r="F46" s="927" t="str">
        <f>IFERROR(VLOOKUP(E46,Préroulés_Sativa[],6,FALSE),"-")</f>
        <v>Good Supply</v>
      </c>
      <c r="G46" s="919">
        <f>IFERROR(VLOOKUP(E46,Préroulés_Sativa[],16,FALSE),"-")</f>
        <v>8.6</v>
      </c>
      <c r="H46" s="942">
        <v>0.22</v>
      </c>
      <c r="I46" s="944" t="s">
        <v>42</v>
      </c>
      <c r="J46" s="830" t="str">
        <f>IFERROR(VLOOKUP(E46,Préroulés_Sativa[],8,FALSE),"-")</f>
        <v>Citronné / Terreux</v>
      </c>
      <c r="K46" s="843" t="str">
        <f>IFERROR(VLOOKUP(E46,Préroulés_Sativa[],2,FALSE),"-")</f>
        <v>-</v>
      </c>
    </row>
    <row r="47" spans="1:19" ht="45" customHeight="1">
      <c r="A47" s="934">
        <f>IFERROR(VLOOKUP(E47,Préroulés_Sativa[],11,FALSE),"-")</f>
        <v>2</v>
      </c>
      <c r="B47" s="840" t="str">
        <f>IFERROR(VLOOKUP(E47,Préroulés_Sativa[],12,FALSE),"-")</f>
        <v>x</v>
      </c>
      <c r="C47" s="936">
        <f>IFERROR(VLOOKUP(E47,Préroulés_Sativa[],13,FALSE),"-")</f>
        <v>0.5</v>
      </c>
      <c r="D47" s="929" t="str">
        <f>IFERROR(VLOOKUP(E47,Préroulés_Sativa[],14,FALSE),"-")</f>
        <v>g</v>
      </c>
      <c r="E47" s="990" t="s">
        <v>145</v>
      </c>
      <c r="F47" s="926" t="str">
        <f>IFERROR(VLOOKUP(E47,Préroulés_Sativa[],6,FALSE),"-")</f>
        <v>Blakh</v>
      </c>
      <c r="G47" s="941">
        <f>IFERROR(VLOOKUP(E47,Préroulés_Sativa[],16,FALSE),"-")</f>
        <v>12.1</v>
      </c>
      <c r="H47" s="944">
        <v>0.28999999999999998</v>
      </c>
      <c r="I47" s="987" t="s">
        <v>42</v>
      </c>
      <c r="J47" s="842" t="str">
        <f>IFERROR(VLOOKUP(E47,Préroulés_Sativa[],8,FALSE),"-")</f>
        <v>- / -</v>
      </c>
      <c r="K47" s="843" t="str">
        <f>IFERROR(VLOOKUP(E47,Préroulés_Sativa[],2,FALSE),"-")</f>
        <v>Qc</v>
      </c>
    </row>
    <row r="48" spans="1:19" ht="45" customHeight="1">
      <c r="A48" s="934">
        <f>IFERROR(VLOOKUP(E48,Préroulés_Sativa[],11,FALSE),"-")</f>
        <v>2</v>
      </c>
      <c r="B48" s="840" t="str">
        <f>IFERROR(VLOOKUP(E48,Préroulés_Sativa[],12,FALSE),"-")</f>
        <v>x</v>
      </c>
      <c r="C48" s="936">
        <f>IFERROR(VLOOKUP(E48,Préroulés_Sativa[],13,FALSE),"-")</f>
        <v>0.5</v>
      </c>
      <c r="D48" s="911" t="str">
        <f>IFERROR(VLOOKUP(E48,Préroulés_Sativa[],14,FALSE),"-")</f>
        <v>g</v>
      </c>
      <c r="E48" s="933" t="s">
        <v>146</v>
      </c>
      <c r="F48" s="926" t="str">
        <f>IFERROR(VLOOKUP(E48,Préroulés_Sativa[],6,FALSE),"-")</f>
        <v>7ACRES</v>
      </c>
      <c r="G48" s="941">
        <f>IFERROR(VLOOKUP(E48,Préroulés_Sativa[],16,FALSE),"-")</f>
        <v>9.5</v>
      </c>
      <c r="H48" s="942">
        <v>0.18</v>
      </c>
      <c r="I48" s="944" t="s">
        <v>42</v>
      </c>
      <c r="J48" s="842" t="str">
        <f>IFERROR(VLOOKUP(E48,Préroulés_Sativa[],8,FALSE),"-")</f>
        <v>Sucré / Épicé</v>
      </c>
      <c r="K48" s="843" t="str">
        <f>IFERROR(VLOOKUP(E48,Préroulés_Sativa[],2,FALSE),"-")</f>
        <v>-</v>
      </c>
    </row>
    <row r="49" spans="1:11" ht="45" customHeight="1">
      <c r="A49" s="934">
        <f>IFERROR(VLOOKUP(E49,Préroulés_Sativa[],11,FALSE),"-")</f>
        <v>2</v>
      </c>
      <c r="B49" s="840" t="str">
        <f>IFERROR(VLOOKUP(E49,Préroulés_Sativa[],12,FALSE),"-")</f>
        <v>x</v>
      </c>
      <c r="C49" s="936">
        <f>IFERROR(VLOOKUP(E49,Préroulés_Sativa[],13,FALSE),"-")</f>
        <v>0.5</v>
      </c>
      <c r="D49" s="911" t="str">
        <f>IFERROR(VLOOKUP(E49,Préroulés_Sativa[],14,FALSE),"-")</f>
        <v>g</v>
      </c>
      <c r="E49" s="933" t="s">
        <v>215</v>
      </c>
      <c r="F49" s="926" t="str">
        <f>IFERROR(VLOOKUP(E49,Préroulés_Sativa[],6,FALSE),"-")</f>
        <v>Nueva+</v>
      </c>
      <c r="G49" s="941">
        <f>IFERROR(VLOOKUP(E49,Préroulés_Sativa[],16,FALSE),"-")</f>
        <v>10</v>
      </c>
      <c r="H49" s="942">
        <v>0</v>
      </c>
      <c r="I49" s="944">
        <v>0.13</v>
      </c>
      <c r="J49" s="842" t="str">
        <f>IFERROR(VLOOKUP(E49,Préroulés_Sativa[],8,FALSE),"-")</f>
        <v>Boisé / Citronné</v>
      </c>
      <c r="K49" s="843" t="str">
        <f>IFERROR(VLOOKUP(E49,Préroulés_Sativa[],2,FALSE),"-")</f>
        <v>Qc</v>
      </c>
    </row>
    <row r="50" spans="1:11" ht="45" customHeight="1">
      <c r="A50" s="934">
        <f>IFERROR(VLOOKUP(E50,Préroulés_Sativa[],11,FALSE),"-")</f>
        <v>3</v>
      </c>
      <c r="B50" s="840" t="str">
        <f>IFERROR(VLOOKUP(E50,Préroulés_Sativa[],12,FALSE),"-")</f>
        <v>x</v>
      </c>
      <c r="C50" s="936">
        <f>IFERROR(VLOOKUP(E50,Préroulés_Sativa[],13,FALSE),"-")</f>
        <v>0.5</v>
      </c>
      <c r="D50" s="839" t="str">
        <f>IFERROR(VLOOKUP(E50,Préroulés_Sativa[],14,FALSE),"-")</f>
        <v>g</v>
      </c>
      <c r="E50" s="990" t="s">
        <v>148</v>
      </c>
      <c r="F50" s="997" t="str">
        <f>IFERROR(VLOOKUP(E50,Préroulés_Sativa[],6,FALSE),"-")</f>
        <v>Weed Me</v>
      </c>
      <c r="G50" s="985">
        <f>IFERROR(VLOOKUP(E50,Préroulés_Sativa[],16,FALSE),"-")</f>
        <v>16.899999999999999</v>
      </c>
      <c r="H50" s="944">
        <v>0.28999999999999998</v>
      </c>
      <c r="I50" s="987" t="s">
        <v>42</v>
      </c>
      <c r="J50" s="842" t="str">
        <f>IFERROR(VLOOKUP(E50,Préroulés_Sativa[],8,FALSE),"-")</f>
        <v>Épicé / Floral</v>
      </c>
      <c r="K50" s="843" t="str">
        <f>IFERROR(VLOOKUP(E50,Préroulés_Sativa[],2,FALSE),"-")</f>
        <v>-</v>
      </c>
    </row>
    <row r="51" spans="1:11" ht="45" customHeight="1">
      <c r="A51" s="934">
        <f>IFERROR(VLOOKUP(E51,Préroulés_Sativa[],11,FALSE),"-")</f>
        <v>3</v>
      </c>
      <c r="B51" s="840" t="str">
        <f>IFERROR(VLOOKUP(E51,Préroulés_Sativa[],12,FALSE),"-")</f>
        <v>x</v>
      </c>
      <c r="C51" s="936">
        <f>IFERROR(VLOOKUP(E51,Préroulés_Sativa[],13,FALSE),"-")</f>
        <v>0.5</v>
      </c>
      <c r="D51" s="839" t="str">
        <f>IFERROR(VLOOKUP(E51,Préroulés_Sativa[],14,FALSE),"-")</f>
        <v>g</v>
      </c>
      <c r="E51" s="990" t="s">
        <v>147</v>
      </c>
      <c r="F51" s="997" t="str">
        <f>IFERROR(VLOOKUP(E51,Préroulés_Sativa[],6,FALSE),"-")</f>
        <v>5 Points Cannabis</v>
      </c>
      <c r="G51" s="985">
        <f>IFERROR(VLOOKUP(E51,Préroulés_Sativa[],16,FALSE),"-")</f>
        <v>16.2</v>
      </c>
      <c r="H51" s="944">
        <v>0.28999999999999998</v>
      </c>
      <c r="I51" s="987" t="s">
        <v>42</v>
      </c>
      <c r="J51" s="842" t="str">
        <f>IFERROR(VLOOKUP(E51,Préroulés_Sativa[],8,FALSE),"-")</f>
        <v>Citronné / Terreux</v>
      </c>
      <c r="K51" s="843" t="str">
        <f>IFERROR(VLOOKUP(E51,Préroulés_Sativa[],2,FALSE),"-")</f>
        <v>Qc</v>
      </c>
    </row>
    <row r="52" spans="1:11" ht="45" customHeight="1">
      <c r="A52" s="934">
        <f>IFERROR(VLOOKUP(E52,Préroulés_Sativa[],11,FALSE),"-")</f>
        <v>3</v>
      </c>
      <c r="B52" s="840" t="str">
        <f>IFERROR(VLOOKUP(E52,Préroulés_Sativa[],12,FALSE),"-")</f>
        <v>x</v>
      </c>
      <c r="C52" s="936">
        <f>IFERROR(VLOOKUP(E52,Préroulés_Sativa[],13,FALSE),"-")</f>
        <v>0.5</v>
      </c>
      <c r="D52" s="911" t="str">
        <f>IFERROR(VLOOKUP(E52,Préroulés_Sativa[],14,FALSE),"-")</f>
        <v>g</v>
      </c>
      <c r="E52" s="933" t="s">
        <v>216</v>
      </c>
      <c r="F52" s="926" t="str">
        <f>IFERROR(VLOOKUP(E52,Préroulés_Sativa[],6,FALSE),"-")</f>
        <v>Fleurons</v>
      </c>
      <c r="G52" s="1326">
        <f>IFERROR(VLOOKUP(E52,Préroulés_Sativa[],16,FALSE),"-")</f>
        <v>11.4</v>
      </c>
      <c r="H52" s="942">
        <v>0.27</v>
      </c>
      <c r="I52" s="944" t="s">
        <v>42</v>
      </c>
      <c r="J52" s="842" t="str">
        <f>IFERROR(VLOOKUP(E52,Préroulés_Sativa[],8,FALSE),"-")</f>
        <v>- / -</v>
      </c>
      <c r="K52" s="843" t="str">
        <f>IFERROR(VLOOKUP(E52,Préroulés_Sativa[],2,FALSE),"-")</f>
        <v>Qc</v>
      </c>
    </row>
    <row r="53" spans="1:11" ht="45" customHeight="1">
      <c r="A53" s="934">
        <f>IFERROR(VLOOKUP(E53,Préroulés_Sativa[],11,FALSE),"-")</f>
        <v>3</v>
      </c>
      <c r="B53" s="840" t="str">
        <f>IFERROR(VLOOKUP(E53,Préroulés_Sativa[],12,FALSE),"-")</f>
        <v>x</v>
      </c>
      <c r="C53" s="937">
        <f>IFERROR(VLOOKUP(E53,Préroulés_Sativa[],13,FALSE),"-")</f>
        <v>0.5</v>
      </c>
      <c r="D53" s="930" t="str">
        <f>IFERROR(VLOOKUP(E53,Préroulés_Sativa[],14,FALSE),"-")</f>
        <v>g</v>
      </c>
      <c r="E53" s="933" t="s">
        <v>149</v>
      </c>
      <c r="F53" s="927" t="str">
        <f>IFERROR(VLOOKUP(E53,Préroulés_Sativa[],6,FALSE),"-")</f>
        <v>Carmel Cannabis</v>
      </c>
      <c r="G53" s="919">
        <f>IFERROR(VLOOKUP(E53,Préroulés_Sativa[],16,FALSE),"-")</f>
        <v>23.4</v>
      </c>
      <c r="H53" s="942">
        <v>0.27</v>
      </c>
      <c r="I53" s="944" t="s">
        <v>42</v>
      </c>
      <c r="J53" s="830" t="str">
        <f>IFERROR(VLOOKUP(E53,Préroulés_Sativa[],8,FALSE),"-")</f>
        <v>Citronné</v>
      </c>
      <c r="K53" s="843" t="str">
        <f>IFERROR(VLOOKUP(E53,Préroulés_Sativa[],2,FALSE),"-")</f>
        <v>-</v>
      </c>
    </row>
    <row r="54" spans="1:11" ht="45" customHeight="1">
      <c r="A54" s="934">
        <f>IFERROR(VLOOKUP(E54,Préroulés_Sativa[],11,FALSE),"-")</f>
        <v>3</v>
      </c>
      <c r="B54" s="840" t="str">
        <f>IFERROR(VLOOKUP(E54,Préroulés_Sativa[],12,FALSE),"-")</f>
        <v>x</v>
      </c>
      <c r="C54" s="936">
        <f>IFERROR(VLOOKUP(E54,Préroulés_Sativa[],13,FALSE),"-")</f>
        <v>0.5</v>
      </c>
      <c r="D54" s="911" t="str">
        <f>IFERROR(VLOOKUP(E54,Préroulés_Sativa[],14,FALSE),"-")</f>
        <v>g</v>
      </c>
      <c r="E54" s="933" t="s">
        <v>150</v>
      </c>
      <c r="F54" s="926" t="str">
        <f>IFERROR(VLOOKUP(E54,Préroulés_Sativa[],6,FALSE),"-")</f>
        <v>Wô Là</v>
      </c>
      <c r="G54" s="941">
        <f>IFERROR(VLOOKUP(E54,Préroulés_Sativa[],16,FALSE),"-")</f>
        <v>12</v>
      </c>
      <c r="H54" s="942">
        <v>0.25</v>
      </c>
      <c r="I54" s="944" t="s">
        <v>42</v>
      </c>
      <c r="J54" s="842" t="str">
        <f>IFERROR(VLOOKUP(E54,Préroulés_Sativa[],8,FALSE),"-")</f>
        <v>Citronné / Diesel</v>
      </c>
      <c r="K54" s="843" t="str">
        <f>IFERROR(VLOOKUP(E54,Préroulés_Sativa[],2,FALSE),"-")</f>
        <v>-</v>
      </c>
    </row>
    <row r="55" spans="1:11" ht="45" customHeight="1">
      <c r="A55" s="934">
        <f>IFERROR(VLOOKUP(E55,Préroulés_Sativa[],11,FALSE),"-")</f>
        <v>3</v>
      </c>
      <c r="B55" s="840" t="str">
        <f>IFERROR(VLOOKUP(E55,Préroulés_Sativa[],12,FALSE),"-")</f>
        <v>x</v>
      </c>
      <c r="C55" s="936">
        <f>IFERROR(VLOOKUP(E55,Préroulés_Sativa[],13,FALSE),"-")</f>
        <v>0.5</v>
      </c>
      <c r="D55" s="929" t="str">
        <f>IFERROR(VLOOKUP(E55,Préroulés_Sativa[],14,FALSE),"-")</f>
        <v>g</v>
      </c>
      <c r="E55" s="933" t="s">
        <v>151</v>
      </c>
      <c r="F55" s="926" t="str">
        <f>IFERROR(VLOOKUP(E55,Préroulés_Sativa[],6,FALSE),"-")</f>
        <v>Spinach</v>
      </c>
      <c r="G55" s="941">
        <f>IFERROR(VLOOKUP(E55,Préroulés_Sativa[],16,FALSE),"-")</f>
        <v>11.9</v>
      </c>
      <c r="H55" s="942">
        <v>0.25</v>
      </c>
      <c r="I55" s="944" t="s">
        <v>42</v>
      </c>
      <c r="J55" s="842" t="str">
        <f>IFERROR(VLOOKUP(E55,Préroulés_Sativa[],8,FALSE),"-")</f>
        <v>Citronnée / Diesel</v>
      </c>
      <c r="K55" s="843" t="str">
        <f>IFERROR(VLOOKUP(E55,Préroulés_Sativa[],2,FALSE),"-")</f>
        <v>-</v>
      </c>
    </row>
    <row r="56" spans="1:11" ht="45" customHeight="1">
      <c r="A56" s="934">
        <f>IFERROR(VLOOKUP(E56,Préroulés_Sativa[],11,FALSE),"-")</f>
        <v>3</v>
      </c>
      <c r="B56" s="840" t="str">
        <f>IFERROR(VLOOKUP(E56,Préroulés_Sativa[],12,FALSE),"-")</f>
        <v>x</v>
      </c>
      <c r="C56" s="936">
        <f>IFERROR(VLOOKUP(E56,Préroulés_Sativa[],13,FALSE),"-")</f>
        <v>0.5</v>
      </c>
      <c r="D56" s="911" t="str">
        <f>IFERROR(VLOOKUP(E56,Préroulés_Sativa[],14,FALSE),"-")</f>
        <v>g</v>
      </c>
      <c r="E56" s="933" t="s">
        <v>152</v>
      </c>
      <c r="F56" s="926" t="str">
        <f>IFERROR(VLOOKUP(E56,Préroulés_Sativa[],6,FALSE),"-")</f>
        <v>Promenade</v>
      </c>
      <c r="G56" s="941">
        <f>IFERROR(VLOOKUP(E56,Préroulés_Sativa[],16,FALSE),"-")</f>
        <v>9.9</v>
      </c>
      <c r="H56" s="942">
        <v>0.15</v>
      </c>
      <c r="I56" s="944" t="s">
        <v>42</v>
      </c>
      <c r="J56" s="842" t="str">
        <f>IFERROR(VLOOKUP(E56,Préroulés_Sativa[],8,FALSE),"-")</f>
        <v>Fruité / Citronné</v>
      </c>
      <c r="K56" s="843" t="str">
        <f>IFERROR(VLOOKUP(E56,Préroulés_Sativa[],2,FALSE),"-")</f>
        <v>-</v>
      </c>
    </row>
    <row r="57" spans="1:11" ht="45" customHeight="1">
      <c r="A57" s="934">
        <f>IFERROR(VLOOKUP(E57,Préroulés_Sativa[],11,FALSE),"-")</f>
        <v>3</v>
      </c>
      <c r="B57" s="840" t="str">
        <f>IFERROR(VLOOKUP(E57,Préroulés_Sativa[],12,FALSE),"-")</f>
        <v>x</v>
      </c>
      <c r="C57" s="936">
        <f>IFERROR(VLOOKUP(E57,Préroulés_Sativa[],13,FALSE),"-")</f>
        <v>0.5</v>
      </c>
      <c r="D57" s="839" t="str">
        <f>IFERROR(VLOOKUP(E57,Préroulés_Sativa[],14,FALSE),"-")</f>
        <v>g</v>
      </c>
      <c r="E57" s="990" t="s">
        <v>153</v>
      </c>
      <c r="F57" s="997" t="str">
        <f>IFERROR(VLOOKUP(E57,Préroulés_Sativa[],6,FALSE),"-")</f>
        <v>San Rafael '71</v>
      </c>
      <c r="G57" s="985">
        <f>IFERROR(VLOOKUP(E57,Préroulés_Sativa[],16,FALSE),"-")</f>
        <v>17</v>
      </c>
      <c r="H57" s="944">
        <v>0.13</v>
      </c>
      <c r="I57" s="987" t="s">
        <v>42</v>
      </c>
      <c r="J57" s="842" t="str">
        <f>IFERROR(VLOOKUP(E57,Préroulés_Sativa[],8,FALSE),"-")</f>
        <v>Citronné / -</v>
      </c>
      <c r="K57" s="843" t="str">
        <f>IFERROR(VLOOKUP(E57,Préroulés_Sativa[],2,FALSE),"-")</f>
        <v>-</v>
      </c>
    </row>
    <row r="58" spans="1:11" ht="45" customHeight="1">
      <c r="A58" s="934">
        <f>IFERROR(VLOOKUP(E58,Préroulés_Sativa[],11,FALSE),"-")</f>
        <v>3</v>
      </c>
      <c r="B58" s="840" t="str">
        <f>IFERROR(VLOOKUP(E58,Préroulés_Sativa[],12,FALSE),"-")</f>
        <v>x</v>
      </c>
      <c r="C58" s="936">
        <f>IFERROR(VLOOKUP(E58,Préroulés_Sativa[],13,FALSE),"-")</f>
        <v>0.5</v>
      </c>
      <c r="D58" s="911" t="str">
        <f>IFERROR(VLOOKUP(E58,Préroulés_Sativa[],14,FALSE),"-")</f>
        <v>g</v>
      </c>
      <c r="E58" s="933" t="s">
        <v>154</v>
      </c>
      <c r="F58" s="926" t="str">
        <f>IFERROR(VLOOKUP(E58,Préroulés_Sativa[],6,FALSE),"-")</f>
        <v>Spinach</v>
      </c>
      <c r="G58" s="941">
        <f>IFERROR(VLOOKUP(E58,Préroulés_Sativa[],16,FALSE),"-")</f>
        <v>11.9</v>
      </c>
      <c r="H58" s="942">
        <v>0.05</v>
      </c>
      <c r="I58" s="944">
        <v>0.09</v>
      </c>
      <c r="J58" s="842" t="str">
        <f>IFERROR(VLOOKUP(E58,Préroulés_Sativa[],8,FALSE),"-")</f>
        <v>Sucré / Épicé</v>
      </c>
      <c r="K58" s="843" t="str">
        <f>IFERROR(VLOOKUP(E58,Préroulés_Sativa[],2,FALSE),"-")</f>
        <v>-</v>
      </c>
    </row>
    <row r="59" spans="1:11" ht="45" customHeight="1">
      <c r="A59" s="934">
        <f>IFERROR(VLOOKUP(E59,Préroulés_Sativa[],11,FALSE),"-")</f>
        <v>3</v>
      </c>
      <c r="B59" s="840" t="str">
        <f>IFERROR(VLOOKUP(E59,Préroulés_Sativa[],12,FALSE),"-")</f>
        <v>x</v>
      </c>
      <c r="C59" s="936">
        <f>IFERROR(VLOOKUP(E59,Préroulés_Sativa[],13,FALSE),"-")</f>
        <v>0.33</v>
      </c>
      <c r="D59" s="911" t="str">
        <f>IFERROR(VLOOKUP(E59,Préroulés_Sativa[],14,FALSE),"-")</f>
        <v>g</v>
      </c>
      <c r="E59" s="933" t="s">
        <v>74</v>
      </c>
      <c r="F59" s="926" t="str">
        <f>IFERROR(VLOOKUP(E59,Préroulés_Sativa[],6,FALSE),"-")</f>
        <v>Solei</v>
      </c>
      <c r="G59" s="941">
        <f>IFERROR(VLOOKUP(E59,Préroulés_Sativa[],16,FALSE),"-")</f>
        <v>9.4</v>
      </c>
      <c r="H59" s="942">
        <v>0</v>
      </c>
      <c r="I59" s="944">
        <v>0.13</v>
      </c>
      <c r="J59" s="842" t="str">
        <f>IFERROR(VLOOKUP(E59,Préroulés_Sativa[],8,FALSE),"-")</f>
        <v>Moufette / Épicé</v>
      </c>
      <c r="K59" s="843" t="str">
        <f>IFERROR(VLOOKUP(E59,Préroulés_Sativa[],2,FALSE),"-")</f>
        <v>-</v>
      </c>
    </row>
    <row r="60" spans="1:11" ht="45" customHeight="1">
      <c r="A60" s="934">
        <f>IFERROR(VLOOKUP(E60,Préroulés_Sativa[],11,FALSE),"-")</f>
        <v>5</v>
      </c>
      <c r="B60" s="840" t="str">
        <f>IFERROR(VLOOKUP(E60,Préroulés_Sativa[],12,FALSE),"-")</f>
        <v>x</v>
      </c>
      <c r="C60" s="936">
        <f>IFERROR(VLOOKUP(E60,Préroulés_Sativa[],13,FALSE),"-")</f>
        <v>0.5</v>
      </c>
      <c r="D60" s="929" t="str">
        <f>IFERROR(VLOOKUP(E60,Préroulés_Sativa[],14,FALSE),"-")</f>
        <v>g</v>
      </c>
      <c r="E60" s="933" t="s">
        <v>156</v>
      </c>
      <c r="F60" s="926" t="str">
        <f>IFERROR(VLOOKUP(E60,Préroulés_Sativa[],6,FALSE),"-")</f>
        <v>MTL Cannabis</v>
      </c>
      <c r="G60" s="941">
        <f>IFERROR(VLOOKUP(E60,Préroulés_Sativa[],16,FALSE),"-")</f>
        <v>24.9</v>
      </c>
      <c r="H60" s="942">
        <v>0.28000000000000003</v>
      </c>
      <c r="I60" s="944" t="s">
        <v>42</v>
      </c>
      <c r="J60" s="842" t="str">
        <f>IFERROR(VLOOKUP(E60,Préroulés_Sativa[],8,FALSE),"-")</f>
        <v>Sucré / Fruité</v>
      </c>
      <c r="K60" s="843" t="str">
        <f>IFERROR(VLOOKUP(E60,Préroulés_Sativa[],2,FALSE),"-")</f>
        <v>Qc</v>
      </c>
    </row>
    <row r="61" spans="1:11" ht="45" customHeight="1">
      <c r="A61" s="934">
        <f>IFERROR(VLOOKUP(E61,Préroulés_Sativa[],11,FALSE),"-")</f>
        <v>5</v>
      </c>
      <c r="B61" s="840" t="str">
        <f>IFERROR(VLOOKUP(E61,Préroulés_Sativa[],12,FALSE),"-")</f>
        <v>x</v>
      </c>
      <c r="C61" s="936">
        <f>IFERROR(VLOOKUP(E61,Préroulés_Sativa[],13,FALSE),"-")</f>
        <v>0.5</v>
      </c>
      <c r="D61" s="911" t="str">
        <f>IFERROR(VLOOKUP(E61,Préroulés_Sativa[],14,FALSE),"-")</f>
        <v>g</v>
      </c>
      <c r="E61" s="933" t="s">
        <v>157</v>
      </c>
      <c r="F61" s="926" t="str">
        <f>IFERROR(VLOOKUP(E61,Préroulés_Sativa[],6,FALSE),"-")</f>
        <v>Ono Cannabis</v>
      </c>
      <c r="G61" s="941">
        <f>IFERROR(VLOOKUP(E61,Préroulés_Sativa[],16,FALSE),"-")</f>
        <v>24.9</v>
      </c>
      <c r="H61" s="942">
        <v>0.28000000000000003</v>
      </c>
      <c r="I61" s="944" t="s">
        <v>42</v>
      </c>
      <c r="J61" s="842" t="str">
        <f>IFERROR(VLOOKUP(E61,Préroulés_Sativa[],8,FALSE),"-")</f>
        <v>Fruité / Sucré</v>
      </c>
      <c r="K61" s="843" t="str">
        <f>IFERROR(VLOOKUP(E61,Préroulés_Sativa[],2,FALSE),"-")</f>
        <v>Qc</v>
      </c>
    </row>
    <row r="62" spans="1:11" ht="45" customHeight="1">
      <c r="A62" s="934">
        <f>IFERROR(VLOOKUP(E62,Préroulés_Sativa[],11,FALSE),"-")</f>
        <v>5</v>
      </c>
      <c r="B62" s="840" t="str">
        <f>IFERROR(VLOOKUP(E62,Préroulés_Sativa[],12,FALSE),"-")</f>
        <v>x</v>
      </c>
      <c r="C62" s="939">
        <f>IFERROR(VLOOKUP(E62,Préroulés_Sativa[],13,FALSE),"-")</f>
        <v>0.5</v>
      </c>
      <c r="D62" s="931" t="str">
        <f>IFERROR(VLOOKUP(E62,Préroulés_Sativa[],14,FALSE),"-")</f>
        <v>g</v>
      </c>
      <c r="E62" s="933" t="s">
        <v>159</v>
      </c>
      <c r="F62" s="926" t="str">
        <f>IFERROR(VLOOKUP(E62,Préroulés_Sativa[],6,FALSE),"-")</f>
        <v>Nueva+</v>
      </c>
      <c r="G62" s="941">
        <f>IFERROR(VLOOKUP(E62,Préroulés_Sativa[],16,FALSE),"-")</f>
        <v>30.1</v>
      </c>
      <c r="H62" s="942">
        <v>0.28000000000000003</v>
      </c>
      <c r="I62" s="944" t="s">
        <v>42</v>
      </c>
      <c r="J62" s="842" t="str">
        <f>IFERROR(VLOOKUP(E62,Préroulés_Sativa[],8,FALSE),"-")</f>
        <v>Fruité / Sucré</v>
      </c>
      <c r="K62" s="843" t="str">
        <f>IFERROR(VLOOKUP(E62,Préroulés_Sativa[],2,FALSE),"-")</f>
        <v>Qc</v>
      </c>
    </row>
    <row r="63" spans="1:11" ht="45" customHeight="1">
      <c r="A63" s="934">
        <f>IFERROR(VLOOKUP(E63,Préroulés_Sativa[],11,FALSE),"-")</f>
        <v>5</v>
      </c>
      <c r="B63" s="840" t="str">
        <f>IFERROR(VLOOKUP(E63,Préroulés_Sativa[],12,FALSE),"-")</f>
        <v>x</v>
      </c>
      <c r="C63" s="937">
        <f>IFERROR(VLOOKUP(E63,Préroulés_Sativa[],13,FALSE),"-")</f>
        <v>0.5</v>
      </c>
      <c r="D63" s="930" t="str">
        <f>IFERROR(VLOOKUP(E63,Préroulés_Sativa[],14,FALSE),"-")</f>
        <v>g</v>
      </c>
      <c r="E63" s="933" t="s">
        <v>158</v>
      </c>
      <c r="F63" s="927" t="str">
        <f>IFERROR(VLOOKUP(E63,Préroulés_Sativa[],6,FALSE),"-")</f>
        <v>Blanh</v>
      </c>
      <c r="G63" s="941">
        <f>IFERROR(VLOOKUP(E63,Préroulés_Sativa[],16,FALSE),"-")</f>
        <v>20.9</v>
      </c>
      <c r="H63" s="942">
        <v>0.28000000000000003</v>
      </c>
      <c r="I63" s="944" t="s">
        <v>42</v>
      </c>
      <c r="J63" s="830" t="str">
        <f>IFERROR(VLOOKUP(E63,Préroulés_Sativa[],8,FALSE),"-")</f>
        <v>- / -</v>
      </c>
      <c r="K63" s="843" t="str">
        <f>IFERROR(VLOOKUP(E63,Préroulés_Sativa[],2,FALSE),"-")</f>
        <v>Qc</v>
      </c>
    </row>
    <row r="64" spans="1:11" ht="45" customHeight="1">
      <c r="A64" s="934">
        <f>IFERROR(VLOOKUP(E64,Préroulés_Sativa[],11,FALSE),"-")</f>
        <v>5</v>
      </c>
      <c r="B64" s="840" t="str">
        <f>IFERROR(VLOOKUP(E64,Préroulés_Sativa[],12,FALSE),"-")</f>
        <v>x</v>
      </c>
      <c r="C64" s="936">
        <f>IFERROR(VLOOKUP(E64,Préroulés_Sativa[],13,FALSE),"-")</f>
        <v>0.3</v>
      </c>
      <c r="D64" s="839" t="str">
        <f>IFERROR(VLOOKUP(E64,Préroulés_Sativa[],14,FALSE),"-")</f>
        <v>g</v>
      </c>
      <c r="E64" s="990" t="s">
        <v>217</v>
      </c>
      <c r="F64" s="997" t="str">
        <f>IFERROR(VLOOKUP(E64,Préroulés_Sativa[],6,FALSE),"-")</f>
        <v>Simply Bare</v>
      </c>
      <c r="G64" s="985">
        <f>IFERROR(VLOOKUP(E64,Préroulés_Sativa[],16,FALSE),"-")</f>
        <v>23.4</v>
      </c>
      <c r="H64" s="944">
        <v>0.27</v>
      </c>
      <c r="I64" s="987" t="s">
        <v>42</v>
      </c>
      <c r="J64" s="842" t="str">
        <f>IFERROR(VLOOKUP(E64,Préroulés_Sativa[],8,FALSE),"-")</f>
        <v>Fruité / -</v>
      </c>
      <c r="K64" s="843" t="str">
        <f>IFERROR(VLOOKUP(E64,Préroulés_Sativa[],2,FALSE),"-")</f>
        <v>-</v>
      </c>
    </row>
    <row r="65" spans="1:11" ht="45" customHeight="1">
      <c r="A65" s="934">
        <f>IFERROR(VLOOKUP(E65,Préroulés_Sativa[],11,FALSE),"-")</f>
        <v>5</v>
      </c>
      <c r="B65" s="840" t="str">
        <f>IFERROR(VLOOKUP(E65,Préroulés_Sativa[],12,FALSE),"-")</f>
        <v>x</v>
      </c>
      <c r="C65" s="939">
        <f>IFERROR(VLOOKUP(E65,Préroulés_Sativa[],13,FALSE),"-")</f>
        <v>0.33</v>
      </c>
      <c r="D65" s="931" t="str">
        <f>IFERROR(VLOOKUP(E65,Préroulés_Sativa[],14,FALSE),"-")</f>
        <v>g</v>
      </c>
      <c r="E65" s="933" t="s">
        <v>155</v>
      </c>
      <c r="F65" s="926" t="str">
        <f>IFERROR(VLOOKUP(E65,Préroulés_Sativa[],6,FALSE),"-")</f>
        <v>Pure Laine Cannabis</v>
      </c>
      <c r="G65" s="941">
        <f>IFERROR(VLOOKUP(E65,Préroulés_Sativa[],16,FALSE),"-")</f>
        <v>13.4</v>
      </c>
      <c r="H65" s="942">
        <v>0.26</v>
      </c>
      <c r="I65" s="944" t="s">
        <v>42</v>
      </c>
      <c r="J65" s="842" t="str">
        <f>IFERROR(VLOOKUP(E65,Préroulés_Sativa[],8,FALSE),"-")</f>
        <v>Floral / Citronné</v>
      </c>
      <c r="K65" s="843" t="str">
        <f>IFERROR(VLOOKUP(E65,Préroulés_Sativa[],2,FALSE),"-")</f>
        <v>Qc</v>
      </c>
    </row>
    <row r="66" spans="1:11" ht="45" customHeight="1">
      <c r="A66" s="934">
        <f>IFERROR(VLOOKUP(E66,Préroulés_Sativa[],11,FALSE),"-")</f>
        <v>5</v>
      </c>
      <c r="B66" s="840" t="str">
        <f>IFERROR(VLOOKUP(E66,Préroulés_Sativa[],12,FALSE),"-")</f>
        <v>x</v>
      </c>
      <c r="C66" s="936">
        <f>IFERROR(VLOOKUP(E66,Préroulés_Sativa[],13,FALSE),"-")</f>
        <v>0.5</v>
      </c>
      <c r="D66" s="911" t="str">
        <f>IFERROR(VLOOKUP(E66,Préroulés_Sativa[],14,FALSE),"-")</f>
        <v>g</v>
      </c>
      <c r="E66" s="933" t="s">
        <v>160</v>
      </c>
      <c r="F66" s="926" t="str">
        <f>IFERROR(VLOOKUP(E66,Préroulés_Sativa[],6,FALSE),"-")</f>
        <v>QcGoldtech</v>
      </c>
      <c r="G66" s="941">
        <f>IFERROR(VLOOKUP(E66,Préroulés_Sativa[],16,FALSE),"-")</f>
        <v>19.600000000000001</v>
      </c>
      <c r="H66" s="942">
        <v>0.25</v>
      </c>
      <c r="I66" s="944" t="s">
        <v>42</v>
      </c>
      <c r="J66" s="842" t="str">
        <f>IFERROR(VLOOKUP(E66,Préroulés_Sativa[],8,FALSE),"-")</f>
        <v>Sucré / Boisé</v>
      </c>
      <c r="K66" s="843" t="str">
        <f>IFERROR(VLOOKUP(E66,Préroulés_Sativa[],2,FALSE),"-")</f>
        <v>Qc</v>
      </c>
    </row>
    <row r="67" spans="1:11" ht="45" customHeight="1">
      <c r="A67" s="934">
        <f>IFERROR(VLOOKUP(E67,Préroulés_Sativa[],11,FALSE),"-")</f>
        <v>5</v>
      </c>
      <c r="B67" s="840" t="str">
        <f>IFERROR(VLOOKUP(E67,Préroulés_Sativa[],12,FALSE),"-")</f>
        <v>x</v>
      </c>
      <c r="C67" s="936">
        <f>IFERROR(VLOOKUP(E67,Préroulés_Sativa[],13,FALSE),"-")</f>
        <v>0.5</v>
      </c>
      <c r="D67" s="929" t="str">
        <f>IFERROR(VLOOKUP(E67,Préroulés_Sativa[],14,FALSE),"-")</f>
        <v>g</v>
      </c>
      <c r="E67" s="933" t="s">
        <v>218</v>
      </c>
      <c r="F67" s="926" t="str">
        <f>IFERROR(VLOOKUP(E67,Préroulés_Sativa[],6,FALSE),"-")</f>
        <v>Ar.go</v>
      </c>
      <c r="G67" s="941">
        <f>IFERROR(VLOOKUP(E67,Préroulés_Sativa[],16,FALSE),"-")</f>
        <v>19.8</v>
      </c>
      <c r="H67" s="942">
        <v>0.25</v>
      </c>
      <c r="I67" s="944" t="s">
        <v>42</v>
      </c>
      <c r="J67" s="842" t="str">
        <f>IFERROR(VLOOKUP(E67,Préroulés_Sativa[],8,FALSE),"-")</f>
        <v>Fruité / Sucre</v>
      </c>
      <c r="K67" s="843" t="str">
        <f>IFERROR(VLOOKUP(E67,Préroulés_Sativa[],2,FALSE),"-")</f>
        <v>Qc</v>
      </c>
    </row>
    <row r="68" spans="1:11" ht="45" customHeight="1">
      <c r="A68" s="934">
        <f>IFERROR(VLOOKUP(E68,Préroulés_Sativa[],11,FALSE),"-")</f>
        <v>5</v>
      </c>
      <c r="B68" s="840" t="str">
        <f>IFERROR(VLOOKUP(E68,Préroulés_Sativa[],12,FALSE),"-")</f>
        <v>x</v>
      </c>
      <c r="C68" s="936">
        <f>IFERROR(VLOOKUP(E68,Préroulés_Sativa[],13,FALSE),"-")</f>
        <v>0.5</v>
      </c>
      <c r="D68" s="1248" t="str">
        <f>IFERROR(VLOOKUP(E68,Préroulés_Sativa[],14,FALSE),"-")</f>
        <v>g</v>
      </c>
      <c r="E68" s="990" t="s">
        <v>219</v>
      </c>
      <c r="F68" s="997" t="str">
        <f>IFERROR(VLOOKUP(E68,Préroulés_Sativa[],6,FALSE),"-")</f>
        <v>OMY</v>
      </c>
      <c r="G68" s="985">
        <f>IFERROR(VLOOKUP(E68,Préroulés_Sativa[],16,FALSE),"-")</f>
        <v>19.899999999999999</v>
      </c>
      <c r="H68" s="944">
        <v>0.24</v>
      </c>
      <c r="I68" s="987" t="s">
        <v>42</v>
      </c>
      <c r="J68" s="842" t="str">
        <f>IFERROR(VLOOKUP(E68,Préroulés_Sativa[],8,FALSE),"-")</f>
        <v>Citronné / Diesel</v>
      </c>
      <c r="K68" s="843" t="str">
        <f>IFERROR(VLOOKUP(E68,Préroulés_Sativa[],2,FALSE),"-")</f>
        <v>Qc</v>
      </c>
    </row>
    <row r="69" spans="1:11" ht="45" customHeight="1">
      <c r="A69" s="934">
        <f>IFERROR(VLOOKUP(E69,Préroulés_Sativa[],11,FALSE),"-")</f>
        <v>5</v>
      </c>
      <c r="B69" s="840" t="str">
        <f>IFERROR(VLOOKUP(E69,Préroulés_Sativa[],12,FALSE),"-")</f>
        <v>x</v>
      </c>
      <c r="C69" s="936">
        <f>IFERROR(VLOOKUP(E69,Préroulés_Sativa[],13,FALSE),"-")</f>
        <v>0.5</v>
      </c>
      <c r="D69" s="911" t="str">
        <f>IFERROR(VLOOKUP(E69,Préroulés_Sativa[],14,FALSE),"-")</f>
        <v>g</v>
      </c>
      <c r="E69" s="933" t="s">
        <v>220</v>
      </c>
      <c r="F69" s="926" t="str">
        <f>IFERROR(VLOOKUP(E69,Préroulés_Sativa[],6,FALSE),"-")</f>
        <v>Retro Haze</v>
      </c>
      <c r="G69" s="941">
        <f>IFERROR(VLOOKUP(E69,Préroulés_Sativa[],16,FALSE),"-")</f>
        <v>29.1</v>
      </c>
      <c r="H69" s="942">
        <v>0.22</v>
      </c>
      <c r="I69" s="944" t="s">
        <v>42</v>
      </c>
      <c r="J69" s="842" t="str">
        <f>IFERROR(VLOOKUP(E69,Préroulés_Sativa[],8,FALSE),"-")</f>
        <v>Épicé / Terreux</v>
      </c>
      <c r="K69" s="843" t="str">
        <f>IFERROR(VLOOKUP(E69,Préroulés_Sativa[],2,FALSE),"-")</f>
        <v>Qc</v>
      </c>
    </row>
    <row r="70" spans="1:11" ht="45" customHeight="1">
      <c r="A70" s="934">
        <f>IFERROR(VLOOKUP(E70,Préroulés_Sativa[],11,FALSE),"-")</f>
        <v>5</v>
      </c>
      <c r="B70" s="840" t="str">
        <f>IFERROR(VLOOKUP(E70,Préroulés_Sativa[],12,FALSE),"-")</f>
        <v>x</v>
      </c>
      <c r="C70" s="937">
        <f>IFERROR(VLOOKUP(E70,Préroulés_Sativa[],13,FALSE),"-")</f>
        <v>0.5</v>
      </c>
      <c r="D70" s="911" t="str">
        <f>IFERROR(VLOOKUP(E70,Préroulés_Sativa[],14,FALSE),"-")</f>
        <v>g</v>
      </c>
      <c r="E70" s="933" t="s">
        <v>77</v>
      </c>
      <c r="F70" s="927" t="str">
        <f>IFERROR(VLOOKUP(E70,Préroulés_Sativa[],6,FALSE),"-")</f>
        <v>QcGoldtech</v>
      </c>
      <c r="G70" s="941">
        <f>IFERROR(VLOOKUP(E70,Préroulés_Sativa[],16,FALSE),"-")</f>
        <v>21.9</v>
      </c>
      <c r="H70" s="942">
        <v>0.22</v>
      </c>
      <c r="I70" s="944" t="s">
        <v>42</v>
      </c>
      <c r="J70" s="830" t="str">
        <f>IFERROR(VLOOKUP(E70,Préroulés_Sativa[],8,FALSE),"-")</f>
        <v>Épicé / Fruité</v>
      </c>
      <c r="K70" s="843" t="str">
        <f>IFERROR(VLOOKUP(E70,Préroulés_Sativa[],2,FALSE),"-")</f>
        <v>Qc</v>
      </c>
    </row>
    <row r="71" spans="1:11" ht="45" customHeight="1">
      <c r="A71" s="934">
        <f>IFERROR(VLOOKUP(E71,Préroulés_Sativa[],11,FALSE),"-")</f>
        <v>5</v>
      </c>
      <c r="B71" s="840" t="str">
        <f>IFERROR(VLOOKUP(E71,Préroulés_Sativa[],12,FALSE),"-")</f>
        <v>x</v>
      </c>
      <c r="C71" s="936">
        <f>IFERROR(VLOOKUP(E71,Préroulés_Sativa[],13,FALSE),"-")</f>
        <v>0.5</v>
      </c>
      <c r="D71" s="929" t="str">
        <f>IFERROR(VLOOKUP(E71,Préroulés_Sativa[],14,FALSE),"-")</f>
        <v>g</v>
      </c>
      <c r="E71" s="933" t="s">
        <v>221</v>
      </c>
      <c r="F71" s="926" t="str">
        <f>IFERROR(VLOOKUP(E71,Préroulés_Sativa[],6,FALSE),"-")</f>
        <v>Irony</v>
      </c>
      <c r="G71" s="941">
        <f>IFERROR(VLOOKUP(E71,Préroulés_Sativa[],16,FALSE),"-")</f>
        <v>23.3</v>
      </c>
      <c r="H71" s="942">
        <v>0.2</v>
      </c>
      <c r="I71" s="944" t="s">
        <v>42</v>
      </c>
      <c r="J71" s="842" t="str">
        <f>IFERROR(VLOOKUP(E71,Préroulés_Sativa[],8,FALSE),"-")</f>
        <v>Épicé / Citronné</v>
      </c>
      <c r="K71" s="843" t="str">
        <f>IFERROR(VLOOKUP(E71,Préroulés_Sativa[],2,FALSE),"-")</f>
        <v>Qc</v>
      </c>
    </row>
    <row r="72" spans="1:11" ht="45" customHeight="1">
      <c r="A72" s="934">
        <f>IFERROR(VLOOKUP(E72,Préroulés_Sativa[],11,FALSE),"-")</f>
        <v>5</v>
      </c>
      <c r="B72" s="840" t="str">
        <f>IFERROR(VLOOKUP(E72,Préroulés_Sativa[],12,FALSE),"-")</f>
        <v>x</v>
      </c>
      <c r="C72" s="939">
        <f>IFERROR(VLOOKUP(E72,Préroulés_Sativa[],13,FALSE),"-")</f>
        <v>0.5</v>
      </c>
      <c r="D72" s="911" t="str">
        <f>IFERROR(VLOOKUP(E72,Préroulés_Sativa[],14,FALSE),"-")</f>
        <v>g</v>
      </c>
      <c r="E72" s="933" t="s">
        <v>161</v>
      </c>
      <c r="F72" s="926">
        <f>IFERROR(VLOOKUP(E72,Préroulés_Sativa[],6,FALSE),"-")</f>
        <v>1964</v>
      </c>
      <c r="G72" s="941">
        <f>IFERROR(VLOOKUP(E72,Préroulés_Sativa[],16,FALSE),"-")</f>
        <v>23.9</v>
      </c>
      <c r="H72" s="943">
        <v>0.19</v>
      </c>
      <c r="I72" s="945" t="s">
        <v>42</v>
      </c>
      <c r="J72" s="842" t="str">
        <f>IFERROR(VLOOKUP(E72,Préroulés_Sativa[],8,FALSE),"-")</f>
        <v>Fruité / Sucré</v>
      </c>
      <c r="K72" s="843" t="str">
        <f>IFERROR(VLOOKUP(E72,Préroulés_Sativa[],2,FALSE),"-")</f>
        <v>-</v>
      </c>
    </row>
    <row r="73" spans="1:11" ht="45" customHeight="1">
      <c r="A73" s="934">
        <f>IFERROR(VLOOKUP(E73,Préroulés_Sativa[],11,FALSE),"-")</f>
        <v>5</v>
      </c>
      <c r="B73" s="840" t="str">
        <f>IFERROR(VLOOKUP(E73,Préroulés_Sativa[],12,FALSE),"-")</f>
        <v>x</v>
      </c>
      <c r="C73" s="938">
        <f>IFERROR(VLOOKUP(E73,Préroulés_Sativa[],13,FALSE),"-")</f>
        <v>0.5</v>
      </c>
      <c r="D73" s="1247" t="str">
        <f>IFERROR(VLOOKUP(E73,Préroulés_Sativa[],14,FALSE),"-")</f>
        <v>g</v>
      </c>
      <c r="E73" s="990" t="s">
        <v>162</v>
      </c>
      <c r="F73" s="1250" t="str">
        <f>IFERROR(VLOOKUP(E73,Préroulés_Sativa[],6,FALSE),"-")</f>
        <v>Bleuh Light</v>
      </c>
      <c r="G73" s="985">
        <f>IFERROR(VLOOKUP(E73,Préroulés_Sativa[],16,FALSE),"-")</f>
        <v>25</v>
      </c>
      <c r="H73" s="944">
        <v>0</v>
      </c>
      <c r="I73" s="987">
        <v>0.17</v>
      </c>
      <c r="J73" s="830" t="str">
        <f>IFERROR(VLOOKUP(E73,Préroulés_Sativa[],8,FALSE),"-")</f>
        <v>Sucré / Épicé</v>
      </c>
      <c r="K73" s="843" t="str">
        <f>IFERROR(VLOOKUP(E73,Préroulés_Sativa[],2,FALSE),"-")</f>
        <v>-</v>
      </c>
    </row>
    <row r="74" spans="1:11" ht="45" customHeight="1">
      <c r="A74" s="934">
        <f>IFERROR(VLOOKUP(E74,Préroulés_Sativa[],11,FALSE),"-")</f>
        <v>6</v>
      </c>
      <c r="B74" s="840" t="str">
        <f>IFERROR(VLOOKUP(E74,Préroulés_Sativa[],12,FALSE),"-")</f>
        <v>x</v>
      </c>
      <c r="C74" s="936">
        <f>IFERROR(VLOOKUP(E74,Préroulés_Sativa[],13,FALSE),"-")</f>
        <v>0.6</v>
      </c>
      <c r="D74" s="911" t="str">
        <f>IFERROR(VLOOKUP(E74,Préroulés_Sativa[],14,FALSE),"-")</f>
        <v>g</v>
      </c>
      <c r="E74" s="933" t="s">
        <v>78</v>
      </c>
      <c r="F74" s="926" t="str">
        <f>IFERROR(VLOOKUP(E74,Préroulés_Sativa[],6,FALSE),"-")</f>
        <v>Fleurs de Lise</v>
      </c>
      <c r="G74" s="941">
        <f>IFERROR(VLOOKUP(E74,Préroulés_Sativa[],16,FALSE),"-")</f>
        <v>34</v>
      </c>
      <c r="H74" s="942">
        <v>0.28999999999999998</v>
      </c>
      <c r="I74" s="944" t="s">
        <v>42</v>
      </c>
      <c r="J74" s="842" t="str">
        <f>IFERROR(VLOOKUP(E74,Préroulés_Sativa[],8,FALSE),"-")</f>
        <v>Diesel / Citronné</v>
      </c>
      <c r="K74" s="837" t="str">
        <f>IFERROR(VLOOKUP(E74,Préroulés_Sativa[],2,FALSE),"-")</f>
        <v>Qc</v>
      </c>
    </row>
    <row r="75" spans="1:11" ht="45" customHeight="1">
      <c r="A75" s="934">
        <f>IFERROR(VLOOKUP(E75,Préroulés_Sativa[],11,FALSE),"-")</f>
        <v>7</v>
      </c>
      <c r="B75" s="840" t="str">
        <f>IFERROR(VLOOKUP(E75,Préroulés_Sativa[],12,FALSE),"-")</f>
        <v>x</v>
      </c>
      <c r="C75" s="937">
        <f>IFERROR(VLOOKUP(E75,Préroulés_Sativa[],13,FALSE),"-")</f>
        <v>0.5</v>
      </c>
      <c r="D75" s="911" t="str">
        <f>IFERROR(VLOOKUP(E75,Préroulés_Sativa[],14,FALSE),"-")</f>
        <v>g</v>
      </c>
      <c r="E75" s="933" t="s">
        <v>163</v>
      </c>
      <c r="F75" s="927" t="str">
        <f>IFERROR(VLOOKUP(E75,Préroulés_Sativa[],6,FALSE),"-")</f>
        <v>Bud Lafleur</v>
      </c>
      <c r="G75" s="941">
        <f>IFERROR(VLOOKUP(E75,Préroulés_Sativa[],16,FALSE),"-")</f>
        <v>32.9</v>
      </c>
      <c r="H75" s="942">
        <v>0.28999999999999998</v>
      </c>
      <c r="I75" s="944" t="s">
        <v>42</v>
      </c>
      <c r="J75" s="830" t="str">
        <f>IFERROR(VLOOKUP(E75,Préroulés_Sativa[],8,FALSE),"-")</f>
        <v>Sucré / Boisé</v>
      </c>
      <c r="K75" s="837" t="str">
        <f>IFERROR(VLOOKUP(E75,Préroulés_Sativa[],2,FALSE),"-")</f>
        <v>Qc</v>
      </c>
    </row>
    <row r="76" spans="1:11" ht="45" customHeight="1">
      <c r="A76" s="934">
        <f>IFERROR(VLOOKUP(E76,Préroulés_Sativa[],11,FALSE),"-")</f>
        <v>7</v>
      </c>
      <c r="B76" s="840" t="str">
        <f>IFERROR(VLOOKUP(E76,Préroulés_Sativa[],12,FALSE),"-")</f>
        <v>x</v>
      </c>
      <c r="C76" s="936">
        <f>IFERROR(VLOOKUP(E76,Préroulés_Sativa[],13,FALSE),"-")</f>
        <v>0.5</v>
      </c>
      <c r="D76" s="911" t="str">
        <f>IFERROR(VLOOKUP(E76,Préroulés_Sativa[],14,FALSE),"-")</f>
        <v>g</v>
      </c>
      <c r="E76" s="933" t="s">
        <v>164</v>
      </c>
      <c r="F76" s="926" t="str">
        <f>IFERROR(VLOOKUP(E76,Préroulés_Sativa[],6,FALSE),"-")</f>
        <v>5 Points Cannabis</v>
      </c>
      <c r="G76" s="941">
        <f>IFERROR(VLOOKUP(E76,Préroulés_Sativa[],16,FALSE),"-")</f>
        <v>27</v>
      </c>
      <c r="H76" s="942">
        <v>0.28000000000000003</v>
      </c>
      <c r="I76" s="944" t="s">
        <v>42</v>
      </c>
      <c r="J76" s="842" t="str">
        <f>IFERROR(VLOOKUP(E76,Préroulés_Sativa[],8,FALSE),"-")</f>
        <v>Épicé / Terreux</v>
      </c>
      <c r="K76" s="837" t="str">
        <f>IFERROR(VLOOKUP(E76,Préroulés_Sativa[],2,FALSE),"-")</f>
        <v>Qc</v>
      </c>
    </row>
    <row r="77" spans="1:11" ht="45" customHeight="1">
      <c r="A77" s="934">
        <f>IFERROR(VLOOKUP(E77,Préroulés_Sativa[],11,FALSE),"-")</f>
        <v>7</v>
      </c>
      <c r="B77" s="840" t="str">
        <f>IFERROR(VLOOKUP(E77,Préroulés_Sativa[],12,FALSE),"-")</f>
        <v>x</v>
      </c>
      <c r="C77" s="936">
        <f>IFERROR(VLOOKUP(E77,Préroulés_Sativa[],13,FALSE),"-")</f>
        <v>0.5</v>
      </c>
      <c r="D77" s="929" t="str">
        <f>IFERROR(VLOOKUP(E77,Préroulés_Sativa[],14,FALSE),"-")</f>
        <v>g</v>
      </c>
      <c r="E77" s="933" t="s">
        <v>222</v>
      </c>
      <c r="F77" s="926" t="str">
        <f>IFERROR(VLOOKUP(E77,Préroulés_Sativa[],6,FALSE),"-")</f>
        <v>San Rafael '71</v>
      </c>
      <c r="G77" s="941">
        <f>IFERROR(VLOOKUP(E77,Préroulés_Sativa[],16,FALSE),"-")</f>
        <v>31.1</v>
      </c>
      <c r="H77" s="942">
        <v>0.27</v>
      </c>
      <c r="I77" s="944" t="s">
        <v>42</v>
      </c>
      <c r="J77" s="842" t="str">
        <f>IFERROR(VLOOKUP(E77,Préroulés_Sativa[],8,FALSE),"-")</f>
        <v>Épicé / Fruité</v>
      </c>
      <c r="K77" s="837" t="str">
        <f>IFERROR(VLOOKUP(E77,Préroulés_Sativa[],2,FALSE),"-")</f>
        <v>-</v>
      </c>
    </row>
    <row r="78" spans="1:11" ht="45" customHeight="1">
      <c r="A78" s="934">
        <f>IFERROR(VLOOKUP(E78,Préroulés_Sativa[],11,FALSE),"-")</f>
        <v>7</v>
      </c>
      <c r="B78" s="840" t="str">
        <f>IFERROR(VLOOKUP(E78,Préroulés_Sativa[],12,FALSE),"-")</f>
        <v>x</v>
      </c>
      <c r="C78" s="937">
        <f>IFERROR(VLOOKUP(E78,Préroulés_Sativa[],13,FALSE),"-")</f>
        <v>0.3</v>
      </c>
      <c r="D78" s="930" t="str">
        <f>IFERROR(VLOOKUP(E78,Préroulés_Sativa[],14,FALSE),"-")</f>
        <v>g</v>
      </c>
      <c r="E78" s="933" t="s">
        <v>80</v>
      </c>
      <c r="F78" s="927" t="str">
        <f>IFERROR(VLOOKUP(E78,Préroulés_Sativa[],6,FALSE),"-")</f>
        <v>Daily Special</v>
      </c>
      <c r="G78" s="941">
        <f>IFERROR(VLOOKUP(E78,Préroulés_Sativa[],16,FALSE),"-")</f>
        <v>16</v>
      </c>
      <c r="H78" s="942">
        <v>0.24</v>
      </c>
      <c r="I78" s="944" t="s">
        <v>42</v>
      </c>
      <c r="J78" s="830" t="str">
        <f>IFERROR(VLOOKUP(E78,Préroulés_Sativa[],8,FALSE),"-")</f>
        <v>- / -</v>
      </c>
      <c r="K78" s="837" t="str">
        <f>IFERROR(VLOOKUP(E78,Préroulés_Sativa[],2,FALSE),"-")</f>
        <v>-</v>
      </c>
    </row>
    <row r="79" spans="1:11" ht="45" customHeight="1">
      <c r="A79" s="934">
        <f>IFERROR(VLOOKUP(E79,Préroulés_Sativa[],11,FALSE),"-")</f>
        <v>7</v>
      </c>
      <c r="B79" s="840" t="str">
        <f>IFERROR(VLOOKUP(E79,Préroulés_Sativa[],12,FALSE),"-")</f>
        <v>x</v>
      </c>
      <c r="C79" s="936">
        <f>IFERROR(VLOOKUP(E79,Préroulés_Sativa[],13,FALSE),"-")</f>
        <v>0.5</v>
      </c>
      <c r="D79" s="911" t="str">
        <f>IFERROR(VLOOKUP(E79,Préroulés_Sativa[],14,FALSE),"-")</f>
        <v>g</v>
      </c>
      <c r="E79" s="933" t="s">
        <v>79</v>
      </c>
      <c r="F79" s="926" t="str">
        <f>IFERROR(VLOOKUP(E79,Préroulés_Sativa[],6,FALSE),"-")</f>
        <v>Good Supply</v>
      </c>
      <c r="G79" s="941">
        <f>IFERROR(VLOOKUP(E79,Préroulés_Sativa[],16,FALSE),"-")</f>
        <v>29.9</v>
      </c>
      <c r="H79" s="942">
        <v>0.23</v>
      </c>
      <c r="I79" s="944" t="s">
        <v>42</v>
      </c>
      <c r="J79" s="842" t="str">
        <f>IFERROR(VLOOKUP(E79,Préroulés_Sativa[],8,FALSE),"-")</f>
        <v>Citronné / Terreux</v>
      </c>
      <c r="K79" s="843" t="str">
        <f>IFERROR(VLOOKUP(E79,Préroulés_Sativa[],2,FALSE),"-")</f>
        <v>-</v>
      </c>
    </row>
    <row r="80" spans="1:11" ht="45" customHeight="1">
      <c r="A80" s="934">
        <f>IFERROR(VLOOKUP(E80,Préroulés_Sativa[],11,FALSE),"-")</f>
        <v>8</v>
      </c>
      <c r="B80" s="840" t="str">
        <f>IFERROR(VLOOKUP(E80,Préroulés_Sativa[],12,FALSE),"-")</f>
        <v>x</v>
      </c>
      <c r="C80" s="937">
        <f>IFERROR(VLOOKUP(E80,Préroulés_Sativa[],13,FALSE),"-")</f>
        <v>0.35</v>
      </c>
      <c r="D80" s="911" t="str">
        <f>IFERROR(VLOOKUP(E80,Préroulés_Sativa[],14,FALSE),"-")</f>
        <v>g</v>
      </c>
      <c r="E80" s="933" t="s">
        <v>165</v>
      </c>
      <c r="F80" s="927" t="str">
        <f>IFERROR(VLOOKUP(E80,Préroulés_Sativa[],6,FALSE),"-")</f>
        <v>Wio</v>
      </c>
      <c r="G80" s="941">
        <f>IFERROR(VLOOKUP(E80,Préroulés_Sativa[],16,FALSE),"-")</f>
        <v>28.7</v>
      </c>
      <c r="H80" s="942">
        <v>0.09</v>
      </c>
      <c r="I80" s="944">
        <v>0.13</v>
      </c>
      <c r="J80" s="830" t="str">
        <f>IFERROR(VLOOKUP(E80,Préroulés_Sativa[],8,FALSE),"-")</f>
        <v>Citronné / Fruité</v>
      </c>
      <c r="K80" s="837" t="str">
        <f>IFERROR(VLOOKUP(E80,Préroulés_Sativa[],2,FALSE),"-")</f>
        <v>Qc</v>
      </c>
    </row>
    <row r="81" spans="1:14" ht="45" customHeight="1">
      <c r="A81" s="934">
        <f>IFERROR(VLOOKUP(E81,Préroulés_Sativa[],11,FALSE),"-")</f>
        <v>10</v>
      </c>
      <c r="B81" s="840" t="str">
        <f>IFERROR(VLOOKUP(E81,Préroulés_Sativa[],12,FALSE),"-")</f>
        <v>x</v>
      </c>
      <c r="C81" s="937">
        <f>IFERROR(VLOOKUP(E81,Préroulés_Sativa[],13,FALSE),"-")</f>
        <v>0.35</v>
      </c>
      <c r="D81" s="911" t="str">
        <f>IFERROR(VLOOKUP(E81,Préroulés_Sativa[],14,FALSE),"-")</f>
        <v>g</v>
      </c>
      <c r="E81" s="933" t="s">
        <v>166</v>
      </c>
      <c r="F81" s="927" t="str">
        <f>IFERROR(VLOOKUP(E81,Préroulés_Sativa[],6,FALSE),"-")</f>
        <v>Fleurs de Lise</v>
      </c>
      <c r="G81" s="941">
        <f>IFERROR(VLOOKUP(E81,Préroulés_Sativa[],16,FALSE),"-")</f>
        <v>34.200000000000003</v>
      </c>
      <c r="H81" s="942">
        <v>0.28999999999999998</v>
      </c>
      <c r="I81" s="944" t="s">
        <v>42</v>
      </c>
      <c r="J81" s="830" t="str">
        <f>IFERROR(VLOOKUP(E81,Préroulés_Sativa[],8,FALSE),"-")</f>
        <v>Diesel / CItronné</v>
      </c>
      <c r="K81" s="837" t="str">
        <f>IFERROR(VLOOKUP(E81,Préroulés_Sativa[],2,FALSE),"-")</f>
        <v>Qc</v>
      </c>
    </row>
    <row r="82" spans="1:14" ht="45" customHeight="1">
      <c r="A82" s="934">
        <f>IFERROR(VLOOKUP(E82,Préroulés_Sativa[],11,FALSE),"-")</f>
        <v>10</v>
      </c>
      <c r="B82" s="840" t="str">
        <f>IFERROR(VLOOKUP(E82,Préroulés_Sativa[],12,FALSE),"-")</f>
        <v>x</v>
      </c>
      <c r="C82" s="937">
        <f>IFERROR(VLOOKUP(E82,Préroulés_Sativa[],13,FALSE),"-")</f>
        <v>0.33</v>
      </c>
      <c r="D82" s="930" t="str">
        <f>IFERROR(VLOOKUP(E82,Préroulés_Sativa[],14,FALSE),"-")</f>
        <v>g</v>
      </c>
      <c r="E82" s="933" t="s">
        <v>167</v>
      </c>
      <c r="F82" s="927" t="str">
        <f>IFERROR(VLOOKUP(E82,Préroulés_Sativa[],6,FALSE),"-")</f>
        <v>Canaca</v>
      </c>
      <c r="G82" s="941">
        <f>IFERROR(VLOOKUP(E82,Préroulés_Sativa[],16,FALSE),"-")</f>
        <v>25</v>
      </c>
      <c r="H82" s="942">
        <v>0.2</v>
      </c>
      <c r="I82" s="944" t="s">
        <v>42</v>
      </c>
      <c r="J82" s="830" t="str">
        <f>IFERROR(VLOOKUP(E82,Préroulés_Sativa[],8,FALSE),"-")</f>
        <v>Fruité / Sucré</v>
      </c>
      <c r="K82" s="837" t="str">
        <f>IFERROR(VLOOKUP(E82,Préroulés_Sativa[],2,FALSE),"-")</f>
        <v>-</v>
      </c>
    </row>
    <row r="83" spans="1:14" ht="45" customHeight="1">
      <c r="A83" s="934">
        <f>IFERROR(VLOOKUP(E83,Préroulés_Sativa[],11,FALSE),"-")</f>
        <v>10</v>
      </c>
      <c r="B83" s="840" t="str">
        <f>IFERROR(VLOOKUP(E83,Préroulés_Sativa[],12,FALSE),"-")</f>
        <v>x</v>
      </c>
      <c r="C83" s="936">
        <f>IFERROR(VLOOKUP(E83,Préroulés_Sativa[],13,FALSE),"-")</f>
        <v>0.5</v>
      </c>
      <c r="D83" s="911" t="str">
        <f>IFERROR(VLOOKUP(E83,Préroulés_Sativa[],14,FALSE),"-")</f>
        <v>g</v>
      </c>
      <c r="E83" s="933" t="s">
        <v>223</v>
      </c>
      <c r="F83" s="926" t="str">
        <f>IFERROR(VLOOKUP(E83,Préroulés_Sativa[],6,FALSE),"-")</f>
        <v>Pure Trichomes</v>
      </c>
      <c r="G83" s="941">
        <f>IFERROR(VLOOKUP(E83,Préroulés_Sativa[],16,FALSE),"-")</f>
        <v>27.1</v>
      </c>
      <c r="H83" s="942">
        <v>0</v>
      </c>
      <c r="I83" s="944">
        <v>0.14000000000000001</v>
      </c>
      <c r="J83" s="842" t="str">
        <f>IFERROR(VLOOKUP(E83,Préroulés_Sativa[],8,FALSE),"-")</f>
        <v>Floral / -</v>
      </c>
      <c r="K83" s="843" t="str">
        <f>IFERROR(VLOOKUP(E83,Préroulés_Sativa[],2,FALSE),"-")</f>
        <v>Qc</v>
      </c>
      <c r="N83" s="773"/>
    </row>
    <row r="84" spans="1:14" ht="45" customHeight="1">
      <c r="A84" s="934">
        <f>IFERROR(VLOOKUP(E84,Préroulés_Sativa[],11,FALSE),"-")</f>
        <v>12</v>
      </c>
      <c r="B84" s="840" t="str">
        <f>IFERROR(VLOOKUP(E84,Préroulés_Sativa[],12,FALSE),"-")</f>
        <v>x</v>
      </c>
      <c r="C84" s="936">
        <f>IFERROR(VLOOKUP(E84,Préroulés_Sativa[],13,FALSE),"-")</f>
        <v>0.5</v>
      </c>
      <c r="D84" s="911" t="str">
        <f>IFERROR(VLOOKUP(E84,Préroulés_Sativa[],14,FALSE),"-")</f>
        <v>g</v>
      </c>
      <c r="E84" s="933" t="s">
        <v>224</v>
      </c>
      <c r="F84" s="926" t="str">
        <f>IFERROR(VLOOKUP(E84,Préroulés_Sativa[],6,FALSE),"-")</f>
        <v>Original Stash</v>
      </c>
      <c r="G84" s="941">
        <f>IFERROR(VLOOKUP(E84,Préroulés_Sativa[],16,FALSE),"-")</f>
        <v>39.9</v>
      </c>
      <c r="H84" s="942">
        <v>0.26</v>
      </c>
      <c r="I84" s="944" t="s">
        <v>42</v>
      </c>
      <c r="J84" s="842" t="str">
        <f>IFERROR(VLOOKUP(E84,Préroulés_Sativa[],8,FALSE),"-")</f>
        <v>Fromagé / Diesel</v>
      </c>
      <c r="K84" s="843" t="str">
        <f>IFERROR(VLOOKUP(E84,Préroulés_Sativa[],2,FALSE),"-")</f>
        <v>-</v>
      </c>
    </row>
    <row r="85" spans="1:14" ht="45" customHeight="1">
      <c r="A85" s="934">
        <f>IFERROR(VLOOKUP(E85,Préroulés_Sativa[],11,FALSE),"-")</f>
        <v>14</v>
      </c>
      <c r="B85" s="840" t="str">
        <f>IFERROR(VLOOKUP(E85,Préroulés_Sativa[],12,FALSE),"-")</f>
        <v>x</v>
      </c>
      <c r="C85" s="936">
        <f>IFERROR(VLOOKUP(E85,Préroulés_Sativa[],13,FALSE),"-")</f>
        <v>0.6</v>
      </c>
      <c r="D85" s="929" t="str">
        <f>IFERROR(VLOOKUP(E85,Préroulés_Sativa[],14,FALSE),"-")</f>
        <v>g</v>
      </c>
      <c r="E85" s="933" t="s">
        <v>168</v>
      </c>
      <c r="F85" s="926" t="str">
        <f>IFERROR(VLOOKUP(E85,Préroulés_Sativa[],6,FALSE),"-")</f>
        <v>Nugz</v>
      </c>
      <c r="G85" s="941">
        <f>IFERROR(VLOOKUP(E85,Préroulés_Sativa[],16,FALSE),"-")</f>
        <v>49.4</v>
      </c>
      <c r="H85" s="942">
        <v>0.28999999999999998</v>
      </c>
      <c r="I85" s="944" t="s">
        <v>42</v>
      </c>
      <c r="J85" s="842" t="str">
        <f>IFERROR(VLOOKUP(E85,Préroulés_Sativa[],8,FALSE),"-")</f>
        <v>Citronné / Sucré</v>
      </c>
      <c r="K85" s="843" t="str">
        <f>IFERROR(VLOOKUP(E85,Préroulés_Sativa[],2,FALSE),"-")</f>
        <v>Qc</v>
      </c>
    </row>
    <row r="86" spans="1:14" ht="45" customHeight="1">
      <c r="A86" s="934">
        <f>IFERROR(VLOOKUP(E86,Préroulés_Sativa[],11,FALSE),"-")</f>
        <v>14</v>
      </c>
      <c r="B86" s="840" t="str">
        <f>IFERROR(VLOOKUP(E86,Préroulés_Sativa[],12,FALSE),"-")</f>
        <v>x</v>
      </c>
      <c r="C86" s="936">
        <f>IFERROR(VLOOKUP(E86,Préroulés_Sativa[],13,FALSE),"-")</f>
        <v>0.5</v>
      </c>
      <c r="D86" s="839" t="str">
        <f>IFERROR(VLOOKUP(E86,Préroulés_Sativa[],14,FALSE),"-")</f>
        <v>g</v>
      </c>
      <c r="E86" s="990" t="s">
        <v>169</v>
      </c>
      <c r="F86" s="997" t="str">
        <f>IFERROR(VLOOKUP(E86,Préroulés_Sativa[],6,FALSE),"-")</f>
        <v>Grindh</v>
      </c>
      <c r="G86" s="985">
        <f>IFERROR(VLOOKUP(E86,Préroulés_Sativa[],16,FALSE),"-")</f>
        <v>43.9</v>
      </c>
      <c r="H86" s="944">
        <v>0.27</v>
      </c>
      <c r="I86" s="987" t="s">
        <v>42</v>
      </c>
      <c r="J86" s="842" t="str">
        <f>IFERROR(VLOOKUP(E86,Préroulés_Sativa[],8,FALSE),"-")</f>
        <v>- / -</v>
      </c>
      <c r="K86" s="843" t="str">
        <f>IFERROR(VLOOKUP(E86,Préroulés_Sativa[],2,FALSE),"-")</f>
        <v>Qc</v>
      </c>
    </row>
    <row r="87" spans="1:14" ht="45" customHeight="1">
      <c r="A87" s="934">
        <f>IFERROR(VLOOKUP(E87,Préroulés_Sativa[],11,FALSE),"-")</f>
        <v>14</v>
      </c>
      <c r="B87" s="840" t="str">
        <f>IFERROR(VLOOKUP(E87,Préroulés_Sativa[],12,FALSE),"-")</f>
        <v>x</v>
      </c>
      <c r="C87" s="936">
        <f>IFERROR(VLOOKUP(E87,Préroulés_Sativa[],13,FALSE),"-")</f>
        <v>0.5</v>
      </c>
      <c r="D87" s="911" t="str">
        <f>IFERROR(VLOOKUP(E87,Préroulés_Sativa[],14,FALSE),"-")</f>
        <v>g</v>
      </c>
      <c r="E87" s="933" t="s">
        <v>114</v>
      </c>
      <c r="F87" s="926" t="str">
        <f>IFERROR(VLOOKUP(E87,Préroulés_Sativa[],6,FALSE),"-")</f>
        <v>Shred</v>
      </c>
      <c r="G87" s="941">
        <f>IFERROR(VLOOKUP(E87,Préroulés_Sativa[],16,FALSE),"-")</f>
        <v>43.9</v>
      </c>
      <c r="H87" s="942">
        <v>0.24</v>
      </c>
      <c r="I87" s="944" t="s">
        <v>42</v>
      </c>
      <c r="J87" s="842" t="str">
        <f>IFERROR(VLOOKUP(E87,Préroulés_Sativa[],8,FALSE),"-")</f>
        <v>Citronné / Sucré</v>
      </c>
      <c r="K87" s="843" t="str">
        <f>IFERROR(VLOOKUP(E87,Préroulés_Sativa[],2,FALSE),"-")</f>
        <v>-</v>
      </c>
    </row>
    <row r="88" spans="1:14" ht="45" customHeight="1" thickBot="1">
      <c r="A88" s="935">
        <f>IFERROR(VLOOKUP(E88,Préroulés_Sativa[],11,FALSE),"-")</f>
        <v>14</v>
      </c>
      <c r="B88" s="932" t="str">
        <f>IFERROR(VLOOKUP(E88,Préroulés_Sativa[],12,FALSE),"-")</f>
        <v>x</v>
      </c>
      <c r="C88" s="940">
        <f>IFERROR(VLOOKUP(E88,Préroulés_Sativa[],13,FALSE),"-")</f>
        <v>0.5</v>
      </c>
      <c r="D88" s="1249" t="str">
        <f>IFERROR(VLOOKUP(E88,Préroulés_Sativa[],14,FALSE),"-")</f>
        <v>g</v>
      </c>
      <c r="E88" s="933" t="s">
        <v>225</v>
      </c>
      <c r="F88" s="928" t="str">
        <f>IFERROR(VLOOKUP(E88,Préroulés_Sativa[],6,FALSE),"-")</f>
        <v>Highly Dutch Organic</v>
      </c>
      <c r="G88" s="941">
        <f>IFERROR(VLOOKUP(E88,Préroulés_Sativa[],16,FALSE),"-")</f>
        <v>47</v>
      </c>
      <c r="H88" s="942">
        <v>0.22</v>
      </c>
      <c r="I88" s="944" t="s">
        <v>42</v>
      </c>
      <c r="J88" s="842" t="str">
        <f>IFERROR(VLOOKUP(E88,Préroulés_Sativa[],8,FALSE),"-")</f>
        <v>- / -</v>
      </c>
      <c r="K88" s="843" t="str">
        <f>IFERROR(VLOOKUP(E88,Préroulés_Sativa[],2,FALSE),"-")</f>
        <v>-</v>
      </c>
    </row>
    <row r="89" spans="1:14" ht="18" thickBot="1">
      <c r="A89" s="17"/>
      <c r="B89" s="48"/>
      <c r="C89" s="49"/>
      <c r="D89" s="50"/>
      <c r="E89" s="51"/>
      <c r="F89" s="52"/>
      <c r="G89" s="52"/>
      <c r="H89" s="53"/>
      <c r="I89" s="18"/>
      <c r="J89" s="17"/>
      <c r="K89" s="17"/>
    </row>
    <row r="90" spans="1:14" ht="50.1" customHeight="1" thickBot="1">
      <c r="A90" s="1358" t="s">
        <v>85</v>
      </c>
      <c r="B90" s="1359"/>
      <c r="C90" s="1359"/>
      <c r="D90" s="1359"/>
      <c r="E90" s="1359"/>
      <c r="F90" s="1359"/>
      <c r="G90" s="1359"/>
      <c r="H90" s="1359"/>
      <c r="I90" s="1359"/>
      <c r="J90" s="1359"/>
      <c r="K90" s="1360"/>
    </row>
    <row r="91" spans="1:14" s="961" customFormat="1" ht="50.1" customHeight="1">
      <c r="A91" s="1370" t="s">
        <v>28</v>
      </c>
      <c r="B91" s="1371"/>
      <c r="C91" s="1371"/>
      <c r="D91" s="1372"/>
      <c r="E91" s="962" t="s">
        <v>86</v>
      </c>
      <c r="F91" s="962" t="s">
        <v>30</v>
      </c>
      <c r="G91" s="960" t="s">
        <v>31</v>
      </c>
      <c r="H91" s="960" t="s">
        <v>32</v>
      </c>
      <c r="I91" s="960" t="s">
        <v>33</v>
      </c>
      <c r="J91" s="960" t="s">
        <v>34</v>
      </c>
      <c r="K91" s="963" t="s">
        <v>35</v>
      </c>
    </row>
    <row r="92" spans="1:14" s="959" customFormat="1" ht="6" customHeight="1" thickBot="1">
      <c r="A92" s="950" t="s">
        <v>36</v>
      </c>
      <c r="B92" s="951" t="s">
        <v>37</v>
      </c>
      <c r="C92" s="952" t="s">
        <v>38</v>
      </c>
      <c r="D92" s="953" t="s">
        <v>39</v>
      </c>
      <c r="E92" s="954" t="s">
        <v>29</v>
      </c>
      <c r="F92" s="955" t="s">
        <v>40</v>
      </c>
      <c r="G92" s="956" t="s">
        <v>31</v>
      </c>
      <c r="H92" s="957" t="s">
        <v>32</v>
      </c>
      <c r="I92" s="957" t="s">
        <v>33</v>
      </c>
      <c r="J92" s="957" t="s">
        <v>34</v>
      </c>
      <c r="K92" s="958" t="s">
        <v>35</v>
      </c>
    </row>
    <row r="93" spans="1:14" ht="42.95" customHeight="1">
      <c r="A93" s="966">
        <f>IFERROR(VLOOKUP(E93,Préroulés_Hybride[],12,FALSE),"-")</f>
        <v>1</v>
      </c>
      <c r="B93" s="838" t="str">
        <f>IFERROR(VLOOKUP(E93,Préroulés_Hybride[],13,FALSE),"-")</f>
        <v>x</v>
      </c>
      <c r="C93" s="924">
        <f>IFERROR(VLOOKUP(E93,Préroulés_Hybride[],14,FALSE),"-")</f>
        <v>1</v>
      </c>
      <c r="D93" s="829" t="str">
        <f>IFERROR(VLOOKUP(E93,Préroulés_Hybride[],15,FALSE),"-")</f>
        <v>g</v>
      </c>
      <c r="E93" s="983" t="s">
        <v>170</v>
      </c>
      <c r="F93" s="912" t="str">
        <f>IFERROR(VLOOKUP(E93,Préroulés_Hybride[],6,FALSE),"-")</f>
        <v>Bud Lafleur</v>
      </c>
      <c r="G93" s="965">
        <f>IFERROR(VLOOKUP(E93,Préroulés_Hybride[],17,FALSE),"-")</f>
        <v>10.4</v>
      </c>
      <c r="H93" s="841">
        <v>0.27</v>
      </c>
      <c r="I93" s="841" t="s">
        <v>42</v>
      </c>
      <c r="J93" s="830" t="str">
        <f>IFERROR(VLOOKUP(E93,Préroulés_Hybride[],9,FALSE),"-")</f>
        <v>Citronné / Terreux</v>
      </c>
      <c r="K93" s="837" t="str">
        <f>IFERROR(VLOOKUP(E93,Préroulés_Hybride[],3,FALSE),"-")</f>
        <v>Qc</v>
      </c>
    </row>
    <row r="94" spans="1:14" ht="42.95" customHeight="1">
      <c r="A94" s="967">
        <f>IFERROR(VLOOKUP(E94,Préroulés_Hybride[],12,FALSE),"-")</f>
        <v>1</v>
      </c>
      <c r="B94" s="838" t="str">
        <f>IFERROR(VLOOKUP(E94,Préroulés_Hybride[],13,FALSE),"-")</f>
        <v>x</v>
      </c>
      <c r="C94" s="924">
        <f>IFERROR(VLOOKUP(E94,Préroulés_Hybride[],14,FALSE),"-")</f>
        <v>0.5</v>
      </c>
      <c r="D94" s="885" t="str">
        <f>IFERROR(VLOOKUP(E94,Préroulés_Hybride[],15,FALSE),"-")</f>
        <v>g</v>
      </c>
      <c r="E94" s="964" t="s">
        <v>171</v>
      </c>
      <c r="F94" s="897" t="str">
        <f>IFERROR(VLOOKUP(E94,Préroulés_Hybride[],6,FALSE),"-")</f>
        <v>Simple Bare</v>
      </c>
      <c r="G94" s="941">
        <f>IFERROR(VLOOKUP(E94,Préroulés_Hybride[],17,FALSE),"-")</f>
        <v>7.8</v>
      </c>
      <c r="H94" s="841">
        <v>0.27</v>
      </c>
      <c r="I94" s="841" t="s">
        <v>42</v>
      </c>
      <c r="J94" s="868" t="str">
        <f>IFERROR(VLOOKUP(E94,Préroulés_Hybride[],9,FALSE),"-")</f>
        <v>Floral / Citronné</v>
      </c>
      <c r="K94" s="896" t="str">
        <f>IFERROR(VLOOKUP(E94,Préroulés_Hybride[],3,FALSE),"-")</f>
        <v>-</v>
      </c>
    </row>
    <row r="95" spans="1:14" ht="42.95" customHeight="1">
      <c r="A95" s="967">
        <f>IFERROR(VLOOKUP(E95,Préroulés_Hybride[],12,FALSE),"-")</f>
        <v>1</v>
      </c>
      <c r="B95" s="838" t="str">
        <f>IFERROR(VLOOKUP(E95,Préroulés_Hybride[],13,FALSE),"-")</f>
        <v>x</v>
      </c>
      <c r="C95" s="924">
        <f>IFERROR(VLOOKUP(E95,Préroulés_Hybride[],14,FALSE),"-")</f>
        <v>1</v>
      </c>
      <c r="D95" s="885" t="str">
        <f>IFERROR(VLOOKUP(E95,Préroulés_Hybride[],15,FALSE),"-")</f>
        <v>g</v>
      </c>
      <c r="E95" s="978" t="s">
        <v>172</v>
      </c>
      <c r="F95" s="875" t="str">
        <f>IFERROR(VLOOKUP(E95,Préroulés_Hybride[],6,FALSE),"-")</f>
        <v>Équilibre</v>
      </c>
      <c r="G95" s="941">
        <f>IFERROR(VLOOKUP(E95,Préroulés_Hybride[],17,FALSE),"-")</f>
        <v>7.5</v>
      </c>
      <c r="H95" s="841">
        <v>0</v>
      </c>
      <c r="I95" s="841">
        <v>0.12</v>
      </c>
      <c r="J95" s="842" t="str">
        <f>IFERROR(VLOOKUP(E95,Préroulés_Hybride[],9,FALSE),"-")</f>
        <v>- / -</v>
      </c>
      <c r="K95" s="870" t="str">
        <f>IFERROR(VLOOKUP(E95,Préroulés_Hybride[],3,FALSE),"-")</f>
        <v>Qc</v>
      </c>
    </row>
    <row r="96" spans="1:14" ht="42.95" customHeight="1">
      <c r="A96" s="967">
        <f>IFERROR(VLOOKUP(E96,Préroulés_Hybride[],12,FALSE),"-")</f>
        <v>2</v>
      </c>
      <c r="B96" s="838" t="str">
        <f>IFERROR(VLOOKUP(E96,Préroulés_Hybride[],13,FALSE),"-")</f>
        <v>x</v>
      </c>
      <c r="C96" s="924">
        <f>IFERROR(VLOOKUP(E96,Préroulés_Hybride[],14,FALSE),"-")</f>
        <v>0.5</v>
      </c>
      <c r="D96" s="885" t="str">
        <f>IFERROR(VLOOKUP(E96,Préroulés_Hybride[],15,FALSE),"-")</f>
        <v>g</v>
      </c>
      <c r="E96" s="978" t="s">
        <v>173</v>
      </c>
      <c r="F96" s="875" t="str">
        <f>IFERROR(VLOOKUP(E96,Préroulés_Hybride[],6,FALSE),"-")</f>
        <v>Bud Lafleur</v>
      </c>
      <c r="G96" s="965">
        <f>IFERROR(VLOOKUP(E96,Préroulés_Hybride[],17,FALSE),"-")</f>
        <v>10.4</v>
      </c>
      <c r="H96" s="841">
        <v>0.28000000000000003</v>
      </c>
      <c r="I96" s="841" t="s">
        <v>42</v>
      </c>
      <c r="J96" s="830" t="str">
        <f>IFERROR(VLOOKUP(E96,Préroulés_Hybride[],9,FALSE),"-")</f>
        <v>Fromagé / Terreux</v>
      </c>
      <c r="K96" s="870" t="str">
        <f>IFERROR(VLOOKUP(E96,Préroulés_Hybride[],3,FALSE),"-")</f>
        <v>Qc</v>
      </c>
    </row>
    <row r="97" spans="1:14" ht="42.95" customHeight="1">
      <c r="A97" s="967">
        <f>IFERROR(VLOOKUP(E97,Préroulés_Hybride[],12,FALSE),"-")</f>
        <v>2</v>
      </c>
      <c r="B97" s="838" t="str">
        <f>IFERROR(VLOOKUP(E97,Préroulés_Hybride[],13,FALSE),"-")</f>
        <v>x</v>
      </c>
      <c r="C97" s="924">
        <f>IFERROR(VLOOKUP(E97,Préroulés_Hybride[],14,FALSE),"-")</f>
        <v>0.5</v>
      </c>
      <c r="D97" s="885" t="str">
        <f>IFERROR(VLOOKUP(E97,Préroulés_Hybride[],15,FALSE),"-")</f>
        <v>g</v>
      </c>
      <c r="E97" s="964" t="s">
        <v>174</v>
      </c>
      <c r="F97" s="897" t="str">
        <f>IFERROR(VLOOKUP(E97,Préroulés_Hybride[],6,FALSE),"-")</f>
        <v>7ACRES</v>
      </c>
      <c r="G97" s="941">
        <f>IFERROR(VLOOKUP(E97,Préroulés_Hybride[],17,FALSE),"-")</f>
        <v>9.5</v>
      </c>
      <c r="H97" s="841">
        <v>0.2</v>
      </c>
      <c r="I97" s="841" t="s">
        <v>42</v>
      </c>
      <c r="J97" s="868" t="str">
        <f>IFERROR(VLOOKUP(E97,Préroulés_Hybride[],9,FALSE),"-")</f>
        <v>Citronné / Sucré</v>
      </c>
      <c r="K97" s="896" t="str">
        <f>IFERROR(VLOOKUP(E97,Préroulés_Hybride[],3,FALSE),"-")</f>
        <v>-</v>
      </c>
    </row>
    <row r="98" spans="1:14" ht="42.95" customHeight="1">
      <c r="A98" s="967">
        <f>IFERROR(VLOOKUP(E98,Préroulés_Hybride[],12,FALSE),"-")</f>
        <v>2</v>
      </c>
      <c r="B98" s="838" t="str">
        <f>IFERROR(VLOOKUP(E98,Préroulés_Hybride[],13,FALSE),"-")</f>
        <v>x</v>
      </c>
      <c r="C98" s="924">
        <f>IFERROR(VLOOKUP(E98,Préroulés_Hybride[],14,FALSE),"-")</f>
        <v>0.5</v>
      </c>
      <c r="D98" s="885" t="str">
        <f>IFERROR(VLOOKUP(E98,Préroulés_Hybride[],15,FALSE),"-")</f>
        <v>g</v>
      </c>
      <c r="E98" s="978" t="s">
        <v>175</v>
      </c>
      <c r="F98" s="875" t="str">
        <f>IFERROR(VLOOKUP(E98,Préroulés_Hybride[],6,FALSE),"-")</f>
        <v>Nueva+</v>
      </c>
      <c r="G98" s="941">
        <f>IFERROR(VLOOKUP(E98,Préroulés_Hybride[],17,FALSE),"-")</f>
        <v>10</v>
      </c>
      <c r="H98" s="841">
        <v>0.13</v>
      </c>
      <c r="I98" s="841">
        <v>0.09</v>
      </c>
      <c r="J98" s="842" t="str">
        <f>IFERROR(VLOOKUP(E98,Préroulés_Hybride[],9,FALSE),"-")</f>
        <v>Fruité / Sucré</v>
      </c>
      <c r="K98" s="870" t="str">
        <f>IFERROR(VLOOKUP(E98,Préroulés_Hybride[],3,FALSE),"-")</f>
        <v>Qc</v>
      </c>
    </row>
    <row r="99" spans="1:14" ht="42.95" customHeight="1">
      <c r="A99" s="967">
        <f>IFERROR(VLOOKUP(E99,Préroulés_Hybride[],12,FALSE),"-")</f>
        <v>2</v>
      </c>
      <c r="B99" s="838" t="str">
        <f>IFERROR(VLOOKUP(E99,Préroulés_Hybride[],13,FALSE),"-")</f>
        <v>x</v>
      </c>
      <c r="C99" s="924">
        <f>IFERROR(VLOOKUP(E99,Préroulés_Hybride[],14,FALSE),"-")</f>
        <v>0.35</v>
      </c>
      <c r="D99" s="885" t="str">
        <f>IFERROR(VLOOKUP(E99,Préroulés_Hybride[],15,FALSE),"-")</f>
        <v>g</v>
      </c>
      <c r="E99" s="964" t="s">
        <v>87</v>
      </c>
      <c r="F99" s="875" t="str">
        <f>IFERROR(VLOOKUP(E99,Préroulés_Hybride[],6,FALSE),"-")</f>
        <v>Color Cannabis</v>
      </c>
      <c r="G99" s="919">
        <f>IFERROR(VLOOKUP(E99,Préroulés_Hybride[],17,FALSE),"-")</f>
        <v>8.1</v>
      </c>
      <c r="H99" s="841">
        <v>7.0000000000000007E-2</v>
      </c>
      <c r="I99" s="841">
        <v>0.11</v>
      </c>
      <c r="J99" s="830" t="str">
        <f>IFERROR(VLOOKUP(E99,Préroulés_Hybride[],9,FALSE),"-")</f>
        <v>Floral / Fruité</v>
      </c>
      <c r="K99" s="870" t="str">
        <f>IFERROR(VLOOKUP(E99,Préroulés_Hybride[],3,FALSE),"-")</f>
        <v>-</v>
      </c>
    </row>
    <row r="100" spans="1:14" ht="42.95" customHeight="1">
      <c r="A100" s="967">
        <f>IFERROR(VLOOKUP(E100,Préroulés_Hybride[],12,FALSE),"-")</f>
        <v>2</v>
      </c>
      <c r="B100" s="838" t="str">
        <f>IFERROR(VLOOKUP(E100,Préroulés_Hybride[],13,FALSE),"-")</f>
        <v>x</v>
      </c>
      <c r="C100" s="924">
        <f>IFERROR(VLOOKUP(E100,Préroulés_Hybride[],14,FALSE),"-")</f>
        <v>0.4</v>
      </c>
      <c r="D100" s="885" t="str">
        <f>IFERROR(VLOOKUP(E100,Préroulés_Hybride[],15,FALSE),"-")</f>
        <v>g</v>
      </c>
      <c r="E100" s="978" t="s">
        <v>176</v>
      </c>
      <c r="F100" s="875" t="str">
        <f>IFERROR(VLOOKUP(E100,Préroulés_Hybride[],6,FALSE),"-")</f>
        <v>Bud Lafleur</v>
      </c>
      <c r="G100" s="941">
        <f>IFERROR(VLOOKUP(E100,Préroulés_Hybride[],17,FALSE),"-")</f>
        <v>7.8</v>
      </c>
      <c r="H100" s="841">
        <v>0.04</v>
      </c>
      <c r="I100" s="841">
        <v>0.06</v>
      </c>
      <c r="J100" s="842" t="str">
        <f>IFERROR(VLOOKUP(E100,Préroulés_Hybride[],9,FALSE),"-")</f>
        <v>Fruité / Sucré</v>
      </c>
      <c r="K100" s="870" t="str">
        <f>IFERROR(VLOOKUP(E100,Préroulés_Hybride[],3,FALSE),"-")</f>
        <v>Qc</v>
      </c>
    </row>
    <row r="101" spans="1:14" ht="42.95" customHeight="1">
      <c r="A101" s="967">
        <f>IFERROR(VLOOKUP(E101,Préroulés_Hybride[],12,FALSE),"-")</f>
        <v>3</v>
      </c>
      <c r="B101" s="838" t="str">
        <f>IFERROR(VLOOKUP(E101,Préroulés_Hybride[],13,FALSE),"-")</f>
        <v>x</v>
      </c>
      <c r="C101" s="924">
        <f>IFERROR(VLOOKUP(E101,Préroulés_Hybride[],14,FALSE),"-")</f>
        <v>0.5</v>
      </c>
      <c r="D101" s="885" t="str">
        <f>IFERROR(VLOOKUP(E101,Préroulés_Hybride[],15,FALSE),"-")</f>
        <v>g</v>
      </c>
      <c r="E101" s="964" t="s">
        <v>177</v>
      </c>
      <c r="F101" s="875" t="str">
        <f>IFERROR(VLOOKUP(E101,Préroulés_Hybride[],6,FALSE),"-")</f>
        <v>IRONY</v>
      </c>
      <c r="G101" s="919">
        <f>IFERROR(VLOOKUP(E101,Préroulés_Hybride[],17,FALSE),"-")</f>
        <v>20</v>
      </c>
      <c r="H101" s="841" t="s">
        <v>208</v>
      </c>
      <c r="I101" s="841" t="s">
        <v>179</v>
      </c>
      <c r="J101" s="830" t="str">
        <f>IFERROR(VLOOKUP(E101,Préroulés_Hybride[],9,FALSE),"-")</f>
        <v>- / -</v>
      </c>
      <c r="K101" s="870" t="str">
        <f>IFERROR(VLOOKUP(E101,Préroulés_Hybride[],3,FALSE),"-")</f>
        <v>Qc</v>
      </c>
    </row>
    <row r="102" spans="1:14" ht="42.95" customHeight="1">
      <c r="A102" s="966">
        <f>IFERROR(VLOOKUP(E102,Préroulés_Hybride[],12,FALSE),"-")</f>
        <v>3</v>
      </c>
      <c r="B102" s="838" t="str">
        <f>IFERROR(VLOOKUP(E102,Préroulés_Hybride[],13,FALSE),"-")</f>
        <v>x</v>
      </c>
      <c r="C102" s="924">
        <f>IFERROR(VLOOKUP(E102,Préroulés_Hybride[],14,FALSE),"-")</f>
        <v>0.5</v>
      </c>
      <c r="D102" s="829" t="str">
        <f>IFERROR(VLOOKUP(E102,Préroulés_Hybride[],15,FALSE),"-")</f>
        <v>g</v>
      </c>
      <c r="E102" s="964" t="s">
        <v>181</v>
      </c>
      <c r="F102" s="875" t="str">
        <f>IFERROR(VLOOKUP(E102,Préroulés_Hybride[],6,FALSE),"-")</f>
        <v>Groupe SûrNaturel</v>
      </c>
      <c r="G102" s="941">
        <f>IFERROR(VLOOKUP(E102,Préroulés_Hybride[],17,FALSE),"-")</f>
        <v>13.1</v>
      </c>
      <c r="H102" s="841">
        <v>0.27</v>
      </c>
      <c r="I102" s="841" t="s">
        <v>42</v>
      </c>
      <c r="J102" s="842" t="str">
        <f>IFERROR(VLOOKUP(E102,Préroulés_Hybride[],9,FALSE),"-")</f>
        <v>Floral / Sucré</v>
      </c>
      <c r="K102" s="837" t="str">
        <f>IFERROR(VLOOKUP(E102,Préroulés_Hybride[],3,FALSE),"-")</f>
        <v>Qc</v>
      </c>
    </row>
    <row r="103" spans="1:14" ht="42.95" customHeight="1">
      <c r="A103" s="967">
        <f>IFERROR(VLOOKUP(E103,Préroulés_Hybride[],12,FALSE),"-")</f>
        <v>3</v>
      </c>
      <c r="B103" s="838" t="str">
        <f>IFERROR(VLOOKUP(E103,Préroulés_Hybride[],13,FALSE),"-")</f>
        <v>x</v>
      </c>
      <c r="C103" s="924">
        <f>IFERROR(VLOOKUP(E103,Préroulés_Hybride[],14,FALSE),"-")</f>
        <v>0.5</v>
      </c>
      <c r="D103" s="829" t="str">
        <f>IFERROR(VLOOKUP(E103,Préroulés_Hybride[],15,FALSE),"-")</f>
        <v>g</v>
      </c>
      <c r="E103" s="964" t="s">
        <v>180</v>
      </c>
      <c r="F103" s="875" t="str">
        <f>IFERROR(VLOOKUP(E103,Préroulés_Hybride[],6,FALSE),"-")</f>
        <v>Next Friday</v>
      </c>
      <c r="G103" s="941">
        <f>IFERROR(VLOOKUP(E103,Préroulés_Hybride[],17,FALSE),"-")</f>
        <v>22.6</v>
      </c>
      <c r="H103" s="841">
        <v>0.26</v>
      </c>
      <c r="I103" s="841" t="s">
        <v>42</v>
      </c>
      <c r="J103" s="842" t="str">
        <f>IFERROR(VLOOKUP(E103,Préroulés_Hybride[],9,FALSE),"-")</f>
        <v>Floral / -</v>
      </c>
      <c r="K103" s="870" t="str">
        <f>IFERROR(VLOOKUP(E103,Préroulés_Hybride[],3,FALSE),"-")</f>
        <v>-</v>
      </c>
    </row>
    <row r="104" spans="1:14" ht="42.95" customHeight="1">
      <c r="A104" s="967">
        <f>IFERROR(VLOOKUP(E104,Préroulés_Hybride[],12,FALSE),"-")</f>
        <v>3</v>
      </c>
      <c r="B104" s="838" t="str">
        <f>IFERROR(VLOOKUP(E104,Préroulés_Hybride[],13,FALSE),"-")</f>
        <v>x</v>
      </c>
      <c r="C104" s="924">
        <f>IFERROR(VLOOKUP(E104,Préroulés_Hybride[],14,FALSE),"-")</f>
        <v>0.5</v>
      </c>
      <c r="D104" s="885" t="str">
        <f>IFERROR(VLOOKUP(E104,Préroulés_Hybride[],15,FALSE),"-")</f>
        <v>g</v>
      </c>
      <c r="E104" s="964" t="s">
        <v>226</v>
      </c>
      <c r="F104" s="897" t="str">
        <f>IFERROR(VLOOKUP(E104,Préroulés_Hybride[],6,FALSE),"-")</f>
        <v>Carmel Cannabis</v>
      </c>
      <c r="G104" s="941">
        <f>IFERROR(VLOOKUP(E104,Préroulés_Hybride[],17,FALSE),"-")</f>
        <v>16.600000000000001</v>
      </c>
      <c r="H104" s="841">
        <v>0.26</v>
      </c>
      <c r="I104" s="841" t="s">
        <v>42</v>
      </c>
      <c r="J104" s="868" t="str">
        <f>IFERROR(VLOOKUP(E104,Préroulés_Hybride[],9,FALSE),"-")</f>
        <v>- / -</v>
      </c>
      <c r="K104" s="896" t="str">
        <f>IFERROR(VLOOKUP(E104,Préroulés_Hybride[],3,FALSE),"-")</f>
        <v>-</v>
      </c>
    </row>
    <row r="105" spans="1:14" s="509" customFormat="1" ht="42.95" customHeight="1">
      <c r="A105" s="966">
        <f>IFERROR(VLOOKUP(E105,Préroulés_Hybride[],12,FALSE),"-")</f>
        <v>3</v>
      </c>
      <c r="B105" s="838" t="str">
        <f>IFERROR(VLOOKUP(E105,Préroulés_Hybride[],13,FALSE),"-")</f>
        <v>x</v>
      </c>
      <c r="C105" s="924">
        <f>IFERROR(VLOOKUP(E105,Préroulés_Hybride[],14,FALSE),"-")</f>
        <v>0.5</v>
      </c>
      <c r="D105" s="829" t="str">
        <f>IFERROR(VLOOKUP(E105,Préroulés_Hybride[],15,FALSE),"-")</f>
        <v>g</v>
      </c>
      <c r="E105" s="964" t="s">
        <v>182</v>
      </c>
      <c r="F105" s="875" t="str">
        <f>IFERROR(VLOOKUP(E105,Préroulés_Hybride[],6,FALSE),"-")</f>
        <v>Qcgoldtech</v>
      </c>
      <c r="G105" s="941">
        <f>IFERROR(VLOOKUP(E105,Préroulés_Hybride[],17,FALSE),"-")</f>
        <v>13</v>
      </c>
      <c r="H105" s="841">
        <v>0.26</v>
      </c>
      <c r="I105" s="841" t="s">
        <v>42</v>
      </c>
      <c r="J105" s="842" t="str">
        <f>IFERROR(VLOOKUP(E105,Préroulés_Hybride[],9,FALSE),"-")</f>
        <v>Boisé / Sucré</v>
      </c>
      <c r="K105" s="837" t="str">
        <f>IFERROR(VLOOKUP(E105,Préroulés_Hybride[],3,FALSE),"-")</f>
        <v>Qc</v>
      </c>
    </row>
    <row r="106" spans="1:14" ht="42.95" customHeight="1">
      <c r="A106" s="967">
        <f>IFERROR(VLOOKUP(E106,Préroulés_Hybride[],12,FALSE),"-")</f>
        <v>3</v>
      </c>
      <c r="B106" s="838" t="str">
        <f>IFERROR(VLOOKUP(E106,Préroulés_Hybride[],13,FALSE),"-")</f>
        <v>x</v>
      </c>
      <c r="C106" s="924">
        <f>IFERROR(VLOOKUP(E106,Préroulés_Hybride[],14,FALSE),"-")</f>
        <v>0.75</v>
      </c>
      <c r="D106" s="885" t="str">
        <f>IFERROR(VLOOKUP(E106,Préroulés_Hybride[],15,FALSE),"-")</f>
        <v>g</v>
      </c>
      <c r="E106" s="964" t="s">
        <v>227</v>
      </c>
      <c r="F106" s="875" t="str">
        <f>IFERROR(VLOOKUP(E106,Préroulés_Hybride[],6,FALSE),"-")</f>
        <v>Back Forty</v>
      </c>
      <c r="G106" s="941">
        <f>IFERROR(VLOOKUP(E106,Préroulés_Hybride[],17,FALSE),"-")</f>
        <v>18.100000000000001</v>
      </c>
      <c r="H106" s="841">
        <v>0.25</v>
      </c>
      <c r="I106" s="841" t="s">
        <v>42</v>
      </c>
      <c r="J106" s="842" t="str">
        <f>IFERROR(VLOOKUP(E106,Préroulés_Hybride[],9,FALSE),"-")</f>
        <v>Sucré / Diesel</v>
      </c>
      <c r="K106" s="870" t="str">
        <f>IFERROR(VLOOKUP(E106,Préroulés_Hybride[],3,FALSE),"-")</f>
        <v>-</v>
      </c>
    </row>
    <row r="107" spans="1:14" ht="42.95" customHeight="1">
      <c r="A107" s="966">
        <f>IFERROR(VLOOKUP(E107,Préroulés_Hybride[],12,FALSE),"-")</f>
        <v>3</v>
      </c>
      <c r="B107" s="838" t="str">
        <f>IFERROR(VLOOKUP(E107,Préroulés_Hybride[],13,FALSE),"-")</f>
        <v>x</v>
      </c>
      <c r="C107" s="924">
        <f>IFERROR(VLOOKUP(E107,Préroulés_Hybride[],14,FALSE),"-")</f>
        <v>0.7</v>
      </c>
      <c r="D107" s="829" t="str">
        <f>IFERROR(VLOOKUP(E107,Préroulés_Hybride[],15,FALSE),"-")</f>
        <v>g</v>
      </c>
      <c r="E107" s="964" t="s">
        <v>228</v>
      </c>
      <c r="F107" s="897" t="str">
        <f>IFERROR(VLOOKUP(E107,Préroulés_Hybride[],6,FALSE),"-")</f>
        <v>Rilaxe</v>
      </c>
      <c r="G107" s="941">
        <f>IFERROR(VLOOKUP(E107,Préroulés_Hybride[],17,FALSE),"-")</f>
        <v>19.2</v>
      </c>
      <c r="H107" s="841">
        <v>0.24</v>
      </c>
      <c r="I107" s="841" t="s">
        <v>42</v>
      </c>
      <c r="J107" s="868" t="str">
        <f>IFERROR(VLOOKUP(E107,Préroulés_Hybride[],9,FALSE),"-")</f>
        <v>Diesel / Sucre</v>
      </c>
      <c r="K107" s="869" t="str">
        <f>IFERROR(VLOOKUP(E107,Préroulés_Hybride[],3,FALSE),"-")</f>
        <v>Qc</v>
      </c>
    </row>
    <row r="108" spans="1:14" ht="42.95" customHeight="1">
      <c r="A108" s="966">
        <f>IFERROR(VLOOKUP(E108,Préroulés_Hybride[],12,FALSE),"-")</f>
        <v>3</v>
      </c>
      <c r="B108" s="838" t="str">
        <f>IFERROR(VLOOKUP(E108,Préroulés_Hybride[],13,FALSE),"-")</f>
        <v>x</v>
      </c>
      <c r="C108" s="924">
        <f>IFERROR(VLOOKUP(E108,Préroulés_Hybride[],14,FALSE),"-")</f>
        <v>0.5</v>
      </c>
      <c r="D108" s="829" t="str">
        <f>IFERROR(VLOOKUP(E108,Préroulés_Hybride[],15,FALSE),"-")</f>
        <v>g</v>
      </c>
      <c r="E108" s="964" t="s">
        <v>184</v>
      </c>
      <c r="F108" s="897" t="str">
        <f>IFERROR(VLOOKUP(E108,Préroulés_Hybride[],6,FALSE),"-")</f>
        <v>Fleurs de Chez Nous</v>
      </c>
      <c r="G108" s="941">
        <f>IFERROR(VLOOKUP(E108,Préroulés_Hybride[],17,FALSE),"-")</f>
        <v>13.8</v>
      </c>
      <c r="H108" s="841">
        <v>0.22</v>
      </c>
      <c r="I108" s="841" t="s">
        <v>42</v>
      </c>
      <c r="J108" s="868" t="str">
        <f>IFERROR(VLOOKUP(E108,Préroulés_Hybride[],9,FALSE),"-")</f>
        <v>Fruité / Citronné</v>
      </c>
      <c r="K108" s="869" t="str">
        <f>IFERROR(VLOOKUP(E108,Préroulés_Hybride[],3,FALSE),"-")</f>
        <v>Qc</v>
      </c>
    </row>
    <row r="109" spans="1:14" ht="42.95" customHeight="1">
      <c r="A109" s="967">
        <f>IFERROR(VLOOKUP(E109,Préroulés_Hybride[],12,FALSE),"-")</f>
        <v>3</v>
      </c>
      <c r="B109" s="838" t="str">
        <f>IFERROR(VLOOKUP(E109,Préroulés_Hybride[],13,FALSE),"-")</f>
        <v>x</v>
      </c>
      <c r="C109" s="924">
        <f>IFERROR(VLOOKUP(E109,Préroulés_Hybride[],14,FALSE),"-")</f>
        <v>0.5</v>
      </c>
      <c r="D109" s="885" t="str">
        <f>IFERROR(VLOOKUP(E109,Préroulés_Hybride[],15,FALSE),"-")</f>
        <v>g</v>
      </c>
      <c r="E109" s="964" t="s">
        <v>183</v>
      </c>
      <c r="F109" s="875" t="str">
        <f>IFERROR(VLOOKUP(E109,Préroulés_Hybride[],6,FALSE),"-")</f>
        <v>Promenade</v>
      </c>
      <c r="G109" s="919">
        <f>IFERROR(VLOOKUP(E109,Préroulés_Hybride[],17,FALSE),"-")</f>
        <v>10.6</v>
      </c>
      <c r="H109" s="841">
        <v>0.22</v>
      </c>
      <c r="I109" s="841" t="s">
        <v>42</v>
      </c>
      <c r="J109" s="830" t="str">
        <f>IFERROR(VLOOKUP(E109,Préroulés_Hybride[],9,FALSE),"-")</f>
        <v>Fruité / Sucré</v>
      </c>
      <c r="K109" s="870" t="str">
        <f>IFERROR(VLOOKUP(E109,Préroulés_Hybride[],3,FALSE),"-")</f>
        <v>-</v>
      </c>
    </row>
    <row r="110" spans="1:14" ht="42.95" customHeight="1">
      <c r="A110" s="966">
        <f>IFERROR(VLOOKUP(E110,Préroulés_Hybride[],12,FALSE),"-")</f>
        <v>3</v>
      </c>
      <c r="B110" s="838" t="str">
        <f>IFERROR(VLOOKUP(E110,Préroulés_Hybride[],13,FALSE),"-")</f>
        <v>x</v>
      </c>
      <c r="C110" s="924">
        <f>IFERROR(VLOOKUP(E110,Préroulés_Hybride[],14,FALSE),"-")</f>
        <v>0.5</v>
      </c>
      <c r="D110" s="829" t="str">
        <f>IFERROR(VLOOKUP(E110,Préroulés_Hybride[],15,FALSE),"-")</f>
        <v>g</v>
      </c>
      <c r="E110" s="964" t="s">
        <v>185</v>
      </c>
      <c r="F110" s="875" t="str">
        <f>IFERROR(VLOOKUP(E110,Préroulés_Hybride[],6,FALSE),"-")</f>
        <v>Vert</v>
      </c>
      <c r="G110" s="941">
        <f>IFERROR(VLOOKUP(E110,Préroulés_Hybride[],17,FALSE),"-")</f>
        <v>13.2</v>
      </c>
      <c r="H110" s="841">
        <v>0.21</v>
      </c>
      <c r="I110" s="841" t="s">
        <v>42</v>
      </c>
      <c r="J110" s="842" t="str">
        <f>IFERROR(VLOOKUP(E110,Préroulés_Hybride[],9,FALSE),"-")</f>
        <v>Moufette / Terreux</v>
      </c>
      <c r="K110" s="837" t="str">
        <f>IFERROR(VLOOKUP(E110,Préroulés_Hybride[],3,FALSE),"-")</f>
        <v>Qc</v>
      </c>
    </row>
    <row r="111" spans="1:14" ht="42.95" customHeight="1">
      <c r="A111" s="967">
        <f>IFERROR(VLOOKUP(E111,Préroulés_Hybride[],12,FALSE),"-")</f>
        <v>3</v>
      </c>
      <c r="B111" s="838" t="str">
        <f>IFERROR(VLOOKUP(E111,Préroulés_Hybride[],13,FALSE),"-")</f>
        <v>x</v>
      </c>
      <c r="C111" s="924">
        <f>IFERROR(VLOOKUP(E111,Préroulés_Hybride[],14,FALSE),"-")</f>
        <v>0.5</v>
      </c>
      <c r="D111" s="885" t="str">
        <f>IFERROR(VLOOKUP(E111,Préroulés_Hybride[],15,FALSE),"-")</f>
        <v>g</v>
      </c>
      <c r="E111" s="964" t="s">
        <v>91</v>
      </c>
      <c r="F111" s="875" t="str">
        <f>IFERROR(VLOOKUP(E111,Préroulés_Hybride[],6,FALSE),"-")</f>
        <v>Dubon</v>
      </c>
      <c r="G111" s="919">
        <f>IFERROR(VLOOKUP(E111,Préroulés_Hybride[],17,FALSE),"-")</f>
        <v>13.8</v>
      </c>
      <c r="H111" s="841">
        <v>0.19</v>
      </c>
      <c r="I111" s="841" t="s">
        <v>42</v>
      </c>
      <c r="J111" s="830" t="str">
        <f>IFERROR(VLOOKUP(E111,Préroulés_Hybride[],9,FALSE),"-")</f>
        <v>Terreux / Boisé</v>
      </c>
      <c r="K111" s="870" t="str">
        <f>IFERROR(VLOOKUP(E111,Préroulés_Hybride[],3,FALSE),"-")</f>
        <v>-</v>
      </c>
      <c r="N111" s="1" t="s">
        <v>1</v>
      </c>
    </row>
    <row r="112" spans="1:14" ht="42.95" customHeight="1">
      <c r="A112" s="967">
        <f>IFERROR(VLOOKUP(E112,Préroulés_Hybride[],12,FALSE),"-")</f>
        <v>3</v>
      </c>
      <c r="B112" s="838" t="str">
        <f>IFERROR(VLOOKUP(E112,Préroulés_Hybride[],13,FALSE),"-")</f>
        <v>x</v>
      </c>
      <c r="C112" s="924">
        <f>IFERROR(VLOOKUP(E112,Préroulés_Hybride[],14,FALSE),"-")</f>
        <v>0.66</v>
      </c>
      <c r="D112" s="829" t="str">
        <f>IFERROR(VLOOKUP(E112,Préroulés_Hybride[],15,FALSE),"-")</f>
        <v>g</v>
      </c>
      <c r="E112" s="964" t="s">
        <v>186</v>
      </c>
      <c r="F112" s="875" t="str">
        <f>IFERROR(VLOOKUP(E112,Préroulés_Hybride[],6,FALSE),"-")</f>
        <v>Green Joy</v>
      </c>
      <c r="G112" s="919">
        <f>IFERROR(VLOOKUP(E112,Préroulés_Hybride[],17,FALSE),"-")</f>
        <v>19.899999999999999</v>
      </c>
      <c r="H112" s="841">
        <v>0.09</v>
      </c>
      <c r="I112" s="841">
        <v>0.14000000000000001</v>
      </c>
      <c r="J112" s="830" t="str">
        <f>IFERROR(VLOOKUP(E112,Préroulés_Hybride[],9,FALSE),"-")</f>
        <v>- / -</v>
      </c>
      <c r="K112" s="870" t="str">
        <f>IFERROR(VLOOKUP(E112,Préroulés_Hybride[],3,FALSE),"-")</f>
        <v>Qc</v>
      </c>
    </row>
    <row r="113" spans="1:11" ht="42.95" customHeight="1">
      <c r="A113" s="967">
        <f>IFERROR(VLOOKUP(E113,Préroulés_Hybride[],12,FALSE),"-")</f>
        <v>3</v>
      </c>
      <c r="B113" s="838" t="str">
        <f>IFERROR(VLOOKUP(E113,Préroulés_Hybride[],13,FALSE),"-")</f>
        <v>x</v>
      </c>
      <c r="C113" s="924">
        <f>IFERROR(VLOOKUP(E113,Préroulés_Hybride[],14,FALSE),"-")</f>
        <v>0.5</v>
      </c>
      <c r="D113" s="885" t="str">
        <f>IFERROR(VLOOKUP(E113,Préroulés_Hybride[],15,FALSE),"-")</f>
        <v>g</v>
      </c>
      <c r="E113" s="964" t="s">
        <v>93</v>
      </c>
      <c r="F113" s="875" t="str">
        <f>IFERROR(VLOOKUP(E113,Préroulés_Hybride[],6,FALSE),"-")</f>
        <v>Twd.</v>
      </c>
      <c r="G113" s="941">
        <f>IFERROR(VLOOKUP(E113,Préroulés_Hybride[],17,FALSE),"-")</f>
        <v>10.199999999999999</v>
      </c>
      <c r="H113" s="841">
        <v>0.06</v>
      </c>
      <c r="I113" s="841">
        <v>0.08</v>
      </c>
      <c r="J113" s="842" t="str">
        <f>IFERROR(VLOOKUP(E113,Préroulés_Hybride[],9,FALSE),"-")</f>
        <v>- / -</v>
      </c>
      <c r="K113" s="870" t="str">
        <f>IFERROR(VLOOKUP(E113,Préroulés_Hybride[],3,FALSE),"-")</f>
        <v>-</v>
      </c>
    </row>
    <row r="114" spans="1:11" ht="42.95" customHeight="1">
      <c r="A114" s="967">
        <f>IFERROR(VLOOKUP(E114,Préroulés_Hybride[],12,FALSE),"-")</f>
        <v>3</v>
      </c>
      <c r="B114" s="838" t="str">
        <f>IFERROR(VLOOKUP(E114,Préroulés_Hybride[],13,FALSE),"-")</f>
        <v>x</v>
      </c>
      <c r="C114" s="924">
        <f>IFERROR(VLOOKUP(E114,Préroulés_Hybride[],14,FALSE),"-")</f>
        <v>0.35</v>
      </c>
      <c r="D114" s="885" t="str">
        <f>IFERROR(VLOOKUP(E114,Préroulés_Hybride[],15,FALSE),"-")</f>
        <v>g</v>
      </c>
      <c r="E114" s="964" t="s">
        <v>229</v>
      </c>
      <c r="F114" s="875" t="str">
        <f>IFERROR(VLOOKUP(E114,Préroulés_Hybride[],6,FALSE),"-")</f>
        <v>Six Lunes</v>
      </c>
      <c r="G114" s="965">
        <f>IFERROR(VLOOKUP(E114,Préroulés_Hybride[],17,FALSE),"-")</f>
        <v>10.1</v>
      </c>
      <c r="H114" s="841">
        <v>0</v>
      </c>
      <c r="I114" s="841">
        <v>0.15</v>
      </c>
      <c r="J114" s="830" t="str">
        <f>IFERROR(VLOOKUP(E114,Préroulés_Hybride[],9,FALSE),"-")</f>
        <v>- / -</v>
      </c>
      <c r="K114" s="870" t="str">
        <f>IFERROR(VLOOKUP(E114,Préroulés_Hybride[],3,FALSE),"-")</f>
        <v>Qc</v>
      </c>
    </row>
    <row r="115" spans="1:11" ht="42.95" customHeight="1">
      <c r="A115" s="967">
        <f>IFERROR(VLOOKUP(E115,Préroulés_Hybride[],12,FALSE),"-")</f>
        <v>4</v>
      </c>
      <c r="B115" s="838" t="str">
        <f>IFERROR(VLOOKUP(E115,Préroulés_Hybride[],13,FALSE),"-")</f>
        <v>x</v>
      </c>
      <c r="C115" s="924">
        <f>IFERROR(VLOOKUP(E115,Préroulés_Hybride[],14,FALSE),"-")</f>
        <v>0.25</v>
      </c>
      <c r="D115" s="829" t="str">
        <f>IFERROR(VLOOKUP(E115,Préroulés_Hybride[],15,FALSE),"-")</f>
        <v>g</v>
      </c>
      <c r="E115" s="964" t="s">
        <v>187</v>
      </c>
      <c r="F115" s="875" t="str">
        <f>IFERROR(VLOOKUP(E115,Préroulés_Hybride[],6,FALSE),"-")</f>
        <v>IRONY</v>
      </c>
      <c r="G115" s="919">
        <f>IFERROR(VLOOKUP(E115,Préroulés_Hybride[],17,FALSE),"-")</f>
        <v>10</v>
      </c>
      <c r="H115" s="841">
        <v>0.21</v>
      </c>
      <c r="I115" s="841" t="s">
        <v>42</v>
      </c>
      <c r="J115" s="830" t="str">
        <f>IFERROR(VLOOKUP(E115,Préroulés_Hybride[],9,FALSE),"-")</f>
        <v>Citronné / Sucré</v>
      </c>
      <c r="K115" s="870" t="str">
        <f>IFERROR(VLOOKUP(E115,Préroulés_Hybride[],3,FALSE),"-")</f>
        <v>Qc</v>
      </c>
    </row>
    <row r="116" spans="1:11" ht="42.95" customHeight="1">
      <c r="A116" s="967">
        <f>IFERROR(VLOOKUP(E116,Préroulés_Hybride[],12,FALSE),"-")</f>
        <v>5</v>
      </c>
      <c r="B116" s="838" t="str">
        <f>IFERROR(VLOOKUP(E116,Préroulés_Hybride[],13,FALSE),"-")</f>
        <v>x</v>
      </c>
      <c r="C116" s="924">
        <f>IFERROR(VLOOKUP(E116,Préroulés_Hybride[],14,FALSE),"-")</f>
        <v>0.5</v>
      </c>
      <c r="D116" s="885" t="str">
        <f>IFERROR(VLOOKUP(E116,Préroulés_Hybride[],15,FALSE),"-")</f>
        <v>g</v>
      </c>
      <c r="E116" s="978" t="s">
        <v>98</v>
      </c>
      <c r="F116" s="984" t="str">
        <f>IFERROR(VLOOKUP(E116,Préroulés_Hybride[],6,FALSE),"-")</f>
        <v>Tribal</v>
      </c>
      <c r="G116" s="985">
        <f>IFERROR(VLOOKUP(E116,Préroulés_Hybride[],17,FALSE),"-")</f>
        <v>23</v>
      </c>
      <c r="H116" s="841">
        <v>0.28999999999999998</v>
      </c>
      <c r="I116" s="841" t="s">
        <v>42</v>
      </c>
      <c r="J116" s="842" t="str">
        <f>IFERROR(VLOOKUP(E116,Préroulés_Hybride[],9,FALSE),"-")</f>
        <v>Citronné / Diesel</v>
      </c>
      <c r="K116" s="870" t="str">
        <f>IFERROR(VLOOKUP(E116,Préroulés_Hybride[],3,FALSE),"-")</f>
        <v>Qc</v>
      </c>
    </row>
    <row r="117" spans="1:11" ht="42.95" customHeight="1">
      <c r="A117" s="967">
        <f>IFERROR(VLOOKUP(E117,Préroulés_Hybride[],12,FALSE),"-")</f>
        <v>5</v>
      </c>
      <c r="B117" s="838" t="str">
        <f>IFERROR(VLOOKUP(E117,Préroulés_Hybride[],13,FALSE),"-")</f>
        <v>x</v>
      </c>
      <c r="C117" s="924">
        <f>IFERROR(VLOOKUP(E117,Préroulés_Hybride[],14,FALSE),"-")</f>
        <v>0.5</v>
      </c>
      <c r="D117" s="885" t="str">
        <f>IFERROR(VLOOKUP(E117,Préroulés_Hybride[],15,FALSE),"-")</f>
        <v>g</v>
      </c>
      <c r="E117" s="964" t="s">
        <v>188</v>
      </c>
      <c r="F117" s="875" t="str">
        <f>IFERROR(VLOOKUP(E117,Préroulés_Hybride[],6,FALSE),"-")</f>
        <v>Ono Cannabis</v>
      </c>
      <c r="G117" s="941">
        <f>IFERROR(VLOOKUP(E117,Préroulés_Hybride[],17,FALSE),"-")</f>
        <v>24.9</v>
      </c>
      <c r="H117" s="841">
        <v>0.28999999999999998</v>
      </c>
      <c r="I117" s="841" t="s">
        <v>42</v>
      </c>
      <c r="J117" s="842" t="str">
        <f>IFERROR(VLOOKUP(E117,Préroulés_Hybride[],9,FALSE),"-")</f>
        <v>Fruité / Sucré</v>
      </c>
      <c r="K117" s="870" t="str">
        <f>IFERROR(VLOOKUP(E117,Préroulés_Hybride[],3,FALSE),"-")</f>
        <v>Qc</v>
      </c>
    </row>
    <row r="118" spans="1:11" ht="42.95" customHeight="1">
      <c r="A118" s="966">
        <f>IFERROR(VLOOKUP(E118,Préroulés_Hybride[],12,FALSE),"-")</f>
        <v>5</v>
      </c>
      <c r="B118" s="838" t="str">
        <f>IFERROR(VLOOKUP(E118,Préroulés_Hybride[],13,FALSE),"-")</f>
        <v>x</v>
      </c>
      <c r="C118" s="924">
        <f>IFERROR(VLOOKUP(E118,Préroulés_Hybride[],14,FALSE),"-")</f>
        <v>0.5</v>
      </c>
      <c r="D118" s="829" t="str">
        <f>IFERROR(VLOOKUP(E118,Préroulés_Hybride[],15,FALSE),"-")</f>
        <v>g</v>
      </c>
      <c r="E118" s="964" t="s">
        <v>189</v>
      </c>
      <c r="F118" s="875" t="str">
        <f>IFERROR(VLOOKUP(E118,Préroulés_Hybride[],6,FALSE),"-")</f>
        <v>QcGoldtech</v>
      </c>
      <c r="G118" s="919">
        <f>IFERROR(VLOOKUP(E118,Préroulés_Hybride[],17,FALSE),"-")</f>
        <v>22.2</v>
      </c>
      <c r="H118" s="841">
        <v>0.27</v>
      </c>
      <c r="I118" s="841" t="s">
        <v>42</v>
      </c>
      <c r="J118" s="830" t="str">
        <f>IFERROR(VLOOKUP(E118,Préroulés_Hybride[],9,FALSE),"-")</f>
        <v>Épicé / Terreux</v>
      </c>
      <c r="K118" s="837" t="str">
        <f>IFERROR(VLOOKUP(E118,Préroulés_Hybride[],3,FALSE),"-")</f>
        <v>Qc</v>
      </c>
    </row>
    <row r="119" spans="1:11" ht="42.95" customHeight="1">
      <c r="A119" s="966">
        <f>IFERROR(VLOOKUP(E119,Préroulés_Hybride[],12,FALSE),"-")</f>
        <v>5</v>
      </c>
      <c r="B119" s="838" t="str">
        <f>IFERROR(VLOOKUP(E119,Préroulés_Hybride[],13,FALSE),"-")</f>
        <v>x</v>
      </c>
      <c r="C119" s="924">
        <f>IFERROR(VLOOKUP(E119,Préroulés_Hybride[],14,FALSE),"-")</f>
        <v>0.5</v>
      </c>
      <c r="D119" s="829" t="str">
        <f>IFERROR(VLOOKUP(E119,Préroulés_Hybride[],15,FALSE),"-")</f>
        <v>g</v>
      </c>
      <c r="E119" s="964" t="s">
        <v>190</v>
      </c>
      <c r="F119" s="875" t="str">
        <f>IFERROR(VLOOKUP(E119,Préroulés_Hybride[],6,FALSE),"-")</f>
        <v>Cactus</v>
      </c>
      <c r="G119" s="941">
        <f>IFERROR(VLOOKUP(E119,Préroulés_Hybride[],17,FALSE),"-")</f>
        <v>24</v>
      </c>
      <c r="H119" s="841">
        <v>0.27</v>
      </c>
      <c r="I119" s="841" t="s">
        <v>42</v>
      </c>
      <c r="J119" s="842" t="str">
        <f>IFERROR(VLOOKUP(E119,Préroulés_Hybride[],9,FALSE),"-")</f>
        <v>Épicé / Terreux</v>
      </c>
      <c r="K119" s="837" t="str">
        <f>IFERROR(VLOOKUP(E119,Préroulés_Hybride[],3,FALSE),"-")</f>
        <v>Qc</v>
      </c>
    </row>
    <row r="120" spans="1:11" ht="42.95" customHeight="1">
      <c r="A120" s="966">
        <f>IFERROR(VLOOKUP(E120,Préroulés_Hybride[],12,FALSE),"-")</f>
        <v>5</v>
      </c>
      <c r="B120" s="838" t="str">
        <f>IFERROR(VLOOKUP(E120,Préroulés_Hybride[],13,FALSE),"-")</f>
        <v>x</v>
      </c>
      <c r="C120" s="924">
        <f>IFERROR(VLOOKUP(E120,Préroulés_Hybride[],14,FALSE),"-")</f>
        <v>0.5</v>
      </c>
      <c r="D120" s="829" t="str">
        <f>IFERROR(VLOOKUP(E120,Préroulés_Hybride[],15,FALSE),"-")</f>
        <v>g</v>
      </c>
      <c r="E120" s="964" t="s">
        <v>107</v>
      </c>
      <c r="F120" s="875" t="str">
        <f>IFERROR(VLOOKUP(E120,Préroulés_Hybride[],6,FALSE),"-")</f>
        <v>DLYS</v>
      </c>
      <c r="G120" s="965">
        <f>IFERROR(VLOOKUP(E120,Préroulés_Hybride[],17,FALSE),"-")</f>
        <v>16.3</v>
      </c>
      <c r="H120" s="841">
        <v>0.25</v>
      </c>
      <c r="I120" s="841" t="s">
        <v>42</v>
      </c>
      <c r="J120" s="830" t="str">
        <f>IFERROR(VLOOKUP(E120,Préroulés_Hybride[],9,FALSE),"-")</f>
        <v>- / -</v>
      </c>
      <c r="K120" s="837" t="str">
        <f>IFERROR(VLOOKUP(E120,Préroulés_Hybride[],3,FALSE),"-")</f>
        <v>Qc</v>
      </c>
    </row>
    <row r="121" spans="1:11" ht="42.95" customHeight="1">
      <c r="A121" s="966">
        <f>IFERROR(VLOOKUP(E121,Préroulés_Hybride[],12,FALSE),"-")</f>
        <v>5</v>
      </c>
      <c r="B121" s="838" t="str">
        <f>IFERROR(VLOOKUP(E121,Préroulés_Hybride[],13,FALSE),"-")</f>
        <v>x</v>
      </c>
      <c r="C121" s="924">
        <f>IFERROR(VLOOKUP(E121,Préroulés_Hybride[],14,FALSE),"-")</f>
        <v>0.33</v>
      </c>
      <c r="D121" s="829" t="str">
        <f>IFERROR(VLOOKUP(E121,Préroulés_Hybride[],15,FALSE),"-")</f>
        <v>g</v>
      </c>
      <c r="E121" s="964" t="s">
        <v>104</v>
      </c>
      <c r="F121" s="875" t="str">
        <f>IFERROR(VLOOKUP(E121,Préroulés_Hybride[],6,FALSE),"-")</f>
        <v>Pure Laine Cannabis</v>
      </c>
      <c r="G121" s="919">
        <f>IFERROR(VLOOKUP(E121,Préroulés_Hybride[],17,FALSE),"-")</f>
        <v>13.3</v>
      </c>
      <c r="H121" s="841">
        <v>0.25</v>
      </c>
      <c r="I121" s="841" t="s">
        <v>42</v>
      </c>
      <c r="J121" s="830" t="str">
        <f>IFERROR(VLOOKUP(E121,Préroulés_Hybride[],9,FALSE),"-")</f>
        <v>- / -</v>
      </c>
      <c r="K121" s="837" t="str">
        <f>IFERROR(VLOOKUP(E121,Préroulés_Hybride[],3,FALSE),"-")</f>
        <v>Qc</v>
      </c>
    </row>
    <row r="122" spans="1:11" ht="42.95" customHeight="1">
      <c r="A122" s="966">
        <f>IFERROR(VLOOKUP(E122,Préroulés_Hybride[],12,FALSE),"-")</f>
        <v>5</v>
      </c>
      <c r="B122" s="838" t="str">
        <f>IFERROR(VLOOKUP(E122,Préroulés_Hybride[],13,FALSE),"-")</f>
        <v>x</v>
      </c>
      <c r="C122" s="924">
        <f>IFERROR(VLOOKUP(E122,Préroulés_Hybride[],14,FALSE),"-")</f>
        <v>0.5</v>
      </c>
      <c r="D122" s="829" t="str">
        <f>IFERROR(VLOOKUP(E122,Préroulés_Hybride[],15,FALSE),"-")</f>
        <v>g</v>
      </c>
      <c r="E122" s="964" t="s">
        <v>191</v>
      </c>
      <c r="F122" s="875" t="str">
        <f>IFERROR(VLOOKUP(E122,Préroulés_Hybride[],6,FALSE),"-")</f>
        <v>Broken Coast</v>
      </c>
      <c r="G122" s="941">
        <f>IFERROR(VLOOKUP(E122,Préroulés_Hybride[],17,FALSE),"-")</f>
        <v>30.2</v>
      </c>
      <c r="H122" s="841">
        <v>0.24</v>
      </c>
      <c r="I122" s="841" t="s">
        <v>42</v>
      </c>
      <c r="J122" s="842" t="str">
        <f>IFERROR(VLOOKUP(E122,Préroulés_Hybride[],9,FALSE),"-")</f>
        <v>- / -</v>
      </c>
      <c r="K122" s="837" t="str">
        <f>IFERROR(VLOOKUP(E122,Préroulés_Hybride[],3,FALSE),"-")</f>
        <v>-</v>
      </c>
    </row>
    <row r="123" spans="1:11" ht="42.95" customHeight="1">
      <c r="A123" s="967">
        <f>IFERROR(VLOOKUP(E123,Préroulés_Hybride[],12,FALSE),"-")</f>
        <v>5</v>
      </c>
      <c r="B123" s="838" t="str">
        <f>IFERROR(VLOOKUP(E123,Préroulés_Hybride[],13,FALSE),"-")</f>
        <v>x</v>
      </c>
      <c r="C123" s="924">
        <f>IFERROR(VLOOKUP(E123,Préroulés_Hybride[],14,FALSE),"-")</f>
        <v>0.5</v>
      </c>
      <c r="D123" s="885" t="str">
        <f>IFERROR(VLOOKUP(E123,Préroulés_Hybride[],15,FALSE),"-")</f>
        <v>g</v>
      </c>
      <c r="E123" s="978" t="s">
        <v>192</v>
      </c>
      <c r="F123" s="984" t="str">
        <f>IFERROR(VLOOKUP(E123,Préroulés_Hybride[],6,FALSE),"-")</f>
        <v>QcGoldtech</v>
      </c>
      <c r="G123" s="991">
        <f>IFERROR(VLOOKUP(E123,Préroulés_Hybride[],17,FALSE),"-")</f>
        <v>20</v>
      </c>
      <c r="H123" s="841">
        <v>0.22</v>
      </c>
      <c r="I123" s="841" t="s">
        <v>42</v>
      </c>
      <c r="J123" s="830" t="str">
        <f>IFERROR(VLOOKUP(E123,Préroulés_Hybride[],9,FALSE),"-")</f>
        <v>Floral / Fruité</v>
      </c>
      <c r="K123" s="870" t="str">
        <f>IFERROR(VLOOKUP(E123,Préroulés_Hybride[],3,FALSE),"-")</f>
        <v>Qc</v>
      </c>
    </row>
    <row r="124" spans="1:11" ht="42.95" customHeight="1">
      <c r="A124" s="966">
        <f>IFERROR(VLOOKUP(E124,Préroulés_Hybride[],12,FALSE),"-")</f>
        <v>5</v>
      </c>
      <c r="B124" s="838" t="str">
        <f>IFERROR(VLOOKUP(E124,Préroulés_Hybride[],13,FALSE),"-")</f>
        <v>x</v>
      </c>
      <c r="C124" s="924">
        <f>IFERROR(VLOOKUP(E124,Préroulés_Hybride[],14,FALSE),"-")</f>
        <v>0.5</v>
      </c>
      <c r="D124" s="829" t="str">
        <f>IFERROR(VLOOKUP(E124,Préroulés_Hybride[],15,FALSE),"-")</f>
        <v>g</v>
      </c>
      <c r="E124" s="964" t="s">
        <v>193</v>
      </c>
      <c r="F124" s="875" t="str">
        <f>IFERROR(VLOOKUP(E124,Préroulés_Hybride[],6,FALSE),"-")</f>
        <v>Clem &amp; Co</v>
      </c>
      <c r="G124" s="941">
        <f>IFERROR(VLOOKUP(E124,Préroulés_Hybride[],17,FALSE),"-")</f>
        <v>22.8</v>
      </c>
      <c r="H124" s="841">
        <v>0.08</v>
      </c>
      <c r="I124" s="841">
        <v>0.12</v>
      </c>
      <c r="J124" s="842" t="str">
        <f>IFERROR(VLOOKUP(E124,Préroulés_Hybride[],9,FALSE),"-")</f>
        <v>Fruité / Floral</v>
      </c>
      <c r="K124" s="837" t="str">
        <f>IFERROR(VLOOKUP(E124,Préroulés_Hybride[],3,FALSE),"-")</f>
        <v>Qc</v>
      </c>
    </row>
    <row r="125" spans="1:11" ht="42.95" customHeight="1">
      <c r="A125" s="966">
        <f>IFERROR(VLOOKUP(E125,Préroulés_Hybride[],12,FALSE),"-")</f>
        <v>5</v>
      </c>
      <c r="B125" s="838" t="str">
        <f>IFERROR(VLOOKUP(E125,Préroulés_Hybride[],13,FALSE),"-")</f>
        <v>x</v>
      </c>
      <c r="C125" s="924">
        <f>IFERROR(VLOOKUP(E125,Préroulés_Hybride[],14,FALSE),"-")</f>
        <v>0.5</v>
      </c>
      <c r="D125" s="829" t="str">
        <f>IFERROR(VLOOKUP(E125,Préroulés_Hybride[],15,FALSE),"-")</f>
        <v>g</v>
      </c>
      <c r="E125" s="964" t="s">
        <v>194</v>
      </c>
      <c r="F125" s="875" t="str">
        <f>IFERROR(VLOOKUP(E125,Préroulés_Hybride[],6,FALSE),"-")</f>
        <v>MicroCannabi</v>
      </c>
      <c r="G125" s="941">
        <f>IFERROR(VLOOKUP(E125,Préroulés_Hybride[],17,FALSE),"-")</f>
        <v>25</v>
      </c>
      <c r="H125" s="841">
        <v>0.08</v>
      </c>
      <c r="I125" s="841">
        <v>0.1</v>
      </c>
      <c r="J125" s="842" t="str">
        <f>IFERROR(VLOOKUP(E125,Préroulés_Hybride[],9,FALSE),"-")</f>
        <v>- / -</v>
      </c>
      <c r="K125" s="870" t="str">
        <f>IFERROR(VLOOKUP(E125,Préroulés_Hybride[],3,FALSE),"-")</f>
        <v>Qc</v>
      </c>
    </row>
    <row r="126" spans="1:11" ht="42.95" customHeight="1">
      <c r="A126" s="967">
        <f>IFERROR(VLOOKUP(E126,Préroulés_Hybride[],12,FALSE),"-")</f>
        <v>5</v>
      </c>
      <c r="B126" s="838" t="str">
        <f>IFERROR(VLOOKUP(E126,Préroulés_Hybride[],13,FALSE),"-")</f>
        <v>x</v>
      </c>
      <c r="C126" s="924">
        <f>IFERROR(VLOOKUP(E126,Préroulés_Hybride[],14,FALSE),"-")</f>
        <v>0.5</v>
      </c>
      <c r="D126" s="885" t="str">
        <f>IFERROR(VLOOKUP(E126,Préroulés_Hybride[],15,FALSE),"-")</f>
        <v>g</v>
      </c>
      <c r="E126" s="978" t="s">
        <v>110</v>
      </c>
      <c r="F126" s="984" t="str">
        <f>IFERROR(VLOOKUP(E126,Préroulés_Hybride[],6,FALSE),"-")</f>
        <v>Orchid</v>
      </c>
      <c r="G126" s="991">
        <f>IFERROR(VLOOKUP(E126,Préroulés_Hybride[],17,FALSE),"-")</f>
        <v>23</v>
      </c>
      <c r="H126" s="841">
        <v>7.0000000000000007E-2</v>
      </c>
      <c r="I126" s="841">
        <v>0.1</v>
      </c>
      <c r="J126" s="830" t="str">
        <f>IFERROR(VLOOKUP(E126,Préroulés_Hybride[],9,FALSE),"-")</f>
        <v>Fruité / Sucré</v>
      </c>
      <c r="K126" s="870" t="str">
        <f>IFERROR(VLOOKUP(E126,Préroulés_Hybride[],3,FALSE),"-")</f>
        <v>Qc</v>
      </c>
    </row>
    <row r="127" spans="1:11" ht="42.95" customHeight="1">
      <c r="A127" s="967">
        <f>IFERROR(VLOOKUP(E127,Préroulés_Hybride[],12,FALSE),"-")</f>
        <v>5</v>
      </c>
      <c r="B127" s="838" t="str">
        <f>IFERROR(VLOOKUP(E127,Préroulés_Hybride[],13,FALSE),"-")</f>
        <v>x</v>
      </c>
      <c r="C127" s="924">
        <f>IFERROR(VLOOKUP(E127,Préroulés_Hybride[],14,FALSE),"-")</f>
        <v>0.5</v>
      </c>
      <c r="D127" s="829" t="str">
        <f>IFERROR(VLOOKUP(E127,Préroulés_Hybride[],15,FALSE),"-")</f>
        <v>g</v>
      </c>
      <c r="E127" s="964" t="s">
        <v>230</v>
      </c>
      <c r="F127" s="897" t="str">
        <f>IFERROR(VLOOKUP(E127,Préroulés_Hybride[],6,FALSE),"-")</f>
        <v>Fleurons</v>
      </c>
      <c r="G127" s="941">
        <f>IFERROR(VLOOKUP(E127,Préroulés_Hybride[],17,FALSE),"-")</f>
        <v>22.4</v>
      </c>
      <c r="H127" s="841">
        <v>7.0000000000000007E-2</v>
      </c>
      <c r="I127" s="841">
        <v>0.05</v>
      </c>
      <c r="J127" s="868" t="str">
        <f>IFERROR(VLOOKUP(E127,Préroulés_Hybride[],9,FALSE),"-")</f>
        <v>- / -</v>
      </c>
      <c r="K127" s="896" t="str">
        <f>IFERROR(VLOOKUP(E127,Préroulés_Hybride[],3,FALSE),"-")</f>
        <v>Qc</v>
      </c>
    </row>
    <row r="128" spans="1:11" ht="42.95" customHeight="1">
      <c r="A128" s="966">
        <f>IFERROR(VLOOKUP(E128,Préroulés_Hybride[],12,FALSE),"-")</f>
        <v>5</v>
      </c>
      <c r="B128" s="838" t="str">
        <f>IFERROR(VLOOKUP(E128,Préroulés_Hybride[],13,FALSE),"-")</f>
        <v>x</v>
      </c>
      <c r="C128" s="924">
        <f>IFERROR(VLOOKUP(E128,Préroulés_Hybride[],14,FALSE),"-")</f>
        <v>0.5</v>
      </c>
      <c r="D128" s="829" t="str">
        <f>IFERROR(VLOOKUP(E128,Préroulés_Hybride[],15,FALSE),"-")</f>
        <v>g</v>
      </c>
      <c r="E128" s="964" t="s">
        <v>231</v>
      </c>
      <c r="F128" s="875" t="str">
        <f>IFERROR(VLOOKUP(E128,Préroulés_Hybride[],6,FALSE),"-")</f>
        <v>The Green Organic Dutchman</v>
      </c>
      <c r="G128" s="919">
        <f>IFERROR(VLOOKUP(E128,Préroulés_Hybride[],17,FALSE),"-")</f>
        <v>19.899999999999999</v>
      </c>
      <c r="H128" s="841">
        <v>0.06</v>
      </c>
      <c r="I128" s="841">
        <v>0.11</v>
      </c>
      <c r="J128" s="830" t="str">
        <f>IFERROR(VLOOKUP(E128,Préroulés_Hybride[],9,FALSE),"-")</f>
        <v>Citronné / Moufette</v>
      </c>
      <c r="K128" s="870" t="str">
        <f>IFERROR(VLOOKUP(E128,Préroulés_Hybride[],3,FALSE),"-")</f>
        <v>-</v>
      </c>
    </row>
    <row r="129" spans="1:11" ht="42.95" customHeight="1">
      <c r="A129" s="966">
        <f>IFERROR(VLOOKUP(E129,Préroulés_Hybride[],12,FALSE),"-")</f>
        <v>5</v>
      </c>
      <c r="B129" s="838" t="str">
        <f>IFERROR(VLOOKUP(E129,Préroulés_Hybride[],13,FALSE),"-")</f>
        <v>x</v>
      </c>
      <c r="C129" s="924">
        <f>IFERROR(VLOOKUP(E129,Préroulés_Hybride[],14,FALSE),"-")</f>
        <v>0.5</v>
      </c>
      <c r="D129" s="829" t="str">
        <f>IFERROR(VLOOKUP(E129,Préroulés_Hybride[],15,FALSE),"-")</f>
        <v>g</v>
      </c>
      <c r="E129" s="964" t="s">
        <v>195</v>
      </c>
      <c r="F129" s="875" t="str">
        <f>IFERROR(VLOOKUP(E129,Préroulés_Hybride[],6,FALSE),"-")</f>
        <v>Lunaire</v>
      </c>
      <c r="G129" s="941">
        <f>IFERROR(VLOOKUP(E129,Préroulés_Hybride[],17,FALSE),"-")</f>
        <v>24</v>
      </c>
      <c r="H129" s="841">
        <v>0</v>
      </c>
      <c r="I129" s="841">
        <v>0.11</v>
      </c>
      <c r="J129" s="842" t="str">
        <f>IFERROR(VLOOKUP(E129,Préroulés_Hybride[],9,FALSE),"-")</f>
        <v>Floral / Fruité</v>
      </c>
      <c r="K129" s="870" t="str">
        <f>IFERROR(VLOOKUP(E129,Préroulés_Hybride[],3,FALSE),"-")</f>
        <v>Qc</v>
      </c>
    </row>
    <row r="130" spans="1:11" ht="42.95" customHeight="1">
      <c r="A130" s="966">
        <f>IFERROR(VLOOKUP(E130,Préroulés_Hybride[],12,FALSE),"-")</f>
        <v>7</v>
      </c>
      <c r="B130" s="838" t="str">
        <f>IFERROR(VLOOKUP(E130,Préroulés_Hybride[],13,FALSE),"-")</f>
        <v>x</v>
      </c>
      <c r="C130" s="924">
        <f>IFERROR(VLOOKUP(E130,Préroulés_Hybride[],14,FALSE),"-")</f>
        <v>0.5</v>
      </c>
      <c r="D130" s="829" t="str">
        <f>IFERROR(VLOOKUP(E130,Préroulés_Hybride[],15,FALSE),"-")</f>
        <v>g</v>
      </c>
      <c r="E130" s="964" t="s">
        <v>196</v>
      </c>
      <c r="F130" s="875" t="str">
        <f>IFERROR(VLOOKUP(E130,Préroulés_Hybride[],6,FALSE),"-")</f>
        <v>Sheeesh!</v>
      </c>
      <c r="G130" s="941">
        <f>IFERROR(VLOOKUP(E130,Préroulés_Hybride[],17,FALSE),"-")</f>
        <v>25</v>
      </c>
      <c r="H130" s="841">
        <v>0.28999999999999998</v>
      </c>
      <c r="I130" s="841" t="s">
        <v>42</v>
      </c>
      <c r="J130" s="842" t="str">
        <f>IFERROR(VLOOKUP(E130,Préroulés_Hybride[],9,FALSE),"-")</f>
        <v>Fruité / Citronné</v>
      </c>
      <c r="K130" s="870" t="str">
        <f>IFERROR(VLOOKUP(E130,Préroulés_Hybride[],3,FALSE),"-")</f>
        <v>Qc</v>
      </c>
    </row>
    <row r="131" spans="1:11" ht="42.95" customHeight="1">
      <c r="A131" s="966">
        <f>IFERROR(VLOOKUP(E131,Préroulés_Hybride[],12,FALSE),"-")</f>
        <v>7</v>
      </c>
      <c r="B131" s="838" t="str">
        <f>IFERROR(VLOOKUP(E131,Préroulés_Hybride[],13,FALSE),"-")</f>
        <v>x</v>
      </c>
      <c r="C131" s="924">
        <f>IFERROR(VLOOKUP(E131,Préroulés_Hybride[],14,FALSE),"-")</f>
        <v>0.5</v>
      </c>
      <c r="D131" s="829" t="str">
        <f>IFERROR(VLOOKUP(E131,Préroulés_Hybride[],15,FALSE),"-")</f>
        <v>g</v>
      </c>
      <c r="E131" s="964" t="s">
        <v>197</v>
      </c>
      <c r="F131" s="875" t="str">
        <f>IFERROR(VLOOKUP(E131,Préroulés_Hybride[],6,FALSE),"-")</f>
        <v>Sheeesh!</v>
      </c>
      <c r="G131" s="941">
        <f>IFERROR(VLOOKUP(E131,Préroulés_Hybride[],17,FALSE),"-")</f>
        <v>25</v>
      </c>
      <c r="H131" s="841">
        <v>0.26</v>
      </c>
      <c r="I131" s="841" t="s">
        <v>42</v>
      </c>
      <c r="J131" s="842" t="str">
        <f>IFERROR(VLOOKUP(E131,Préroulés_Hybride[],9,FALSE),"-")</f>
        <v>Diesel / Mouffette</v>
      </c>
      <c r="K131" s="870" t="str">
        <f>IFERROR(VLOOKUP(E131,Préroulés_Hybride[],3,FALSE),"-")</f>
        <v>Qc</v>
      </c>
    </row>
    <row r="132" spans="1:11" ht="42.95" customHeight="1">
      <c r="A132" s="967">
        <f>IFERROR(VLOOKUP(E132,Préroulés_Hybride[],12,FALSE),"-")</f>
        <v>7</v>
      </c>
      <c r="B132" s="838" t="str">
        <f>IFERROR(VLOOKUP(E132,Préroulés_Hybride[],13,FALSE),"-")</f>
        <v>x</v>
      </c>
      <c r="C132" s="924">
        <f>IFERROR(VLOOKUP(E132,Préroulés_Hybride[],14,FALSE),"-")</f>
        <v>0.5</v>
      </c>
      <c r="D132" s="885" t="str">
        <f>IFERROR(VLOOKUP(E132,Préroulés_Hybride[],15,FALSE),"-")</f>
        <v>g</v>
      </c>
      <c r="E132" s="964" t="s">
        <v>198</v>
      </c>
      <c r="F132" s="875" t="str">
        <f>IFERROR(VLOOKUP(E132,Préroulés_Hybride[],6,FALSE),"-")</f>
        <v>Équilibre</v>
      </c>
      <c r="G132" s="965">
        <f>IFERROR(VLOOKUP(E132,Préroulés_Hybride[],17,FALSE),"-")</f>
        <v>24</v>
      </c>
      <c r="H132" s="841">
        <v>0</v>
      </c>
      <c r="I132" s="841">
        <v>0.12</v>
      </c>
      <c r="J132" s="830" t="str">
        <f>IFERROR(VLOOKUP(E132,Préroulés_Hybride[],9,FALSE),"-")</f>
        <v>- / -</v>
      </c>
      <c r="K132" s="870" t="str">
        <f>IFERROR(VLOOKUP(E132,Préroulés_Hybride[],3,FALSE),"-")</f>
        <v>Qc</v>
      </c>
    </row>
    <row r="133" spans="1:11" ht="42.95" customHeight="1">
      <c r="A133" s="966">
        <f>IFERROR(VLOOKUP(E133,Préroulés_Hybride[],12,FALSE),"-")</f>
        <v>7</v>
      </c>
      <c r="B133" s="838" t="str">
        <f>IFERROR(VLOOKUP(E133,Préroulés_Hybride[],13,FALSE),"-")</f>
        <v>x</v>
      </c>
      <c r="C133" s="924">
        <f>IFERROR(VLOOKUP(E133,Préroulés_Hybride[],14,FALSE),"-")</f>
        <v>0.5</v>
      </c>
      <c r="D133" s="829" t="str">
        <f>IFERROR(VLOOKUP(E133,Préroulés_Hybride[],15,FALSE),"-")</f>
        <v>g</v>
      </c>
      <c r="E133" s="964" t="s">
        <v>232</v>
      </c>
      <c r="F133" s="875" t="str">
        <f>IFERROR(VLOOKUP(E133,Préroulés_Hybride[],6,FALSE),"-")</f>
        <v>QcGoldtech</v>
      </c>
      <c r="G133" s="965">
        <f>IFERROR(VLOOKUP(E133,Préroulés_Hybride[],17,FALSE),"-")</f>
        <v>28.4</v>
      </c>
      <c r="H133" s="841">
        <v>0</v>
      </c>
      <c r="I133" s="841">
        <v>0.14000000000000001</v>
      </c>
      <c r="J133" s="830" t="str">
        <f>IFERROR(VLOOKUP(E133,Préroulés_Hybride[],9,FALSE),"-")</f>
        <v>- / -</v>
      </c>
      <c r="K133" s="870" t="str">
        <f>IFERROR(VLOOKUP(E133,Préroulés_Hybride[],3,FALSE),"-")</f>
        <v>Qc</v>
      </c>
    </row>
    <row r="134" spans="1:11" ht="42.95" customHeight="1">
      <c r="A134" s="967">
        <f>IFERROR(VLOOKUP(E134,Préroulés_Hybride[],12,FALSE),"-")</f>
        <v>8</v>
      </c>
      <c r="B134" s="838" t="str">
        <f>IFERROR(VLOOKUP(E134,Préroulés_Hybride[],13,FALSE),"-")</f>
        <v>x</v>
      </c>
      <c r="C134" s="924">
        <f>IFERROR(VLOOKUP(E134,Préroulés_Hybride[],14,FALSE),"-")</f>
        <v>0.7</v>
      </c>
      <c r="D134" s="829" t="str">
        <f>IFERROR(VLOOKUP(E134,Préroulés_Hybride[],15,FALSE),"-")</f>
        <v>g</v>
      </c>
      <c r="E134" s="964" t="s">
        <v>199</v>
      </c>
      <c r="F134" s="897" t="str">
        <f>IFERROR(VLOOKUP(E134,Préroulés_Hybride[],6,FALSE),"-")</f>
        <v>Irony</v>
      </c>
      <c r="G134" s="941">
        <f>IFERROR(VLOOKUP(E134,Préroulés_Hybride[],17,FALSE),"-")</f>
        <v>45</v>
      </c>
      <c r="H134" s="841">
        <v>0.21</v>
      </c>
      <c r="I134" s="841" t="s">
        <v>42</v>
      </c>
      <c r="J134" s="868" t="str">
        <f>IFERROR(VLOOKUP(E134,Préroulés_Hybride[],9,FALSE),"-")</f>
        <v>Sucré / -</v>
      </c>
      <c r="K134" s="896" t="str">
        <f>IFERROR(VLOOKUP(E134,Préroulés_Hybride[],3,FALSE),"-")</f>
        <v>Qc</v>
      </c>
    </row>
    <row r="135" spans="1:11" ht="42.95" customHeight="1">
      <c r="A135" s="967">
        <f>IFERROR(VLOOKUP(E135,Préroulés_Hybride[],12,FALSE),"-")</f>
        <v>10</v>
      </c>
      <c r="B135" s="838" t="str">
        <f>IFERROR(VLOOKUP(E135,Préroulés_Hybride[],13,FALSE),"-")</f>
        <v>x</v>
      </c>
      <c r="C135" s="924">
        <f>IFERROR(VLOOKUP(E135,Préroulés_Hybride[],14,FALSE),"-")</f>
        <v>0.35</v>
      </c>
      <c r="D135" s="829" t="str">
        <f>IFERROR(VLOOKUP(E135,Préroulés_Hybride[],15,FALSE),"-")</f>
        <v>g</v>
      </c>
      <c r="E135" s="964" t="s">
        <v>112</v>
      </c>
      <c r="F135" s="875" t="str">
        <f>IFERROR(VLOOKUP(E135,Préroulés_Hybride[],6,FALSE),"-")</f>
        <v>Tremblant Cannabis</v>
      </c>
      <c r="G135" s="919">
        <f>IFERROR(VLOOKUP(E135,Préroulés_Hybride[],17,FALSE),"-")</f>
        <v>31.9</v>
      </c>
      <c r="H135" s="841">
        <v>0.22</v>
      </c>
      <c r="I135" s="841" t="s">
        <v>42</v>
      </c>
      <c r="J135" s="830" t="str">
        <f>IFERROR(VLOOKUP(E135,Préroulés_Hybride[],9,FALSE),"-")</f>
        <v>Diesel / Citronné</v>
      </c>
      <c r="K135" s="870" t="str">
        <f>IFERROR(VLOOKUP(E135,Préroulés_Hybride[],3,FALSE),"-")</f>
        <v>-</v>
      </c>
    </row>
    <row r="136" spans="1:11" ht="42.95" customHeight="1">
      <c r="A136" s="966">
        <f>IFERROR(VLOOKUP(E136,Préroulés_Hybride[],12,FALSE),"-")</f>
        <v>10</v>
      </c>
      <c r="B136" s="838" t="str">
        <f>IFERROR(VLOOKUP(E136,Préroulés_Hybride[],13,FALSE),"-")</f>
        <v>x</v>
      </c>
      <c r="C136" s="924">
        <f>IFERROR(VLOOKUP(E136,Préroulés_Hybride[],14,FALSE),"-")</f>
        <v>0.35</v>
      </c>
      <c r="D136" s="829" t="str">
        <f>IFERROR(VLOOKUP(E136,Préroulés_Hybride[],15,FALSE),"-")</f>
        <v>g</v>
      </c>
      <c r="E136" s="964" t="s">
        <v>200</v>
      </c>
      <c r="F136" s="875" t="str">
        <f>IFERROR(VLOOKUP(E136,Préroulés_Hybride[],6,FALSE),"-")</f>
        <v>Solei</v>
      </c>
      <c r="G136" s="919">
        <f>IFERROR(VLOOKUP(E136,Préroulés_Hybride[],17,FALSE),"-")</f>
        <v>23.1</v>
      </c>
      <c r="H136" s="841">
        <v>7.0000000000000007E-2</v>
      </c>
      <c r="I136" s="841">
        <v>0.08</v>
      </c>
      <c r="J136" s="830" t="str">
        <f>IFERROR(VLOOKUP(E136,Préroulés_Hybride[],9,FALSE),"-")</f>
        <v>Boisé / -</v>
      </c>
      <c r="K136" s="837" t="str">
        <f>IFERROR(VLOOKUP(E136,Préroulés_Hybride[],3,FALSE),"-")</f>
        <v>-</v>
      </c>
    </row>
    <row r="137" spans="1:11" ht="42.95" customHeight="1">
      <c r="A137" s="966">
        <f>IFERROR(VLOOKUP(E137,Préroulés_Hybride[],12,FALSE),"-")</f>
        <v>12</v>
      </c>
      <c r="B137" s="838" t="str">
        <f>IFERROR(VLOOKUP(E137,Préroulés_Hybride[],13,FALSE),"-")</f>
        <v>x</v>
      </c>
      <c r="C137" s="924">
        <f>IFERROR(VLOOKUP(E137,Préroulés_Hybride[],14,FALSE),"-")</f>
        <v>0.3</v>
      </c>
      <c r="D137" s="829" t="str">
        <f>IFERROR(VLOOKUP(E137,Préroulés_Hybride[],15,FALSE),"-")</f>
        <v>g</v>
      </c>
      <c r="E137" s="964" t="s">
        <v>201</v>
      </c>
      <c r="F137" s="875" t="str">
        <f>IFERROR(VLOOKUP(E137,Préroulés_Hybride[],6,FALSE),"-")</f>
        <v>5 Points Cannabis</v>
      </c>
      <c r="G137" s="919">
        <f>IFERROR(VLOOKUP(E137,Préroulés_Hybride[],17,FALSE),"-")</f>
        <v>38.799999999999997</v>
      </c>
      <c r="H137" s="841" t="s">
        <v>233</v>
      </c>
      <c r="I137" s="841" t="s">
        <v>42</v>
      </c>
      <c r="J137" s="830" t="str">
        <f>IFERROR(VLOOKUP(E137,Préroulés_Hybride[],9,FALSE),"-")</f>
        <v>- / -</v>
      </c>
      <c r="K137" s="837" t="str">
        <f>IFERROR(VLOOKUP(E137,Préroulés_Hybride[],3,FALSE),"-")</f>
        <v>Qc</v>
      </c>
    </row>
    <row r="138" spans="1:11" ht="42.95" customHeight="1">
      <c r="A138" s="967">
        <f>IFERROR(VLOOKUP(E138,Préroulés_Hybride[],12,FALSE),"-")</f>
        <v>30</v>
      </c>
      <c r="B138" s="838" t="str">
        <f>IFERROR(VLOOKUP(E138,Préroulés_Hybride[],13,FALSE),"-")</f>
        <v>x</v>
      </c>
      <c r="C138" s="924">
        <f>IFERROR(VLOOKUP(E138,Préroulés_Hybride[],14,FALSE),"-")</f>
        <v>0.35</v>
      </c>
      <c r="D138" s="885" t="str">
        <f>IFERROR(VLOOKUP(E138,Préroulés_Hybride[],15,FALSE),"-")</f>
        <v>g</v>
      </c>
      <c r="E138" s="978" t="s">
        <v>203</v>
      </c>
      <c r="F138" s="984" t="str">
        <f>IFERROR(VLOOKUP(E138,Préroulés_Hybride[],6,FALSE),"-")</f>
        <v>Lunaire</v>
      </c>
      <c r="G138" s="1220">
        <f>IFERROR(VLOOKUP(E138,Préroulés_Hybride[],17,FALSE),"-")</f>
        <v>84</v>
      </c>
      <c r="H138" s="841">
        <v>0</v>
      </c>
      <c r="I138" s="841">
        <v>0.12</v>
      </c>
      <c r="J138" s="830" t="str">
        <f>IFERROR(VLOOKUP(E138,Préroulés_Hybride[],9,FALSE),"-")</f>
        <v>- / -</v>
      </c>
      <c r="K138" s="870" t="str">
        <f>IFERROR(VLOOKUP(E138,Préroulés_Hybride[],3,FALSE),"-")</f>
        <v>Qc</v>
      </c>
    </row>
    <row r="139" spans="1:11" ht="42.75" customHeight="1" thickBot="1">
      <c r="A139" s="966">
        <f>IFERROR(VLOOKUP(E139,Préroulés_Hybride[],12,FALSE),"-")</f>
        <v>56</v>
      </c>
      <c r="B139" s="838" t="str">
        <f>IFERROR(VLOOKUP(E139,Préroulés_Hybride[],13,FALSE),"-")</f>
        <v>x</v>
      </c>
      <c r="C139" s="924">
        <f>IFERROR(VLOOKUP(E139,Préroulés_Hybride[],14,FALSE),"-")</f>
        <v>0.5</v>
      </c>
      <c r="D139" s="829" t="str">
        <f>IFERROR(VLOOKUP(E139,Préroulés_Hybride[],15,FALSE),"-")</f>
        <v>g</v>
      </c>
      <c r="E139" s="1219" t="s">
        <v>204</v>
      </c>
      <c r="F139" s="914" t="str">
        <f>IFERROR(VLOOKUP(E139,Préroulés_Hybride[],6,FALSE),"-")</f>
        <v>Pure Laine Cannabis</v>
      </c>
      <c r="G139" s="941">
        <f>IFERROR(VLOOKUP(E139,Préroulés_Hybride[],17,FALSE),"-")</f>
        <v>129.80000000000001</v>
      </c>
      <c r="H139" s="841">
        <v>0.21</v>
      </c>
      <c r="I139" s="841" t="s">
        <v>42</v>
      </c>
      <c r="J139" s="842" t="str">
        <f>IFERROR(VLOOKUP(E139,Préroulés_Hybride[],9,FALSE),"-")</f>
        <v>- / -</v>
      </c>
      <c r="K139" s="870" t="str">
        <f>IFERROR(VLOOKUP(E139,Préroulés_Hybride[],3,FALSE),"-")</f>
        <v>Qc</v>
      </c>
    </row>
    <row r="141" spans="1:11" ht="6.75" customHeight="1"/>
    <row r="142" spans="1:11" ht="23.25" customHeight="1"/>
    <row r="143" spans="1:11" ht="23.25" customHeight="1"/>
    <row r="144" spans="1:11" ht="23.25" customHeight="1"/>
    <row r="145" ht="23.25" customHeight="1"/>
    <row r="146" ht="23.25" customHeight="1"/>
    <row r="147" ht="23.25" customHeight="1"/>
    <row r="148" ht="23.25" customHeight="1"/>
    <row r="149" ht="23.25" customHeight="1"/>
    <row r="150" ht="23.25" customHeight="1"/>
    <row r="151" ht="23.25" customHeight="1"/>
    <row r="152" ht="23.25" customHeight="1"/>
    <row r="153" ht="23.25" customHeight="1"/>
    <row r="154" ht="23.25" customHeight="1"/>
    <row r="155" ht="23.25" customHeight="1"/>
    <row r="156" ht="23.25" customHeight="1"/>
    <row r="157" ht="23.25" customHeight="1"/>
    <row r="158" ht="23.25" customHeight="1"/>
    <row r="159" ht="23.25" customHeight="1"/>
    <row r="160" ht="23.25" customHeight="1"/>
    <row r="161" ht="23.25" customHeight="1"/>
    <row r="162" ht="23.25" customHeight="1"/>
    <row r="163" ht="23.25" customHeight="1"/>
    <row r="164" ht="23.25" customHeight="1"/>
    <row r="165" ht="23.25" customHeight="1"/>
    <row r="166" ht="23.25" customHeight="1"/>
  </sheetData>
  <sheetProtection insertRows="0" insertHyperlinks="0" deleteRows="0" selectLockedCells="1" sort="0" pivotTables="0"/>
  <protectedRanges>
    <protectedRange algorithmName="SHA-512" hashValue="EJQYyeBZSh89+zRD9w3QZFGU3VSoYTrLWpUIfXvpQrwH93fvnq5bbkmNuYYi+gLN5SoTMLjD8zHKDAY46dtAFQ==" saltValue="lnvz9X6LZlrhw2cM4fixig==" spinCount="100000" sqref="E4:E39 H4:I39 E92:E139 H92:I139 E43:E88 H43:I88" name="Plage1"/>
    <protectedRange algorithmName="SHA-512" hashValue="VWVY44k0G8LEbXevG8lqm2fg+zHX/4HOK0uzEmhGFNJ4cb28Y/xqPU9niiRVjkBqhCJjmo1xbadh6EU/yqGXGg==" saltValue="pGOnRU9+Ug66HHOsoYheqw==" spinCount="100000" sqref="M2:S40" name="Les Saules" securityDescriptor="O:WDG:WDD:(A;;CC;;;S-1-5-21-3327995962-2841896682-2555915430-8492)(A;;CC;;;S-1-5-21-3327995962-2841896682-2555915430-5635)(A;;CC;;;S-1-5-21-3327995962-2841896682-2555915430-1850)(A;;CC;;;S-1-5-21-3327995962-2841896682-2555915430-10270)(A;;CC;;;S-1-5-21-3327995962-2841896682-2555915430-5072)"/>
  </protectedRanges>
  <mergeCells count="7">
    <mergeCell ref="M2:S40"/>
    <mergeCell ref="A91:D91"/>
    <mergeCell ref="A2:K2"/>
    <mergeCell ref="A3:D3"/>
    <mergeCell ref="A40:K40"/>
    <mergeCell ref="A42:D42"/>
    <mergeCell ref="A90:K90"/>
  </mergeCells>
  <dataValidations count="2">
    <dataValidation type="list" allowBlank="1" showInputMessage="1" showErrorMessage="1" sqref="C1" xr:uid="{00000000-0002-0000-0400-000000000000}">
      <formula1>indica1</formula1>
    </dataValidation>
    <dataValidation type="list" allowBlank="1" showInputMessage="1" showErrorMessage="1" sqref="K3 E3:F3 K42 E42:F42 K91 E91:F91" xr:uid="{00000000-0002-0000-0400-000001000000}">
      <formula1>sativa1</formula1>
    </dataValidation>
  </dataValidations>
  <printOptions horizontalCentered="1" verticalCentered="1"/>
  <pageMargins left="0.23622047244094502" right="0.23622047244094502" top="0" bottom="0" header="0.31496062992126" footer="0.31496062992126"/>
  <pageSetup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581025</xdr:colOff>
                    <xdr:row>1</xdr:row>
                    <xdr:rowOff>38100</xdr:rowOff>
                  </from>
                  <to>
                    <xdr:col>8</xdr:col>
                    <xdr:colOff>800100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657225</xdr:colOff>
                    <xdr:row>39</xdr:row>
                    <xdr:rowOff>47625</xdr:rowOff>
                  </from>
                  <to>
                    <xdr:col>8</xdr:col>
                    <xdr:colOff>752475</xdr:colOff>
                    <xdr:row>39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657225</xdr:colOff>
                    <xdr:row>89</xdr:row>
                    <xdr:rowOff>47625</xdr:rowOff>
                  </from>
                  <to>
                    <xdr:col>8</xdr:col>
                    <xdr:colOff>723900</xdr:colOff>
                    <xdr:row>89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Indica77007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171450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Sativa77007" altText="Ajouter ligne">
                <anchor moveWithCells="1">
                  <from>
                    <xdr:col>0</xdr:col>
                    <xdr:colOff>333375</xdr:colOff>
                    <xdr:row>39</xdr:row>
                    <xdr:rowOff>9525</xdr:rowOff>
                  </from>
                  <to>
                    <xdr:col>3</xdr:col>
                    <xdr:colOff>276225</xdr:colOff>
                    <xdr:row>39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Hybride77007" altText="Ajouter ligne">
                <anchor moveWithCells="1">
                  <from>
                    <xdr:col>1</xdr:col>
                    <xdr:colOff>523875</xdr:colOff>
                    <xdr:row>89</xdr:row>
                    <xdr:rowOff>38100</xdr:rowOff>
                  </from>
                  <to>
                    <xdr:col>3</xdr:col>
                    <xdr:colOff>219075</xdr:colOff>
                    <xdr:row>89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0" name="Button 9">
              <controlPr defaultSize="0" print="0" autoFill="0" autoPict="0" macro="[0]!IMPIND77007" altText="Ajouter ligne">
                <anchor moveWithCells="1">
                  <from>
                    <xdr:col>9</xdr:col>
                    <xdr:colOff>1238250</xdr:colOff>
                    <xdr:row>1</xdr:row>
                    <xdr:rowOff>28575</xdr:rowOff>
                  </from>
                  <to>
                    <xdr:col>10</xdr:col>
                    <xdr:colOff>266700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1" name="Button 10">
              <controlPr defaultSize="0" print="0" autoFill="0" autoPict="0" macro="[0]!IMPSAT77007" altText="Ajouter ligne">
                <anchor moveWithCells="1">
                  <from>
                    <xdr:col>9</xdr:col>
                    <xdr:colOff>1238250</xdr:colOff>
                    <xdr:row>39</xdr:row>
                    <xdr:rowOff>9525</xdr:rowOff>
                  </from>
                  <to>
                    <xdr:col>10</xdr:col>
                    <xdr:colOff>266700</xdr:colOff>
                    <xdr:row>39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2" name="Button 11">
              <controlPr defaultSize="0" print="0" autoFill="0" autoPict="0" macro="[0]!IMPHYB77007" altText="Ajouter ligne">
                <anchor moveWithCells="1">
                  <from>
                    <xdr:col>9</xdr:col>
                    <xdr:colOff>1257300</xdr:colOff>
                    <xdr:row>89</xdr:row>
                    <xdr:rowOff>28575</xdr:rowOff>
                  </from>
                  <to>
                    <xdr:col>10</xdr:col>
                    <xdr:colOff>276225</xdr:colOff>
                    <xdr:row>89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3000000}">
          <x14:formula1>
            <xm:f>'Base Préroués'!$A$75:$A$136</xm:f>
          </x14:formula1>
          <xm:sqref>E5:E39</xm:sqref>
        </x14:dataValidation>
        <x14:dataValidation type="list" allowBlank="1" showInputMessage="1" showErrorMessage="1" xr:uid="{00000000-0002-0000-0400-000004000000}">
          <x14:formula1>
            <xm:f>'Base Préroués'!$A$143:$A$259</xm:f>
          </x14:formula1>
          <xm:sqref>E93:E139</xm:sqref>
        </x14:dataValidation>
        <x14:dataValidation type="list" allowBlank="1" showInputMessage="1" showErrorMessage="1" xr:uid="{00000000-0002-0000-0400-000002000000}">
          <x14:formula1>
            <xm:f>'Base Préroués'!$A$6:$A$69</xm:f>
          </x14:formula1>
          <xm:sqref>E44:E88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6">
    <tabColor rgb="FF00B050"/>
    <pageSetUpPr fitToPage="1"/>
  </sheetPr>
  <dimension ref="A1:U264"/>
  <sheetViews>
    <sheetView showGridLines="0" topLeftCell="A87" zoomScale="70" zoomScaleNormal="70" workbookViewId="0">
      <selection activeCell="A93" sqref="A93:K169"/>
    </sheetView>
  </sheetViews>
  <sheetFormatPr baseColWidth="10" defaultColWidth="11.42578125" defaultRowHeight="17.25"/>
  <cols>
    <col min="1" max="1" width="6.140625" style="411" customWidth="1"/>
    <col min="2" max="2" width="4.140625" style="23" customWidth="1"/>
    <col min="3" max="3" width="8.7109375" style="46" customWidth="1"/>
    <col min="4" max="4" width="4.28515625" style="8" customWidth="1"/>
    <col min="5" max="5" width="61" style="36" bestFit="1" customWidth="1"/>
    <col min="6" max="6" width="33.42578125" style="30" bestFit="1" customWidth="1"/>
    <col min="7" max="7" width="14.28515625" style="30" bestFit="1" customWidth="1"/>
    <col min="8" max="8" width="15" style="4" bestFit="1" customWidth="1"/>
    <col min="9" max="9" width="14" style="2" bestFit="1" customWidth="1"/>
    <col min="10" max="10" width="27.28515625" style="1" bestFit="1" customWidth="1"/>
    <col min="11" max="11" width="17.42578125" style="1" bestFit="1" customWidth="1"/>
    <col min="12" max="16384" width="11.42578125" style="1"/>
  </cols>
  <sheetData>
    <row r="1" spans="1:19" ht="9.75" customHeight="1">
      <c r="A1" s="16" t="e" cm="1">
        <f t="array" ref="A1">+A1A1:#REF!</f>
        <v>#NAME?</v>
      </c>
      <c r="B1" s="21"/>
      <c r="C1" s="42"/>
      <c r="D1" s="6"/>
      <c r="E1" s="6"/>
      <c r="F1" s="28"/>
      <c r="G1" s="28"/>
      <c r="H1" s="5"/>
    </row>
    <row r="2" spans="1:19" ht="9.75" customHeight="1" thickBot="1">
      <c r="A2" s="16" t="e" cm="1">
        <f t="array" ref="A2">+A1A1:#REF!</f>
        <v>#NAME?</v>
      </c>
      <c r="B2" s="21"/>
      <c r="C2" s="42"/>
      <c r="D2" s="6"/>
      <c r="E2" s="6"/>
      <c r="F2" s="28"/>
      <c r="G2" s="28"/>
      <c r="H2" s="5"/>
    </row>
    <row r="3" spans="1:19" ht="34.5" thickBot="1">
      <c r="A3" s="1355" t="s">
        <v>27</v>
      </c>
      <c r="B3" s="1355"/>
      <c r="C3" s="1355"/>
      <c r="D3" s="1355"/>
      <c r="E3" s="1355"/>
      <c r="F3" s="1355"/>
      <c r="G3" s="1355"/>
      <c r="H3" s="1355"/>
      <c r="I3" s="1355"/>
      <c r="J3" s="1355"/>
      <c r="K3" s="1355"/>
    </row>
    <row r="4" spans="1:19" ht="19.5" thickBot="1">
      <c r="A4" s="1348" t="s">
        <v>28</v>
      </c>
      <c r="B4" s="1348"/>
      <c r="C4" s="1348"/>
      <c r="D4" s="1348"/>
      <c r="E4" s="91" t="s">
        <v>29</v>
      </c>
      <c r="F4" s="91" t="s">
        <v>30</v>
      </c>
      <c r="G4" s="105" t="s">
        <v>31</v>
      </c>
      <c r="H4" s="92" t="s">
        <v>32</v>
      </c>
      <c r="I4" s="109" t="s">
        <v>33</v>
      </c>
      <c r="J4" s="92" t="s">
        <v>34</v>
      </c>
      <c r="K4" s="91" t="s">
        <v>35</v>
      </c>
      <c r="M4" s="1377" t="s">
        <v>234</v>
      </c>
      <c r="N4" s="1377"/>
      <c r="O4" s="1377"/>
      <c r="P4" s="1377"/>
      <c r="Q4" s="1377"/>
      <c r="R4" s="1377"/>
      <c r="S4" s="1377"/>
    </row>
    <row r="5" spans="1:19" ht="6.75" customHeight="1">
      <c r="A5" s="898" t="s">
        <v>36</v>
      </c>
      <c r="B5" s="26" t="s">
        <v>37</v>
      </c>
      <c r="C5" s="43" t="s">
        <v>38</v>
      </c>
      <c r="D5" s="26" t="s">
        <v>39</v>
      </c>
      <c r="E5" s="41" t="s">
        <v>29</v>
      </c>
      <c r="F5" s="25" t="s">
        <v>40</v>
      </c>
      <c r="G5" s="106" t="s">
        <v>31</v>
      </c>
      <c r="H5" s="113" t="s">
        <v>32</v>
      </c>
      <c r="I5" s="110" t="s">
        <v>33</v>
      </c>
      <c r="J5" s="27" t="s">
        <v>34</v>
      </c>
      <c r="K5" s="37" t="s">
        <v>35</v>
      </c>
      <c r="M5" s="1377"/>
      <c r="N5" s="1377"/>
      <c r="O5" s="1377"/>
      <c r="P5" s="1377"/>
      <c r="Q5" s="1377"/>
      <c r="R5" s="1377"/>
      <c r="S5" s="1377"/>
    </row>
    <row r="6" spans="1:19" ht="22.5" hidden="1" customHeight="1">
      <c r="A6" s="772">
        <f>IFERROR(VLOOKUP(E6,Préroulés_Indica[],11,FALSE),"-")</f>
        <v>1</v>
      </c>
      <c r="B6" s="165" t="str">
        <f>IFERROR(VLOOKUP(E6,Préroulés_Indica[],12,FALSE),"-")</f>
        <v>x</v>
      </c>
      <c r="C6" s="166">
        <f>IFERROR(VLOOKUP(E6,Préroulés_Indica[],13,FALSE),"-")</f>
        <v>1</v>
      </c>
      <c r="D6" s="167" t="str">
        <f>IFERROR(VLOOKUP(E6,Préroulés_Indica[],14,FALSE),"-")</f>
        <v>g</v>
      </c>
      <c r="E6" s="502" t="s">
        <v>116</v>
      </c>
      <c r="F6" s="473" t="str">
        <f>IFERROR(VLOOKUP(E6,Préroulés_Indica[],6,FALSE),"-")</f>
        <v>BLKMKT</v>
      </c>
      <c r="G6" s="466">
        <f>IFERROR(VLOOKUP(E6,Préroulés_Indica[],16,FALSE),"-")</f>
        <v>10.5</v>
      </c>
      <c r="H6" s="170">
        <v>0.28999999999999998</v>
      </c>
      <c r="I6" s="170" t="s">
        <v>42</v>
      </c>
      <c r="J6" s="172" t="str">
        <f>IFERROR(VLOOKUP(E6,Préroulés_Indica[],8,FALSE),"")</f>
        <v>Diesel / Citronné</v>
      </c>
      <c r="K6" s="173" t="str">
        <f>IFERROR(VLOOKUP(E6,Préroulés_Indica[],2,FALSE),"-")</f>
        <v>-</v>
      </c>
      <c r="M6" s="1377"/>
      <c r="N6" s="1377"/>
      <c r="O6" s="1377"/>
      <c r="P6" s="1377"/>
      <c r="Q6" s="1377"/>
      <c r="R6" s="1377"/>
      <c r="S6" s="1377"/>
    </row>
    <row r="7" spans="1:19" ht="22.5" hidden="1" customHeight="1">
      <c r="A7" s="847">
        <f>IFERROR(VLOOKUP(E7,Préroulés_Indica[],11,FALSE),"-")</f>
        <v>1</v>
      </c>
      <c r="B7" s="285" t="str">
        <f>IFERROR(VLOOKUP(E7,Préroulés_Indica[],12,FALSE),"-")</f>
        <v>x</v>
      </c>
      <c r="C7" s="166">
        <f>IFERROR(VLOOKUP(E7,Préroulés_Indica[],13,FALSE),"-")</f>
        <v>1</v>
      </c>
      <c r="D7" s="465" t="str">
        <f>IFERROR(VLOOKUP(E7,Préroulés_Indica[],14,FALSE),"-")</f>
        <v>g</v>
      </c>
      <c r="E7" s="502" t="s">
        <v>118</v>
      </c>
      <c r="F7" s="472" t="str">
        <f>IFERROR(VLOOKUP(E7,Préroulés_Indica[],6,FALSE),"-")</f>
        <v>Bud Lafleur</v>
      </c>
      <c r="G7" s="844">
        <f>IFERROR(VLOOKUP(E7,Préroulés_Indica[],16,FALSE),"-")</f>
        <v>9.5</v>
      </c>
      <c r="H7" s="170">
        <v>0.28000000000000003</v>
      </c>
      <c r="I7" s="170" t="s">
        <v>42</v>
      </c>
      <c r="J7" s="229" t="str">
        <f>IFERROR(VLOOKUP(E7,Préroulés_Indica[],8,FALSE),"")</f>
        <v>Fruité / Sucré</v>
      </c>
      <c r="K7" s="284" t="str">
        <f>IFERROR(VLOOKUP(E7,Préroulés_Indica[],2,FALSE),"-")</f>
        <v>Qc</v>
      </c>
      <c r="M7" s="1377"/>
      <c r="N7" s="1377"/>
      <c r="O7" s="1377"/>
      <c r="P7" s="1377"/>
      <c r="Q7" s="1377"/>
      <c r="R7" s="1377"/>
      <c r="S7" s="1377"/>
    </row>
    <row r="8" spans="1:19" ht="22.5" hidden="1" customHeight="1">
      <c r="A8" s="847">
        <f>IFERROR(VLOOKUP(E8,Préroulés_Indica[],11,FALSE),"-")</f>
        <v>1</v>
      </c>
      <c r="B8" s="285" t="str">
        <f>IFERROR(VLOOKUP(E8,Préroulés_Indica[],12,FALSE),"-")</f>
        <v>x</v>
      </c>
      <c r="C8" s="166">
        <f>IFERROR(VLOOKUP(E8,Préroulés_Indica[],13,FALSE),"-")</f>
        <v>1</v>
      </c>
      <c r="D8" s="465" t="str">
        <f>IFERROR(VLOOKUP(E8,Préroulés_Indica[],14,FALSE),"-")</f>
        <v>g</v>
      </c>
      <c r="E8" s="502" t="s">
        <v>210</v>
      </c>
      <c r="F8" s="472" t="str">
        <f>IFERROR(VLOOKUP(E8,Préroulés_Indica[],6,FALSE),"-")</f>
        <v>Nugz</v>
      </c>
      <c r="G8" s="844">
        <f>IFERROR(VLOOKUP(E8,Préroulés_Indica[],16,FALSE),"-")</f>
        <v>10.1</v>
      </c>
      <c r="H8" s="170">
        <v>0.26</v>
      </c>
      <c r="I8" s="170" t="s">
        <v>42</v>
      </c>
      <c r="J8" s="229" t="str">
        <f>IFERROR(VLOOKUP(E8,Préroulés_Indica[],8,FALSE),"")</f>
        <v>- / -</v>
      </c>
      <c r="K8" s="284" t="str">
        <f>IFERROR(VLOOKUP(E8,Préroulés_Indica[],2,FALSE),"-")</f>
        <v>Qc</v>
      </c>
      <c r="M8" s="1377"/>
      <c r="N8" s="1377"/>
      <c r="O8" s="1377"/>
      <c r="P8" s="1377"/>
      <c r="Q8" s="1377"/>
      <c r="R8" s="1377"/>
      <c r="S8" s="1377"/>
    </row>
    <row r="9" spans="1:19" ht="22.5" hidden="1" customHeight="1">
      <c r="A9" s="847">
        <f>IFERROR(VLOOKUP(E9,Préroulés_Indica[],11,FALSE),"-")</f>
        <v>1</v>
      </c>
      <c r="B9" s="285" t="str">
        <f>IFERROR(VLOOKUP(E9,Préroulés_Indica[],12,FALSE),"-")</f>
        <v>x</v>
      </c>
      <c r="C9" s="166">
        <f>IFERROR(VLOOKUP(E9,Préroulés_Indica[],13,FALSE),"-")</f>
        <v>0.5</v>
      </c>
      <c r="D9" s="465" t="str">
        <f>IFERROR(VLOOKUP(E9,Préroulés_Indica[],14,FALSE),"-")</f>
        <v>g</v>
      </c>
      <c r="E9" s="502" t="s">
        <v>119</v>
      </c>
      <c r="F9" s="472" t="str">
        <f>IFERROR(VLOOKUP(E9,Préroulés_Indica[],6,FALSE),"-")</f>
        <v>OMY</v>
      </c>
      <c r="G9" s="844">
        <f>IFERROR(VLOOKUP(E9,Préroulés_Indica[],16,FALSE),"-")</f>
        <v>6</v>
      </c>
      <c r="H9" s="170">
        <v>0.25</v>
      </c>
      <c r="I9" s="170" t="s">
        <v>42</v>
      </c>
      <c r="J9" s="229" t="str">
        <f>IFERROR(VLOOKUP(E9,Préroulés_Indica[],8,FALSE),"")</f>
        <v>Boisé / Épicé</v>
      </c>
      <c r="K9" s="284" t="str">
        <f>IFERROR(VLOOKUP(E9,Préroulés_Indica[],2,FALSE),"-")</f>
        <v>Qc</v>
      </c>
      <c r="M9" s="1377"/>
      <c r="N9" s="1377"/>
      <c r="O9" s="1377"/>
      <c r="P9" s="1377"/>
      <c r="Q9" s="1377"/>
      <c r="R9" s="1377"/>
      <c r="S9" s="1377"/>
    </row>
    <row r="10" spans="1:19" ht="22.5" hidden="1" customHeight="1">
      <c r="A10" s="847">
        <f>IFERROR(VLOOKUP(E10,Préroulés_Indica[],11,FALSE),"-")</f>
        <v>1</v>
      </c>
      <c r="B10" s="165" t="str">
        <f>IFERROR(VLOOKUP(E10,Préroulés_Indica[],12,FALSE),"-")</f>
        <v>x</v>
      </c>
      <c r="C10" s="166">
        <f>IFERROR(VLOOKUP(E10,Préroulés_Indica[],13,FALSE),"-")</f>
        <v>1</v>
      </c>
      <c r="D10" s="580" t="str">
        <f>IFERROR(VLOOKUP(E10,Préroulés_Indica[],14,FALSE),"-")</f>
        <v>g</v>
      </c>
      <c r="E10" s="502" t="s">
        <v>211</v>
      </c>
      <c r="F10" s="473" t="str">
        <f>IFERROR(VLOOKUP(E10,Préroulés_Indica[],6,FALSE),"-")</f>
        <v>Tweed</v>
      </c>
      <c r="G10" s="466">
        <f>IFERROR(VLOOKUP(E10,Préroulés_Indica[],16,FALSE),"-")</f>
        <v>9.9</v>
      </c>
      <c r="H10" s="170">
        <v>0.23</v>
      </c>
      <c r="I10" s="170" t="s">
        <v>42</v>
      </c>
      <c r="J10" s="172" t="str">
        <f>IFERROR(VLOOKUP(E10,Préroulés_Indica[],8,FALSE),"")</f>
        <v>Fruité / Sucre</v>
      </c>
      <c r="K10" s="284" t="str">
        <f>IFERROR(VLOOKUP(E10,Préroulés_Indica[],2,FALSE),"-")</f>
        <v>-</v>
      </c>
      <c r="M10" s="1377"/>
      <c r="N10" s="1377"/>
      <c r="O10" s="1377"/>
      <c r="P10" s="1377"/>
      <c r="Q10" s="1377"/>
      <c r="R10" s="1377"/>
      <c r="S10" s="1377"/>
    </row>
    <row r="11" spans="1:19" ht="22.5" hidden="1" customHeight="1">
      <c r="A11" s="847">
        <f>IFERROR(VLOOKUP(E11,Préroulés_Indica[],11,FALSE),"-")</f>
        <v>1</v>
      </c>
      <c r="B11" s="165" t="str">
        <f>IFERROR(VLOOKUP(E11,Préroulés_Indica[],12,FALSE),"-")</f>
        <v>x</v>
      </c>
      <c r="C11" s="166">
        <f>IFERROR(VLOOKUP(E11,Préroulés_Indica[],13,FALSE),"-")</f>
        <v>0.5</v>
      </c>
      <c r="D11" s="580" t="str">
        <f>IFERROR(VLOOKUP(E11,Préroulés_Indica[],14,FALSE),"-")</f>
        <v>g</v>
      </c>
      <c r="E11" s="502" t="s">
        <v>121</v>
      </c>
      <c r="F11" s="473" t="str">
        <f>IFERROR(VLOOKUP(E11,Préroulés_Indica[],6,FALSE),"-")</f>
        <v>Canaca</v>
      </c>
      <c r="G11" s="466">
        <f>IFERROR(VLOOKUP(E11,Préroulés_Indica[],16,FALSE),"-")</f>
        <v>5.0999999999999996</v>
      </c>
      <c r="H11" s="170">
        <v>0.22</v>
      </c>
      <c r="I11" s="170" t="s">
        <v>42</v>
      </c>
      <c r="J11" s="172" t="str">
        <f>IFERROR(VLOOKUP(E11,Préroulés_Indica[],8,FALSE),"")</f>
        <v>Fromagé / Épicé</v>
      </c>
      <c r="K11" s="284" t="str">
        <f>IFERROR(VLOOKUP(E11,Préroulés_Indica[],2,FALSE),"-")</f>
        <v>-</v>
      </c>
      <c r="M11" s="1377"/>
      <c r="N11" s="1377"/>
      <c r="O11" s="1377"/>
      <c r="P11" s="1377"/>
      <c r="Q11" s="1377"/>
      <c r="R11" s="1377"/>
      <c r="S11" s="1377"/>
    </row>
    <row r="12" spans="1:19" ht="22.5" hidden="1" customHeight="1">
      <c r="A12" s="847">
        <f>IFERROR(VLOOKUP(E12,Préroulés_Indica[],11,FALSE),"-")</f>
        <v>1</v>
      </c>
      <c r="B12" s="165" t="str">
        <f>IFERROR(VLOOKUP(E12,Préroulés_Indica[],12,FALSE),"-")</f>
        <v>x</v>
      </c>
      <c r="C12" s="166">
        <f>IFERROR(VLOOKUP(E12,Préroulés_Indica[],13,FALSE),"-")</f>
        <v>1</v>
      </c>
      <c r="D12" s="580" t="str">
        <f>IFERROR(VLOOKUP(E12,Préroulés_Indica[],14,FALSE),"-")</f>
        <v>g</v>
      </c>
      <c r="E12" s="502" t="s">
        <v>41</v>
      </c>
      <c r="F12" s="473" t="str">
        <f>IFERROR(VLOOKUP(E12,Préroulés_Indica[],6,FALSE),"-")</f>
        <v>Riff</v>
      </c>
      <c r="G12" s="466">
        <f>IFERROR(VLOOKUP(E12,Préroulés_Indica[],16,FALSE),"-")</f>
        <v>10.6</v>
      </c>
      <c r="H12" s="170">
        <v>0.22</v>
      </c>
      <c r="I12" s="170" t="s">
        <v>42</v>
      </c>
      <c r="J12" s="172" t="str">
        <f>IFERROR(VLOOKUP(E12,Préroulés_Indica[],8,FALSE),"")</f>
        <v>Fruité / -</v>
      </c>
      <c r="K12" s="284" t="str">
        <f>IFERROR(VLOOKUP(E12,Préroulés_Indica[],2,FALSE),"-")</f>
        <v>-</v>
      </c>
      <c r="M12" s="1377"/>
      <c r="N12" s="1377"/>
      <c r="O12" s="1377"/>
      <c r="P12" s="1377"/>
      <c r="Q12" s="1377"/>
      <c r="R12" s="1377"/>
      <c r="S12" s="1377"/>
    </row>
    <row r="13" spans="1:19" ht="22.5" hidden="1" customHeight="1">
      <c r="A13" s="847">
        <f>IFERROR(VLOOKUP(E13,Préroulés_Indica[],11,FALSE),"-")</f>
        <v>1</v>
      </c>
      <c r="B13" s="165" t="str">
        <f>IFERROR(VLOOKUP(E13,Préroulés_Indica[],12,FALSE),"-")</f>
        <v>x</v>
      </c>
      <c r="C13" s="166">
        <f>IFERROR(VLOOKUP(E13,Préroulés_Indica[],13,FALSE),"-")</f>
        <v>1</v>
      </c>
      <c r="D13" s="580" t="str">
        <f>IFERROR(VLOOKUP(E13,Préroulés_Indica[],14,FALSE),"-")</f>
        <v>g</v>
      </c>
      <c r="E13" s="502" t="s">
        <v>120</v>
      </c>
      <c r="F13" s="473" t="str">
        <f>IFERROR(VLOOKUP(E13,Préroulés_Indica[],6,FALSE),"-")</f>
        <v>Good Supply</v>
      </c>
      <c r="G13" s="466">
        <f>IFERROR(VLOOKUP(E13,Préroulés_Indica[],16,FALSE),"-")</f>
        <v>8.1</v>
      </c>
      <c r="H13" s="170">
        <v>0.2</v>
      </c>
      <c r="I13" s="170" t="s">
        <v>42</v>
      </c>
      <c r="J13" s="172" t="str">
        <f>IFERROR(VLOOKUP(E13,Préroulés_Indica[],8,FALSE),"")</f>
        <v>Fruité / Citronné</v>
      </c>
      <c r="K13" s="284" t="str">
        <f>IFERROR(VLOOKUP(E13,Préroulés_Indica[],2,FALSE),"-")</f>
        <v>-</v>
      </c>
      <c r="M13" s="1377"/>
      <c r="N13" s="1377"/>
      <c r="O13" s="1377"/>
      <c r="P13" s="1377"/>
      <c r="Q13" s="1377"/>
      <c r="R13" s="1377"/>
      <c r="S13" s="1377"/>
    </row>
    <row r="14" spans="1:19" ht="22.5" hidden="1" customHeight="1">
      <c r="A14" s="847">
        <f>IFERROR(VLOOKUP(E14,Préroulés_Indica[],11,FALSE),"-")</f>
        <v>2</v>
      </c>
      <c r="B14" s="165" t="str">
        <f>IFERROR(VLOOKUP(E14,Préroulés_Indica[],12,FALSE),"-")</f>
        <v>x</v>
      </c>
      <c r="C14" s="166">
        <f>IFERROR(VLOOKUP(E14,Préroulés_Indica[],13,FALSE),"-")</f>
        <v>0.5</v>
      </c>
      <c r="D14" s="580" t="str">
        <f>IFERROR(VLOOKUP(E14,Préroulés_Indica[],14,FALSE),"-")</f>
        <v>g</v>
      </c>
      <c r="E14" s="502" t="s">
        <v>122</v>
      </c>
      <c r="F14" s="473" t="str">
        <f>IFERROR(VLOOKUP(E14,Préroulés_Indica[],6,FALSE),"-")</f>
        <v>7ACRES</v>
      </c>
      <c r="G14" s="466">
        <f>IFERROR(VLOOKUP(E14,Préroulés_Indica[],16,FALSE),"-")</f>
        <v>9.5</v>
      </c>
      <c r="H14" s="170">
        <v>0.24</v>
      </c>
      <c r="I14" s="170" t="s">
        <v>42</v>
      </c>
      <c r="J14" s="172" t="str">
        <f>IFERROR(VLOOKUP(E14,Préroulés_Indica[],8,FALSE),"")</f>
        <v>Mouffette  / Terreux</v>
      </c>
      <c r="K14" s="284" t="str">
        <f>IFERROR(VLOOKUP(E14,Préroulés_Indica[],2,FALSE),"-")</f>
        <v>-</v>
      </c>
      <c r="M14" s="1377"/>
      <c r="N14" s="1377"/>
      <c r="O14" s="1377"/>
      <c r="P14" s="1377"/>
      <c r="Q14" s="1377"/>
      <c r="R14" s="1377"/>
      <c r="S14" s="1377"/>
    </row>
    <row r="15" spans="1:19" ht="22.5" hidden="1" customHeight="1">
      <c r="A15" s="847">
        <f>IFERROR(VLOOKUP(E15,Préroulés_Indica[],11,FALSE),"-")</f>
        <v>2</v>
      </c>
      <c r="B15" s="165" t="str">
        <f>IFERROR(VLOOKUP(E15,Préroulés_Indica[],12,FALSE),"-")</f>
        <v>x</v>
      </c>
      <c r="C15" s="166">
        <f>IFERROR(VLOOKUP(E15,Préroulés_Indica[],13,FALSE),"-")</f>
        <v>0.5</v>
      </c>
      <c r="D15" s="580" t="str">
        <f>IFERROR(VLOOKUP(E15,Préroulés_Indica[],14,FALSE),"-")</f>
        <v>g</v>
      </c>
      <c r="E15" s="502" t="s">
        <v>123</v>
      </c>
      <c r="F15" s="473" t="str">
        <f>IFERROR(VLOOKUP(E15,Préroulés_Indica[],6,FALSE),"-")</f>
        <v>Irony</v>
      </c>
      <c r="G15" s="466">
        <f>IFERROR(VLOOKUP(E15,Préroulés_Indica[],16,FALSE),"-")</f>
        <v>8.3000000000000007</v>
      </c>
      <c r="H15" s="170">
        <v>0.22</v>
      </c>
      <c r="I15" s="170" t="s">
        <v>42</v>
      </c>
      <c r="J15" s="172" t="str">
        <f>IFERROR(VLOOKUP(E15,Préroulés_Indica[],8,FALSE),"")</f>
        <v>Fruité / Sucré</v>
      </c>
      <c r="K15" s="284" t="str">
        <f>IFERROR(VLOOKUP(E15,Préroulés_Indica[],2,FALSE),"-")</f>
        <v>Qc</v>
      </c>
      <c r="M15" s="1377"/>
      <c r="N15" s="1377"/>
      <c r="O15" s="1377"/>
      <c r="P15" s="1377"/>
      <c r="Q15" s="1377"/>
      <c r="R15" s="1377"/>
      <c r="S15" s="1377"/>
    </row>
    <row r="16" spans="1:19" ht="22.5" hidden="1" customHeight="1">
      <c r="A16" s="847">
        <f>IFERROR(VLOOKUP(E16,Préroulés_Indica[],11,FALSE),"-")</f>
        <v>3</v>
      </c>
      <c r="B16" s="165" t="str">
        <f>IFERROR(VLOOKUP(E16,Préroulés_Indica[],12,FALSE),"-")</f>
        <v>x</v>
      </c>
      <c r="C16" s="166">
        <f>IFERROR(VLOOKUP(E16,Préroulés_Indica[],13,FALSE),"-")</f>
        <v>0.5</v>
      </c>
      <c r="D16" s="580" t="str">
        <f>IFERROR(VLOOKUP(E16,Préroulés_Indica[],14,FALSE),"-")</f>
        <v>g</v>
      </c>
      <c r="E16" s="502" t="s">
        <v>207</v>
      </c>
      <c r="F16" s="473" t="str">
        <f>IFERROR(VLOOKUP(E16,Préroulés_Indica[],6,FALSE),"-")</f>
        <v>Spinach</v>
      </c>
      <c r="G16" s="466">
        <f>IFERROR(VLOOKUP(E16,Préroulés_Indica[],16,FALSE),"-")</f>
        <v>11.9</v>
      </c>
      <c r="H16" s="170">
        <v>0.27</v>
      </c>
      <c r="I16" s="170" t="s">
        <v>42</v>
      </c>
      <c r="J16" s="172" t="str">
        <f>IFERROR(VLOOKUP(E16,Préroulés_Indica[],8,FALSE),"")</f>
        <v>Sucré / Fruité</v>
      </c>
      <c r="K16" s="284" t="str">
        <f>IFERROR(VLOOKUP(E16,Préroulés_Indica[],2,FALSE),"-")</f>
        <v>-</v>
      </c>
      <c r="M16" s="1377"/>
      <c r="N16" s="1377"/>
      <c r="O16" s="1377"/>
      <c r="P16" s="1377"/>
      <c r="Q16" s="1377"/>
      <c r="R16" s="1377"/>
      <c r="S16" s="1377"/>
    </row>
    <row r="17" spans="1:19" ht="22.5" hidden="1" customHeight="1">
      <c r="A17" s="847">
        <f>IFERROR(VLOOKUP(E17,Préroulés_Indica[],11,FALSE),"-")</f>
        <v>3</v>
      </c>
      <c r="B17" s="165" t="str">
        <f>IFERROR(VLOOKUP(E17,Préroulés_Indica[],12,FALSE),"-")</f>
        <v>x</v>
      </c>
      <c r="C17" s="166">
        <f>IFERROR(VLOOKUP(E17,Préroulés_Indica[],13,FALSE),"-")</f>
        <v>0.5</v>
      </c>
      <c r="D17" s="580" t="str">
        <f>IFERROR(VLOOKUP(E17,Préroulés_Indica[],14,FALSE),"-")</f>
        <v>g</v>
      </c>
      <c r="E17" s="502" t="s">
        <v>124</v>
      </c>
      <c r="F17" s="473" t="str">
        <f>IFERROR(VLOOKUP(E17,Préroulés_Indica[],6,FALSE),"-")</f>
        <v>Fleurons</v>
      </c>
      <c r="G17" s="466">
        <f>IFERROR(VLOOKUP(E17,Préroulés_Indica[],16,FALSE),"-")</f>
        <v>11.4</v>
      </c>
      <c r="H17" s="170">
        <v>0.27</v>
      </c>
      <c r="I17" s="170" t="s">
        <v>42</v>
      </c>
      <c r="J17" s="172" t="str">
        <f>IFERROR(VLOOKUP(E17,Préroulés_Indica[],8,FALSE),"")</f>
        <v>- / -</v>
      </c>
      <c r="K17" s="284" t="str">
        <f>IFERROR(VLOOKUP(E17,Préroulés_Indica[],2,FALSE),"-")</f>
        <v>Qc</v>
      </c>
      <c r="M17" s="1377"/>
      <c r="N17" s="1377"/>
      <c r="O17" s="1377"/>
      <c r="P17" s="1377"/>
      <c r="Q17" s="1377"/>
      <c r="R17" s="1377"/>
      <c r="S17" s="1377"/>
    </row>
    <row r="18" spans="1:19" ht="22.5" hidden="1" customHeight="1">
      <c r="A18" s="772">
        <f>IFERROR(VLOOKUP(E18,Préroulés_Indica[],11,FALSE),"-")</f>
        <v>3</v>
      </c>
      <c r="B18" s="165" t="str">
        <f>IFERROR(VLOOKUP(E18,Préroulés_Indica[],12,FALSE),"-")</f>
        <v>x</v>
      </c>
      <c r="C18" s="166">
        <f>IFERROR(VLOOKUP(E18,Préroulés_Indica[],13,FALSE),"-")</f>
        <v>0.5</v>
      </c>
      <c r="D18" s="167" t="str">
        <f>IFERROR(VLOOKUP(E18,Préroulés_Indica[],14,FALSE),"-")</f>
        <v>g</v>
      </c>
      <c r="E18" s="502" t="s">
        <v>125</v>
      </c>
      <c r="F18" s="473" t="str">
        <f>IFERROR(VLOOKUP(E18,Préroulés_Indica[],6,FALSE),"-")</f>
        <v>San Rafael '71</v>
      </c>
      <c r="G18" s="466">
        <f>IFERROR(VLOOKUP(E18,Préroulés_Indica[],16,FALSE),"-")</f>
        <v>17</v>
      </c>
      <c r="H18" s="170">
        <v>0.24</v>
      </c>
      <c r="I18" s="170" t="s">
        <v>42</v>
      </c>
      <c r="J18" s="172" t="str">
        <f>IFERROR(VLOOKUP(E18,Préroulés_Indica[],8,FALSE),"")</f>
        <v>Sucré / Diesel</v>
      </c>
      <c r="K18" s="173" t="str">
        <f>IFERROR(VLOOKUP(E18,Préroulés_Indica[],2,FALSE),"-")</f>
        <v>-</v>
      </c>
      <c r="M18" s="1377"/>
      <c r="N18" s="1377"/>
      <c r="O18" s="1377"/>
      <c r="P18" s="1377"/>
      <c r="Q18" s="1377"/>
      <c r="R18" s="1377"/>
      <c r="S18" s="1377"/>
    </row>
    <row r="19" spans="1:19" ht="22.5" hidden="1" customHeight="1">
      <c r="A19" s="847">
        <f>IFERROR(VLOOKUP(E19,Préroulés_Indica[],11,FALSE),"-")</f>
        <v>3</v>
      </c>
      <c r="B19" s="165" t="str">
        <f>IFERROR(VLOOKUP(E19,Préroulés_Indica[],12,FALSE),"-")</f>
        <v>x</v>
      </c>
      <c r="C19" s="166">
        <f>IFERROR(VLOOKUP(E19,Préroulés_Indica[],13,FALSE),"-")</f>
        <v>0.5</v>
      </c>
      <c r="D19" s="580" t="str">
        <f>IFERROR(VLOOKUP(E19,Préroulés_Indica[],14,FALSE),"-")</f>
        <v>g</v>
      </c>
      <c r="E19" s="502" t="s">
        <v>126</v>
      </c>
      <c r="F19" s="473" t="str">
        <f>IFERROR(VLOOKUP(E19,Préroulés_Indica[],6,FALSE),"-")</f>
        <v>Promenade</v>
      </c>
      <c r="G19" s="466">
        <f>IFERROR(VLOOKUP(E19,Préroulés_Indica[],16,FALSE),"-")</f>
        <v>10.6</v>
      </c>
      <c r="H19" s="170">
        <v>0.23</v>
      </c>
      <c r="I19" s="170" t="s">
        <v>42</v>
      </c>
      <c r="J19" s="172" t="str">
        <f>IFERROR(VLOOKUP(E19,Préroulés_Indica[],8,FALSE),"")</f>
        <v>Épicé / Moufette</v>
      </c>
      <c r="K19" s="284" t="str">
        <f>IFERROR(VLOOKUP(E19,Préroulés_Indica[],2,FALSE),"-")</f>
        <v>-</v>
      </c>
      <c r="M19" s="1377"/>
      <c r="N19" s="1377"/>
      <c r="O19" s="1377"/>
      <c r="P19" s="1377"/>
      <c r="Q19" s="1377"/>
      <c r="R19" s="1377"/>
      <c r="S19" s="1377"/>
    </row>
    <row r="20" spans="1:19" ht="22.5" hidden="1" customHeight="1">
      <c r="A20" s="772">
        <f>IFERROR(VLOOKUP(E20,Préroulés_Indica[],11,FALSE),"-")</f>
        <v>3</v>
      </c>
      <c r="B20" s="285" t="str">
        <f>IFERROR(VLOOKUP(E20,Préroulés_Indica[],12,FALSE),"-")</f>
        <v>x</v>
      </c>
      <c r="C20" s="166">
        <f>IFERROR(VLOOKUP(E20,Préroulés_Indica[],13,FALSE),"-")</f>
        <v>0.5</v>
      </c>
      <c r="D20" s="197" t="str">
        <f>IFERROR(VLOOKUP(E20,Préroulés_Indica[],14,FALSE),"-")</f>
        <v>g</v>
      </c>
      <c r="E20" s="502" t="s">
        <v>127</v>
      </c>
      <c r="F20" s="472" t="str">
        <f>IFERROR(VLOOKUP(E20,Préroulés_Indica[],6,FALSE),"-")</f>
        <v>Promenade</v>
      </c>
      <c r="G20" s="844">
        <f>IFERROR(VLOOKUP(E20,Préroulés_Indica[],16,FALSE),"-")</f>
        <v>9.9</v>
      </c>
      <c r="H20" s="170">
        <v>0.21</v>
      </c>
      <c r="I20" s="170" t="s">
        <v>42</v>
      </c>
      <c r="J20" s="229" t="str">
        <f>IFERROR(VLOOKUP(E20,Préroulés_Indica[],8,FALSE),"")</f>
        <v>Sucré / Diesel</v>
      </c>
      <c r="K20" s="173" t="str">
        <f>IFERROR(VLOOKUP(E20,Préroulés_Indica[],2,FALSE),"-")</f>
        <v>-</v>
      </c>
      <c r="M20" s="1377"/>
      <c r="N20" s="1377"/>
      <c r="O20" s="1377"/>
      <c r="P20" s="1377"/>
      <c r="Q20" s="1377"/>
      <c r="R20" s="1377"/>
      <c r="S20" s="1377"/>
    </row>
    <row r="21" spans="1:19" ht="22.5" hidden="1" customHeight="1">
      <c r="A21" s="772">
        <f>IFERROR(VLOOKUP(E21,Préroulés_Indica[],11,FALSE),"-")</f>
        <v>3</v>
      </c>
      <c r="B21" s="165" t="str">
        <f>IFERROR(VLOOKUP(E21,Préroulés_Indica[],12,FALSE),"-")</f>
        <v>x</v>
      </c>
      <c r="C21" s="166">
        <f>IFERROR(VLOOKUP(E21,Préroulés_Indica[],13,FALSE),"-")</f>
        <v>0.5</v>
      </c>
      <c r="D21" s="167" t="str">
        <f>IFERROR(VLOOKUP(E21,Préroulés_Indica[],14,FALSE),"-")</f>
        <v>g</v>
      </c>
      <c r="E21" s="502" t="s">
        <v>128</v>
      </c>
      <c r="F21" s="473" t="str">
        <f>IFERROR(VLOOKUP(E21,Préroulés_Indica[],6,FALSE),"-")</f>
        <v>San Rafael '71</v>
      </c>
      <c r="G21" s="466">
        <f>IFERROR(VLOOKUP(E21,Préroulés_Indica[],16,FALSE),"-")</f>
        <v>17</v>
      </c>
      <c r="H21" s="170">
        <v>0.21</v>
      </c>
      <c r="I21" s="170" t="s">
        <v>42</v>
      </c>
      <c r="J21" s="172" t="str">
        <f>IFERROR(VLOOKUP(E21,Préroulés_Indica[],8,FALSE),"")</f>
        <v>Citronné / Floral</v>
      </c>
      <c r="K21" s="173" t="str">
        <f>IFERROR(VLOOKUP(E21,Préroulés_Indica[],2,FALSE),"-")</f>
        <v>-</v>
      </c>
      <c r="M21" s="1377"/>
      <c r="N21" s="1377"/>
      <c r="O21" s="1377"/>
      <c r="P21" s="1377"/>
      <c r="Q21" s="1377"/>
      <c r="R21" s="1377"/>
      <c r="S21" s="1377"/>
    </row>
    <row r="22" spans="1:19" ht="22.5" customHeight="1">
      <c r="A22" s="772">
        <f>IFERROR(VLOOKUP(E22,Préroulés_Indica[],11,FALSE),"-")</f>
        <v>5</v>
      </c>
      <c r="B22" s="165" t="str">
        <f>IFERROR(VLOOKUP(E22,Préroulés_Indica[],12,FALSE),"-")</f>
        <v>x</v>
      </c>
      <c r="C22" s="166">
        <f>IFERROR(VLOOKUP(E22,Préroulés_Indica[],13,FALSE),"-")</f>
        <v>0.5</v>
      </c>
      <c r="D22" s="167" t="str">
        <f>IFERROR(VLOOKUP(E22,Préroulés_Indica[],14,FALSE),"-")</f>
        <v>g</v>
      </c>
      <c r="E22" s="502" t="s">
        <v>129</v>
      </c>
      <c r="F22" s="473" t="str">
        <f>IFERROR(VLOOKUP(E22,Préroulés_Indica[],6,FALSE),"-")</f>
        <v>Ono Cannabis</v>
      </c>
      <c r="G22" s="466">
        <f>IFERROR(VLOOKUP(E22,Préroulés_Indica[],16,FALSE),"-")</f>
        <v>24.9</v>
      </c>
      <c r="H22" s="170">
        <v>0.28999999999999998</v>
      </c>
      <c r="I22" s="170" t="s">
        <v>42</v>
      </c>
      <c r="J22" s="172" t="str">
        <f>IFERROR(VLOOKUP(E22,Préroulés_Indica[],8,FALSE),"")</f>
        <v>Fruité / Sucré</v>
      </c>
      <c r="K22" s="173" t="str">
        <f>IFERROR(VLOOKUP(E22,Préroulés_Indica[],2,FALSE),"-")</f>
        <v>Qc</v>
      </c>
      <c r="M22" s="1377"/>
      <c r="N22" s="1377"/>
      <c r="O22" s="1377"/>
      <c r="P22" s="1377"/>
      <c r="Q22" s="1377"/>
      <c r="R22" s="1377"/>
      <c r="S22" s="1377"/>
    </row>
    <row r="23" spans="1:19" ht="22.5" customHeight="1">
      <c r="A23" s="772">
        <f>IFERROR(VLOOKUP(E23,Préroulés_Indica[],11,FALSE),"-")</f>
        <v>5</v>
      </c>
      <c r="B23" s="165" t="str">
        <f>IFERROR(VLOOKUP(E23,Préroulés_Indica[],12,FALSE),"-")</f>
        <v>x</v>
      </c>
      <c r="C23" s="166">
        <f>IFERROR(VLOOKUP(E23,Préroulés_Indica[],13,FALSE),"-")</f>
        <v>0.5</v>
      </c>
      <c r="D23" s="167" t="str">
        <f>IFERROR(VLOOKUP(E23,Préroulés_Indica[],14,FALSE),"-")</f>
        <v>g</v>
      </c>
      <c r="E23" s="502" t="s">
        <v>130</v>
      </c>
      <c r="F23" s="473" t="str">
        <f>IFERROR(VLOOKUP(E23,Préroulés_Indica[],6,FALSE),"-")</f>
        <v>R'Belle</v>
      </c>
      <c r="G23" s="466">
        <f>IFERROR(VLOOKUP(E23,Préroulés_Indica[],16,FALSE),"-")</f>
        <v>22.9</v>
      </c>
      <c r="H23" s="170">
        <v>0.28999999999999998</v>
      </c>
      <c r="I23" s="170" t="s">
        <v>42</v>
      </c>
      <c r="J23" s="172" t="str">
        <f>IFERROR(VLOOKUP(E23,Préroulés_Indica[],8,FALSE),"")</f>
        <v>Fruité / Épicé</v>
      </c>
      <c r="K23" s="173" t="str">
        <f>IFERROR(VLOOKUP(E23,Préroulés_Indica[],2,FALSE),"-")</f>
        <v>Qc</v>
      </c>
      <c r="M23" s="1377"/>
      <c r="N23" s="1377"/>
      <c r="O23" s="1377"/>
      <c r="P23" s="1377"/>
      <c r="Q23" s="1377"/>
      <c r="R23" s="1377"/>
      <c r="S23" s="1377"/>
    </row>
    <row r="24" spans="1:19" ht="22.5" customHeight="1">
      <c r="A24" s="772">
        <f>IFERROR(VLOOKUP(E24,Préroulés_Indica[],11,FALSE),"-")</f>
        <v>5</v>
      </c>
      <c r="B24" s="285" t="str">
        <f>IFERROR(VLOOKUP(E24,Préroulés_Indica[],12,FALSE),"-")</f>
        <v>x</v>
      </c>
      <c r="C24" s="166">
        <f>IFERROR(VLOOKUP(E24,Préroulés_Indica[],13,FALSE),"-")</f>
        <v>0.5</v>
      </c>
      <c r="D24" s="197" t="str">
        <f>IFERROR(VLOOKUP(E24,Préroulés_Indica[],14,FALSE),"-")</f>
        <v>g</v>
      </c>
      <c r="E24" s="502" t="s">
        <v>212</v>
      </c>
      <c r="F24" s="472" t="str">
        <f>IFERROR(VLOOKUP(E24,Préroulés_Indica[],6,FALSE),"-")</f>
        <v>Bud Lafleur</v>
      </c>
      <c r="G24" s="844">
        <f>IFERROR(VLOOKUP(E24,Préroulés_Indica[],16,FALSE),"-")</f>
        <v>22.9</v>
      </c>
      <c r="H24" s="170">
        <v>0.27</v>
      </c>
      <c r="I24" s="170" t="s">
        <v>42</v>
      </c>
      <c r="J24" s="229" t="str">
        <f>IFERROR(VLOOKUP(E24,Préroulés_Indica[],8,FALSE),"")</f>
        <v>Fruité / Sucre</v>
      </c>
      <c r="K24" s="173" t="str">
        <f>IFERROR(VLOOKUP(E24,Préroulés_Indica[],2,FALSE),"-")</f>
        <v>Qc</v>
      </c>
      <c r="M24" s="1377"/>
      <c r="N24" s="1377"/>
      <c r="O24" s="1377"/>
      <c r="P24" s="1377"/>
      <c r="Q24" s="1377"/>
      <c r="R24" s="1377"/>
      <c r="S24" s="1377"/>
    </row>
    <row r="25" spans="1:19" ht="22.5" customHeight="1">
      <c r="A25" s="772">
        <f>IFERROR(VLOOKUP(E25,Préroulés_Indica[],11,FALSE),"-")</f>
        <v>5</v>
      </c>
      <c r="B25" s="285" t="str">
        <f>IFERROR(VLOOKUP(E25,Préroulés_Indica[],12,FALSE),"-")</f>
        <v>x</v>
      </c>
      <c r="C25" s="166">
        <f>IFERROR(VLOOKUP(E25,Préroulés_Indica[],13,FALSE),"-")</f>
        <v>0.5</v>
      </c>
      <c r="D25" s="197" t="str">
        <f>IFERROR(VLOOKUP(E25,Préroulés_Indica[],14,FALSE),"-")</f>
        <v>g</v>
      </c>
      <c r="E25" s="502" t="s">
        <v>213</v>
      </c>
      <c r="F25" s="472" t="str">
        <f>IFERROR(VLOOKUP(E25,Préroulés_Indica[],6,FALSE),"-")</f>
        <v>1964</v>
      </c>
      <c r="G25" s="844">
        <f>IFERROR(VLOOKUP(E25,Préroulés_Indica[],16,FALSE),"-")</f>
        <v>23.9</v>
      </c>
      <c r="H25" s="170">
        <v>0.25</v>
      </c>
      <c r="I25" s="170" t="s">
        <v>42</v>
      </c>
      <c r="J25" s="229" t="str">
        <f>IFERROR(VLOOKUP(E25,Préroulés_Indica[],8,FALSE),"")</f>
        <v>Diesel / -</v>
      </c>
      <c r="K25" s="173" t="str">
        <f>IFERROR(VLOOKUP(E25,Préroulés_Indica[],2,FALSE),"-")</f>
        <v>-</v>
      </c>
      <c r="M25" s="1377"/>
      <c r="N25" s="1377"/>
      <c r="O25" s="1377"/>
      <c r="P25" s="1377"/>
      <c r="Q25" s="1377"/>
      <c r="R25" s="1377"/>
      <c r="S25" s="1377"/>
    </row>
    <row r="26" spans="1:19" ht="22.5" customHeight="1">
      <c r="A26" s="772">
        <f>IFERROR(VLOOKUP(E26,Préroulés_Indica[],11,FALSE),"-")</f>
        <v>5</v>
      </c>
      <c r="B26" s="165" t="str">
        <f>IFERROR(VLOOKUP(E26,Préroulés_Indica[],12,FALSE),"-")</f>
        <v>x</v>
      </c>
      <c r="C26" s="166">
        <f>IFERROR(VLOOKUP(E26,Préroulés_Indica[],13,FALSE),"-")</f>
        <v>0.5</v>
      </c>
      <c r="D26" s="167" t="str">
        <f>IFERROR(VLOOKUP(E26,Préroulés_Indica[],14,FALSE),"-")</f>
        <v>g</v>
      </c>
      <c r="E26" s="502" t="s">
        <v>131</v>
      </c>
      <c r="F26" s="473" t="str">
        <f>IFERROR(VLOOKUP(E26,Préroulés_Indica[],6,FALSE),"-")</f>
        <v>Tribal</v>
      </c>
      <c r="G26" s="466">
        <f>IFERROR(VLOOKUP(E26,Préroulés_Indica[],16,FALSE),"-")</f>
        <v>23</v>
      </c>
      <c r="H26" s="170">
        <v>0.25</v>
      </c>
      <c r="I26" s="170" t="s">
        <v>42</v>
      </c>
      <c r="J26" s="172" t="str">
        <f>IFERROR(VLOOKUP(E26,Préroulés_Indica[],8,FALSE),"")</f>
        <v>Diesel / Fruité</v>
      </c>
      <c r="K26" s="173" t="str">
        <f>IFERROR(VLOOKUP(E26,Préroulés_Indica[],2,FALSE),"-")</f>
        <v>Qc</v>
      </c>
      <c r="M26" s="1377"/>
      <c r="N26" s="1377"/>
      <c r="O26" s="1377"/>
      <c r="P26" s="1377"/>
      <c r="Q26" s="1377"/>
      <c r="R26" s="1377"/>
      <c r="S26" s="1377"/>
    </row>
    <row r="27" spans="1:19" ht="22.5" customHeight="1">
      <c r="A27" s="847">
        <f>IFERROR(VLOOKUP(E27,Préroulés_Indica[],11,FALSE),"-")</f>
        <v>5</v>
      </c>
      <c r="B27" s="165" t="str">
        <f>IFERROR(VLOOKUP(E27,Préroulés_Indica[],12,FALSE),"-")</f>
        <v>x</v>
      </c>
      <c r="C27" s="166">
        <f>IFERROR(VLOOKUP(E27,Préroulés_Indica[],13,FALSE),"-")</f>
        <v>0.5</v>
      </c>
      <c r="D27" s="580" t="str">
        <f>IFERROR(VLOOKUP(E27,Préroulés_Indica[],14,FALSE),"-")</f>
        <v>g</v>
      </c>
      <c r="E27" s="502" t="s">
        <v>132</v>
      </c>
      <c r="F27" s="473" t="str">
        <f>IFERROR(VLOOKUP(E27,Préroulés_Indica[],6,FALSE),"-")</f>
        <v>Tribal</v>
      </c>
      <c r="G27" s="466">
        <f>IFERROR(VLOOKUP(E27,Préroulés_Indica[],16,FALSE),"-")</f>
        <v>23</v>
      </c>
      <c r="H27" s="170">
        <v>0.24</v>
      </c>
      <c r="I27" s="170" t="s">
        <v>42</v>
      </c>
      <c r="J27" s="172" t="str">
        <f>IFERROR(VLOOKUP(E27,Préroulés_Indica[],8,FALSE),"")</f>
        <v>Épicé / Sucré</v>
      </c>
      <c r="K27" s="284" t="str">
        <f>IFERROR(VLOOKUP(E27,Préroulés_Indica[],2,FALSE),"-")</f>
        <v>Qc</v>
      </c>
      <c r="M27" s="1377"/>
      <c r="N27" s="1377"/>
      <c r="O27" s="1377"/>
      <c r="P27" s="1377"/>
      <c r="Q27" s="1377"/>
      <c r="R27" s="1377"/>
      <c r="S27" s="1377"/>
    </row>
    <row r="28" spans="1:19" ht="22.5" customHeight="1">
      <c r="A28" s="772">
        <f>IFERROR(VLOOKUP(E28,Préroulés_Indica[],11,FALSE),"-")</f>
        <v>5</v>
      </c>
      <c r="B28" s="165" t="str">
        <f>IFERROR(VLOOKUP(E28,Préroulés_Indica[],12,FALSE),"-")</f>
        <v>x</v>
      </c>
      <c r="C28" s="166">
        <f>IFERROR(VLOOKUP(E28,Préroulés_Indica[],13,FALSE),"-")</f>
        <v>0.5</v>
      </c>
      <c r="D28" s="167" t="str">
        <f>IFERROR(VLOOKUP(E28,Préroulés_Indica[],14,FALSE),"-")</f>
        <v>g</v>
      </c>
      <c r="E28" s="502" t="s">
        <v>133</v>
      </c>
      <c r="F28" s="473" t="str">
        <f>IFERROR(VLOOKUP(E28,Préroulés_Indica[],6,FALSE),"-")</f>
        <v>Tribal</v>
      </c>
      <c r="G28" s="466">
        <f>IFERROR(VLOOKUP(E28,Préroulés_Indica[],16,FALSE),"-")</f>
        <v>23</v>
      </c>
      <c r="H28" s="170">
        <v>0.23</v>
      </c>
      <c r="I28" s="170" t="s">
        <v>42</v>
      </c>
      <c r="J28" s="172" t="str">
        <f>IFERROR(VLOOKUP(E28,Préroulés_Indica[],8,FALSE),"")</f>
        <v>Diesel / Épicé</v>
      </c>
      <c r="K28" s="173" t="str">
        <f>IFERROR(VLOOKUP(E28,Préroulés_Indica[],2,FALSE),"-")</f>
        <v>Qc</v>
      </c>
      <c r="M28" s="1377"/>
      <c r="N28" s="1377"/>
      <c r="O28" s="1377"/>
      <c r="P28" s="1377"/>
      <c r="Q28" s="1377"/>
      <c r="R28" s="1377"/>
      <c r="S28" s="1377"/>
    </row>
    <row r="29" spans="1:19" ht="22.5" customHeight="1">
      <c r="A29" s="772">
        <f>IFERROR(VLOOKUP(E29,Préroulés_Indica[],11,FALSE),"-")</f>
        <v>6</v>
      </c>
      <c r="B29" s="165" t="str">
        <f>IFERROR(VLOOKUP(E29,Préroulés_Indica[],12,FALSE),"-")</f>
        <v>x</v>
      </c>
      <c r="C29" s="166">
        <f>IFERROR(VLOOKUP(E29,Préroulés_Indica[],13,FALSE),"-")</f>
        <v>0.35</v>
      </c>
      <c r="D29" s="167" t="str">
        <f>IFERROR(VLOOKUP(E29,Préroulés_Indica[],14,FALSE),"-")</f>
        <v>g</v>
      </c>
      <c r="E29" s="502" t="s">
        <v>134</v>
      </c>
      <c r="F29" s="473" t="str">
        <f>IFERROR(VLOOKUP(E29,Préroulés_Indica[],6,FALSE),"-")</f>
        <v>Fleurons</v>
      </c>
      <c r="G29" s="466">
        <f>IFERROR(VLOOKUP(E29,Préroulés_Indica[],16,FALSE),"-")</f>
        <v>17.5</v>
      </c>
      <c r="H29" s="170">
        <v>0.27</v>
      </c>
      <c r="I29" s="170" t="s">
        <v>42</v>
      </c>
      <c r="J29" s="172" t="str">
        <f>IFERROR(VLOOKUP(E29,Préroulés_Indica[],8,FALSE),"")</f>
        <v>- / -</v>
      </c>
      <c r="K29" s="173" t="str">
        <f>IFERROR(VLOOKUP(E29,Préroulés_Indica[],2,FALSE),"-")</f>
        <v>Qc</v>
      </c>
      <c r="M29" s="1377"/>
      <c r="N29" s="1377"/>
      <c r="O29" s="1377"/>
      <c r="P29" s="1377"/>
      <c r="Q29" s="1377"/>
      <c r="R29" s="1377"/>
      <c r="S29" s="1377"/>
    </row>
    <row r="30" spans="1:19" ht="22.5" customHeight="1">
      <c r="A30" s="772">
        <f>IFERROR(VLOOKUP(E30,Préroulés_Indica[],11,FALSE),"-")</f>
        <v>7</v>
      </c>
      <c r="B30" s="285" t="str">
        <f>IFERROR(VLOOKUP(E30,Préroulés_Indica[],12,FALSE),"-")</f>
        <v>x</v>
      </c>
      <c r="C30" s="166">
        <f>IFERROR(VLOOKUP(E30,Préroulés_Indica[],13,FALSE),"-")</f>
        <v>0.5</v>
      </c>
      <c r="D30" s="197" t="str">
        <f>IFERROR(VLOOKUP(E30,Préroulés_Indica[],14,FALSE),"-")</f>
        <v>g</v>
      </c>
      <c r="E30" s="502" t="s">
        <v>135</v>
      </c>
      <c r="F30" s="472" t="str">
        <f>IFERROR(VLOOKUP(E30,Préroulés_Indica[],6,FALSE),"-")</f>
        <v>San Rafael '71</v>
      </c>
      <c r="G30" s="844">
        <f>IFERROR(VLOOKUP(E30,Préroulés_Indica[],16,FALSE),"-")</f>
        <v>31.1</v>
      </c>
      <c r="H30" s="170">
        <v>0.26</v>
      </c>
      <c r="I30" s="170" t="s">
        <v>42</v>
      </c>
      <c r="J30" s="229" t="str">
        <f>IFERROR(VLOOKUP(E30,Préroulés_Indica[],8,FALSE),"")</f>
        <v>Fruité / Épicé</v>
      </c>
      <c r="K30" s="173" t="str">
        <f>IFERROR(VLOOKUP(E30,Préroulés_Indica[],2,FALSE),"-")</f>
        <v>-</v>
      </c>
      <c r="M30" s="1377"/>
      <c r="N30" s="1377"/>
      <c r="O30" s="1377"/>
      <c r="P30" s="1377"/>
      <c r="Q30" s="1377"/>
      <c r="R30" s="1377"/>
      <c r="S30" s="1377"/>
    </row>
    <row r="31" spans="1:19" ht="22.5" customHeight="1">
      <c r="A31" s="772">
        <f>IFERROR(VLOOKUP(E31,Préroulés_Indica[],11,FALSE),"-")</f>
        <v>7</v>
      </c>
      <c r="B31" s="165" t="str">
        <f>IFERROR(VLOOKUP(E31,Préroulés_Indica[],12,FALSE),"-")</f>
        <v>x</v>
      </c>
      <c r="C31" s="166">
        <f>IFERROR(VLOOKUP(E31,Préroulés_Indica[],13,FALSE),"-")</f>
        <v>0.5</v>
      </c>
      <c r="D31" s="167" t="str">
        <f>IFERROR(VLOOKUP(E31,Préroulés_Indica[],14,FALSE),"-")</f>
        <v>g</v>
      </c>
      <c r="E31" s="502" t="s">
        <v>136</v>
      </c>
      <c r="F31" s="473" t="str">
        <f>IFERROR(VLOOKUP(E31,Préroulés_Indica[],6,FALSE),"-")</f>
        <v>Daily Special</v>
      </c>
      <c r="G31" s="466">
        <f>IFERROR(VLOOKUP(E31,Préroulés_Indica[],16,FALSE),"-")</f>
        <v>24.6</v>
      </c>
      <c r="H31" s="170">
        <v>0.24</v>
      </c>
      <c r="I31" s="170" t="s">
        <v>42</v>
      </c>
      <c r="J31" s="172" t="str">
        <f>IFERROR(VLOOKUP(E31,Préroulés_Indica[],8,FALSE),"")</f>
        <v>Diesel / Épicé</v>
      </c>
      <c r="K31" s="173" t="str">
        <f>IFERROR(VLOOKUP(E31,Préroulés_Indica[],2,FALSE),"-")</f>
        <v>-</v>
      </c>
      <c r="M31" s="1377"/>
      <c r="N31" s="1377"/>
      <c r="O31" s="1377"/>
      <c r="P31" s="1377"/>
      <c r="Q31" s="1377"/>
      <c r="R31" s="1377"/>
      <c r="S31" s="1377"/>
    </row>
    <row r="32" spans="1:19" ht="22.5" customHeight="1">
      <c r="A32" s="847">
        <f>IFERROR(VLOOKUP(E32,Préroulés_Indica[],11,FALSE),"-")</f>
        <v>9</v>
      </c>
      <c r="B32" s="165" t="str">
        <f>IFERROR(VLOOKUP(E32,Préroulés_Indica[],12,FALSE),"-")</f>
        <v>x</v>
      </c>
      <c r="C32" s="166">
        <f>IFERROR(VLOOKUP(E32,Préroulés_Indica[],13,FALSE),"-")</f>
        <v>0.45</v>
      </c>
      <c r="D32" s="580" t="str">
        <f>IFERROR(VLOOKUP(E32,Préroulés_Indica[],14,FALSE),"-")</f>
        <v>g</v>
      </c>
      <c r="E32" s="502" t="s">
        <v>137</v>
      </c>
      <c r="F32" s="473" t="str">
        <f>IFERROR(VLOOKUP(E32,Préroulés_Indica[],6,FALSE),"-")</f>
        <v>Bleuh</v>
      </c>
      <c r="G32" s="466">
        <f>IFERROR(VLOOKUP(E32,Préroulés_Indica[],16,FALSE),"-")</f>
        <v>30</v>
      </c>
      <c r="H32" s="170">
        <v>0.28000000000000003</v>
      </c>
      <c r="I32" s="170" t="s">
        <v>42</v>
      </c>
      <c r="J32" s="172" t="str">
        <f>IFERROR(VLOOKUP(E32,Préroulés_Indica[],8,FALSE),"")</f>
        <v>- / -</v>
      </c>
      <c r="K32" s="284" t="str">
        <f>IFERROR(VLOOKUP(E32,Préroulés_Indica[],2,FALSE),"-")</f>
        <v>Qc</v>
      </c>
      <c r="M32" s="1377"/>
      <c r="N32" s="1377"/>
      <c r="O32" s="1377"/>
      <c r="P32" s="1377"/>
      <c r="Q32" s="1377"/>
      <c r="R32" s="1377"/>
      <c r="S32" s="1377"/>
    </row>
    <row r="33" spans="1:19" ht="22.5" customHeight="1">
      <c r="A33" s="772">
        <f>IFERROR(VLOOKUP(E33,Préroulés_Indica[],11,FALSE),"-")</f>
        <v>10</v>
      </c>
      <c r="B33" s="165" t="str">
        <f>IFERROR(VLOOKUP(E33,Préroulés_Indica[],12,FALSE),"-")</f>
        <v>x</v>
      </c>
      <c r="C33" s="166">
        <f>IFERROR(VLOOKUP(E33,Préroulés_Indica[],13,FALSE),"-")</f>
        <v>0.35</v>
      </c>
      <c r="D33" s="167" t="str">
        <f>IFERROR(VLOOKUP(E33,Préroulés_Indica[],14,FALSE),"-")</f>
        <v>g</v>
      </c>
      <c r="E33" s="502" t="s">
        <v>138</v>
      </c>
      <c r="F33" s="473" t="str">
        <f>IFERROR(VLOOKUP(E33,Préroulés_Indica[],6,FALSE),"-")</f>
        <v>Spinach</v>
      </c>
      <c r="G33" s="466">
        <f>IFERROR(VLOOKUP(E33,Préroulés_Indica[],16,FALSE),"-")</f>
        <v>24.5</v>
      </c>
      <c r="H33" s="170">
        <v>0.26</v>
      </c>
      <c r="I33" s="170" t="s">
        <v>42</v>
      </c>
      <c r="J33" s="172" t="str">
        <f>IFERROR(VLOOKUP(E33,Préroulés_Indica[],8,FALSE),"")</f>
        <v>Sucré / Fruité</v>
      </c>
      <c r="K33" s="173" t="str">
        <f>IFERROR(VLOOKUP(E33,Préroulés_Indica[],2,FALSE),"-")</f>
        <v>-</v>
      </c>
      <c r="M33" s="1377"/>
      <c r="N33" s="1377"/>
      <c r="O33" s="1377"/>
      <c r="P33" s="1377"/>
      <c r="Q33" s="1377"/>
      <c r="R33" s="1377"/>
      <c r="S33" s="1377"/>
    </row>
    <row r="34" spans="1:19" ht="22.5" customHeight="1">
      <c r="A34" s="772">
        <f>IFERROR(VLOOKUP(E34,Préroulés_Indica[],11,FALSE),"-")</f>
        <v>10</v>
      </c>
      <c r="B34" s="285" t="str">
        <f>IFERROR(VLOOKUP(E34,Préroulés_Indica[],12,FALSE),"-")</f>
        <v>x</v>
      </c>
      <c r="C34" s="166">
        <f>IFERROR(VLOOKUP(E34,Préroulés_Indica[],13,FALSE),"-")</f>
        <v>0.35</v>
      </c>
      <c r="D34" s="197" t="str">
        <f>IFERROR(VLOOKUP(E34,Préroulés_Indica[],14,FALSE),"-")</f>
        <v>g</v>
      </c>
      <c r="E34" s="502" t="s">
        <v>139</v>
      </c>
      <c r="F34" s="472" t="str">
        <f>IFERROR(VLOOKUP(E34,Préroulés_Indica[],6,FALSE),"-")</f>
        <v>Original Stash</v>
      </c>
      <c r="G34" s="844">
        <f>IFERROR(VLOOKUP(E34,Préroulés_Indica[],16,FALSE),"-")</f>
        <v>28.1</v>
      </c>
      <c r="H34" s="170">
        <v>0.22</v>
      </c>
      <c r="I34" s="170" t="s">
        <v>42</v>
      </c>
      <c r="J34" s="229" t="str">
        <f>IFERROR(VLOOKUP(E34,Préroulés_Indica[],8,FALSE),"")</f>
        <v xml:space="preserve">Mouffette / </v>
      </c>
      <c r="K34" s="173" t="str">
        <f>IFERROR(VLOOKUP(E34,Préroulés_Indica[],2,FALSE),"-")</f>
        <v>Qc</v>
      </c>
      <c r="M34" s="1377"/>
      <c r="N34" s="1377"/>
      <c r="O34" s="1377"/>
      <c r="P34" s="1377"/>
      <c r="Q34" s="1377"/>
      <c r="R34" s="1377"/>
      <c r="S34" s="1377"/>
    </row>
    <row r="35" spans="1:19" ht="22.5" customHeight="1">
      <c r="A35" s="847">
        <f>IFERROR(VLOOKUP(E35,Préroulés_Indica[],11,FALSE),"-")</f>
        <v>10</v>
      </c>
      <c r="B35" s="285" t="str">
        <f>IFERROR(VLOOKUP(E35,Préroulés_Indica[],12,FALSE),"-")</f>
        <v>x</v>
      </c>
      <c r="C35" s="166">
        <f>IFERROR(VLOOKUP(E35,Préroulés_Indica[],13,FALSE),"-")</f>
        <v>0.35</v>
      </c>
      <c r="D35" s="465" t="str">
        <f>IFERROR(VLOOKUP(E35,Préroulés_Indica[],14,FALSE),"-")</f>
        <v>g</v>
      </c>
      <c r="E35" s="502" t="s">
        <v>140</v>
      </c>
      <c r="F35" s="472" t="str">
        <f>IFERROR(VLOOKUP(E35,Préroulés_Indica[],6,FALSE),"-")</f>
        <v>Color Cannabis</v>
      </c>
      <c r="G35" s="844">
        <f>IFERROR(VLOOKUP(E35,Préroulés_Indica[],16,FALSE),"-")</f>
        <v>22.2</v>
      </c>
      <c r="H35" s="170">
        <v>0.2</v>
      </c>
      <c r="I35" s="170" t="s">
        <v>42</v>
      </c>
      <c r="J35" s="229" t="str">
        <f>IFERROR(VLOOKUP(E35,Préroulés_Indica[],8,FALSE),"")</f>
        <v>Fruité / Floral</v>
      </c>
      <c r="K35" s="284" t="str">
        <f>IFERROR(VLOOKUP(E35,Préroulés_Indica[],2,FALSE),"-")</f>
        <v>-</v>
      </c>
      <c r="M35" s="1377"/>
      <c r="N35" s="1377"/>
      <c r="O35" s="1377"/>
      <c r="P35" s="1377"/>
      <c r="Q35" s="1377"/>
      <c r="R35" s="1377"/>
      <c r="S35" s="1377"/>
    </row>
    <row r="36" spans="1:19" ht="22.5" customHeight="1">
      <c r="A36" s="772">
        <f>IFERROR(VLOOKUP(E36,Préroulés_Indica[],11,FALSE),"-")</f>
        <v>10</v>
      </c>
      <c r="B36" s="285" t="str">
        <f>IFERROR(VLOOKUP(E36,Préroulés_Indica[],12,FALSE),"-")</f>
        <v>x</v>
      </c>
      <c r="C36" s="166">
        <f>IFERROR(VLOOKUP(E36,Préroulés_Indica[],13,FALSE),"-")</f>
        <v>0.35</v>
      </c>
      <c r="D36" s="197" t="str">
        <f>IFERROR(VLOOKUP(E36,Préroulés_Indica[],14,FALSE),"-")</f>
        <v>g</v>
      </c>
      <c r="E36" s="502" t="s">
        <v>141</v>
      </c>
      <c r="F36" s="472" t="str">
        <f>IFERROR(VLOOKUP(E36,Préroulés_Indica[],6,FALSE),"-")</f>
        <v>Vert</v>
      </c>
      <c r="G36" s="844">
        <f>IFERROR(VLOOKUP(E36,Préroulés_Indica[],16,FALSE),"-")</f>
        <v>29.2</v>
      </c>
      <c r="H36" s="170">
        <v>0.04</v>
      </c>
      <c r="I36" s="170">
        <v>0.12</v>
      </c>
      <c r="J36" s="229" t="str">
        <f>IFERROR(VLOOKUP(E36,Préroulés_Indica[],8,FALSE),"")</f>
        <v>Sucré / Fruité</v>
      </c>
      <c r="K36" s="173" t="str">
        <f>IFERROR(VLOOKUP(E36,Préroulés_Indica[],2,FALSE),"-")</f>
        <v>Qc</v>
      </c>
      <c r="M36" s="1377"/>
      <c r="N36" s="1377"/>
      <c r="O36" s="1377"/>
      <c r="P36" s="1377"/>
      <c r="Q36" s="1377"/>
      <c r="R36" s="1377"/>
      <c r="S36" s="1377"/>
    </row>
    <row r="37" spans="1:19" ht="22.5" customHeight="1">
      <c r="A37" s="772">
        <f>IFERROR(VLOOKUP(E37,Préroulés_Indica[],11,FALSE),"-")</f>
        <v>12</v>
      </c>
      <c r="B37" s="165" t="str">
        <f>IFERROR(VLOOKUP(E37,Préroulés_Indica[],12,FALSE),"-")</f>
        <v>x</v>
      </c>
      <c r="C37" s="166">
        <f>IFERROR(VLOOKUP(E37,Préroulés_Indica[],13,FALSE),"-")</f>
        <v>0.5</v>
      </c>
      <c r="D37" s="167" t="str">
        <f>IFERROR(VLOOKUP(E37,Préroulés_Indica[],14,FALSE),"-")</f>
        <v>g</v>
      </c>
      <c r="E37" s="502" t="s">
        <v>57</v>
      </c>
      <c r="F37" s="473" t="str">
        <f>IFERROR(VLOOKUP(E37,Préroulés_Indica[],6,FALSE),"-")</f>
        <v>QcGoldtech</v>
      </c>
      <c r="G37" s="466">
        <f>IFERROR(VLOOKUP(E37,Préroulés_Indica[],16,FALSE),"-")</f>
        <v>49.7</v>
      </c>
      <c r="H37" s="170">
        <v>0.22</v>
      </c>
      <c r="I37" s="170" t="s">
        <v>42</v>
      </c>
      <c r="J37" s="172" t="str">
        <f>IFERROR(VLOOKUP(E37,Préroulés_Indica[],8,FALSE),"")</f>
        <v>Terreux / Sucré</v>
      </c>
      <c r="K37" s="173" t="str">
        <f>IFERROR(VLOOKUP(E37,Préroulés_Indica[],2,FALSE),"-")</f>
        <v>Qc</v>
      </c>
      <c r="M37" s="1377"/>
      <c r="N37" s="1377"/>
      <c r="O37" s="1377"/>
      <c r="P37" s="1377"/>
      <c r="Q37" s="1377"/>
      <c r="R37" s="1377"/>
      <c r="S37" s="1377"/>
    </row>
    <row r="38" spans="1:19" ht="22.5" customHeight="1">
      <c r="A38" s="772">
        <v>12</v>
      </c>
      <c r="B38" s="165" t="str">
        <f>IFERROR(VLOOKUP(E38,Préroulés_Indica[],12,FALSE),"-")</f>
        <v>x</v>
      </c>
      <c r="C38" s="166">
        <f>IFERROR(VLOOKUP(E38,Préroulés_Indica[],13,FALSE),"-")</f>
        <v>0.5</v>
      </c>
      <c r="D38" s="167" t="str">
        <f>IFERROR(VLOOKUP(E38,Préroulés_Indica[],14,FALSE),"-")</f>
        <v>g</v>
      </c>
      <c r="E38" s="502" t="s">
        <v>58</v>
      </c>
      <c r="F38" s="473" t="str">
        <f>IFERROR(VLOOKUP(E38,Préroulés_Indica[],6,FALSE),"-")</f>
        <v>Hexo Plus</v>
      </c>
      <c r="G38" s="466">
        <f>IFERROR(VLOOKUP(E38,Préroulés_Indica[],16,FALSE),"-")</f>
        <v>46.7</v>
      </c>
      <c r="H38" s="170">
        <v>0.22</v>
      </c>
      <c r="I38" s="170" t="s">
        <v>42</v>
      </c>
      <c r="J38" s="172" t="str">
        <f>IFERROR(VLOOKUP(E38,Préroulés_Indica[],8,FALSE),"")</f>
        <v>Fruité / Épicé</v>
      </c>
      <c r="K38" s="173" t="str">
        <f>IFERROR(VLOOKUP(E38,Préroulés_Indica[],2,FALSE),"-")</f>
        <v>Qc</v>
      </c>
      <c r="M38" s="1377"/>
      <c r="N38" s="1377"/>
      <c r="O38" s="1377"/>
      <c r="P38" s="1377"/>
      <c r="Q38" s="1377"/>
      <c r="R38" s="1377"/>
      <c r="S38" s="1377"/>
    </row>
    <row r="39" spans="1:19" ht="22.5" customHeight="1">
      <c r="A39" s="772">
        <f>IFERROR(VLOOKUP(E39,Préroulés_Indica[],11,FALSE),"-")</f>
        <v>14</v>
      </c>
      <c r="B39" s="285" t="str">
        <f>IFERROR(VLOOKUP(E39,Préroulés_Indica[],12,FALSE),"-")</f>
        <v>x</v>
      </c>
      <c r="C39" s="166">
        <f>IFERROR(VLOOKUP(E39,Préroulés_Indica[],13,FALSE),"-")</f>
        <v>0.5</v>
      </c>
      <c r="D39" s="197" t="str">
        <f>IFERROR(VLOOKUP(E39,Préroulés_Indica[],14,FALSE),"-")</f>
        <v>g</v>
      </c>
      <c r="E39" s="502" t="s">
        <v>142</v>
      </c>
      <c r="F39" s="472" t="str">
        <f>IFERROR(VLOOKUP(E39,Préroulés_Indica[],6,FALSE),"-")</f>
        <v>Shred</v>
      </c>
      <c r="G39" s="178">
        <f>IFERROR(VLOOKUP(E39,Préroulés_Indica[],16,FALSE),"-")</f>
        <v>43.9</v>
      </c>
      <c r="H39" s="170">
        <v>0.25</v>
      </c>
      <c r="I39" s="170" t="s">
        <v>42</v>
      </c>
      <c r="J39" s="229" t="str">
        <f>IFERROR(VLOOKUP(E39,Préroulés_Indica[],8,FALSE),"")</f>
        <v>Diesel / Moufette</v>
      </c>
      <c r="K39" s="173" t="str">
        <f>IFERROR(VLOOKUP(E39,Préroulés_Indica[],2,FALSE),"-")</f>
        <v>-</v>
      </c>
      <c r="M39" s="1377"/>
      <c r="N39" s="1377"/>
      <c r="O39" s="1377"/>
      <c r="P39" s="1377"/>
      <c r="Q39" s="1377"/>
      <c r="R39" s="1377"/>
      <c r="S39" s="1377"/>
    </row>
    <row r="40" spans="1:19" ht="22.5" customHeight="1">
      <c r="A40" s="772">
        <f>IFERROR(VLOOKUP(E40,Préroulés_Indica[],11,FALSE),"-")</f>
        <v>20</v>
      </c>
      <c r="B40" s="165" t="str">
        <f>IFERROR(VLOOKUP(E40,Préroulés_Indica[],12,FALSE),"-")</f>
        <v>x</v>
      </c>
      <c r="C40" s="166">
        <f>IFERROR(VLOOKUP(E40,Préroulés_Indica[],13,FALSE),"-")</f>
        <v>0.35</v>
      </c>
      <c r="D40" s="167" t="str">
        <f>IFERROR(VLOOKUP(E40,Préroulés_Indica[],14,FALSE),"-")</f>
        <v>g</v>
      </c>
      <c r="E40" s="502" t="s">
        <v>143</v>
      </c>
      <c r="F40" s="473" t="str">
        <f>IFERROR(VLOOKUP(E40,Préroulés_Indica[],6,FALSE),"-")</f>
        <v>OMY</v>
      </c>
      <c r="G40" s="283">
        <f>IFERROR(VLOOKUP(E40,Préroulés_Indica[],16,FALSE),"-")</f>
        <v>64.099999999999994</v>
      </c>
      <c r="H40" s="170">
        <v>0.26</v>
      </c>
      <c r="I40" s="170" t="s">
        <v>42</v>
      </c>
      <c r="J40" s="172" t="str">
        <f>IFERROR(VLOOKUP(E40,Préroulés_Indica[],8,FALSE),"")</f>
        <v>Citronné / Épicé</v>
      </c>
      <c r="K40" s="173" t="str">
        <f>IFERROR(VLOOKUP(E40,Préroulés_Indica[],2,FALSE),"-")</f>
        <v>Qc</v>
      </c>
      <c r="M40" s="1377"/>
      <c r="N40" s="1377"/>
      <c r="O40" s="1377"/>
      <c r="P40" s="1377"/>
      <c r="Q40" s="1377"/>
      <c r="R40" s="1377"/>
      <c r="S40" s="1377"/>
    </row>
    <row r="41" spans="1:19" ht="23.25" customHeight="1" thickBot="1">
      <c r="A41" s="15"/>
      <c r="B41" s="22"/>
      <c r="C41" s="44"/>
      <c r="D41" s="7"/>
      <c r="E41" s="7"/>
      <c r="F41" s="29"/>
      <c r="G41" s="29"/>
      <c r="H41" s="3"/>
      <c r="M41" s="1377"/>
      <c r="N41" s="1377"/>
      <c r="O41" s="1377"/>
      <c r="P41" s="1377"/>
      <c r="Q41" s="1377"/>
      <c r="R41" s="1377"/>
      <c r="S41" s="1377"/>
    </row>
    <row r="42" spans="1:19" ht="34.5" thickBot="1">
      <c r="A42" s="1358" t="s">
        <v>59</v>
      </c>
      <c r="B42" s="1358"/>
      <c r="C42" s="1358"/>
      <c r="D42" s="1358"/>
      <c r="E42" s="1358"/>
      <c r="F42" s="1358"/>
      <c r="G42" s="1358"/>
      <c r="H42" s="1358"/>
      <c r="I42" s="1358"/>
      <c r="J42" s="1358"/>
      <c r="K42" s="1358"/>
      <c r="M42" s="1377"/>
      <c r="N42" s="1377"/>
      <c r="O42" s="1377"/>
      <c r="P42" s="1377"/>
      <c r="Q42" s="1377"/>
      <c r="R42" s="1377"/>
      <c r="S42" s="1377"/>
    </row>
    <row r="43" spans="1:19" ht="17.25" customHeight="1" thickBot="1">
      <c r="A43" s="1339" t="s">
        <v>28</v>
      </c>
      <c r="B43" s="1339"/>
      <c r="C43" s="1339"/>
      <c r="D43" s="1339"/>
      <c r="E43" s="91" t="s">
        <v>29</v>
      </c>
      <c r="F43" s="91" t="s">
        <v>30</v>
      </c>
      <c r="G43" s="92" t="s">
        <v>31</v>
      </c>
      <c r="H43" s="114" t="s">
        <v>32</v>
      </c>
      <c r="I43" s="92" t="s">
        <v>33</v>
      </c>
      <c r="J43" s="92" t="s">
        <v>34</v>
      </c>
      <c r="K43" s="119" t="s">
        <v>35</v>
      </c>
      <c r="M43" s="1377"/>
      <c r="N43" s="1377"/>
      <c r="O43" s="1377"/>
      <c r="P43" s="1377"/>
      <c r="Q43" s="1377"/>
      <c r="R43" s="1377"/>
      <c r="S43" s="1377"/>
    </row>
    <row r="44" spans="1:19" ht="14.25" customHeight="1">
      <c r="A44" s="899" t="s">
        <v>36</v>
      </c>
      <c r="B44" s="95" t="s">
        <v>37</v>
      </c>
      <c r="C44" s="96" t="s">
        <v>38</v>
      </c>
      <c r="D44" s="97" t="s">
        <v>39</v>
      </c>
      <c r="E44" s="222" t="s">
        <v>29</v>
      </c>
      <c r="F44" s="223" t="s">
        <v>40</v>
      </c>
      <c r="G44" s="101" t="s">
        <v>31</v>
      </c>
      <c r="H44" s="115" t="s">
        <v>32</v>
      </c>
      <c r="I44" s="118" t="s">
        <v>33</v>
      </c>
      <c r="J44" s="118" t="s">
        <v>34</v>
      </c>
      <c r="K44" s="120" t="s">
        <v>35</v>
      </c>
      <c r="M44" s="1377"/>
      <c r="N44" s="1377"/>
      <c r="O44" s="1377"/>
      <c r="P44" s="1377"/>
      <c r="Q44" s="1377"/>
      <c r="R44" s="1377"/>
      <c r="S44" s="1377"/>
    </row>
    <row r="45" spans="1:19" ht="22.5" hidden="1" customHeight="1">
      <c r="A45" s="900">
        <f>IFERROR(VLOOKUP(E45,Préroulés_Sativa[],11,FALSE),"-[@Prix]10")</f>
        <v>1</v>
      </c>
      <c r="B45" s="183" t="str">
        <f>IFERROR(VLOOKUP(E45,Préroulés_Sativa[],12,FALSE),"-")</f>
        <v>x</v>
      </c>
      <c r="C45" s="179">
        <f>IFERROR(VLOOKUP(E45,Préroulés_Sativa[],13,FALSE),"-")</f>
        <v>1</v>
      </c>
      <c r="D45" s="467" t="str">
        <f>IFERROR(VLOOKUP(E45,Préroulés_Sativa[],14,FALSE),"-")</f>
        <v>g</v>
      </c>
      <c r="E45" s="502" t="s">
        <v>144</v>
      </c>
      <c r="F45" s="473" t="str">
        <f>IFERROR(VLOOKUP(E45,Préroulés_Sativa[],6,FALSE),"-")</f>
        <v>Bon Jak</v>
      </c>
      <c r="G45" s="466">
        <f>IFERROR(VLOOKUP(E45,Préroulés_Sativa[],16,FALSE),"-")</f>
        <v>7.9</v>
      </c>
      <c r="H45" s="187">
        <v>0.25</v>
      </c>
      <c r="I45" s="170" t="s">
        <v>42</v>
      </c>
      <c r="J45" s="172" t="str">
        <f>IFERROR(VLOOKUP(E45,Préroulés_Sativa[],8,FALSE),"-")</f>
        <v>Citronné / Fruité</v>
      </c>
      <c r="K45" s="213" t="str">
        <f>IFERROR(VLOOKUP(E45,Préroulés_Sativa[],2,FALSE),"-")</f>
        <v>-</v>
      </c>
      <c r="M45" s="1377"/>
      <c r="N45" s="1377"/>
      <c r="O45" s="1377"/>
      <c r="P45" s="1377"/>
      <c r="Q45" s="1377"/>
      <c r="R45" s="1377"/>
      <c r="S45" s="1377"/>
    </row>
    <row r="46" spans="1:19" ht="22.5" hidden="1" customHeight="1">
      <c r="A46" s="900">
        <f>IFERROR(VLOOKUP(E46,Préroulés_Sativa[],11,FALSE),"-[@Prix]10")</f>
        <v>1</v>
      </c>
      <c r="B46" s="183" t="str">
        <f>IFERROR(VLOOKUP(E46,Préroulés_Sativa[],12,FALSE),"-")</f>
        <v>x</v>
      </c>
      <c r="C46" s="179">
        <f>IFERROR(VLOOKUP(E46,Préroulés_Sativa[],13,FALSE),"-")</f>
        <v>1</v>
      </c>
      <c r="D46" s="904" t="str">
        <f>IFERROR(VLOOKUP(E46,Préroulés_Sativa[],14,FALSE),"-")</f>
        <v>g</v>
      </c>
      <c r="E46" s="503" t="s">
        <v>214</v>
      </c>
      <c r="F46" s="473" t="str">
        <f>IFERROR(VLOOKUP(E46,Préroulés_Sativa[],6,FALSE),"-")</f>
        <v>Spinach</v>
      </c>
      <c r="G46" s="466">
        <f>IFERROR(VLOOKUP(E46,Préroulés_Sativa[],16,FALSE),"-")</f>
        <v>7.9</v>
      </c>
      <c r="H46" s="187">
        <v>0.25</v>
      </c>
      <c r="I46" s="170" t="s">
        <v>42</v>
      </c>
      <c r="J46" s="172" t="str">
        <f>IFERROR(VLOOKUP(E46,Préroulés_Sativa[],8,FALSE),"-")</f>
        <v>Sucré / Fruité</v>
      </c>
      <c r="K46" s="213" t="str">
        <f>IFERROR(VLOOKUP(E46,Préroulés_Sativa[],2,FALSE),"-")</f>
        <v>-</v>
      </c>
      <c r="M46" s="741"/>
      <c r="N46" s="741"/>
      <c r="O46" s="741"/>
      <c r="P46" s="741"/>
      <c r="Q46" s="741"/>
      <c r="R46" s="741"/>
      <c r="S46" s="741"/>
    </row>
    <row r="47" spans="1:19" ht="22.5" hidden="1" customHeight="1">
      <c r="A47" s="900">
        <f>IFERROR(VLOOKUP(E47,Préroulés_Sativa[],11,FALSE),"-[@Prix]10")</f>
        <v>1</v>
      </c>
      <c r="B47" s="183" t="str">
        <f>IFERROR(VLOOKUP(E47,Préroulés_Sativa[],12,FALSE),"-")</f>
        <v>x</v>
      </c>
      <c r="C47" s="179">
        <f>IFERROR(VLOOKUP(E47,Préroulés_Sativa[],13,FALSE),"-")</f>
        <v>1</v>
      </c>
      <c r="D47" s="186" t="str">
        <f>IFERROR(VLOOKUP(E47,Préroulés_Sativa[],14,FALSE),"-")</f>
        <v>g</v>
      </c>
      <c r="E47" s="502" t="s">
        <v>60</v>
      </c>
      <c r="F47" s="270" t="str">
        <f>IFERROR(VLOOKUP(E47,Préroulés_Sativa[],6,FALSE),"-")</f>
        <v>Good Supply</v>
      </c>
      <c r="G47" s="230">
        <f>IFERROR(VLOOKUP(E47,Préroulés_Sativa[],16,FALSE),"-")</f>
        <v>8.6</v>
      </c>
      <c r="H47" s="187">
        <v>0.21</v>
      </c>
      <c r="I47" s="170" t="s">
        <v>42</v>
      </c>
      <c r="J47" s="172" t="str">
        <f>IFERROR(VLOOKUP(E47,Préroulés_Sativa[],8,FALSE),"-")</f>
        <v>Citronné / Terreux</v>
      </c>
      <c r="K47" s="173" t="str">
        <f>IFERROR(VLOOKUP(E47,Préroulés_Sativa[],2,FALSE),"-")</f>
        <v>-</v>
      </c>
    </row>
    <row r="48" spans="1:19" ht="22.5" hidden="1" customHeight="1">
      <c r="A48" s="900">
        <f>IFERROR(VLOOKUP(E48,Préroulés_Sativa[],11,FALSE),"-[@Prix]10")</f>
        <v>2</v>
      </c>
      <c r="B48" s="183" t="str">
        <f>IFERROR(VLOOKUP(E48,Préroulés_Sativa[],12,FALSE),"-")</f>
        <v>x</v>
      </c>
      <c r="C48" s="179">
        <f>IFERROR(VLOOKUP(E48,Préroulés_Sativa[],13,FALSE),"-")</f>
        <v>0.5</v>
      </c>
      <c r="D48" s="469" t="str">
        <f>IFERROR(VLOOKUP(E48,Préroulés_Sativa[],14,FALSE),"-")</f>
        <v>g</v>
      </c>
      <c r="E48" s="502" t="s">
        <v>145</v>
      </c>
      <c r="F48" s="270" t="str">
        <f>IFERROR(VLOOKUP(E48,Préroulés_Sativa[],6,FALSE),"-")</f>
        <v>Blakh</v>
      </c>
      <c r="G48" s="230">
        <f>IFERROR(VLOOKUP(E48,Préroulés_Sativa[],16,FALSE),"-")</f>
        <v>12.1</v>
      </c>
      <c r="H48" s="187">
        <v>0.28999999999999998</v>
      </c>
      <c r="I48" s="170" t="s">
        <v>42</v>
      </c>
      <c r="J48" s="172" t="str">
        <f>IFERROR(VLOOKUP(E48,Préroulés_Sativa[],8,FALSE),"-")</f>
        <v>- / -</v>
      </c>
      <c r="K48" s="173" t="str">
        <f>IFERROR(VLOOKUP(E48,Préroulés_Sativa[],2,FALSE),"-")</f>
        <v>Qc</v>
      </c>
    </row>
    <row r="49" spans="1:11" ht="22.5" hidden="1" customHeight="1">
      <c r="A49" s="900">
        <f>IFERROR(VLOOKUP(E49,Préroulés_Sativa[],11,FALSE),"-[@Prix]10")</f>
        <v>2</v>
      </c>
      <c r="B49" s="183" t="str">
        <f>IFERROR(VLOOKUP(E49,Préroulés_Sativa[],12,FALSE),"-")</f>
        <v>x</v>
      </c>
      <c r="C49" s="215">
        <f>IFERROR(VLOOKUP(E49,Préroulés_Sativa[],13,FALSE),"-")</f>
        <v>0.5</v>
      </c>
      <c r="D49" s="580" t="str">
        <f>IFERROR(VLOOKUP(E49,Préroulés_Sativa[],14,FALSE),"-")</f>
        <v>g</v>
      </c>
      <c r="E49" s="502" t="s">
        <v>146</v>
      </c>
      <c r="F49" s="888" t="str">
        <f>IFERROR(VLOOKUP(E49,Préroulés_Sativa[],6,FALSE),"-")</f>
        <v>7ACRES</v>
      </c>
      <c r="G49" s="466">
        <f>IFERROR(VLOOKUP(E49,Préroulés_Sativa[],16,FALSE),"-")</f>
        <v>9.5</v>
      </c>
      <c r="H49" s="187">
        <v>0.18</v>
      </c>
      <c r="I49" s="170" t="s">
        <v>42</v>
      </c>
      <c r="J49" s="172" t="str">
        <f>IFERROR(VLOOKUP(E49,Préroulés_Sativa[],8,FALSE),"-")</f>
        <v>Sucré / Épicé</v>
      </c>
      <c r="K49" s="213" t="str">
        <f>IFERROR(VLOOKUP(E49,Préroulés_Sativa[],2,FALSE),"-")</f>
        <v>-</v>
      </c>
    </row>
    <row r="50" spans="1:11" ht="22.5" hidden="1" customHeight="1">
      <c r="A50" s="900">
        <f>IFERROR(VLOOKUP(E50,Préroulés_Sativa[],11,FALSE),"-[@Prix]10")</f>
        <v>2</v>
      </c>
      <c r="B50" s="183" t="str">
        <f>IFERROR(VLOOKUP(E50,Préroulés_Sativa[],12,FALSE),"-")</f>
        <v>x</v>
      </c>
      <c r="C50" s="287">
        <f>IFERROR(VLOOKUP(E50,Préroulés_Sativa[],13,FALSE),"-")</f>
        <v>0.5</v>
      </c>
      <c r="D50" s="853" t="str">
        <f>IFERROR(VLOOKUP(E50,Préroulés_Sativa[],14,FALSE),"-")</f>
        <v>g</v>
      </c>
      <c r="E50" s="502" t="s">
        <v>215</v>
      </c>
      <c r="F50" s="472" t="str">
        <f>IFERROR(VLOOKUP(E50,Préroulés_Sativa[],6,FALSE),"-")</f>
        <v>Nueva+</v>
      </c>
      <c r="G50" s="180">
        <f>IFERROR(VLOOKUP(E50,Préroulés_Sativa[],16,FALSE),"-")</f>
        <v>10</v>
      </c>
      <c r="H50" s="187">
        <v>0</v>
      </c>
      <c r="I50" s="170">
        <v>0.13</v>
      </c>
      <c r="J50" s="229" t="str">
        <f>IFERROR(VLOOKUP(E50,Préroulés_Sativa[],8,FALSE),"-")</f>
        <v>Boisé / Citronné</v>
      </c>
      <c r="K50" s="173" t="str">
        <f>IFERROR(VLOOKUP(E50,Préroulés_Sativa[],2,FALSE),"-")</f>
        <v>Qc</v>
      </c>
    </row>
    <row r="51" spans="1:11" ht="22.5" hidden="1" customHeight="1">
      <c r="A51" s="900">
        <f>IFERROR(VLOOKUP(E51,Préroulés_Sativa[],11,FALSE),"-[@Prix]10")</f>
        <v>3</v>
      </c>
      <c r="B51" s="183" t="str">
        <f>IFERROR(VLOOKUP(E51,Préroulés_Sativa[],12,FALSE),"-")</f>
        <v>x</v>
      </c>
      <c r="C51" s="287">
        <f>IFERROR(VLOOKUP(E51,Préroulés_Sativa[],13,FALSE),"-")</f>
        <v>0.5</v>
      </c>
      <c r="D51" s="167" t="str">
        <f>IFERROR(VLOOKUP(E51,Préroulés_Sativa[],14,FALSE),"-")</f>
        <v>g</v>
      </c>
      <c r="E51" s="502" t="s">
        <v>147</v>
      </c>
      <c r="F51" s="472" t="str">
        <f>IFERROR(VLOOKUP(E51,Préroulés_Sativa[],6,FALSE),"-")</f>
        <v>5 Points Cannabis</v>
      </c>
      <c r="G51" s="180">
        <f>IFERROR(VLOOKUP(E51,Préroulés_Sativa[],16,FALSE),"-")</f>
        <v>16.2</v>
      </c>
      <c r="H51" s="187">
        <v>0.28999999999999998</v>
      </c>
      <c r="I51" s="170" t="s">
        <v>42</v>
      </c>
      <c r="J51" s="229" t="str">
        <f>IFERROR(VLOOKUP(E51,Préroulés_Sativa[],8,FALSE),"-")</f>
        <v>Citronné / Terreux</v>
      </c>
      <c r="K51" s="173" t="str">
        <f>IFERROR(VLOOKUP(E51,Préroulés_Sativa[],2,FALSE),"-")</f>
        <v>Qc</v>
      </c>
    </row>
    <row r="52" spans="1:11" ht="22.5" hidden="1" customHeight="1">
      <c r="A52" s="900">
        <f>IFERROR(VLOOKUP(E52,Préroulés_Sativa[],11,FALSE),"-[@Prix]10")</f>
        <v>3</v>
      </c>
      <c r="B52" s="183" t="str">
        <f>IFERROR(VLOOKUP(E52,Préroulés_Sativa[],12,FALSE),"-")</f>
        <v>x</v>
      </c>
      <c r="C52" s="179">
        <f>IFERROR(VLOOKUP(E52,Préroulés_Sativa[],13,FALSE),"-")</f>
        <v>0.5</v>
      </c>
      <c r="D52" s="167" t="str">
        <f>IFERROR(VLOOKUP(E52,Préroulés_Sativa[],14,FALSE),"-")</f>
        <v>g</v>
      </c>
      <c r="E52" s="502" t="s">
        <v>148</v>
      </c>
      <c r="F52" s="473" t="str">
        <f>IFERROR(VLOOKUP(E52,Préroulés_Sativa[],6,FALSE),"-")</f>
        <v>Weed Me</v>
      </c>
      <c r="G52" s="230">
        <f>IFERROR(VLOOKUP(E52,Préroulés_Sativa[],16,FALSE),"-")</f>
        <v>16.899999999999999</v>
      </c>
      <c r="H52" s="187">
        <v>0.28999999999999998</v>
      </c>
      <c r="I52" s="170" t="s">
        <v>42</v>
      </c>
      <c r="J52" s="172" t="str">
        <f>IFERROR(VLOOKUP(E52,Préroulés_Sativa[],8,FALSE),"-")</f>
        <v>Épicé / Floral</v>
      </c>
      <c r="K52" s="173" t="str">
        <f>IFERROR(VLOOKUP(E52,Préroulés_Sativa[],2,FALSE),"-")</f>
        <v>-</v>
      </c>
    </row>
    <row r="53" spans="1:11" ht="22.5" hidden="1" customHeight="1">
      <c r="A53" s="900">
        <f>IFERROR(VLOOKUP(E53,Préroulés_Sativa[],11,FALSE),"-[@Prix]10")</f>
        <v>3</v>
      </c>
      <c r="B53" s="183" t="str">
        <f>IFERROR(VLOOKUP(E53,Préroulés_Sativa[],12,FALSE),"-")</f>
        <v>x</v>
      </c>
      <c r="C53" s="287">
        <f>IFERROR(VLOOKUP(E53,Préroulés_Sativa[],13,FALSE),"-")</f>
        <v>0.5</v>
      </c>
      <c r="D53" s="167" t="str">
        <f>IFERROR(VLOOKUP(E53,Préroulés_Sativa[],14,FALSE),"-")</f>
        <v>g</v>
      </c>
      <c r="E53" s="502" t="s">
        <v>216</v>
      </c>
      <c r="F53" s="472" t="str">
        <f>IFERROR(VLOOKUP(E53,Préroulés_Sativa[],6,FALSE),"-")</f>
        <v>Fleurons</v>
      </c>
      <c r="G53" s="180">
        <f>IFERROR(VLOOKUP(E53,Préroulés_Sativa[],16,FALSE),"-")</f>
        <v>11.4</v>
      </c>
      <c r="H53" s="187">
        <v>0.27</v>
      </c>
      <c r="I53" s="170" t="s">
        <v>42</v>
      </c>
      <c r="J53" s="229" t="str">
        <f>IFERROR(VLOOKUP(E53,Préroulés_Sativa[],8,FALSE),"-")</f>
        <v>- / -</v>
      </c>
      <c r="K53" s="173" t="str">
        <f>IFERROR(VLOOKUP(E53,Préroulés_Sativa[],2,FALSE),"-")</f>
        <v>Qc</v>
      </c>
    </row>
    <row r="54" spans="1:11" ht="22.5" hidden="1" customHeight="1">
      <c r="A54" s="900">
        <f>IFERROR(VLOOKUP(E54,Préroulés_Sativa[],11,FALSE),"-[@Prix]10")</f>
        <v>3</v>
      </c>
      <c r="B54" s="183" t="str">
        <f>IFERROR(VLOOKUP(E54,Préroulés_Sativa[],12,FALSE),"-")</f>
        <v>x</v>
      </c>
      <c r="C54" s="179">
        <f>IFERROR(VLOOKUP(E54,Préroulés_Sativa[],13,FALSE),"-")</f>
        <v>0.5</v>
      </c>
      <c r="D54" s="469" t="str">
        <f>IFERROR(VLOOKUP(E54,Préroulés_Sativa[],14,FALSE),"-")</f>
        <v>g</v>
      </c>
      <c r="E54" s="503" t="s">
        <v>149</v>
      </c>
      <c r="F54" s="473" t="str">
        <f>IFERROR(VLOOKUP(E54,Préroulés_Sativa[],6,FALSE),"-")</f>
        <v>Carmel Cannabis</v>
      </c>
      <c r="G54" s="230">
        <f>IFERROR(VLOOKUP(E54,Préroulés_Sativa[],16,FALSE),"-")</f>
        <v>23.4</v>
      </c>
      <c r="H54" s="187">
        <v>0.25</v>
      </c>
      <c r="I54" s="170" t="s">
        <v>42</v>
      </c>
      <c r="J54" s="172" t="str">
        <f>IFERROR(VLOOKUP(E54,Préroulés_Sativa[],8,FALSE),"-")</f>
        <v>Citronné</v>
      </c>
      <c r="K54" s="173" t="str">
        <f>IFERROR(VLOOKUP(E54,Préroulés_Sativa[],2,FALSE),"-")</f>
        <v>-</v>
      </c>
    </row>
    <row r="55" spans="1:11" ht="22.5" hidden="1" customHeight="1">
      <c r="A55" s="900">
        <f>IFERROR(VLOOKUP(E55,Préroulés_Sativa[],11,FALSE),"-[@Prix]10")</f>
        <v>3</v>
      </c>
      <c r="B55" s="183" t="str">
        <f>IFERROR(VLOOKUP(E55,Préroulés_Sativa[],12,FALSE),"-")</f>
        <v>x</v>
      </c>
      <c r="C55" s="287">
        <f>IFERROR(VLOOKUP(E55,Préroulés_Sativa[],13,FALSE),"-")</f>
        <v>0.5</v>
      </c>
      <c r="D55" s="853" t="str">
        <f>IFERROR(VLOOKUP(E55,Préroulés_Sativa[],14,FALSE),"-")</f>
        <v>g</v>
      </c>
      <c r="E55" s="502" t="s">
        <v>150</v>
      </c>
      <c r="F55" s="472" t="str">
        <f>IFERROR(VLOOKUP(E55,Préroulés_Sativa[],6,FALSE),"-")</f>
        <v>Wô Là</v>
      </c>
      <c r="G55" s="180">
        <f>IFERROR(VLOOKUP(E55,Préroulés_Sativa[],16,FALSE),"-")</f>
        <v>12</v>
      </c>
      <c r="H55" s="187">
        <v>0.22</v>
      </c>
      <c r="I55" s="170" t="s">
        <v>42</v>
      </c>
      <c r="J55" s="229" t="str">
        <f>IFERROR(VLOOKUP(E55,Préroulés_Sativa[],8,FALSE),"-")</f>
        <v>Citronné / Diesel</v>
      </c>
      <c r="K55" s="173" t="str">
        <f>IFERROR(VLOOKUP(E55,Préroulés_Sativa[],2,FALSE),"-")</f>
        <v>-</v>
      </c>
    </row>
    <row r="56" spans="1:11" ht="22.5" hidden="1" customHeight="1">
      <c r="A56" s="900">
        <f>IFERROR(VLOOKUP(E56,Préroulés_Sativa[],11,FALSE),"-[@Prix]10")</f>
        <v>3</v>
      </c>
      <c r="B56" s="183" t="str">
        <f>IFERROR(VLOOKUP(E56,Préroulés_Sativa[],12,FALSE),"-")</f>
        <v>x</v>
      </c>
      <c r="C56" s="179">
        <f>IFERROR(VLOOKUP(E56,Préroulés_Sativa[],13,FALSE),"-")</f>
        <v>0.5</v>
      </c>
      <c r="D56" s="904" t="str">
        <f>IFERROR(VLOOKUP(E56,Préroulés_Sativa[],14,FALSE),"-")</f>
        <v>g</v>
      </c>
      <c r="E56" s="502" t="s">
        <v>151</v>
      </c>
      <c r="F56" s="473" t="str">
        <f>IFERROR(VLOOKUP(E56,Préroulés_Sativa[],6,FALSE),"-")</f>
        <v>Spinach</v>
      </c>
      <c r="G56" s="466">
        <f>IFERROR(VLOOKUP(E56,Préroulés_Sativa[],16,FALSE),"-")</f>
        <v>11.9</v>
      </c>
      <c r="H56" s="187">
        <v>0.21</v>
      </c>
      <c r="I56" s="170" t="s">
        <v>42</v>
      </c>
      <c r="J56" s="172" t="str">
        <f>IFERROR(VLOOKUP(E56,Préroulés_Sativa[],8,FALSE),"-")</f>
        <v>Citronnée / Diesel</v>
      </c>
      <c r="K56" s="213" t="str">
        <f>IFERROR(VLOOKUP(E56,Préroulés_Sativa[],2,FALSE),"-")</f>
        <v>-</v>
      </c>
    </row>
    <row r="57" spans="1:11" ht="22.5" hidden="1" customHeight="1">
      <c r="A57" s="900">
        <f>IFERROR(VLOOKUP(E57,Préroulés_Sativa[],11,FALSE),"-[@Prix]10")</f>
        <v>3</v>
      </c>
      <c r="B57" s="183" t="str">
        <f>IFERROR(VLOOKUP(E57,Préroulés_Sativa[],12,FALSE),"-")</f>
        <v>x</v>
      </c>
      <c r="C57" s="179">
        <f>IFERROR(VLOOKUP(E57,Préroulés_Sativa[],13,FALSE),"-")</f>
        <v>0.5</v>
      </c>
      <c r="D57" s="904" t="str">
        <f>IFERROR(VLOOKUP(E57,Préroulés_Sativa[],14,FALSE),"-")</f>
        <v>g</v>
      </c>
      <c r="E57" s="502" t="s">
        <v>152</v>
      </c>
      <c r="F57" s="473" t="str">
        <f>IFERROR(VLOOKUP(E57,Préroulés_Sativa[],6,FALSE),"-")</f>
        <v>Promenade</v>
      </c>
      <c r="G57" s="466">
        <f>IFERROR(VLOOKUP(E57,Préroulés_Sativa[],16,FALSE),"-")</f>
        <v>9.9</v>
      </c>
      <c r="H57" s="187">
        <v>0.15</v>
      </c>
      <c r="I57" s="170" t="s">
        <v>42</v>
      </c>
      <c r="J57" s="172" t="str">
        <f>IFERROR(VLOOKUP(E57,Préroulés_Sativa[],8,FALSE),"-")</f>
        <v>Fruité / Citronné</v>
      </c>
      <c r="K57" s="213" t="str">
        <f>IFERROR(VLOOKUP(E57,Préroulés_Sativa[],2,FALSE),"-")</f>
        <v>-</v>
      </c>
    </row>
    <row r="58" spans="1:11" ht="22.5" hidden="1" customHeight="1">
      <c r="A58" s="900">
        <f>IFERROR(VLOOKUP(E58,Préroulés_Sativa[],11,FALSE),"-[@Prix]10")</f>
        <v>3</v>
      </c>
      <c r="B58" s="183" t="str">
        <f>IFERROR(VLOOKUP(E58,Préroulés_Sativa[],12,FALSE),"-")</f>
        <v>x</v>
      </c>
      <c r="C58" s="287">
        <f>IFERROR(VLOOKUP(E58,Préroulés_Sativa[],13,FALSE),"-")</f>
        <v>0.5</v>
      </c>
      <c r="D58" s="999" t="str">
        <f>IFERROR(VLOOKUP(E58,Préroulés_Sativa[],14,FALSE),"-")</f>
        <v>g</v>
      </c>
      <c r="E58" s="502" t="s">
        <v>153</v>
      </c>
      <c r="F58" s="472" t="str">
        <f>IFERROR(VLOOKUP(E58,Préroulés_Sativa[],6,FALSE),"-")</f>
        <v>San Rafael '71</v>
      </c>
      <c r="G58" s="844">
        <f>IFERROR(VLOOKUP(E58,Préroulés_Sativa[],16,FALSE),"-")</f>
        <v>17</v>
      </c>
      <c r="H58" s="187">
        <v>0.13</v>
      </c>
      <c r="I58" s="170" t="s">
        <v>42</v>
      </c>
      <c r="J58" s="229" t="str">
        <f>IFERROR(VLOOKUP(E58,Préroulés_Sativa[],8,FALSE),"-")</f>
        <v>Citronné / -</v>
      </c>
      <c r="K58" s="213" t="str">
        <f>IFERROR(VLOOKUP(E58,Préroulés_Sativa[],2,FALSE),"-")</f>
        <v>-</v>
      </c>
    </row>
    <row r="59" spans="1:11" ht="22.5" hidden="1" customHeight="1">
      <c r="A59" s="900">
        <f>IFERROR(VLOOKUP(E59,Préroulés_Sativa[],11,FALSE),"-[@Prix]10")</f>
        <v>3</v>
      </c>
      <c r="B59" s="183" t="str">
        <f>IFERROR(VLOOKUP(E59,Préroulés_Sativa[],12,FALSE),"-")</f>
        <v>x</v>
      </c>
      <c r="C59" s="287">
        <f>IFERROR(VLOOKUP(E59,Préroulés_Sativa[],13,FALSE),"-")</f>
        <v>0.5</v>
      </c>
      <c r="D59" s="999" t="str">
        <f>IFERROR(VLOOKUP(E59,Préroulés_Sativa[],14,FALSE),"-")</f>
        <v>g</v>
      </c>
      <c r="E59" s="502" t="s">
        <v>154</v>
      </c>
      <c r="F59" s="472" t="str">
        <f>IFERROR(VLOOKUP(E59,Préroulés_Sativa[],6,FALSE),"-")</f>
        <v>Spinach</v>
      </c>
      <c r="G59" s="844">
        <f>IFERROR(VLOOKUP(E59,Préroulés_Sativa[],16,FALSE),"-")</f>
        <v>11.9</v>
      </c>
      <c r="H59" s="187">
        <v>0.05</v>
      </c>
      <c r="I59" s="170">
        <v>0.09</v>
      </c>
      <c r="J59" s="229" t="str">
        <f>IFERROR(VLOOKUP(E59,Préroulés_Sativa[],8,FALSE),"-")</f>
        <v>Sucré / Épicé</v>
      </c>
      <c r="K59" s="213" t="str">
        <f>IFERROR(VLOOKUP(E59,Préroulés_Sativa[],2,FALSE),"-")</f>
        <v>-</v>
      </c>
    </row>
    <row r="60" spans="1:11" ht="22.5" hidden="1" customHeight="1">
      <c r="A60" s="900">
        <f>IFERROR(VLOOKUP(E60,Préroulés_Sativa[],11,FALSE),"-[@Prix]10")</f>
        <v>3</v>
      </c>
      <c r="B60" s="183" t="str">
        <f>IFERROR(VLOOKUP(E60,Préroulés_Sativa[],12,FALSE),"-")</f>
        <v>x</v>
      </c>
      <c r="C60" s="179">
        <f>IFERROR(VLOOKUP(E60,Préroulés_Sativa[],13,FALSE),"-")</f>
        <v>0.33</v>
      </c>
      <c r="D60" s="904" t="str">
        <f>IFERROR(VLOOKUP(E60,Préroulés_Sativa[],14,FALSE),"-")</f>
        <v>g</v>
      </c>
      <c r="E60" s="502" t="s">
        <v>74</v>
      </c>
      <c r="F60" s="473" t="str">
        <f>IFERROR(VLOOKUP(E60,Préroulés_Sativa[],6,FALSE),"-")</f>
        <v>Solei</v>
      </c>
      <c r="G60" s="466">
        <f>IFERROR(VLOOKUP(E60,Préroulés_Sativa[],16,FALSE),"-")</f>
        <v>9.4</v>
      </c>
      <c r="H60" s="497">
        <v>5.0000000000000001E-3</v>
      </c>
      <c r="I60" s="170">
        <v>0.13</v>
      </c>
      <c r="J60" s="172" t="str">
        <f>IFERROR(VLOOKUP(E60,Préroulés_Sativa[],8,FALSE),"-")</f>
        <v>Moufette / Épicé</v>
      </c>
      <c r="K60" s="213" t="str">
        <f>IFERROR(VLOOKUP(E60,Préroulés_Sativa[],2,FALSE),"-")</f>
        <v>-</v>
      </c>
    </row>
    <row r="61" spans="1:11" ht="22.5" customHeight="1">
      <c r="A61" s="900">
        <f>IFERROR(VLOOKUP(E61,Préroulés_Sativa[],11,FALSE),"-[@Prix]10")</f>
        <v>5</v>
      </c>
      <c r="B61" s="183" t="str">
        <f>IFERROR(VLOOKUP(E61,Préroulés_Sativa[],12,FALSE),"-")</f>
        <v>x</v>
      </c>
      <c r="C61" s="287">
        <f>IFERROR(VLOOKUP(E61,Préroulés_Sativa[],13,FALSE),"-")</f>
        <v>0.5</v>
      </c>
      <c r="D61" s="853" t="str">
        <f>IFERROR(VLOOKUP(E61,Préroulés_Sativa[],14,FALSE),"-")</f>
        <v>g</v>
      </c>
      <c r="E61" s="502" t="s">
        <v>156</v>
      </c>
      <c r="F61" s="472" t="str">
        <f>IFERROR(VLOOKUP(E61,Préroulés_Sativa[],6,FALSE),"-")</f>
        <v>MTL Cannabis</v>
      </c>
      <c r="G61" s="180">
        <f>IFERROR(VLOOKUP(E61,Préroulés_Sativa[],16,FALSE),"-")</f>
        <v>24.9</v>
      </c>
      <c r="H61" s="187">
        <v>0.28000000000000003</v>
      </c>
      <c r="I61" s="170" t="s">
        <v>42</v>
      </c>
      <c r="J61" s="229" t="str">
        <f>IFERROR(VLOOKUP(E61,Préroulés_Sativa[],8,FALSE),"-")</f>
        <v>Sucré / Fruité</v>
      </c>
      <c r="K61" s="173" t="str">
        <f>IFERROR(VLOOKUP(E61,Préroulés_Sativa[],2,FALSE),"-")</f>
        <v>Qc</v>
      </c>
    </row>
    <row r="62" spans="1:11" ht="22.5" customHeight="1">
      <c r="A62" s="900">
        <f>IFERROR(VLOOKUP(E62,Préroulés_Sativa[],11,FALSE),"-[@Prix]10")</f>
        <v>5</v>
      </c>
      <c r="B62" s="183" t="str">
        <f>IFERROR(VLOOKUP(E62,Préroulés_Sativa[],12,FALSE),"-")</f>
        <v>x</v>
      </c>
      <c r="C62" s="179">
        <f>IFERROR(VLOOKUP(E62,Préroulés_Sativa[],13,FALSE),"-")</f>
        <v>0.5</v>
      </c>
      <c r="D62" s="167" t="str">
        <f>IFERROR(VLOOKUP(E62,Préroulés_Sativa[],14,FALSE),"-")</f>
        <v>g</v>
      </c>
      <c r="E62" s="502" t="s">
        <v>157</v>
      </c>
      <c r="F62" s="473" t="str">
        <f>IFERROR(VLOOKUP(E62,Préroulés_Sativa[],6,FALSE),"-")</f>
        <v>Ono Cannabis</v>
      </c>
      <c r="G62" s="230">
        <f>IFERROR(VLOOKUP(E62,Préroulés_Sativa[],16,FALSE),"-")</f>
        <v>24.9</v>
      </c>
      <c r="H62" s="187">
        <v>0.28000000000000003</v>
      </c>
      <c r="I62" s="170" t="s">
        <v>42</v>
      </c>
      <c r="J62" s="172" t="str">
        <f>IFERROR(VLOOKUP(E62,Préroulés_Sativa[],8,FALSE),"-")</f>
        <v>Fruité / Sucré</v>
      </c>
      <c r="K62" s="173" t="str">
        <f>IFERROR(VLOOKUP(E62,Préroulés_Sativa[],2,FALSE),"-")</f>
        <v>Qc</v>
      </c>
    </row>
    <row r="63" spans="1:11" ht="22.5" hidden="1" customHeight="1">
      <c r="A63" s="900">
        <f>IFERROR(VLOOKUP(E63,Préroulés_Sativa[],11,FALSE),"-[@Prix]10")</f>
        <v>5</v>
      </c>
      <c r="B63" s="183" t="str">
        <f>IFERROR(VLOOKUP(E63,Préroulés_Sativa[],12,FALSE),"-")</f>
        <v>x</v>
      </c>
      <c r="C63" s="287">
        <f>IFERROR(VLOOKUP(E63,Préroulés_Sativa[],13,FALSE),"-")</f>
        <v>0.33</v>
      </c>
      <c r="D63" s="853" t="str">
        <f>IFERROR(VLOOKUP(E63,Préroulés_Sativa[],14,FALSE),"-")</f>
        <v>g</v>
      </c>
      <c r="E63" s="503" t="s">
        <v>155</v>
      </c>
      <c r="F63" s="472" t="str">
        <f>IFERROR(VLOOKUP(E63,Préroulés_Sativa[],6,FALSE),"-")</f>
        <v>Pure Laine Cannabis</v>
      </c>
      <c r="G63" s="180">
        <f>IFERROR(VLOOKUP(E63,Préroulés_Sativa[],16,FALSE),"-")</f>
        <v>13.4</v>
      </c>
      <c r="H63" s="187">
        <v>0.28999999999999998</v>
      </c>
      <c r="I63" s="170"/>
      <c r="J63" s="229" t="str">
        <f>IFERROR(VLOOKUP(E63,Préroulés_Sativa[],8,FALSE),"-")</f>
        <v>Floral / Citronné</v>
      </c>
      <c r="K63" s="173" t="str">
        <f>IFERROR(VLOOKUP(E63,Préroulés_Sativa[],2,FALSE),"-")</f>
        <v>Qc</v>
      </c>
    </row>
    <row r="64" spans="1:11" ht="22.5" customHeight="1">
      <c r="A64" s="900">
        <f>IFERROR(VLOOKUP(E64,Préroulés_Sativa[],11,FALSE),"-[@Prix]10")</f>
        <v>5</v>
      </c>
      <c r="B64" s="183" t="str">
        <f>IFERROR(VLOOKUP(E64,Préroulés_Sativa[],12,FALSE),"-")</f>
        <v>x</v>
      </c>
      <c r="C64" s="179">
        <f>IFERROR(VLOOKUP(E64,Préroulés_Sativa[],13,FALSE),"-")</f>
        <v>0.5</v>
      </c>
      <c r="D64" s="167" t="str">
        <f>IFERROR(VLOOKUP(E64,Préroulés_Sativa[],14,FALSE),"-")</f>
        <v>g</v>
      </c>
      <c r="E64" s="502" t="s">
        <v>158</v>
      </c>
      <c r="F64" s="473" t="str">
        <f>IFERROR(VLOOKUP(E64,Préroulés_Sativa[],6,FALSE),"-")</f>
        <v>Blanh</v>
      </c>
      <c r="G64" s="230">
        <f>IFERROR(VLOOKUP(E64,Préroulés_Sativa[],16,FALSE),"-")</f>
        <v>20.9</v>
      </c>
      <c r="H64" s="187">
        <v>0.28000000000000003</v>
      </c>
      <c r="I64" s="170" t="s">
        <v>42</v>
      </c>
      <c r="J64" s="172" t="str">
        <f>IFERROR(VLOOKUP(E64,Préroulés_Sativa[],8,FALSE),"-")</f>
        <v>- / -</v>
      </c>
      <c r="K64" s="173" t="str">
        <f>IFERROR(VLOOKUP(E64,Préroulés_Sativa[],2,FALSE),"-")</f>
        <v>Qc</v>
      </c>
    </row>
    <row r="65" spans="1:11" ht="22.5" customHeight="1">
      <c r="A65" s="900">
        <f>IFERROR(VLOOKUP(E65,Préroulés_Sativa[],11,FALSE),"-[@Prix]10")</f>
        <v>5</v>
      </c>
      <c r="B65" s="183" t="str">
        <f>IFERROR(VLOOKUP(E65,Préroulés_Sativa[],12,FALSE),"-")</f>
        <v>x</v>
      </c>
      <c r="C65" s="215">
        <f>IFERROR(VLOOKUP(E65,Préroulés_Sativa[],13,FALSE),"-")</f>
        <v>0.5</v>
      </c>
      <c r="D65" s="167" t="str">
        <f>IFERROR(VLOOKUP(E65,Préroulés_Sativa[],14,FALSE),"-")</f>
        <v>g</v>
      </c>
      <c r="E65" s="502" t="s">
        <v>159</v>
      </c>
      <c r="F65" s="473" t="str">
        <f>IFERROR(VLOOKUP(E65,Préroulés_Sativa[],6,FALSE),"-")</f>
        <v>Nueva+</v>
      </c>
      <c r="G65" s="230">
        <v>30.1</v>
      </c>
      <c r="H65" s="187">
        <v>0.28000000000000003</v>
      </c>
      <c r="I65" s="170" t="s">
        <v>42</v>
      </c>
      <c r="J65" s="172" t="str">
        <f>IFERROR(VLOOKUP(E65,Préroulés_Sativa[],8,FALSE),"-")</f>
        <v>Fruité / Sucré</v>
      </c>
      <c r="K65" s="173" t="str">
        <f>IFERROR(VLOOKUP(E65,Préroulés_Sativa[],2,FALSE),"-")</f>
        <v>Qc</v>
      </c>
    </row>
    <row r="66" spans="1:11" ht="22.5" customHeight="1">
      <c r="A66" s="900">
        <f>IFERROR(VLOOKUP(E66,Préroulés_Sativa[],11,FALSE),"-[@Prix]10")</f>
        <v>5</v>
      </c>
      <c r="B66" s="183" t="str">
        <f>IFERROR(VLOOKUP(E66,Préroulés_Sativa[],12,FALSE),"-")</f>
        <v>x</v>
      </c>
      <c r="C66" s="179">
        <f>IFERROR(VLOOKUP(E66,Préroulés_Sativa[],13,FALSE),"-")</f>
        <v>0.5</v>
      </c>
      <c r="D66" s="904" t="str">
        <f>IFERROR(VLOOKUP(E66,Préroulés_Sativa[],14,FALSE),"-")</f>
        <v>g</v>
      </c>
      <c r="E66" s="502" t="s">
        <v>160</v>
      </c>
      <c r="F66" s="473" t="str">
        <f>IFERROR(VLOOKUP(E66,Préroulés_Sativa[],6,FALSE),"-")</f>
        <v>QcGoldtech</v>
      </c>
      <c r="G66" s="466">
        <f>IFERROR(VLOOKUP(E66,Préroulés_Sativa[],16,FALSE),"-")</f>
        <v>19.600000000000001</v>
      </c>
      <c r="H66" s="187">
        <v>0.28000000000000003</v>
      </c>
      <c r="I66" s="170" t="s">
        <v>42</v>
      </c>
      <c r="J66" s="172" t="str">
        <f>IFERROR(VLOOKUP(E66,Préroulés_Sativa[],8,FALSE),"-")</f>
        <v>Sucré / Boisé</v>
      </c>
      <c r="K66" s="213" t="str">
        <f>IFERROR(VLOOKUP(E66,Préroulés_Sativa[],2,FALSE),"-")</f>
        <v>Qc</v>
      </c>
    </row>
    <row r="67" spans="1:11" ht="22.5" customHeight="1">
      <c r="A67" s="900">
        <f>IFERROR(VLOOKUP(E67,Préroulés_Sativa[],11,FALSE),"-[@Prix]10")</f>
        <v>5</v>
      </c>
      <c r="B67" s="183" t="str">
        <f>IFERROR(VLOOKUP(E67,Préroulés_Sativa[],12,FALSE),"-")</f>
        <v>x</v>
      </c>
      <c r="C67" s="287">
        <f>IFERROR(VLOOKUP(E67,Préroulés_Sativa[],13,FALSE),"-")</f>
        <v>0.3</v>
      </c>
      <c r="D67" s="853" t="str">
        <f>IFERROR(VLOOKUP(E67,Préroulés_Sativa[],14,FALSE),"-")</f>
        <v>g</v>
      </c>
      <c r="E67" s="538" t="s">
        <v>217</v>
      </c>
      <c r="F67" s="472" t="str">
        <f>IFERROR(VLOOKUP(E67,Préroulés_Sativa[],6,FALSE),"-")</f>
        <v>Simply Bare</v>
      </c>
      <c r="G67" s="180">
        <f>IFERROR(VLOOKUP(E67,Préroulés_Sativa[],16,FALSE),"-")</f>
        <v>23.4</v>
      </c>
      <c r="H67" s="187">
        <v>0.27</v>
      </c>
      <c r="I67" s="170" t="s">
        <v>42</v>
      </c>
      <c r="J67" s="229" t="str">
        <f>IFERROR(VLOOKUP(E67,Préroulés_Sativa[],8,FALSE),"-")</f>
        <v>Fruité / -</v>
      </c>
      <c r="K67" s="173" t="str">
        <f>IFERROR(VLOOKUP(E67,Préroulés_Sativa[],2,FALSE),"-")</f>
        <v>-</v>
      </c>
    </row>
    <row r="68" spans="1:11" ht="22.5" customHeight="1">
      <c r="A68" s="900">
        <f>IFERROR(VLOOKUP(E68,Préroulés_Sativa[],11,FALSE),"-[@Prix]10")</f>
        <v>5</v>
      </c>
      <c r="B68" s="183" t="str">
        <f>IFERROR(VLOOKUP(E68,Préroulés_Sativa[],12,FALSE),"-")</f>
        <v>x</v>
      </c>
      <c r="C68" s="287">
        <f>IFERROR(VLOOKUP(E68,Préroulés_Sativa[],13,FALSE),"-")</f>
        <v>0.33</v>
      </c>
      <c r="D68" s="999" t="str">
        <f>IFERROR(VLOOKUP(E68,Préroulés_Sativa[],14,FALSE),"-")</f>
        <v>g</v>
      </c>
      <c r="E68" s="502" t="s">
        <v>155</v>
      </c>
      <c r="F68" s="472" t="str">
        <f>IFERROR(VLOOKUP(E68,Préroulés_Sativa[],6,FALSE),"-")</f>
        <v>Pure Laine Cannabis</v>
      </c>
      <c r="G68" s="844">
        <f>IFERROR(VLOOKUP(E68,Préroulés_Sativa[],16,FALSE),"-")</f>
        <v>13.4</v>
      </c>
      <c r="H68" s="187">
        <v>0.26</v>
      </c>
      <c r="I68" s="170" t="s">
        <v>42</v>
      </c>
      <c r="J68" s="229" t="str">
        <f>IFERROR(VLOOKUP(E68,Préroulés_Sativa[],8,FALSE),"-")</f>
        <v>Floral / Citronné</v>
      </c>
      <c r="K68" s="213" t="str">
        <f>IFERROR(VLOOKUP(E68,Préroulés_Sativa[],2,FALSE),"-")</f>
        <v>Qc</v>
      </c>
    </row>
    <row r="69" spans="1:11" ht="22.5" customHeight="1">
      <c r="A69" s="900">
        <f>IFERROR(VLOOKUP(E69,Préroulés_Sativa[],11,FALSE),"-[@Prix]10")</f>
        <v>5</v>
      </c>
      <c r="B69" s="183" t="str">
        <f>IFERROR(VLOOKUP(E69,Préroulés_Sativa[],12,FALSE),"-")</f>
        <v>x</v>
      </c>
      <c r="C69" s="179">
        <f>IFERROR(VLOOKUP(E69,Préroulés_Sativa[],13,FALSE),"-")</f>
        <v>0.5</v>
      </c>
      <c r="D69" s="1204" t="str">
        <f>IFERROR(VLOOKUP(E69,Préroulés_Sativa[],14,FALSE),"-")</f>
        <v>g</v>
      </c>
      <c r="E69" s="502" t="s">
        <v>218</v>
      </c>
      <c r="F69" s="888" t="str">
        <f>IFERROR(VLOOKUP(E69,Préroulés_Sativa[],6,FALSE),"-")</f>
        <v>Ar.go</v>
      </c>
      <c r="G69" s="466">
        <f>IFERROR(VLOOKUP(E69,Préroulés_Sativa[],16,FALSE),"-")</f>
        <v>19.8</v>
      </c>
      <c r="H69" s="187">
        <v>0.25</v>
      </c>
      <c r="I69" s="170" t="s">
        <v>42</v>
      </c>
      <c r="J69" s="172" t="str">
        <f>IFERROR(VLOOKUP(E69,Préroulés_Sativa[],8,FALSE),"-")</f>
        <v>Fruité / Sucre</v>
      </c>
      <c r="K69" s="213" t="str">
        <f>IFERROR(VLOOKUP(E69,Préroulés_Sativa[],2,FALSE),"-")</f>
        <v>Qc</v>
      </c>
    </row>
    <row r="70" spans="1:11" ht="22.5" customHeight="1">
      <c r="A70" s="900">
        <f>IFERROR(VLOOKUP(E70,Préroulés_Sativa[],11,FALSE),"-[@Prix]10")</f>
        <v>5</v>
      </c>
      <c r="B70" s="183" t="str">
        <f>IFERROR(VLOOKUP(E70,Préroulés_Sativa[],12,FALSE),"-")</f>
        <v>x</v>
      </c>
      <c r="C70" s="179">
        <f>IFERROR(VLOOKUP(E70,Préroulés_Sativa[],13,FALSE),"-")</f>
        <v>0.5</v>
      </c>
      <c r="D70" s="469" t="str">
        <f>IFERROR(VLOOKUP(E70,Préroulés_Sativa[],14,FALSE),"-")</f>
        <v>g</v>
      </c>
      <c r="E70" s="538" t="s">
        <v>219</v>
      </c>
      <c r="F70" s="473" t="str">
        <f>IFERROR(VLOOKUP(E70,Préroulés_Sativa[],6,FALSE),"-")</f>
        <v>OMY</v>
      </c>
      <c r="G70" s="230">
        <f>IFERROR(VLOOKUP(E70,Préroulés_Sativa[],16,FALSE),"-")</f>
        <v>19.899999999999999</v>
      </c>
      <c r="H70" s="187">
        <v>0.24</v>
      </c>
      <c r="I70" s="170" t="s">
        <v>42</v>
      </c>
      <c r="J70" s="172" t="str">
        <f>IFERROR(VLOOKUP(E70,Préroulés_Sativa[],8,FALSE),"-")</f>
        <v>Citronné / Diesel</v>
      </c>
      <c r="K70" s="173" t="str">
        <f>IFERROR(VLOOKUP(E70,Préroulés_Sativa[],2,FALSE),"-")</f>
        <v>Qc</v>
      </c>
    </row>
    <row r="71" spans="1:11" ht="22.5" customHeight="1">
      <c r="A71" s="900">
        <f>IFERROR(VLOOKUP(E71,Préroulés_Sativa[],11,FALSE),"-[@Prix]10")</f>
        <v>5</v>
      </c>
      <c r="B71" s="183" t="str">
        <f>IFERROR(VLOOKUP(E71,Préroulés_Sativa[],12,FALSE),"-")</f>
        <v>x</v>
      </c>
      <c r="C71" s="179">
        <f>IFERROR(VLOOKUP(E71,Préroulés_Sativa[],13,FALSE),"-")</f>
        <v>0.5</v>
      </c>
      <c r="D71" s="469" t="str">
        <f>IFERROR(VLOOKUP(E71,Préroulés_Sativa[],14,FALSE),"-")</f>
        <v>g</v>
      </c>
      <c r="E71" s="502" t="s">
        <v>220</v>
      </c>
      <c r="F71" s="473" t="str">
        <f>IFERROR(VLOOKUP(E71,Préroulés_Sativa[],6,FALSE),"-")</f>
        <v>Retro Haze</v>
      </c>
      <c r="G71" s="230">
        <f>IFERROR(VLOOKUP(E71,Préroulés_Sativa[],16,FALSE),"-")</f>
        <v>29.1</v>
      </c>
      <c r="H71" s="187">
        <v>0.22</v>
      </c>
      <c r="I71" s="170" t="s">
        <v>42</v>
      </c>
      <c r="J71" s="172" t="str">
        <f>IFERROR(VLOOKUP(E71,Préroulés_Sativa[],8,FALSE),"-")</f>
        <v>Épicé / Terreux</v>
      </c>
      <c r="K71" s="173" t="str">
        <f>IFERROR(VLOOKUP(E71,Préroulés_Sativa[],2,FALSE),"-")</f>
        <v>Qc</v>
      </c>
    </row>
    <row r="72" spans="1:11" ht="22.5" customHeight="1">
      <c r="A72" s="900">
        <f>IFERROR(VLOOKUP(E72,Préroulés_Sativa[],11,FALSE),"-[@Prix]10")</f>
        <v>5</v>
      </c>
      <c r="B72" s="183" t="str">
        <f>IFERROR(VLOOKUP(E72,Préroulés_Sativa[],12,FALSE),"-")</f>
        <v>x</v>
      </c>
      <c r="C72" s="179">
        <f>IFERROR(VLOOKUP(E72,Préroulés_Sativa[],13,FALSE),"-")</f>
        <v>0.5</v>
      </c>
      <c r="D72" s="1205" t="str">
        <f>IFERROR(VLOOKUP(E72,Préroulés_Sativa[],14,FALSE),"-")</f>
        <v>g</v>
      </c>
      <c r="E72" s="502" t="s">
        <v>77</v>
      </c>
      <c r="F72" s="888" t="str">
        <f>IFERROR(VLOOKUP(E72,Préroulés_Sativa[],6,FALSE),"-")</f>
        <v>QcGoldtech</v>
      </c>
      <c r="G72" s="466">
        <f>IFERROR(VLOOKUP(E72,Préroulés_Sativa[],16,FALSE),"-")</f>
        <v>21.9</v>
      </c>
      <c r="H72" s="187">
        <v>0.22</v>
      </c>
      <c r="I72" s="170" t="s">
        <v>42</v>
      </c>
      <c r="J72" s="172" t="str">
        <f>IFERROR(VLOOKUP(E72,Préroulés_Sativa[],8,FALSE),"-")</f>
        <v>Épicé / Fruité</v>
      </c>
      <c r="K72" s="213" t="str">
        <f>IFERROR(VLOOKUP(E72,Préroulés_Sativa[],2,FALSE),"-")</f>
        <v>Qc</v>
      </c>
    </row>
    <row r="73" spans="1:11" ht="22.5" customHeight="1">
      <c r="A73" s="900">
        <f>IFERROR(VLOOKUP(E73,Préroulés_Sativa[],11,FALSE),"-[@Prix]10")</f>
        <v>5</v>
      </c>
      <c r="B73" s="183" t="str">
        <f>IFERROR(VLOOKUP(E73,Préroulés_Sativa[],12,FALSE),"-")</f>
        <v>x</v>
      </c>
      <c r="C73" s="179">
        <f>IFERROR(VLOOKUP(E73,Préroulés_Sativa[],13,FALSE),"-")</f>
        <v>0.5</v>
      </c>
      <c r="D73" s="1204" t="str">
        <f>IFERROR(VLOOKUP(E73,Préroulés_Sativa[],14,FALSE),"-")</f>
        <v>g</v>
      </c>
      <c r="E73" s="502" t="s">
        <v>221</v>
      </c>
      <c r="F73" s="473" t="str">
        <f>IFERROR(VLOOKUP(E73,Préroulés_Sativa[],6,FALSE),"-")</f>
        <v>Irony</v>
      </c>
      <c r="G73" s="466">
        <f>IFERROR(VLOOKUP(E73,Préroulés_Sativa[],16,FALSE),"-")</f>
        <v>23.3</v>
      </c>
      <c r="H73" s="187">
        <v>0.2</v>
      </c>
      <c r="I73" s="170" t="s">
        <v>42</v>
      </c>
      <c r="J73" s="172" t="str">
        <f>IFERROR(VLOOKUP(E73,Préroulés_Sativa[],8,FALSE),"-")</f>
        <v>Épicé / Citronné</v>
      </c>
      <c r="K73" s="213" t="str">
        <f>IFERROR(VLOOKUP(E73,Préroulés_Sativa[],2,FALSE),"-")</f>
        <v>Qc</v>
      </c>
    </row>
    <row r="74" spans="1:11" ht="22.5" customHeight="1">
      <c r="A74" s="900">
        <f>IFERROR(VLOOKUP(E74,Préroulés_Sativa[],11,FALSE),"-[@Prix]10")</f>
        <v>5</v>
      </c>
      <c r="B74" s="183" t="str">
        <f>IFERROR(VLOOKUP(E74,Préroulés_Sativa[],12,FALSE),"-")</f>
        <v>x</v>
      </c>
      <c r="C74" s="287">
        <f>IFERROR(VLOOKUP(E74,Préroulés_Sativa[],13,FALSE),"-")</f>
        <v>0.5</v>
      </c>
      <c r="D74" s="853" t="str">
        <f>IFERROR(VLOOKUP(E74,Préroulés_Sativa[],14,FALSE),"-")</f>
        <v>g</v>
      </c>
      <c r="E74" s="502" t="s">
        <v>161</v>
      </c>
      <c r="F74" s="854">
        <f>IFERROR(VLOOKUP(E74,Préroulés_Sativa[],6,FALSE),"-")</f>
        <v>1964</v>
      </c>
      <c r="G74" s="180">
        <f>IFERROR(VLOOKUP(E74,Préroulés_Sativa[],16,FALSE),"-")</f>
        <v>23.9</v>
      </c>
      <c r="H74" s="187">
        <v>0.19</v>
      </c>
      <c r="I74" s="170" t="s">
        <v>42</v>
      </c>
      <c r="J74" s="229" t="str">
        <f>IFERROR(VLOOKUP(E74,Préroulés_Sativa[],8,FALSE),"-")</f>
        <v>Fruité / Sucré</v>
      </c>
      <c r="K74" s="173" t="str">
        <f>IFERROR(VLOOKUP(E74,Préroulés_Sativa[],2,FALSE),"-")</f>
        <v>-</v>
      </c>
    </row>
    <row r="75" spans="1:11" ht="22.5" customHeight="1">
      <c r="A75" s="900">
        <f>IFERROR(VLOOKUP(E75,Préroulés_Sativa[],11,FALSE),"-[@Prix]10")</f>
        <v>5</v>
      </c>
      <c r="B75" s="183" t="str">
        <f>IFERROR(VLOOKUP(E75,Préroulés_Sativa[],12,FALSE),"-")</f>
        <v>x</v>
      </c>
      <c r="C75" s="179">
        <f>IFERROR(VLOOKUP(E75,Préroulés_Sativa[],13,FALSE),"-")</f>
        <v>0.5</v>
      </c>
      <c r="D75" s="467" t="str">
        <f>IFERROR(VLOOKUP(E75,Préroulés_Sativa[],14,FALSE),"-")</f>
        <v>g</v>
      </c>
      <c r="E75" s="503" t="s">
        <v>162</v>
      </c>
      <c r="F75" s="473" t="str">
        <f>IFERROR(VLOOKUP(E75,Préroulés_Sativa[],6,FALSE),"-")</f>
        <v>Bleuh Light</v>
      </c>
      <c r="G75" s="466">
        <v>25</v>
      </c>
      <c r="H75" s="497">
        <v>4.0000000000000001E-3</v>
      </c>
      <c r="I75" s="170">
        <v>0.17</v>
      </c>
      <c r="J75" s="172" t="str">
        <f>IFERROR(VLOOKUP(E75,Préroulés_Sativa[],8,FALSE),"-")</f>
        <v>Sucré / Épicé</v>
      </c>
      <c r="K75" s="213" t="str">
        <f>IFERROR(VLOOKUP(E75,Préroulés_Sativa[],2,FALSE),"-")</f>
        <v>-</v>
      </c>
    </row>
    <row r="76" spans="1:11" ht="22.5" customHeight="1">
      <c r="A76" s="900">
        <f>IFERROR(VLOOKUP(E76,Préroulés_Sativa[],11,FALSE),"-[@Prix]10")</f>
        <v>6</v>
      </c>
      <c r="B76" s="183" t="str">
        <f>IFERROR(VLOOKUP(E76,Préroulés_Sativa[],12,FALSE),"-")</f>
        <v>x</v>
      </c>
      <c r="C76" s="179">
        <f>IFERROR(VLOOKUP(E76,Préroulés_Sativa[],13,FALSE),"-")</f>
        <v>0.6</v>
      </c>
      <c r="D76" s="469" t="str">
        <f>IFERROR(VLOOKUP(E76,Préroulés_Sativa[],14,FALSE),"-")</f>
        <v>g</v>
      </c>
      <c r="E76" s="502" t="s">
        <v>78</v>
      </c>
      <c r="F76" s="473" t="str">
        <f>IFERROR(VLOOKUP(E76,Préroulés_Sativa[],6,FALSE),"-")</f>
        <v>Fleurs de Lise</v>
      </c>
      <c r="G76" s="230">
        <f>IFERROR(VLOOKUP(E76,Préroulés_Sativa[],16,FALSE),"-")</f>
        <v>34</v>
      </c>
      <c r="H76" s="187">
        <v>0.28999999999999998</v>
      </c>
      <c r="I76" s="170" t="s">
        <v>42</v>
      </c>
      <c r="J76" s="172" t="str">
        <f>IFERROR(VLOOKUP(E76,Préroulés_Sativa[],8,FALSE),"-")</f>
        <v>Diesel / Citronné</v>
      </c>
      <c r="K76" s="173" t="str">
        <f>IFERROR(VLOOKUP(E76,Préroulés_Sativa[],2,FALSE),"-")</f>
        <v>Qc</v>
      </c>
    </row>
    <row r="77" spans="1:11" ht="22.5" customHeight="1">
      <c r="A77" s="900">
        <f>IFERROR(VLOOKUP(E77,Préroulés_Sativa[],11,FALSE),"-[@Prix]10")</f>
        <v>7</v>
      </c>
      <c r="B77" s="183" t="str">
        <f>IFERROR(VLOOKUP(E77,Préroulés_Sativa[],12,FALSE),"-")</f>
        <v>x</v>
      </c>
      <c r="C77" s="287">
        <f>IFERROR(VLOOKUP(E77,Préroulés_Sativa[],13,FALSE),"-")</f>
        <v>0.5</v>
      </c>
      <c r="D77" s="853" t="str">
        <f>IFERROR(VLOOKUP(E77,Préroulés_Sativa[],14,FALSE),"-")</f>
        <v>g</v>
      </c>
      <c r="E77" s="502" t="s">
        <v>164</v>
      </c>
      <c r="F77" s="472" t="str">
        <f>IFERROR(VLOOKUP(E77,Préroulés_Sativa[],6,FALSE),"-")</f>
        <v>5 Points Cannabis</v>
      </c>
      <c r="G77" s="180">
        <f>IFERROR(VLOOKUP(E77,Préroulés_Sativa[],16,FALSE),"-")</f>
        <v>27</v>
      </c>
      <c r="H77" s="187">
        <v>0.28000000000000003</v>
      </c>
      <c r="I77" s="170" t="s">
        <v>42</v>
      </c>
      <c r="J77" s="229" t="str">
        <f>IFERROR(VLOOKUP(E77,Préroulés_Sativa[],8,FALSE),"-")</f>
        <v>Épicé / Terreux</v>
      </c>
      <c r="K77" s="173" t="str">
        <f>IFERROR(VLOOKUP(E77,Préroulés_Sativa[],2,FALSE),"-")</f>
        <v>Qc</v>
      </c>
    </row>
    <row r="78" spans="1:11" ht="22.5" customHeight="1">
      <c r="A78" s="900">
        <f>IFERROR(VLOOKUP(E78,Préroulés_Sativa[],11,FALSE),"-[@Prix]10")</f>
        <v>7</v>
      </c>
      <c r="B78" s="183" t="str">
        <f>IFERROR(VLOOKUP(E78,Préroulés_Sativa[],12,FALSE),"-")</f>
        <v>x</v>
      </c>
      <c r="C78" s="179">
        <f>IFERROR(VLOOKUP(E78,Préroulés_Sativa[],13,FALSE),"-")</f>
        <v>0.5</v>
      </c>
      <c r="D78" s="469" t="str">
        <f>IFERROR(VLOOKUP(E78,Préroulés_Sativa[],14,FALSE),"-")</f>
        <v>g</v>
      </c>
      <c r="E78" s="502" t="s">
        <v>222</v>
      </c>
      <c r="F78" s="473" t="str">
        <f>IFERROR(VLOOKUP(E78,Préroulés_Sativa[],6,FALSE),"-")</f>
        <v>San Rafael '71</v>
      </c>
      <c r="G78" s="230">
        <f>IFERROR(VLOOKUP(E78,Préroulés_Sativa[],16,FALSE),"-")</f>
        <v>31.1</v>
      </c>
      <c r="H78" s="187">
        <v>0.27</v>
      </c>
      <c r="I78" s="170" t="s">
        <v>42</v>
      </c>
      <c r="J78" s="172" t="str">
        <f>IFERROR(VLOOKUP(E78,Préroulés_Sativa[],8,FALSE),"-")</f>
        <v>Épicé / Fruité</v>
      </c>
      <c r="K78" s="173" t="str">
        <f>IFERROR(VLOOKUP(E78,Préroulés_Sativa[],2,FALSE),"-")</f>
        <v>-</v>
      </c>
    </row>
    <row r="79" spans="1:11" ht="22.5" customHeight="1">
      <c r="A79" s="900">
        <f>IFERROR(VLOOKUP(E79,Préroulés_Sativa[],11,FALSE),"-[@Prix]10")</f>
        <v>7</v>
      </c>
      <c r="B79" s="183" t="str">
        <f>IFERROR(VLOOKUP(E79,Préroulés_Sativa[],12,FALSE),"-")</f>
        <v>x</v>
      </c>
      <c r="C79" s="179">
        <f>IFERROR(VLOOKUP(E79,Préroulés_Sativa[],13,FALSE),"-")</f>
        <v>0.5</v>
      </c>
      <c r="D79" s="469" t="str">
        <f>IFERROR(VLOOKUP(E79,Préroulés_Sativa[],14,FALSE),"-")</f>
        <v>g</v>
      </c>
      <c r="E79" s="502" t="s">
        <v>163</v>
      </c>
      <c r="F79" s="473" t="str">
        <f>IFERROR(VLOOKUP(E79,Préroulés_Sativa[],6,FALSE),"-")</f>
        <v>Bud Lafleur</v>
      </c>
      <c r="G79" s="230">
        <v>32.9</v>
      </c>
      <c r="H79" s="187">
        <v>0.27</v>
      </c>
      <c r="I79" s="170" t="s">
        <v>42</v>
      </c>
      <c r="J79" s="172" t="str">
        <f>IFERROR(VLOOKUP(E79,Préroulés_Sativa[],8,FALSE),"-")</f>
        <v>Sucré / Boisé</v>
      </c>
      <c r="K79" s="173" t="str">
        <f>IFERROR(VLOOKUP(E79,Préroulés_Sativa[],2,FALSE),"-")</f>
        <v>Qc</v>
      </c>
    </row>
    <row r="80" spans="1:11" ht="22.5" customHeight="1">
      <c r="A80" s="900">
        <f>IFERROR(VLOOKUP(E80,Préroulés_Sativa[],11,FALSE),"-[@Prix]10")</f>
        <v>7</v>
      </c>
      <c r="B80" s="183" t="str">
        <f>IFERROR(VLOOKUP(E80,Préroulés_Sativa[],12,FALSE),"-")</f>
        <v>x</v>
      </c>
      <c r="C80" s="179">
        <f>IFERROR(VLOOKUP(E80,Préroulés_Sativa[],13,FALSE),"-")</f>
        <v>0.3</v>
      </c>
      <c r="D80" s="167" t="str">
        <f>IFERROR(VLOOKUP(E80,Préroulés_Sativa[],14,FALSE),"-")</f>
        <v>g</v>
      </c>
      <c r="E80" s="502" t="s">
        <v>80</v>
      </c>
      <c r="F80" s="473" t="str">
        <f>IFERROR(VLOOKUP(E80,Préroulés_Sativa[],6,FALSE),"-")</f>
        <v>Daily Special</v>
      </c>
      <c r="G80" s="230">
        <f>IFERROR(VLOOKUP(E80,Préroulés_Sativa[],16,FALSE),"-")</f>
        <v>16</v>
      </c>
      <c r="H80" s="187">
        <v>0.24</v>
      </c>
      <c r="I80" s="170" t="s">
        <v>42</v>
      </c>
      <c r="J80" s="172" t="str">
        <f>IFERROR(VLOOKUP(E80,Préroulés_Sativa[],8,FALSE),"-")</f>
        <v>- / -</v>
      </c>
      <c r="K80" s="173" t="str">
        <f>IFERROR(VLOOKUP(E80,Préroulés_Sativa[],2,FALSE),"-")</f>
        <v>-</v>
      </c>
    </row>
    <row r="81" spans="1:11" ht="22.5" customHeight="1">
      <c r="A81" s="900">
        <f>IFERROR(VLOOKUP(E81,Préroulés_Sativa[],11,FALSE),"-[@Prix]10")</f>
        <v>7</v>
      </c>
      <c r="B81" s="183" t="str">
        <f>IFERROR(VLOOKUP(E81,Préroulés_Sativa[],12,FALSE),"-")</f>
        <v>x</v>
      </c>
      <c r="C81" s="215">
        <f>IFERROR(VLOOKUP(E81,Préroulés_Sativa[],13,FALSE),"-")</f>
        <v>0.5</v>
      </c>
      <c r="D81" s="469" t="str">
        <f>IFERROR(VLOOKUP(E81,Préroulés_Sativa[],14,FALSE),"-")</f>
        <v>g</v>
      </c>
      <c r="E81" s="502" t="s">
        <v>79</v>
      </c>
      <c r="F81" s="473" t="str">
        <f>IFERROR(VLOOKUP(E81,Préroulés_Sativa[],6,FALSE),"-")</f>
        <v>Good Supply</v>
      </c>
      <c r="G81" s="230">
        <f>IFERROR(VLOOKUP(E81,Préroulés_Sativa[],16,FALSE),"-")</f>
        <v>29.9</v>
      </c>
      <c r="H81" s="187">
        <v>0.22</v>
      </c>
      <c r="I81" s="170" t="s">
        <v>42</v>
      </c>
      <c r="J81" s="172" t="str">
        <f>IFERROR(VLOOKUP(E81,Préroulés_Sativa[],8,FALSE),"-")</f>
        <v>Citronné / Terreux</v>
      </c>
      <c r="K81" s="173" t="str">
        <f>IFERROR(VLOOKUP(E81,Préroulés_Sativa[],2,FALSE),"-")</f>
        <v>-</v>
      </c>
    </row>
    <row r="82" spans="1:11" ht="22.5" customHeight="1">
      <c r="A82" s="900">
        <f>IFERROR(VLOOKUP(E82,Préroulés_Sativa[],11,FALSE),"-[@Prix]10")</f>
        <v>8</v>
      </c>
      <c r="B82" s="183" t="str">
        <f>IFERROR(VLOOKUP(E82,Préroulés_Sativa[],12,FALSE),"-")</f>
        <v>x</v>
      </c>
      <c r="C82" s="215">
        <f>IFERROR(VLOOKUP(E82,Préroulés_Sativa[],13,FALSE),"-")</f>
        <v>0.35</v>
      </c>
      <c r="D82" s="167" t="str">
        <f>IFERROR(VLOOKUP(E82,Préroulés_Sativa[],14,FALSE),"-")</f>
        <v>g</v>
      </c>
      <c r="E82" s="538" t="s">
        <v>165</v>
      </c>
      <c r="F82" s="473" t="str">
        <f>IFERROR(VLOOKUP(E82,Préroulés_Sativa[],6,FALSE),"-")</f>
        <v>Wio</v>
      </c>
      <c r="G82" s="230">
        <f>IFERROR(VLOOKUP(E82,Préroulés_Sativa[],16,FALSE),"-")</f>
        <v>28.7</v>
      </c>
      <c r="H82" s="187">
        <v>0.09</v>
      </c>
      <c r="I82" s="170">
        <v>0.13</v>
      </c>
      <c r="J82" s="172" t="str">
        <f>IFERROR(VLOOKUP(E82,Préroulés_Sativa[],8,FALSE),"-")</f>
        <v>Citronné / Fruité</v>
      </c>
      <c r="K82" s="173" t="str">
        <f>IFERROR(VLOOKUP(E82,Préroulés_Sativa[],2,FALSE),"-")</f>
        <v>Qc</v>
      </c>
    </row>
    <row r="83" spans="1:11" ht="22.5" customHeight="1">
      <c r="A83" s="900">
        <f>IFERROR(VLOOKUP(E83,Préroulés_Sativa[],11,FALSE),"-[@Prix]10")</f>
        <v>10</v>
      </c>
      <c r="B83" s="183" t="str">
        <f>IFERROR(VLOOKUP(E83,Préroulés_Sativa[],12,FALSE),"-")</f>
        <v>x</v>
      </c>
      <c r="C83" s="215">
        <f>IFERROR(VLOOKUP(E83,Préroulés_Sativa[],13,FALSE),"-")</f>
        <v>0.35</v>
      </c>
      <c r="D83" s="167" t="str">
        <f>IFERROR(VLOOKUP(E83,Préroulés_Sativa[],14,FALSE),"-")</f>
        <v>g</v>
      </c>
      <c r="E83" s="503" t="s">
        <v>166</v>
      </c>
      <c r="F83" s="473" t="str">
        <f>IFERROR(VLOOKUP(E83,Préroulés_Sativa[],6,FALSE),"-")</f>
        <v>Fleurs de Lise</v>
      </c>
      <c r="G83" s="230">
        <f>IFERROR(VLOOKUP(E83,Préroulés_Sativa[],16,FALSE),"-")</f>
        <v>34.200000000000003</v>
      </c>
      <c r="H83" s="187">
        <v>0.28999999999999998</v>
      </c>
      <c r="I83" s="170" t="s">
        <v>42</v>
      </c>
      <c r="J83" s="172" t="str">
        <f>IFERROR(VLOOKUP(E83,Préroulés_Sativa[],8,FALSE),"-")</f>
        <v>Diesel / CItronné</v>
      </c>
      <c r="K83" s="173" t="str">
        <f>IFERROR(VLOOKUP(E83,Préroulés_Sativa[],2,FALSE),"-")</f>
        <v>Qc</v>
      </c>
    </row>
    <row r="84" spans="1:11" ht="22.5" customHeight="1">
      <c r="A84" s="900">
        <f>IFERROR(VLOOKUP(E84,Préroulés_Sativa[],11,FALSE),"-[@Prix]10")</f>
        <v>10</v>
      </c>
      <c r="B84" s="183" t="str">
        <f>IFERROR(VLOOKUP(E84,Préroulés_Sativa[],12,FALSE),"-")</f>
        <v>x</v>
      </c>
      <c r="C84" s="179">
        <f>IFERROR(VLOOKUP(E84,Préroulés_Sativa[],13,FALSE),"-")</f>
        <v>0.33</v>
      </c>
      <c r="D84" s="167" t="str">
        <f>IFERROR(VLOOKUP(E84,Préroulés_Sativa[],14,FALSE),"-")</f>
        <v>g</v>
      </c>
      <c r="E84" s="502" t="s">
        <v>167</v>
      </c>
      <c r="F84" s="473" t="str">
        <f>IFERROR(VLOOKUP(E84,Préroulés_Sativa[],6,FALSE),"-")</f>
        <v>Canaca</v>
      </c>
      <c r="G84" s="230">
        <f>IFERROR(VLOOKUP(E84,Préroulés_Sativa[],16,FALSE),"-")</f>
        <v>25</v>
      </c>
      <c r="H84" s="187">
        <v>0.2</v>
      </c>
      <c r="I84" s="170" t="s">
        <v>42</v>
      </c>
      <c r="J84" s="172" t="str">
        <f>IFERROR(VLOOKUP(E84,Préroulés_Sativa[],8,FALSE),"-")</f>
        <v>Fruité / Sucré</v>
      </c>
      <c r="K84" s="173" t="str">
        <f>IFERROR(VLOOKUP(E84,Préroulés_Sativa[],2,FALSE),"-")</f>
        <v>-</v>
      </c>
    </row>
    <row r="85" spans="1:11" ht="22.5" customHeight="1">
      <c r="A85" s="900">
        <f>IFERROR(VLOOKUP(E85,Préroulés_Sativa[],11,FALSE),"-[@Prix]10")</f>
        <v>10</v>
      </c>
      <c r="B85" s="183" t="str">
        <f>IFERROR(VLOOKUP(E85,Préroulés_Sativa[],12,FALSE),"-")</f>
        <v>x</v>
      </c>
      <c r="C85" s="179">
        <f>IFERROR(VLOOKUP(E85,Préroulés_Sativa[],13,FALSE),"-")</f>
        <v>0.5</v>
      </c>
      <c r="D85" s="469" t="str">
        <f>IFERROR(VLOOKUP(E85,Préroulés_Sativa[],14,FALSE),"-")</f>
        <v>g</v>
      </c>
      <c r="E85" s="502" t="s">
        <v>223</v>
      </c>
      <c r="F85" s="473" t="str">
        <f>IFERROR(VLOOKUP(E85,Préroulés_Sativa[],6,FALSE),"-")</f>
        <v>Pure Trichomes</v>
      </c>
      <c r="G85" s="230">
        <f>IFERROR(VLOOKUP(E85,Préroulés_Sativa[],16,FALSE),"-")</f>
        <v>27.1</v>
      </c>
      <c r="H85" s="187">
        <v>0</v>
      </c>
      <c r="I85" s="170">
        <v>0.14000000000000001</v>
      </c>
      <c r="J85" s="172" t="str">
        <f>IFERROR(VLOOKUP(E85,Préroulés_Sativa[],8,FALSE),"-")</f>
        <v>Floral / -</v>
      </c>
      <c r="K85" s="173" t="str">
        <f>IFERROR(VLOOKUP(E85,Préroulés_Sativa[],2,FALSE),"-")</f>
        <v>Qc</v>
      </c>
    </row>
    <row r="86" spans="1:11" ht="22.5" customHeight="1">
      <c r="A86" s="900">
        <f>IFERROR(VLOOKUP(E86,Préroulés_Sativa[],11,FALSE),"-[@Prix]10")</f>
        <v>12</v>
      </c>
      <c r="B86" s="183" t="str">
        <f>IFERROR(VLOOKUP(E86,Préroulés_Sativa[],12,FALSE),"-")</f>
        <v>x</v>
      </c>
      <c r="C86" s="179">
        <f>IFERROR(VLOOKUP(E86,Préroulés_Sativa[],13,FALSE),"-")</f>
        <v>0.5</v>
      </c>
      <c r="D86" s="469" t="str">
        <f>IFERROR(VLOOKUP(E86,Préroulés_Sativa[],14,FALSE),"-")</f>
        <v>g</v>
      </c>
      <c r="E86" s="538" t="s">
        <v>224</v>
      </c>
      <c r="F86" s="473" t="str">
        <f>IFERROR(VLOOKUP(E86,Préroulés_Sativa[],6,FALSE),"-")</f>
        <v>Original Stash</v>
      </c>
      <c r="G86" s="230">
        <f>IFERROR(VLOOKUP(E86,Préroulés_Sativa[],16,FALSE),"-")</f>
        <v>39.9</v>
      </c>
      <c r="H86" s="187">
        <v>0.26</v>
      </c>
      <c r="I86" s="170" t="s">
        <v>42</v>
      </c>
      <c r="J86" s="172" t="str">
        <f>IFERROR(VLOOKUP(E86,Préroulés_Sativa[],8,FALSE),"-")</f>
        <v>Fromagé / Diesel</v>
      </c>
      <c r="K86" s="173" t="str">
        <f>IFERROR(VLOOKUP(E86,Préroulés_Sativa[],2,FALSE),"-")</f>
        <v>-</v>
      </c>
    </row>
    <row r="87" spans="1:11" ht="22.5" customHeight="1">
      <c r="A87" s="900">
        <f>IFERROR(VLOOKUP(E87,Préroulés_Sativa[],11,FALSE),"-[@Prix]10")</f>
        <v>14</v>
      </c>
      <c r="B87" s="183" t="str">
        <f>IFERROR(VLOOKUP(E87,Préroulés_Sativa[],12,FALSE),"-")</f>
        <v>x</v>
      </c>
      <c r="C87" s="215">
        <f>IFERROR(VLOOKUP(E87,Préroulés_Sativa[],13,FALSE),"-")</f>
        <v>0.5</v>
      </c>
      <c r="D87" s="904" t="str">
        <f>IFERROR(VLOOKUP(E87,Préroulés_Sativa[],14,FALSE),"-")</f>
        <v>g</v>
      </c>
      <c r="E87" s="502" t="s">
        <v>169</v>
      </c>
      <c r="F87" s="888" t="str">
        <f>IFERROR(VLOOKUP(E87,Préroulés_Sativa[],6,FALSE),"-")</f>
        <v>Grindh</v>
      </c>
      <c r="G87" s="466">
        <f>IFERROR(VLOOKUP(E87,Préroulés_Sativa[],16,FALSE),"-")</f>
        <v>43.9</v>
      </c>
      <c r="H87" s="187">
        <v>0.27</v>
      </c>
      <c r="I87" s="170" t="s">
        <v>42</v>
      </c>
      <c r="J87" s="172" t="str">
        <f>IFERROR(VLOOKUP(E87,Préroulés_Sativa[],8,FALSE),"-")</f>
        <v>- / -</v>
      </c>
      <c r="K87" s="213" t="str">
        <f>IFERROR(VLOOKUP(E87,Préroulés_Sativa[],2,FALSE),"-")</f>
        <v>Qc</v>
      </c>
    </row>
    <row r="88" spans="1:11" ht="22.5" customHeight="1">
      <c r="A88" s="900">
        <f>IFERROR(VLOOKUP(E88,Préroulés_Sativa[],11,FALSE),"-[@Prix]10")</f>
        <v>14</v>
      </c>
      <c r="B88" s="183" t="str">
        <f>IFERROR(VLOOKUP(E88,Préroulés_Sativa[],12,FALSE),"-")</f>
        <v>x</v>
      </c>
      <c r="C88" s="287">
        <f>IFERROR(VLOOKUP(E88,Préroulés_Sativa[],13,FALSE),"-")</f>
        <v>0.5</v>
      </c>
      <c r="D88" s="853" t="str">
        <f>IFERROR(VLOOKUP(E88,Préroulés_Sativa[],14,FALSE),"-")</f>
        <v>g</v>
      </c>
      <c r="E88" s="503" t="s">
        <v>114</v>
      </c>
      <c r="F88" s="472" t="str">
        <f>IFERROR(VLOOKUP(E88,Préroulés_Sativa[],6,FALSE),"-")</f>
        <v>Shred</v>
      </c>
      <c r="G88" s="180">
        <f>IFERROR(VLOOKUP(E88,Préroulés_Sativa[],16,FALSE),"-")</f>
        <v>43.9</v>
      </c>
      <c r="H88" s="187">
        <v>0.26</v>
      </c>
      <c r="I88" s="170" t="s">
        <v>42</v>
      </c>
      <c r="J88" s="229" t="str">
        <f>IFERROR(VLOOKUP(E88,Préroulés_Sativa[],8,FALSE),"-")</f>
        <v>Citronné / Sucré</v>
      </c>
      <c r="K88" s="173" t="str">
        <f>IFERROR(VLOOKUP(E88,Préroulés_Sativa[],2,FALSE),"-")</f>
        <v>-</v>
      </c>
    </row>
    <row r="89" spans="1:11" ht="22.5" customHeight="1">
      <c r="A89" s="900">
        <f>IFERROR(VLOOKUP(E89,Préroulés_Sativa[],11,FALSE),"-[@Prix]10")</f>
        <v>14</v>
      </c>
      <c r="B89" s="183" t="str">
        <f>IFERROR(VLOOKUP(E89,Préroulés_Sativa[],12,FALSE),"-")</f>
        <v>x</v>
      </c>
      <c r="C89" s="215">
        <f>IFERROR(VLOOKUP(E89,Préroulés_Sativa[],13,FALSE),"-")</f>
        <v>0.6</v>
      </c>
      <c r="D89" s="469" t="str">
        <f>IFERROR(VLOOKUP(E89,Préroulés_Sativa[],14,FALSE),"-")</f>
        <v>g</v>
      </c>
      <c r="E89" s="739" t="s">
        <v>168</v>
      </c>
      <c r="F89" s="473" t="str">
        <f>IFERROR(VLOOKUP(E89,Préroulés_Sativa[],6,FALSE),"-")</f>
        <v>Nugz</v>
      </c>
      <c r="G89" s="230">
        <f>IFERROR(VLOOKUP(E89,Préroulés_Sativa[],16,FALSE),"-")</f>
        <v>49.4</v>
      </c>
      <c r="H89" s="187">
        <v>0.25</v>
      </c>
      <c r="I89" s="170" t="s">
        <v>42</v>
      </c>
      <c r="J89" s="172" t="str">
        <f>IFERROR(VLOOKUP(E89,Préroulés_Sativa[],8,FALSE),"-")</f>
        <v>Citronné / Sucré</v>
      </c>
      <c r="K89" s="173" t="str">
        <f>IFERROR(VLOOKUP(E89,Préroulés_Sativa[],2,FALSE),"-")</f>
        <v>Qc</v>
      </c>
    </row>
    <row r="90" spans="1:11" ht="22.5" customHeight="1">
      <c r="A90" s="900">
        <f>IFERROR(VLOOKUP(E90,Préroulés_Sativa[],11,FALSE),"-[@Prix]10")</f>
        <v>14</v>
      </c>
      <c r="B90" s="183" t="str">
        <f>IFERROR(VLOOKUP(E90,Préroulés_Sativa[],12,FALSE),"-")</f>
        <v>x</v>
      </c>
      <c r="C90" s="179">
        <f>IFERROR(VLOOKUP(E90,Préroulés_Sativa[],13,FALSE),"-")</f>
        <v>0.5</v>
      </c>
      <c r="D90" s="469" t="str">
        <f>IFERROR(VLOOKUP(E90,Préroulés_Sativa[],14,FALSE),"-")</f>
        <v>g</v>
      </c>
      <c r="E90" s="502" t="s">
        <v>225</v>
      </c>
      <c r="F90" s="270" t="str">
        <f>IFERROR(VLOOKUP(E90,Préroulés_Sativa[],6,FALSE),"-")</f>
        <v>Highly Dutch Organic</v>
      </c>
      <c r="G90" s="230">
        <f>IFERROR(VLOOKUP(E90,Préroulés_Sativa[],16,FALSE),"-")</f>
        <v>47</v>
      </c>
      <c r="H90" s="187">
        <v>0.22</v>
      </c>
      <c r="I90" s="170" t="s">
        <v>42</v>
      </c>
      <c r="J90" s="172" t="str">
        <f>IFERROR(VLOOKUP(E90,Préroulés_Sativa[],8,FALSE),"-")</f>
        <v>- / -</v>
      </c>
      <c r="K90" s="173" t="str">
        <f>IFERROR(VLOOKUP(E90,Préroulés_Sativa[],2,FALSE),"-")</f>
        <v>-</v>
      </c>
    </row>
    <row r="91" spans="1:11" ht="23.25" customHeight="1">
      <c r="A91" s="901"/>
      <c r="B91" s="48"/>
      <c r="C91" s="49"/>
      <c r="D91" s="50"/>
      <c r="E91" s="51"/>
      <c r="F91" s="52"/>
      <c r="G91" s="52"/>
      <c r="H91" s="53"/>
      <c r="I91" s="18"/>
      <c r="J91" s="17"/>
      <c r="K91" s="17"/>
    </row>
    <row r="92" spans="1:11" ht="23.25" customHeight="1" thickBot="1">
      <c r="A92" s="901"/>
      <c r="B92" s="17"/>
      <c r="C92" s="17"/>
      <c r="D92" s="17"/>
      <c r="E92" s="17"/>
      <c r="F92" s="17"/>
      <c r="G92" s="17"/>
      <c r="H92" s="17"/>
      <c r="I92" s="17"/>
      <c r="J92" s="17"/>
      <c r="K92" s="17"/>
    </row>
    <row r="93" spans="1:11" ht="34.5" thickBot="1">
      <c r="A93" s="1358" t="s">
        <v>85</v>
      </c>
      <c r="B93" s="1358"/>
      <c r="C93" s="1358"/>
      <c r="D93" s="1358"/>
      <c r="E93" s="1358"/>
      <c r="F93" s="1358"/>
      <c r="G93" s="1358"/>
      <c r="H93" s="1358"/>
      <c r="I93" s="1358"/>
      <c r="J93" s="1358"/>
      <c r="K93" s="1358"/>
    </row>
    <row r="94" spans="1:11" ht="39.75" hidden="1" customHeight="1" thickBot="1">
      <c r="A94" s="908"/>
      <c r="B94" s="908"/>
      <c r="C94" s="908"/>
      <c r="D94" s="908"/>
      <c r="E94" s="908"/>
      <c r="F94" s="908"/>
      <c r="G94" s="908"/>
      <c r="H94" s="908"/>
      <c r="I94" s="908"/>
      <c r="J94" s="908"/>
      <c r="K94" s="909"/>
    </row>
    <row r="95" spans="1:11" ht="39.75" hidden="1" customHeight="1" thickBot="1">
      <c r="A95" s="908"/>
      <c r="B95" s="908"/>
      <c r="C95" s="908"/>
      <c r="D95" s="908"/>
      <c r="E95" s="908"/>
      <c r="F95" s="908"/>
      <c r="G95" s="908"/>
      <c r="H95" s="908"/>
      <c r="I95" s="908"/>
      <c r="J95" s="908"/>
      <c r="K95" s="909"/>
    </row>
    <row r="96" spans="1:11" ht="39.75" hidden="1" customHeight="1" thickBot="1">
      <c r="A96" s="908"/>
      <c r="B96" s="908"/>
      <c r="C96" s="908"/>
      <c r="D96" s="908"/>
      <c r="E96" s="908"/>
      <c r="F96" s="908"/>
      <c r="G96" s="908"/>
      <c r="H96" s="908"/>
      <c r="I96" s="908"/>
      <c r="J96" s="908"/>
      <c r="K96" s="909"/>
    </row>
    <row r="97" spans="1:11" ht="39.75" hidden="1" customHeight="1" thickBot="1">
      <c r="A97" s="908"/>
      <c r="B97" s="908"/>
      <c r="C97" s="908"/>
      <c r="D97" s="908"/>
      <c r="E97" s="908"/>
      <c r="F97" s="908"/>
      <c r="G97" s="908"/>
      <c r="H97" s="908"/>
      <c r="I97" s="908"/>
      <c r="J97" s="908"/>
      <c r="K97" s="909"/>
    </row>
    <row r="98" spans="1:11" ht="39.75" hidden="1" customHeight="1" thickBot="1">
      <c r="A98" s="908"/>
      <c r="B98" s="908"/>
      <c r="C98" s="908"/>
      <c r="D98" s="908"/>
      <c r="E98" s="908"/>
      <c r="F98" s="908"/>
      <c r="G98" s="908"/>
      <c r="H98" s="908"/>
      <c r="I98" s="908"/>
      <c r="J98" s="908"/>
      <c r="K98" s="909"/>
    </row>
    <row r="99" spans="1:11" ht="39.75" hidden="1" customHeight="1" thickBot="1">
      <c r="A99" s="908"/>
      <c r="B99" s="908"/>
      <c r="C99" s="908"/>
      <c r="D99" s="908"/>
      <c r="E99" s="908"/>
      <c r="F99" s="908"/>
      <c r="G99" s="908"/>
      <c r="H99" s="908"/>
      <c r="I99" s="908"/>
      <c r="J99" s="908"/>
      <c r="K99" s="909"/>
    </row>
    <row r="100" spans="1:11" ht="39.75" hidden="1" customHeight="1" thickBot="1">
      <c r="A100" s="908"/>
      <c r="B100" s="908"/>
      <c r="C100" s="908"/>
      <c r="D100" s="908"/>
      <c r="E100" s="908"/>
      <c r="F100" s="908"/>
      <c r="G100" s="908"/>
      <c r="H100" s="908"/>
      <c r="I100" s="908"/>
      <c r="J100" s="908"/>
      <c r="K100" s="909"/>
    </row>
    <row r="101" spans="1:11" ht="39.75" hidden="1" customHeight="1" thickBot="1">
      <c r="A101" s="908"/>
      <c r="B101" s="908"/>
      <c r="C101" s="908"/>
      <c r="D101" s="908"/>
      <c r="E101" s="908"/>
      <c r="F101" s="908"/>
      <c r="G101" s="908"/>
      <c r="H101" s="908"/>
      <c r="I101" s="908"/>
      <c r="J101" s="908"/>
      <c r="K101" s="909"/>
    </row>
    <row r="102" spans="1:11" ht="39.75" hidden="1" customHeight="1" thickBot="1">
      <c r="A102" s="908"/>
      <c r="B102" s="908"/>
      <c r="C102" s="908"/>
      <c r="D102" s="908"/>
      <c r="E102" s="908"/>
      <c r="F102" s="908"/>
      <c r="G102" s="908"/>
      <c r="H102" s="908"/>
      <c r="I102" s="908"/>
      <c r="J102" s="908"/>
      <c r="K102" s="909"/>
    </row>
    <row r="103" spans="1:11" ht="39.75" hidden="1" customHeight="1" thickBot="1">
      <c r="A103" s="908"/>
      <c r="B103" s="908"/>
      <c r="C103" s="908"/>
      <c r="D103" s="908"/>
      <c r="E103" s="908"/>
      <c r="F103" s="908"/>
      <c r="G103" s="908"/>
      <c r="H103" s="908"/>
      <c r="I103" s="908"/>
      <c r="J103" s="908"/>
      <c r="K103" s="909"/>
    </row>
    <row r="104" spans="1:11" ht="39.75" hidden="1" customHeight="1" thickBot="1">
      <c r="A104" s="908"/>
      <c r="B104" s="908"/>
      <c r="C104" s="908"/>
      <c r="D104" s="908"/>
      <c r="E104" s="908"/>
      <c r="F104" s="908"/>
      <c r="G104" s="908"/>
      <c r="H104" s="908"/>
      <c r="I104" s="908"/>
      <c r="J104" s="908"/>
      <c r="K104" s="909"/>
    </row>
    <row r="105" spans="1:11" ht="39.75" hidden="1" customHeight="1" thickBot="1">
      <c r="A105" s="908"/>
      <c r="B105" s="908"/>
      <c r="C105" s="908"/>
      <c r="D105" s="908"/>
      <c r="E105" s="908"/>
      <c r="F105" s="908"/>
      <c r="G105" s="908"/>
      <c r="H105" s="908"/>
      <c r="I105" s="908"/>
      <c r="J105" s="908"/>
      <c r="K105" s="909"/>
    </row>
    <row r="106" spans="1:11" ht="39.75" hidden="1" customHeight="1" thickBot="1">
      <c r="A106" s="908"/>
      <c r="B106" s="908"/>
      <c r="C106" s="908"/>
      <c r="D106" s="908"/>
      <c r="E106" s="908"/>
      <c r="F106" s="908"/>
      <c r="G106" s="908"/>
      <c r="H106" s="908"/>
      <c r="I106" s="908"/>
      <c r="J106" s="908"/>
      <c r="K106" s="909"/>
    </row>
    <row r="107" spans="1:11" ht="39.75" hidden="1" customHeight="1" thickBot="1">
      <c r="A107" s="908"/>
      <c r="B107" s="908"/>
      <c r="C107" s="908"/>
      <c r="D107" s="908"/>
      <c r="E107" s="908"/>
      <c r="F107" s="908"/>
      <c r="G107" s="908"/>
      <c r="H107" s="908"/>
      <c r="I107" s="908"/>
      <c r="J107" s="908"/>
      <c r="K107" s="909"/>
    </row>
    <row r="108" spans="1:11" ht="39.75" hidden="1" customHeight="1" thickBot="1">
      <c r="A108" s="908"/>
      <c r="B108" s="908"/>
      <c r="C108" s="908"/>
      <c r="D108" s="908"/>
      <c r="E108" s="908"/>
      <c r="F108" s="908"/>
      <c r="G108" s="908"/>
      <c r="H108" s="908"/>
      <c r="I108" s="908"/>
      <c r="J108" s="908"/>
      <c r="K108" s="909"/>
    </row>
    <row r="109" spans="1:11" ht="39.75" hidden="1" customHeight="1" thickBot="1">
      <c r="A109" s="908"/>
      <c r="B109" s="908"/>
      <c r="C109" s="908"/>
      <c r="D109" s="908"/>
      <c r="E109" s="908"/>
      <c r="F109" s="908"/>
      <c r="G109" s="908"/>
      <c r="H109" s="908"/>
      <c r="I109" s="908"/>
      <c r="J109" s="908"/>
      <c r="K109" s="909"/>
    </row>
    <row r="110" spans="1:11" ht="39.75" hidden="1" customHeight="1" thickBot="1">
      <c r="A110" s="908"/>
      <c r="B110" s="908"/>
      <c r="C110" s="908"/>
      <c r="D110" s="908"/>
      <c r="E110" s="908"/>
      <c r="F110" s="908"/>
      <c r="G110" s="908"/>
      <c r="H110" s="908"/>
      <c r="I110" s="908"/>
      <c r="J110" s="908"/>
      <c r="K110" s="909"/>
    </row>
    <row r="111" spans="1:11" ht="39.75" hidden="1" customHeight="1" thickBot="1">
      <c r="A111" s="908"/>
      <c r="B111" s="908"/>
      <c r="C111" s="908"/>
      <c r="D111" s="908"/>
      <c r="E111" s="908"/>
      <c r="F111" s="908"/>
      <c r="G111" s="908"/>
      <c r="H111" s="908"/>
      <c r="I111" s="908"/>
      <c r="J111" s="908"/>
      <c r="K111" s="909"/>
    </row>
    <row r="112" spans="1:11" ht="39.75" hidden="1" customHeight="1" thickBot="1">
      <c r="A112" s="908"/>
      <c r="B112" s="908"/>
      <c r="C112" s="908"/>
      <c r="D112" s="908"/>
      <c r="E112" s="908"/>
      <c r="F112" s="908"/>
      <c r="G112" s="908"/>
      <c r="H112" s="908"/>
      <c r="I112" s="908"/>
      <c r="J112" s="908"/>
      <c r="K112" s="909"/>
    </row>
    <row r="113" spans="1:21" ht="39.75" hidden="1" customHeight="1" thickBot="1">
      <c r="A113" s="908"/>
      <c r="B113" s="908"/>
      <c r="C113" s="908"/>
      <c r="D113" s="908"/>
      <c r="E113" s="908"/>
      <c r="F113" s="908"/>
      <c r="G113" s="908"/>
      <c r="H113" s="908"/>
      <c r="I113" s="908"/>
      <c r="J113" s="908"/>
      <c r="K113" s="909"/>
    </row>
    <row r="114" spans="1:21" ht="39.75" hidden="1" customHeight="1" thickBot="1">
      <c r="A114" s="908"/>
      <c r="B114" s="908"/>
      <c r="C114" s="908"/>
      <c r="D114" s="908"/>
      <c r="E114" s="908"/>
      <c r="F114" s="908"/>
      <c r="G114" s="908"/>
      <c r="H114" s="908"/>
      <c r="I114" s="908"/>
      <c r="J114" s="908"/>
      <c r="K114" s="909"/>
    </row>
    <row r="115" spans="1:21" ht="39.75" hidden="1" customHeight="1" thickBot="1">
      <c r="A115" s="908"/>
      <c r="B115" s="908"/>
      <c r="C115" s="908"/>
      <c r="D115" s="908"/>
      <c r="E115" s="908"/>
      <c r="F115" s="908"/>
      <c r="G115" s="908"/>
      <c r="H115" s="908"/>
      <c r="I115" s="908"/>
      <c r="J115" s="908"/>
      <c r="K115" s="909"/>
    </row>
    <row r="116" spans="1:21" ht="39.75" hidden="1" customHeight="1" thickBot="1">
      <c r="A116" s="908"/>
      <c r="B116" s="908"/>
      <c r="C116" s="908"/>
      <c r="D116" s="908"/>
      <c r="E116" s="908"/>
      <c r="F116" s="908"/>
      <c r="G116" s="908"/>
      <c r="H116" s="908"/>
      <c r="I116" s="908"/>
      <c r="J116" s="908"/>
      <c r="K116" s="909"/>
    </row>
    <row r="117" spans="1:21" ht="39.75" hidden="1" customHeight="1" thickBot="1">
      <c r="A117" s="908"/>
      <c r="B117" s="908"/>
      <c r="C117" s="908"/>
      <c r="D117" s="908"/>
      <c r="E117" s="908"/>
      <c r="F117" s="908"/>
      <c r="G117" s="908"/>
      <c r="H117" s="908"/>
      <c r="I117" s="908"/>
      <c r="J117" s="908"/>
      <c r="K117" s="909"/>
    </row>
    <row r="118" spans="1:21" ht="39.75" hidden="1" customHeight="1" thickBot="1">
      <c r="A118" s="908"/>
      <c r="B118" s="908"/>
      <c r="C118" s="908"/>
      <c r="D118" s="908"/>
      <c r="E118" s="908"/>
      <c r="F118" s="908"/>
      <c r="G118" s="908"/>
      <c r="H118" s="908"/>
      <c r="I118" s="908"/>
      <c r="J118" s="908"/>
      <c r="K118" s="909"/>
    </row>
    <row r="119" spans="1:21" ht="34.5" hidden="1" customHeight="1" thickBot="1">
      <c r="A119" s="908"/>
      <c r="B119" s="908"/>
      <c r="C119" s="908"/>
      <c r="D119" s="908"/>
      <c r="E119" s="908"/>
      <c r="F119" s="908"/>
      <c r="G119" s="908"/>
      <c r="H119" s="908"/>
      <c r="I119" s="908"/>
      <c r="J119" s="908"/>
      <c r="K119" s="909"/>
    </row>
    <row r="120" spans="1:21" ht="18.75">
      <c r="A120" s="1345" t="s">
        <v>28</v>
      </c>
      <c r="B120" s="1345"/>
      <c r="C120" s="1345"/>
      <c r="D120" s="1345"/>
      <c r="E120" s="125" t="s">
        <v>86</v>
      </c>
      <c r="F120" s="125" t="s">
        <v>30</v>
      </c>
      <c r="G120" s="130" t="s">
        <v>31</v>
      </c>
      <c r="H120" s="130" t="s">
        <v>32</v>
      </c>
      <c r="I120" s="130" t="s">
        <v>33</v>
      </c>
      <c r="J120" s="130" t="s">
        <v>34</v>
      </c>
      <c r="K120" s="93" t="s">
        <v>35</v>
      </c>
    </row>
    <row r="121" spans="1:21" ht="6.75" customHeight="1">
      <c r="A121" s="902" t="s">
        <v>36</v>
      </c>
      <c r="B121" s="38" t="s">
        <v>37</v>
      </c>
      <c r="C121" s="45" t="s">
        <v>38</v>
      </c>
      <c r="D121" s="122" t="s">
        <v>39</v>
      </c>
      <c r="E121" s="232" t="s">
        <v>29</v>
      </c>
      <c r="F121" s="233" t="s">
        <v>40</v>
      </c>
      <c r="G121" s="131" t="s">
        <v>31</v>
      </c>
      <c r="H121" s="132" t="s">
        <v>32</v>
      </c>
      <c r="I121" s="132" t="s">
        <v>33</v>
      </c>
      <c r="J121" s="132" t="s">
        <v>34</v>
      </c>
      <c r="K121" s="133" t="s">
        <v>35</v>
      </c>
    </row>
    <row r="122" spans="1:21" ht="22.5" hidden="1" customHeight="1">
      <c r="A122" s="847">
        <f>IFERROR(VLOOKUP(E122,Préroulés_Hybride[],12,FALSE),"-")</f>
        <v>1</v>
      </c>
      <c r="B122" s="165" t="str">
        <f>IFERROR(VLOOKUP(E122,Préroulés_Hybride[],13,FALSE),"-")</f>
        <v>x</v>
      </c>
      <c r="C122" s="166">
        <f>IFERROR(VLOOKUP(E122,Préroulés_Hybride[],14,FALSE),"-")</f>
        <v>1</v>
      </c>
      <c r="D122" s="197" t="str">
        <f>IFERROR(VLOOKUP(E122,Préroulés_Hybride[],15,FALSE),"-")</f>
        <v>g</v>
      </c>
      <c r="E122" s="502" t="s">
        <v>170</v>
      </c>
      <c r="F122" s="472" t="str">
        <f>IFERROR(VLOOKUP(E122,Préroulés_Hybride[],6,FALSE),"-")</f>
        <v>Bud Lafleur</v>
      </c>
      <c r="G122" s="230">
        <f>IFERROR(VLOOKUP(E122,Préroulés_Hybride[],17,FALSE),"-")</f>
        <v>10.4</v>
      </c>
      <c r="H122" s="170">
        <v>0.27</v>
      </c>
      <c r="I122" s="170" t="s">
        <v>42</v>
      </c>
      <c r="J122" s="172" t="str">
        <f>IFERROR(VLOOKUP(E122,Préroulés_Hybride[],9,FALSE),"-")</f>
        <v>Citronné / Terreux</v>
      </c>
      <c r="K122" s="173" t="str">
        <f>IFERROR(VLOOKUP(E122,Préroulés_Hybride[],3,FALSE),"-")</f>
        <v>Qc</v>
      </c>
    </row>
    <row r="123" spans="1:21" ht="22.5" hidden="1" customHeight="1">
      <c r="A123" s="847">
        <f>IFERROR(VLOOKUP(E123,Préroulés_Hybride[],12,FALSE),"-")</f>
        <v>1</v>
      </c>
      <c r="B123" s="165" t="str">
        <f>IFERROR(VLOOKUP(E123,Préroulés_Hybride[],13,FALSE),"-")</f>
        <v>x</v>
      </c>
      <c r="C123" s="166">
        <f>IFERROR(VLOOKUP(E123,Préroulés_Hybride[],14,FALSE),"-")</f>
        <v>0.5</v>
      </c>
      <c r="D123" s="197" t="str">
        <f>IFERROR(VLOOKUP(E123,Préroulés_Hybride[],15,FALSE),"-")</f>
        <v>g</v>
      </c>
      <c r="E123" s="502" t="s">
        <v>171</v>
      </c>
      <c r="F123" s="472" t="str">
        <f>IFERROR(VLOOKUP(E123,Préroulés_Hybride[],6,FALSE),"-")</f>
        <v>Simple Bare</v>
      </c>
      <c r="G123" s="230">
        <f>IFERROR(VLOOKUP(E123,Préroulés_Hybride[],17,FALSE),"-")</f>
        <v>7.8</v>
      </c>
      <c r="H123" s="170">
        <v>0.25</v>
      </c>
      <c r="I123" s="170" t="s">
        <v>42</v>
      </c>
      <c r="J123" s="172" t="str">
        <f>IFERROR(VLOOKUP(E123,Préroulés_Hybride[],9,FALSE),"-")</f>
        <v>Floral / Citronné</v>
      </c>
      <c r="K123" s="173" t="str">
        <f>IFERROR(VLOOKUP(E123,Préroulés_Hybride[],3,FALSE),"-")</f>
        <v>-</v>
      </c>
      <c r="M123" s="1" t="s">
        <v>1</v>
      </c>
      <c r="O123" s="1351"/>
      <c r="P123" s="1351"/>
      <c r="Q123" s="1351"/>
      <c r="R123" s="1351"/>
      <c r="S123" s="1351"/>
      <c r="T123" s="1351"/>
      <c r="U123" s="1351"/>
    </row>
    <row r="124" spans="1:21" ht="22.5" hidden="1" customHeight="1">
      <c r="A124" s="903">
        <f>IFERROR(VLOOKUP(E124,Préroulés_Hybride[],12,FALSE),"-")</f>
        <v>1</v>
      </c>
      <c r="B124" s="165" t="str">
        <f>IFERROR(VLOOKUP(E124,Préroulés_Hybride[],13,FALSE),"-")</f>
        <v>x</v>
      </c>
      <c r="C124" s="166">
        <f>IFERROR(VLOOKUP(E124,Préroulés_Hybride[],14,FALSE),"-")</f>
        <v>1</v>
      </c>
      <c r="D124" s="465" t="str">
        <f>IFERROR(VLOOKUP(E124,Préroulés_Hybride[],15,FALSE),"-")</f>
        <v>g</v>
      </c>
      <c r="E124" s="503" t="s">
        <v>172</v>
      </c>
      <c r="F124" s="887" t="str">
        <f>IFERROR(VLOOKUP(E124,Préroulés_Hybride[],6,FALSE),"-")</f>
        <v>Équilibre</v>
      </c>
      <c r="G124" s="844">
        <f>IFERROR(VLOOKUP(E124,Préroulés_Hybride[],17,FALSE),"-")</f>
        <v>7.5</v>
      </c>
      <c r="H124" s="170">
        <v>0</v>
      </c>
      <c r="I124" s="170">
        <v>0.12</v>
      </c>
      <c r="J124" s="229" t="str">
        <f>IFERROR(VLOOKUP(E124,Préroulés_Hybride[],9,FALSE),"-")</f>
        <v>- / -</v>
      </c>
      <c r="K124" s="213" t="str">
        <f>IFERROR(VLOOKUP(E124,Préroulés_Hybride[],3,FALSE),"-")</f>
        <v>Qc</v>
      </c>
      <c r="O124" s="1351"/>
      <c r="P124" s="1351"/>
      <c r="Q124" s="1351"/>
      <c r="R124" s="1351"/>
      <c r="S124" s="1351"/>
      <c r="T124" s="1351"/>
      <c r="U124" s="1351"/>
    </row>
    <row r="125" spans="1:21" ht="22.5" hidden="1" customHeight="1">
      <c r="A125" s="903">
        <f>IFERROR(VLOOKUP(E125,Préroulés_Hybride[],12,FALSE),"-")</f>
        <v>2</v>
      </c>
      <c r="B125" s="165" t="str">
        <f>IFERROR(VLOOKUP(E125,Préroulés_Hybride[],13,FALSE),"-")</f>
        <v>x</v>
      </c>
      <c r="C125" s="166">
        <f>IFERROR(VLOOKUP(E125,Préroulés_Hybride[],14,FALSE),"-")</f>
        <v>0.5</v>
      </c>
      <c r="D125" s="465" t="str">
        <f>IFERROR(VLOOKUP(E125,Préroulés_Hybride[],15,FALSE),"-")</f>
        <v>g</v>
      </c>
      <c r="E125" s="502" t="s">
        <v>173</v>
      </c>
      <c r="F125" s="472" t="str">
        <f>IFERROR(VLOOKUP(E125,Préroulés_Hybride[],6,FALSE),"-")</f>
        <v>Bud Lafleur</v>
      </c>
      <c r="G125" s="466">
        <f>IFERROR(VLOOKUP(E125,Préroulés_Hybride[],17,FALSE),"-")</f>
        <v>10.4</v>
      </c>
      <c r="H125" s="170">
        <v>0.28000000000000003</v>
      </c>
      <c r="I125" s="170" t="s">
        <v>42</v>
      </c>
      <c r="J125" s="172" t="str">
        <f>IFERROR(VLOOKUP(E125,Préroulés_Hybride[],9,FALSE),"-")</f>
        <v>Fromagé / Terreux</v>
      </c>
      <c r="K125" s="213" t="str">
        <f>IFERROR(VLOOKUP(E125,Préroulés_Hybride[],3,FALSE),"-")</f>
        <v>Qc</v>
      </c>
      <c r="O125" s="1351"/>
      <c r="P125" s="1351"/>
      <c r="Q125" s="1351"/>
      <c r="R125" s="1351"/>
      <c r="S125" s="1351"/>
      <c r="T125" s="1351"/>
      <c r="U125" s="1351"/>
    </row>
    <row r="126" spans="1:21" ht="22.5" hidden="1" customHeight="1">
      <c r="A126" s="903">
        <f>IFERROR(VLOOKUP(E126,Préroulés_Hybride[],12,FALSE),"-")</f>
        <v>2</v>
      </c>
      <c r="B126" s="165" t="str">
        <f>IFERROR(VLOOKUP(E126,Préroulés_Hybride[],13,FALSE),"-")</f>
        <v>x</v>
      </c>
      <c r="C126" s="166">
        <f>IFERROR(VLOOKUP(E126,Préroulés_Hybride[],14,FALSE),"-")</f>
        <v>0.5</v>
      </c>
      <c r="D126" s="465" t="str">
        <f>IFERROR(VLOOKUP(E126,Préroulés_Hybride[],15,FALSE),"-")</f>
        <v>g</v>
      </c>
      <c r="E126" s="503" t="s">
        <v>174</v>
      </c>
      <c r="F126" s="472" t="str">
        <f>IFERROR(VLOOKUP(E126,Préroulés_Hybride[],6,FALSE),"-")</f>
        <v>7ACRES</v>
      </c>
      <c r="G126" s="844">
        <f>IFERROR(VLOOKUP(E126,Préroulés_Hybride[],17,FALSE),"-")</f>
        <v>9.5</v>
      </c>
      <c r="H126" s="170">
        <v>0.2</v>
      </c>
      <c r="I126" s="170" t="s">
        <v>42</v>
      </c>
      <c r="J126" s="229" t="str">
        <f>IFERROR(VLOOKUP(E126,Préroulés_Hybride[],9,FALSE),"-")</f>
        <v>Citronné / Sucré</v>
      </c>
      <c r="K126" s="213" t="str">
        <f>IFERROR(VLOOKUP(E126,Préroulés_Hybride[],3,FALSE),"-")</f>
        <v>-</v>
      </c>
      <c r="O126" s="1351"/>
      <c r="P126" s="1351"/>
      <c r="Q126" s="1351"/>
      <c r="R126" s="1351"/>
      <c r="S126" s="1351"/>
      <c r="T126" s="1351"/>
      <c r="U126" s="1351"/>
    </row>
    <row r="127" spans="1:21" ht="22.5" hidden="1" customHeight="1">
      <c r="A127" s="903">
        <f>IFERROR(VLOOKUP(E127,Préroulés_Hybride[],12,FALSE),"-")</f>
        <v>2</v>
      </c>
      <c r="B127" s="165" t="str">
        <f>IFERROR(VLOOKUP(E127,Préroulés_Hybride[],13,FALSE),"-")</f>
        <v>x</v>
      </c>
      <c r="C127" s="166">
        <f>IFERROR(VLOOKUP(E127,Préroulés_Hybride[],14,FALSE),"-")</f>
        <v>0.5</v>
      </c>
      <c r="D127" s="465" t="str">
        <f>IFERROR(VLOOKUP(E127,Préroulés_Hybride[],15,FALSE),"-")</f>
        <v>g</v>
      </c>
      <c r="E127" s="502" t="s">
        <v>175</v>
      </c>
      <c r="F127" s="472" t="str">
        <f>IFERROR(VLOOKUP(E127,Préroulés_Hybride[],6,FALSE),"-")</f>
        <v>Nueva+</v>
      </c>
      <c r="G127" s="466">
        <f>IFERROR(VLOOKUP(E127,Préroulés_Hybride[],17,FALSE),"-")</f>
        <v>10</v>
      </c>
      <c r="H127" s="170">
        <v>0.13</v>
      </c>
      <c r="I127" s="170">
        <v>0.09</v>
      </c>
      <c r="J127" s="172" t="str">
        <f>IFERROR(VLOOKUP(E127,Préroulés_Hybride[],9,FALSE),"-")</f>
        <v>Fruité / Sucré</v>
      </c>
      <c r="K127" s="213" t="str">
        <f>IFERROR(VLOOKUP(E127,Préroulés_Hybride[],3,FALSE),"-")</f>
        <v>Qc</v>
      </c>
      <c r="O127" s="1351"/>
      <c r="P127" s="1351"/>
      <c r="Q127" s="1351"/>
      <c r="R127" s="1351"/>
      <c r="S127" s="1351"/>
      <c r="T127" s="1351"/>
      <c r="U127" s="1351"/>
    </row>
    <row r="128" spans="1:21" ht="22.5" hidden="1" customHeight="1">
      <c r="A128" s="903">
        <f>IFERROR(VLOOKUP(E128,Préroulés_Hybride[],12,FALSE),"-")</f>
        <v>2</v>
      </c>
      <c r="B128" s="165" t="str">
        <f>IFERROR(VLOOKUP(E128,Préroulés_Hybride[],13,FALSE),"-")</f>
        <v>x</v>
      </c>
      <c r="C128" s="166">
        <f>IFERROR(VLOOKUP(E128,Préroulés_Hybride[],14,FALSE),"-")</f>
        <v>0.35</v>
      </c>
      <c r="D128" s="465" t="str">
        <f>IFERROR(VLOOKUP(E128,Préroulés_Hybride[],15,FALSE),"-")</f>
        <v>g</v>
      </c>
      <c r="E128" s="502" t="s">
        <v>87</v>
      </c>
      <c r="F128" s="472" t="str">
        <f>IFERROR(VLOOKUP(E128,Préroulés_Hybride[],6,FALSE),"-")</f>
        <v>Color Cannabis</v>
      </c>
      <c r="G128" s="466">
        <f>IFERROR(VLOOKUP(E128,Préroulés_Hybride[],17,FALSE),"-")</f>
        <v>8.1</v>
      </c>
      <c r="H128" s="170">
        <v>0.06</v>
      </c>
      <c r="I128" s="170">
        <v>0.11</v>
      </c>
      <c r="J128" s="172" t="str">
        <f>IFERROR(VLOOKUP(E128,Préroulés_Hybride[],9,FALSE),"-")</f>
        <v>Floral / Fruité</v>
      </c>
      <c r="K128" s="213" t="str">
        <f>IFERROR(VLOOKUP(E128,Préroulés_Hybride[],3,FALSE),"-")</f>
        <v>-</v>
      </c>
      <c r="O128" s="1351"/>
      <c r="P128" s="1351"/>
      <c r="Q128" s="1351"/>
      <c r="R128" s="1351"/>
      <c r="S128" s="1351"/>
      <c r="T128" s="1351"/>
      <c r="U128" s="1351"/>
    </row>
    <row r="129" spans="1:21" ht="22.5" hidden="1" customHeight="1">
      <c r="A129" s="903">
        <f>IFERROR(VLOOKUP(E129,Préroulés_Hybride[],12,FALSE),"-")</f>
        <v>2</v>
      </c>
      <c r="B129" s="165" t="str">
        <f>IFERROR(VLOOKUP(E129,Préroulés_Hybride[],13,FALSE),"-")</f>
        <v>x</v>
      </c>
      <c r="C129" s="166">
        <f>IFERROR(VLOOKUP(E129,Préroulés_Hybride[],14,FALSE),"-")</f>
        <v>0.4</v>
      </c>
      <c r="D129" s="465" t="str">
        <f>IFERROR(VLOOKUP(E129,Préroulés_Hybride[],15,FALSE),"-")</f>
        <v>g</v>
      </c>
      <c r="E129" s="502" t="s">
        <v>176</v>
      </c>
      <c r="F129" s="472" t="str">
        <f>IFERROR(VLOOKUP(E129,Préroulés_Hybride[],6,FALSE),"-")</f>
        <v>Bud Lafleur</v>
      </c>
      <c r="G129" s="844">
        <f>IFERROR(VLOOKUP(E129,Préroulés_Hybride[],17,FALSE),"-")</f>
        <v>7.8</v>
      </c>
      <c r="H129" s="170">
        <v>0.04</v>
      </c>
      <c r="I129" s="170">
        <v>0.06</v>
      </c>
      <c r="J129" s="229" t="str">
        <f>IFERROR(VLOOKUP(E129,Préroulés_Hybride[],9,FALSE),"-")</f>
        <v>Fruité / Sucré</v>
      </c>
      <c r="K129" s="213" t="str">
        <f>IFERROR(VLOOKUP(E129,Préroulés_Hybride[],3,FALSE),"-")</f>
        <v>Qc</v>
      </c>
      <c r="O129" s="1351"/>
      <c r="P129" s="1351"/>
      <c r="Q129" s="1351"/>
      <c r="R129" s="1351"/>
      <c r="S129" s="1351"/>
      <c r="T129" s="1351"/>
      <c r="U129" s="1351"/>
    </row>
    <row r="130" spans="1:21" ht="22.5" hidden="1" customHeight="1">
      <c r="A130" s="903">
        <f>IFERROR(VLOOKUP(E130,Préroulés_Hybride[],12,FALSE),"-")</f>
        <v>3</v>
      </c>
      <c r="B130" s="165" t="str">
        <f>IFERROR(VLOOKUP(E130,Préroulés_Hybride[],13,FALSE),"-")</f>
        <v>x</v>
      </c>
      <c r="C130" s="166">
        <f>IFERROR(VLOOKUP(E130,Préroulés_Hybride[],14,FALSE),"-")</f>
        <v>0.5</v>
      </c>
      <c r="D130" s="465" t="str">
        <f>IFERROR(VLOOKUP(E130,Préroulés_Hybride[],15,FALSE),"-")</f>
        <v>g</v>
      </c>
      <c r="E130" s="502" t="s">
        <v>177</v>
      </c>
      <c r="F130" s="472" t="str">
        <f>IFERROR(VLOOKUP(E130,Préroulés_Hybride[],6,FALSE),"-")</f>
        <v>IRONY</v>
      </c>
      <c r="G130" s="466">
        <f>IFERROR(VLOOKUP(E130,Préroulés_Hybride[],17,FALSE),"-")</f>
        <v>20</v>
      </c>
      <c r="H130" s="170" t="s">
        <v>208</v>
      </c>
      <c r="I130" s="170" t="s">
        <v>179</v>
      </c>
      <c r="J130" s="172" t="str">
        <f>IFERROR(VLOOKUP(E130,Préroulés_Hybride[],9,FALSE),"-")</f>
        <v>- / -</v>
      </c>
      <c r="K130" s="213" t="str">
        <f>IFERROR(VLOOKUP(E130,Préroulés_Hybride[],3,FALSE),"-")</f>
        <v>Qc</v>
      </c>
      <c r="O130" s="1351"/>
      <c r="P130" s="1351"/>
      <c r="Q130" s="1351"/>
      <c r="R130" s="1351"/>
      <c r="S130" s="1351"/>
      <c r="T130" s="1351"/>
      <c r="U130" s="1351"/>
    </row>
    <row r="131" spans="1:21" ht="22.5" hidden="1" customHeight="1">
      <c r="A131" s="903">
        <f>IFERROR(VLOOKUP(E131,Préroulés_Hybride[],12,FALSE),"-")</f>
        <v>3</v>
      </c>
      <c r="B131" s="165" t="str">
        <f>IFERROR(VLOOKUP(E131,Préroulés_Hybride[],13,FALSE),"-")</f>
        <v>x</v>
      </c>
      <c r="C131" s="166">
        <f>IFERROR(VLOOKUP(E131,Préroulés_Hybride[],14,FALSE),"-")</f>
        <v>0.5</v>
      </c>
      <c r="D131" s="465" t="str">
        <f>IFERROR(VLOOKUP(E131,Préroulés_Hybride[],15,FALSE),"-")</f>
        <v>g</v>
      </c>
      <c r="E131" s="502" t="s">
        <v>181</v>
      </c>
      <c r="F131" s="472" t="str">
        <f>IFERROR(VLOOKUP(E131,Préroulés_Hybride[],6,FALSE),"-")</f>
        <v>Groupe SûrNaturel</v>
      </c>
      <c r="G131" s="844">
        <f>IFERROR(VLOOKUP(E131,Préroulés_Hybride[],17,FALSE),"-")</f>
        <v>13.1</v>
      </c>
      <c r="H131" s="170">
        <v>0.27</v>
      </c>
      <c r="I131" s="170" t="s">
        <v>42</v>
      </c>
      <c r="J131" s="229" t="str">
        <f>IFERROR(VLOOKUP(E131,Préroulés_Hybride[],9,FALSE),"-")</f>
        <v>Floral / Sucré</v>
      </c>
      <c r="K131" s="213" t="str">
        <f>IFERROR(VLOOKUP(E131,Préroulés_Hybride[],3,FALSE),"-")</f>
        <v>Qc</v>
      </c>
      <c r="O131" s="1351"/>
      <c r="P131" s="1351"/>
      <c r="Q131" s="1351"/>
      <c r="R131" s="1351"/>
      <c r="S131" s="1351"/>
      <c r="T131" s="1351"/>
      <c r="U131" s="1351"/>
    </row>
    <row r="132" spans="1:21" ht="22.5" hidden="1" customHeight="1">
      <c r="A132" s="903">
        <f>IFERROR(VLOOKUP(E132,Préroulés_Hybride[],12,FALSE),"-")</f>
        <v>3</v>
      </c>
      <c r="B132" s="165" t="str">
        <f>IFERROR(VLOOKUP(E132,Préroulés_Hybride[],13,FALSE),"-")</f>
        <v>x</v>
      </c>
      <c r="C132" s="166">
        <f>IFERROR(VLOOKUP(E132,Préroulés_Hybride[],14,FALSE),"-")</f>
        <v>0.5</v>
      </c>
      <c r="D132" s="465" t="str">
        <f>IFERROR(VLOOKUP(E132,Préroulés_Hybride[],15,FALSE),"-")</f>
        <v>g</v>
      </c>
      <c r="E132" s="503" t="s">
        <v>235</v>
      </c>
      <c r="F132" s="472" t="str">
        <f>IFERROR(VLOOKUP(E132,Préroulés_Hybride[],6,FALSE),"-")</f>
        <v>Celebrity</v>
      </c>
      <c r="G132" s="466">
        <f>IFERROR(VLOOKUP(E132,Préroulés_Hybride[],17,FALSE),"-")</f>
        <v>14.8</v>
      </c>
      <c r="H132" s="170">
        <v>0.27</v>
      </c>
      <c r="I132" s="170" t="s">
        <v>42</v>
      </c>
      <c r="J132" s="172" t="str">
        <f>IFERROR(VLOOKUP(E132,Préroulés_Hybride[],9,FALSE),"-")</f>
        <v>Floral / -</v>
      </c>
      <c r="K132" s="213" t="str">
        <f>IFERROR(VLOOKUP(E132,Préroulés_Hybride[],3,FALSE),"-")</f>
        <v>Qc</v>
      </c>
      <c r="O132" s="1351"/>
      <c r="P132" s="1351"/>
      <c r="Q132" s="1351"/>
      <c r="R132" s="1351"/>
      <c r="S132" s="1351"/>
      <c r="T132" s="1351"/>
      <c r="U132" s="1351"/>
    </row>
    <row r="133" spans="1:21" ht="22.5" hidden="1" customHeight="1">
      <c r="A133" s="847">
        <f>IFERROR(VLOOKUP(E133,Préroulés_Hybride[],12,FALSE),"-")</f>
        <v>3</v>
      </c>
      <c r="B133" s="165" t="str">
        <f>IFERROR(VLOOKUP(E133,Préroulés_Hybride[],13,FALSE),"-")</f>
        <v>x</v>
      </c>
      <c r="C133" s="166">
        <f>IFERROR(VLOOKUP(E133,Préroulés_Hybride[],14,FALSE),"-")</f>
        <v>0.5</v>
      </c>
      <c r="D133" s="197" t="str">
        <f>IFERROR(VLOOKUP(E133,Préroulés_Hybride[],15,FALSE),"-")</f>
        <v>g</v>
      </c>
      <c r="E133" s="502" t="s">
        <v>180</v>
      </c>
      <c r="F133" s="472" t="str">
        <f>IFERROR(VLOOKUP(E133,Préroulés_Hybride[],6,FALSE),"-")</f>
        <v>Next Friday</v>
      </c>
      <c r="G133" s="230">
        <f>IFERROR(VLOOKUP(E133,Préroulés_Hybride[],17,FALSE),"-")</f>
        <v>22.6</v>
      </c>
      <c r="H133" s="170">
        <v>0.26</v>
      </c>
      <c r="I133" s="170" t="s">
        <v>42</v>
      </c>
      <c r="J133" s="172" t="str">
        <f>IFERROR(VLOOKUP(E133,Préroulés_Hybride[],9,FALSE),"-")</f>
        <v>Floral / -</v>
      </c>
      <c r="K133" s="173" t="str">
        <f>IFERROR(VLOOKUP(E133,Préroulés_Hybride[],3,FALSE),"-")</f>
        <v>-</v>
      </c>
      <c r="O133" s="1351"/>
      <c r="P133" s="1351"/>
      <c r="Q133" s="1351"/>
      <c r="R133" s="1351"/>
      <c r="S133" s="1351"/>
      <c r="T133" s="1351"/>
      <c r="U133" s="1351"/>
    </row>
    <row r="134" spans="1:21" ht="22.5" hidden="1" customHeight="1">
      <c r="A134" s="847">
        <f>IFERROR(VLOOKUP(E134,Préroulés_Hybride[],12,FALSE),"-")</f>
        <v>3</v>
      </c>
      <c r="B134" s="165" t="str">
        <f>IFERROR(VLOOKUP(E134,Préroulés_Hybride[],13,FALSE),"-")</f>
        <v>x</v>
      </c>
      <c r="C134" s="166">
        <f>IFERROR(VLOOKUP(E134,Préroulés_Hybride[],14,FALSE),"-")</f>
        <v>0.5</v>
      </c>
      <c r="D134" s="197" t="str">
        <f>IFERROR(VLOOKUP(E134,Préroulés_Hybride[],15,FALSE),"-")</f>
        <v>g</v>
      </c>
      <c r="E134" s="502" t="s">
        <v>226</v>
      </c>
      <c r="F134" s="472" t="str">
        <f>IFERROR(VLOOKUP(E134,Préroulés_Hybride[],6,FALSE),"-")</f>
        <v>Carmel Cannabis</v>
      </c>
      <c r="G134" s="180">
        <f>IFERROR(VLOOKUP(E134,Préroulés_Hybride[],17,FALSE),"-")</f>
        <v>16.600000000000001</v>
      </c>
      <c r="H134" s="170">
        <v>0.26</v>
      </c>
      <c r="I134" s="170" t="s">
        <v>42</v>
      </c>
      <c r="J134" s="229" t="str">
        <f>IFERROR(VLOOKUP(E134,Préroulés_Hybride[],9,FALSE),"-")</f>
        <v>- / -</v>
      </c>
      <c r="K134" s="173" t="str">
        <f>IFERROR(VLOOKUP(E134,Préroulés_Hybride[],3,FALSE),"-")</f>
        <v>-</v>
      </c>
      <c r="O134" s="1351"/>
      <c r="P134" s="1351"/>
      <c r="Q134" s="1351"/>
      <c r="R134" s="1351"/>
      <c r="S134" s="1351"/>
      <c r="T134" s="1351"/>
      <c r="U134" s="1351"/>
    </row>
    <row r="135" spans="1:21" ht="22.5" hidden="1" customHeight="1">
      <c r="A135" s="903">
        <f>IFERROR(VLOOKUP(E135,Préroulés_Hybride[],12,FALSE),"-")</f>
        <v>3</v>
      </c>
      <c r="B135" s="165" t="str">
        <f>IFERROR(VLOOKUP(E135,Préroulés_Hybride[],13,FALSE),"-")</f>
        <v>x</v>
      </c>
      <c r="C135" s="166">
        <f>IFERROR(VLOOKUP(E135,Préroulés_Hybride[],14,FALSE),"-")</f>
        <v>0.5</v>
      </c>
      <c r="D135" s="465" t="str">
        <f>IFERROR(VLOOKUP(E135,Préroulés_Hybride[],15,FALSE),"-")</f>
        <v>g</v>
      </c>
      <c r="E135" s="502" t="s">
        <v>182</v>
      </c>
      <c r="F135" s="887" t="str">
        <f>IFERROR(VLOOKUP(E135,Préroulés_Hybride[],6,FALSE),"-")</f>
        <v>Qcgoldtech</v>
      </c>
      <c r="G135" s="466">
        <f>IFERROR(VLOOKUP(E135,Préroulés_Hybride[],17,FALSE),"-")</f>
        <v>13</v>
      </c>
      <c r="H135" s="170">
        <v>0.26</v>
      </c>
      <c r="I135" s="170" t="s">
        <v>42</v>
      </c>
      <c r="J135" s="172" t="str">
        <f>IFERROR(VLOOKUP(E135,Préroulés_Hybride[],9,FALSE),"-")</f>
        <v>Boisé / Sucré</v>
      </c>
      <c r="K135" s="213" t="str">
        <f>IFERROR(VLOOKUP(E135,Préroulés_Hybride[],3,FALSE),"-")</f>
        <v>Qc</v>
      </c>
      <c r="O135" s="1351"/>
      <c r="P135" s="1351"/>
      <c r="Q135" s="1351"/>
      <c r="R135" s="1351"/>
      <c r="S135" s="1351"/>
      <c r="T135" s="1351"/>
      <c r="U135" s="1351"/>
    </row>
    <row r="136" spans="1:21" ht="22.5" hidden="1" customHeight="1">
      <c r="A136" s="847">
        <f>IFERROR(VLOOKUP(E136,Préroulés_Hybride[],12,FALSE),"-")</f>
        <v>3</v>
      </c>
      <c r="B136" s="165" t="str">
        <f>IFERROR(VLOOKUP(E136,Préroulés_Hybride[],13,FALSE),"-")</f>
        <v>x</v>
      </c>
      <c r="C136" s="166">
        <f>IFERROR(VLOOKUP(E136,Préroulés_Hybride[],14,FALSE),"-")</f>
        <v>0.75</v>
      </c>
      <c r="D136" s="197" t="str">
        <f>IFERROR(VLOOKUP(E136,Préroulés_Hybride[],15,FALSE),"-")</f>
        <v>g</v>
      </c>
      <c r="E136" s="502" t="s">
        <v>227</v>
      </c>
      <c r="F136" s="472" t="str">
        <f>IFERROR(VLOOKUP(E136,Préroulés_Hybride[],6,FALSE),"-")</f>
        <v>Back Forty</v>
      </c>
      <c r="G136" s="180">
        <f>IFERROR(VLOOKUP(E136,Préroulés_Hybride[],17,FALSE),"-")</f>
        <v>18.100000000000001</v>
      </c>
      <c r="H136" s="170">
        <v>0.25</v>
      </c>
      <c r="I136" s="170" t="s">
        <v>42</v>
      </c>
      <c r="J136" s="229" t="str">
        <f>IFERROR(VLOOKUP(E136,Préroulés_Hybride[],9,FALSE),"-")</f>
        <v>Sucré / Diesel</v>
      </c>
      <c r="K136" s="173" t="str">
        <f>IFERROR(VLOOKUP(E136,Préroulés_Hybride[],3,FALSE),"-")</f>
        <v>-</v>
      </c>
      <c r="O136" s="1351"/>
      <c r="P136" s="1351"/>
      <c r="Q136" s="1351"/>
      <c r="R136" s="1351"/>
      <c r="S136" s="1351"/>
      <c r="T136" s="1351"/>
      <c r="U136" s="1351"/>
    </row>
    <row r="137" spans="1:21" ht="22.5" hidden="1" customHeight="1">
      <c r="A137" s="847">
        <f>IFERROR(VLOOKUP(E137,Préroulés_Hybride[],12,FALSE),"-")</f>
        <v>3</v>
      </c>
      <c r="B137" s="165" t="str">
        <f>IFERROR(VLOOKUP(E137,Préroulés_Hybride[],13,FALSE),"-")</f>
        <v>x</v>
      </c>
      <c r="C137" s="166">
        <f>IFERROR(VLOOKUP(E137,Préroulés_Hybride[],14,FALSE),"-")</f>
        <v>0.7</v>
      </c>
      <c r="D137" s="197" t="str">
        <f>IFERROR(VLOOKUP(E137,Préroulés_Hybride[],15,FALSE),"-")</f>
        <v>g</v>
      </c>
      <c r="E137" s="502" t="s">
        <v>228</v>
      </c>
      <c r="F137" s="472" t="str">
        <f>IFERROR(VLOOKUP(E137,Préroulés_Hybride[],6,FALSE),"-")</f>
        <v>Rilaxe</v>
      </c>
      <c r="G137" s="180">
        <f>IFERROR(VLOOKUP(E137,Préroulés_Hybride[],17,FALSE),"-")</f>
        <v>19.2</v>
      </c>
      <c r="H137" s="170">
        <v>0.24</v>
      </c>
      <c r="I137" s="170" t="s">
        <v>42</v>
      </c>
      <c r="J137" s="229" t="str">
        <f>IFERROR(VLOOKUP(E137,Préroulés_Hybride[],9,FALSE),"-")</f>
        <v>Diesel / Sucre</v>
      </c>
      <c r="K137" s="173" t="str">
        <f>IFERROR(VLOOKUP(E137,Préroulés_Hybride[],3,FALSE),"-")</f>
        <v>Qc</v>
      </c>
      <c r="O137" s="1351"/>
      <c r="P137" s="1351"/>
      <c r="Q137" s="1351"/>
      <c r="R137" s="1351"/>
      <c r="S137" s="1351"/>
      <c r="T137" s="1351"/>
      <c r="U137" s="1351"/>
    </row>
    <row r="138" spans="1:21" ht="22.5" hidden="1" customHeight="1">
      <c r="A138" s="847">
        <f>IFERROR(VLOOKUP(E138,Préroulés_Hybride[],12,FALSE),"-")</f>
        <v>3</v>
      </c>
      <c r="B138" s="165" t="str">
        <f>IFERROR(VLOOKUP(E138,Préroulés_Hybride[],13,FALSE),"-")</f>
        <v>x</v>
      </c>
      <c r="C138" s="166">
        <f>IFERROR(VLOOKUP(E138,Préroulés_Hybride[],14,FALSE),"-")</f>
        <v>0.5</v>
      </c>
      <c r="D138" s="197" t="str">
        <f>IFERROR(VLOOKUP(E138,Préroulés_Hybride[],15,FALSE),"-")</f>
        <v>g</v>
      </c>
      <c r="E138" s="503" t="s">
        <v>183</v>
      </c>
      <c r="F138" s="472" t="str">
        <f>IFERROR(VLOOKUP(E138,Préroulés_Hybride[],6,FALSE),"-")</f>
        <v>Promenade</v>
      </c>
      <c r="G138" s="230">
        <f>IFERROR(VLOOKUP(E138,Préroulés_Hybride[],17,FALSE),"-")</f>
        <v>10.6</v>
      </c>
      <c r="H138" s="170">
        <v>0.22</v>
      </c>
      <c r="I138" s="170" t="s">
        <v>42</v>
      </c>
      <c r="J138" s="172" t="str">
        <f>IFERROR(VLOOKUP(E138,Préroulés_Hybride[],9,FALSE),"-")</f>
        <v>Fruité / Sucré</v>
      </c>
      <c r="K138" s="173" t="str">
        <f>IFERROR(VLOOKUP(E138,Préroulés_Hybride[],3,FALSE),"-")</f>
        <v>-</v>
      </c>
      <c r="O138" s="1351"/>
      <c r="P138" s="1351"/>
      <c r="Q138" s="1351"/>
      <c r="R138" s="1351"/>
      <c r="S138" s="1351"/>
      <c r="T138" s="1351"/>
      <c r="U138" s="1351"/>
    </row>
    <row r="139" spans="1:21" ht="22.5" hidden="1" customHeight="1">
      <c r="A139" s="847">
        <f>IFERROR(VLOOKUP(E139,Préroulés_Hybride[],12,FALSE),"-")</f>
        <v>3</v>
      </c>
      <c r="B139" s="165" t="str">
        <f>IFERROR(VLOOKUP(E139,Préroulés_Hybride[],13,FALSE),"-")</f>
        <v>x</v>
      </c>
      <c r="C139" s="166">
        <f>IFERROR(VLOOKUP(E139,Préroulés_Hybride[],14,FALSE),"-")</f>
        <v>0.5</v>
      </c>
      <c r="D139" s="197" t="str">
        <f>IFERROR(VLOOKUP(E139,Préroulés_Hybride[],15,FALSE),"-")</f>
        <v>g</v>
      </c>
      <c r="E139" s="502" t="s">
        <v>184</v>
      </c>
      <c r="F139" s="472" t="str">
        <f>IFERROR(VLOOKUP(E139,Préroulés_Hybride[],6,FALSE),"-")</f>
        <v>Fleurs de Chez Nous</v>
      </c>
      <c r="G139" s="230">
        <f>IFERROR(VLOOKUP(E139,Préroulés_Hybride[],17,FALSE),"-")</f>
        <v>13.8</v>
      </c>
      <c r="H139" s="170">
        <v>0.22</v>
      </c>
      <c r="I139" s="170" t="s">
        <v>42</v>
      </c>
      <c r="J139" s="172" t="str">
        <f>IFERROR(VLOOKUP(E139,Préroulés_Hybride[],9,FALSE),"-")</f>
        <v>Fruité / Citronné</v>
      </c>
      <c r="K139" s="173" t="str">
        <f>IFERROR(VLOOKUP(E139,Préroulés_Hybride[],3,FALSE),"-")</f>
        <v>Qc</v>
      </c>
      <c r="O139" s="1351"/>
      <c r="P139" s="1351"/>
      <c r="Q139" s="1351"/>
      <c r="R139" s="1351"/>
      <c r="S139" s="1351"/>
      <c r="T139" s="1351"/>
      <c r="U139" s="1351"/>
    </row>
    <row r="140" spans="1:21" ht="22.5" hidden="1" customHeight="1">
      <c r="A140" s="847">
        <f>IFERROR(VLOOKUP(E140,Préroulés_Hybride[],12,FALSE),"-")</f>
        <v>3</v>
      </c>
      <c r="B140" s="165" t="str">
        <f>IFERROR(VLOOKUP(E140,Préroulés_Hybride[],13,FALSE),"-")</f>
        <v>x</v>
      </c>
      <c r="C140" s="166">
        <f>IFERROR(VLOOKUP(E140,Préroulés_Hybride[],14,FALSE),"-")</f>
        <v>0.5</v>
      </c>
      <c r="D140" s="197" t="str">
        <f>IFERROR(VLOOKUP(E140,Préroulés_Hybride[],15,FALSE),"-")</f>
        <v>g</v>
      </c>
      <c r="E140" s="503" t="s">
        <v>185</v>
      </c>
      <c r="F140" s="472" t="str">
        <f>IFERROR(VLOOKUP(E140,Préroulés_Hybride[],6,FALSE),"-")</f>
        <v>Vert</v>
      </c>
      <c r="G140" s="180">
        <f>IFERROR(VLOOKUP(E140,Préroulés_Hybride[],17,FALSE),"-")</f>
        <v>13.2</v>
      </c>
      <c r="H140" s="170">
        <v>0.21</v>
      </c>
      <c r="I140" s="170" t="s">
        <v>42</v>
      </c>
      <c r="J140" s="229" t="str">
        <f>IFERROR(VLOOKUP(E140,Préroulés_Hybride[],9,FALSE),"-")</f>
        <v>Moufette / Terreux</v>
      </c>
      <c r="K140" s="173" t="str">
        <f>IFERROR(VLOOKUP(E140,Préroulés_Hybride[],3,FALSE),"-")</f>
        <v>Qc</v>
      </c>
      <c r="O140" s="1351"/>
      <c r="P140" s="1351"/>
      <c r="Q140" s="1351"/>
      <c r="R140" s="1351"/>
      <c r="S140" s="1351"/>
      <c r="T140" s="1351"/>
      <c r="U140" s="1351"/>
    </row>
    <row r="141" spans="1:21" ht="22.5" hidden="1" customHeight="1">
      <c r="A141" s="847">
        <v>3</v>
      </c>
      <c r="B141" s="165" t="str">
        <f>IFERROR(VLOOKUP(E141,Préroulés_Hybride[],13,FALSE),"-")</f>
        <v>x</v>
      </c>
      <c r="C141" s="166">
        <f>IFERROR(VLOOKUP(E141,Préroulés_Hybride[],14,FALSE),"-")</f>
        <v>0.5</v>
      </c>
      <c r="D141" s="197" t="str">
        <f>IFERROR(VLOOKUP(E141,Préroulés_Hybride[],15,FALSE),"-")</f>
        <v>g</v>
      </c>
      <c r="E141" s="502" t="s">
        <v>91</v>
      </c>
      <c r="F141" s="472" t="str">
        <f>IFERROR(VLOOKUP(E141,Préroulés_Hybride[],6,FALSE),"-")</f>
        <v>Dubon</v>
      </c>
      <c r="G141" s="230">
        <f>IFERROR(VLOOKUP(E141,Préroulés_Hybride[],17,FALSE),"-")</f>
        <v>13.8</v>
      </c>
      <c r="H141" s="170">
        <v>0.19</v>
      </c>
      <c r="I141" s="170" t="s">
        <v>42</v>
      </c>
      <c r="J141" s="172" t="str">
        <f>IFERROR(VLOOKUP(E141,Préroulés_Hybride[],9,FALSE),"-")</f>
        <v>Terreux / Boisé</v>
      </c>
      <c r="K141" s="173" t="str">
        <f>IFERROR(VLOOKUP(E141,Préroulés_Hybride[],3,FALSE),"-")</f>
        <v>-</v>
      </c>
      <c r="O141" s="1351"/>
      <c r="P141" s="1351"/>
      <c r="Q141" s="1351"/>
      <c r="R141" s="1351"/>
      <c r="S141" s="1351"/>
      <c r="T141" s="1351"/>
      <c r="U141" s="1351"/>
    </row>
    <row r="142" spans="1:21" ht="22.5" hidden="1" customHeight="1">
      <c r="A142" s="847">
        <f>IFERROR(VLOOKUP(E142,Préroulés_Hybride[],12,FALSE),"-")</f>
        <v>3</v>
      </c>
      <c r="B142" s="165" t="str">
        <f>IFERROR(VLOOKUP(E142,Préroulés_Hybride[],13,FALSE),"-")</f>
        <v>x</v>
      </c>
      <c r="C142" s="166">
        <f>IFERROR(VLOOKUP(E142,Préroulés_Hybride[],14,FALSE),"-")</f>
        <v>0.66</v>
      </c>
      <c r="D142" s="197" t="str">
        <f>IFERROR(VLOOKUP(E142,Préroulés_Hybride[],15,FALSE),"-")</f>
        <v>g</v>
      </c>
      <c r="E142" s="502" t="s">
        <v>186</v>
      </c>
      <c r="F142" s="472" t="str">
        <f>IFERROR(VLOOKUP(E142,Préroulés_Hybride[],6,FALSE),"-")</f>
        <v>Green Joy</v>
      </c>
      <c r="G142" s="230">
        <f>IFERROR(VLOOKUP(E142,Préroulés_Hybride[],17,FALSE),"-")</f>
        <v>19.899999999999999</v>
      </c>
      <c r="H142" s="170">
        <v>0.09</v>
      </c>
      <c r="I142" s="170">
        <v>0.14000000000000001</v>
      </c>
      <c r="J142" s="172" t="str">
        <f>IFERROR(VLOOKUP(E142,Préroulés_Hybride[],9,FALSE),"-")</f>
        <v>- / -</v>
      </c>
      <c r="K142" s="173" t="str">
        <f>IFERROR(VLOOKUP(E142,Préroulés_Hybride[],3,FALSE),"-")</f>
        <v>Qc</v>
      </c>
      <c r="O142" s="1351"/>
      <c r="P142" s="1351"/>
      <c r="Q142" s="1351"/>
      <c r="R142" s="1351"/>
      <c r="S142" s="1351"/>
      <c r="T142" s="1351"/>
      <c r="U142" s="1351"/>
    </row>
    <row r="143" spans="1:21" ht="22.5" hidden="1" customHeight="1">
      <c r="A143" s="847">
        <f>IFERROR(VLOOKUP(E143,Préroulés_Hybride[],12,FALSE),"-")</f>
        <v>3</v>
      </c>
      <c r="B143" s="165" t="str">
        <f>IFERROR(VLOOKUP(E143,Préroulés_Hybride[],13,FALSE),"-")</f>
        <v>x</v>
      </c>
      <c r="C143" s="166">
        <f>IFERROR(VLOOKUP(E143,Préroulés_Hybride[],14,FALSE),"-")</f>
        <v>0.5</v>
      </c>
      <c r="D143" s="197" t="str">
        <f>IFERROR(VLOOKUP(E143,Préroulés_Hybride[],15,FALSE),"-")</f>
        <v>g</v>
      </c>
      <c r="E143" s="502" t="s">
        <v>93</v>
      </c>
      <c r="F143" s="472" t="str">
        <f>IFERROR(VLOOKUP(E143,Préroulés_Hybride[],6,FALSE),"-")</f>
        <v>Twd.</v>
      </c>
      <c r="G143" s="230">
        <f>IFERROR(VLOOKUP(E143,Préroulés_Hybride[],17,FALSE),"-")</f>
        <v>10.199999999999999</v>
      </c>
      <c r="H143" s="170">
        <v>0.06</v>
      </c>
      <c r="I143" s="170">
        <v>0.08</v>
      </c>
      <c r="J143" s="172" t="str">
        <f>IFERROR(VLOOKUP(E143,Préroulés_Hybride[],9,FALSE),"-")</f>
        <v>- / -</v>
      </c>
      <c r="K143" s="173" t="str">
        <f>IFERROR(VLOOKUP(E143,Préroulés_Hybride[],3,FALSE),"-")</f>
        <v>-</v>
      </c>
      <c r="O143" s="1351"/>
      <c r="P143" s="1351"/>
      <c r="Q143" s="1351"/>
      <c r="R143" s="1351"/>
      <c r="S143" s="1351"/>
      <c r="T143" s="1351"/>
      <c r="U143" s="1351"/>
    </row>
    <row r="144" spans="1:21" ht="22.5" hidden="1" customHeight="1">
      <c r="A144" s="847">
        <f>IFERROR(VLOOKUP(E144,Préroulés_Hybride[],12,FALSE),"-")</f>
        <v>3</v>
      </c>
      <c r="B144" s="165" t="str">
        <f>IFERROR(VLOOKUP(E144,Préroulés_Hybride[],13,FALSE),"-")</f>
        <v>x</v>
      </c>
      <c r="C144" s="166">
        <f>IFERROR(VLOOKUP(E144,Préroulés_Hybride[],14,FALSE),"-")</f>
        <v>0.5</v>
      </c>
      <c r="D144" s="197" t="str">
        <f>IFERROR(VLOOKUP(E144,Préroulés_Hybride[],15,FALSE),"-")</f>
        <v>g</v>
      </c>
      <c r="E144" s="503" t="s">
        <v>177</v>
      </c>
      <c r="F144" s="472" t="str">
        <f>IFERROR(VLOOKUP(E144,Préroulés_Hybride[],6,FALSE),"-")</f>
        <v>IRONY</v>
      </c>
      <c r="G144" s="230">
        <f>IFERROR(VLOOKUP(E144,Préroulés_Hybride[],17,FALSE),"-")</f>
        <v>20</v>
      </c>
      <c r="H144" s="170">
        <v>0.03</v>
      </c>
      <c r="I144" s="170">
        <v>0.13</v>
      </c>
      <c r="J144" s="172" t="str">
        <f>IFERROR(VLOOKUP(E144,Préroulés_Hybride[],9,FALSE),"-")</f>
        <v>- / -</v>
      </c>
      <c r="K144" s="173" t="str">
        <f>IFERROR(VLOOKUP(E144,Préroulés_Hybride[],3,FALSE),"-")</f>
        <v>Qc</v>
      </c>
      <c r="O144" s="1351"/>
      <c r="P144" s="1351"/>
      <c r="Q144" s="1351"/>
      <c r="R144" s="1351"/>
      <c r="S144" s="1351"/>
      <c r="T144" s="1351"/>
      <c r="U144" s="1351"/>
    </row>
    <row r="145" spans="1:21" ht="22.5" hidden="1" customHeight="1">
      <c r="A145" s="847">
        <f>IFERROR(VLOOKUP(E145,Préroulés_Hybride[],12,FALSE),"-")</f>
        <v>3</v>
      </c>
      <c r="B145" s="165" t="str">
        <f>IFERROR(VLOOKUP(E145,Préroulés_Hybride[],13,FALSE),"-")</f>
        <v>x</v>
      </c>
      <c r="C145" s="166">
        <f>IFERROR(VLOOKUP(E145,Préroulés_Hybride[],14,FALSE),"-")</f>
        <v>0.35</v>
      </c>
      <c r="D145" s="197" t="str">
        <f>IFERROR(VLOOKUP(E145,Préroulés_Hybride[],15,FALSE),"-")</f>
        <v>g</v>
      </c>
      <c r="E145" s="502" t="s">
        <v>229</v>
      </c>
      <c r="F145" s="472" t="str">
        <f>IFERROR(VLOOKUP(E145,Préroulés_Hybride[],6,FALSE),"-")</f>
        <v>Six Lunes</v>
      </c>
      <c r="G145" s="230">
        <f>IFERROR(VLOOKUP(E145,Préroulés_Hybride[],17,FALSE),"-")</f>
        <v>10.1</v>
      </c>
      <c r="H145" s="541">
        <v>5.0000000000000001E-3</v>
      </c>
      <c r="I145" s="170">
        <v>0.15</v>
      </c>
      <c r="J145" s="172" t="str">
        <f>IFERROR(VLOOKUP(E145,Préroulés_Hybride[],9,FALSE),"-")</f>
        <v>- / -</v>
      </c>
      <c r="K145" s="173" t="str">
        <f>IFERROR(VLOOKUP(E145,Préroulés_Hybride[],3,FALSE),"-")</f>
        <v>Qc</v>
      </c>
      <c r="O145" s="1351"/>
      <c r="P145" s="1351"/>
      <c r="Q145" s="1351"/>
      <c r="R145" s="1351"/>
      <c r="S145" s="1351"/>
      <c r="T145" s="1351"/>
      <c r="U145" s="1351"/>
    </row>
    <row r="146" spans="1:21" ht="22.5" hidden="1" customHeight="1">
      <c r="A146" s="847">
        <f>IFERROR(VLOOKUP(E146,Préroulés_Hybride[],12,FALSE),"-")</f>
        <v>4</v>
      </c>
      <c r="B146" s="165" t="str">
        <f>IFERROR(VLOOKUP(E146,Préroulés_Hybride[],13,FALSE),"-")</f>
        <v>x</v>
      </c>
      <c r="C146" s="166">
        <f>IFERROR(VLOOKUP(E146,Préroulés_Hybride[],14,FALSE),"-")</f>
        <v>0.25</v>
      </c>
      <c r="D146" s="197" t="str">
        <f>IFERROR(VLOOKUP(E146,Préroulés_Hybride[],15,FALSE),"-")</f>
        <v>g</v>
      </c>
      <c r="E146" s="502" t="s">
        <v>187</v>
      </c>
      <c r="F146" s="472" t="str">
        <f>IFERROR(VLOOKUP(E146,Préroulés_Hybride[],6,FALSE),"-")</f>
        <v>IRONY</v>
      </c>
      <c r="G146" s="230">
        <f>IFERROR(VLOOKUP(E146,Préroulés_Hybride[],17,FALSE),"-")</f>
        <v>10</v>
      </c>
      <c r="H146" s="170">
        <v>0.21</v>
      </c>
      <c r="I146" s="170" t="s">
        <v>42</v>
      </c>
      <c r="J146" s="172" t="str">
        <f>IFERROR(VLOOKUP(E146,Préroulés_Hybride[],9,FALSE),"-")</f>
        <v>Citronné / Sucré</v>
      </c>
      <c r="K146" s="173" t="str">
        <f>IFERROR(VLOOKUP(E146,Préroulés_Hybride[],3,FALSE),"-")</f>
        <v>Qc</v>
      </c>
      <c r="O146" s="1351"/>
      <c r="P146" s="1351"/>
      <c r="Q146" s="1351"/>
      <c r="R146" s="1351"/>
      <c r="S146" s="1351"/>
      <c r="T146" s="1351"/>
      <c r="U146" s="1351"/>
    </row>
    <row r="147" spans="1:21" ht="22.5" customHeight="1">
      <c r="A147" s="847">
        <f>IFERROR(VLOOKUP(E147,Préroulés_Hybride[],12,FALSE),"-")</f>
        <v>5</v>
      </c>
      <c r="B147" s="165" t="str">
        <f>IFERROR(VLOOKUP(E147,Préroulés_Hybride[],13,FALSE),"-")</f>
        <v>x</v>
      </c>
      <c r="C147" s="166">
        <f>IFERROR(VLOOKUP(E147,Préroulés_Hybride[],14,FALSE),"-")</f>
        <v>0.5</v>
      </c>
      <c r="D147" s="197" t="str">
        <f>IFERROR(VLOOKUP(E147,Préroulés_Hybride[],15,FALSE),"-")</f>
        <v>g</v>
      </c>
      <c r="E147" s="538" t="s">
        <v>188</v>
      </c>
      <c r="F147" s="472" t="str">
        <f>IFERROR(VLOOKUP(E147,Préroulés_Hybride[],6,FALSE),"-")</f>
        <v>Ono Cannabis</v>
      </c>
      <c r="G147" s="230">
        <f>IFERROR(VLOOKUP(E147,Préroulés_Hybride[],17,FALSE),"-")</f>
        <v>24.9</v>
      </c>
      <c r="H147" s="170">
        <v>0.28999999999999998</v>
      </c>
      <c r="I147" s="170" t="s">
        <v>42</v>
      </c>
      <c r="J147" s="172" t="str">
        <f>IFERROR(VLOOKUP(E147,Préroulés_Hybride[],9,FALSE),"-")</f>
        <v>Fruité / Sucré</v>
      </c>
      <c r="K147" s="173" t="str">
        <f>IFERROR(VLOOKUP(E147,Préroulés_Hybride[],3,FALSE),"-")</f>
        <v>Qc</v>
      </c>
      <c r="O147" s="1351"/>
      <c r="P147" s="1351"/>
      <c r="Q147" s="1351"/>
      <c r="R147" s="1351"/>
      <c r="S147" s="1351"/>
      <c r="T147" s="1351"/>
      <c r="U147" s="1351"/>
    </row>
    <row r="148" spans="1:21" ht="22.5" customHeight="1">
      <c r="A148" s="847">
        <f>IFERROR(VLOOKUP(E148,Préroulés_Hybride[],12,FALSE),"-")</f>
        <v>5</v>
      </c>
      <c r="B148" s="165" t="str">
        <f>IFERROR(VLOOKUP(E148,Préroulés_Hybride[],13,FALSE),"-")</f>
        <v>x</v>
      </c>
      <c r="C148" s="166">
        <f>IFERROR(VLOOKUP(E148,Préroulés_Hybride[],14,FALSE),"-")</f>
        <v>0.5</v>
      </c>
      <c r="D148" s="197" t="str">
        <f>IFERROR(VLOOKUP(E148,Préroulés_Hybride[],15,FALSE),"-")</f>
        <v>g</v>
      </c>
      <c r="E148" s="503" t="s">
        <v>98</v>
      </c>
      <c r="F148" s="472" t="str">
        <f>IFERROR(VLOOKUP(E148,Préroulés_Hybride[],6,FALSE),"-")</f>
        <v>Tribal</v>
      </c>
      <c r="G148" s="230">
        <f>IFERROR(VLOOKUP(E148,Préroulés_Hybride[],17,FALSE),"-")</f>
        <v>23</v>
      </c>
      <c r="H148" s="170">
        <v>0.28999999999999998</v>
      </c>
      <c r="I148" s="170" t="s">
        <v>42</v>
      </c>
      <c r="J148" s="172" t="str">
        <f>IFERROR(VLOOKUP(E148,Préroulés_Hybride[],9,FALSE),"-")</f>
        <v>Citronné / Diesel</v>
      </c>
      <c r="K148" s="173" t="str">
        <f>IFERROR(VLOOKUP(E148,Préroulés_Hybride[],3,FALSE),"-")</f>
        <v>Qc</v>
      </c>
      <c r="O148" s="1351"/>
      <c r="P148" s="1351"/>
      <c r="Q148" s="1351"/>
      <c r="R148" s="1351"/>
      <c r="S148" s="1351"/>
      <c r="T148" s="1351"/>
      <c r="U148" s="1351"/>
    </row>
    <row r="149" spans="1:21" ht="22.5" customHeight="1">
      <c r="A149" s="847">
        <f>IFERROR(VLOOKUP(E149,Préroulés_Hybride[],12,FALSE),"-")</f>
        <v>5</v>
      </c>
      <c r="B149" s="165" t="str">
        <f>IFERROR(VLOOKUP(E149,Préroulés_Hybride[],13,FALSE),"-")</f>
        <v>x</v>
      </c>
      <c r="C149" s="166">
        <f>IFERROR(VLOOKUP(E149,Préroulés_Hybride[],14,FALSE),"-")</f>
        <v>0.5</v>
      </c>
      <c r="D149" s="197" t="str">
        <f>IFERROR(VLOOKUP(E149,Préroulés_Hybride[],15,FALSE),"-")</f>
        <v>g</v>
      </c>
      <c r="E149" s="269" t="s">
        <v>190</v>
      </c>
      <c r="F149" s="472" t="str">
        <f>IFERROR(VLOOKUP(E149,Préroulés_Hybride[],6,FALSE),"-")</f>
        <v>Cactus</v>
      </c>
      <c r="G149" s="528">
        <f>IFERROR(VLOOKUP(E149,Préroulés_Hybride[],17,FALSE),"-")</f>
        <v>24</v>
      </c>
      <c r="H149" s="170">
        <v>0.28000000000000003</v>
      </c>
      <c r="I149" s="170" t="s">
        <v>42</v>
      </c>
      <c r="J149" s="229" t="str">
        <f>IFERROR(VLOOKUP(E149,Préroulés_Hybride[],9,FALSE),"-")</f>
        <v>Épicé / Terreux</v>
      </c>
      <c r="K149" s="173" t="str">
        <f>IFERROR(VLOOKUP(E149,Préroulés_Hybride[],3,FALSE),"-")</f>
        <v>Qc</v>
      </c>
      <c r="O149" s="1351"/>
      <c r="P149" s="1351"/>
      <c r="Q149" s="1351"/>
      <c r="R149" s="1351"/>
      <c r="S149" s="1351"/>
      <c r="T149" s="1351"/>
      <c r="U149" s="1351"/>
    </row>
    <row r="150" spans="1:21" ht="22.5" customHeight="1">
      <c r="A150" s="903">
        <f>IFERROR(VLOOKUP(E150,Préroulés_Hybride[],12,FALSE),"-")</f>
        <v>5</v>
      </c>
      <c r="B150" s="165" t="str">
        <f>IFERROR(VLOOKUP(E150,Préroulés_Hybride[],13,FALSE),"-")</f>
        <v>x</v>
      </c>
      <c r="C150" s="166">
        <f>IFERROR(VLOOKUP(E150,Préroulés_Hybride[],14,FALSE),"-")</f>
        <v>0.5</v>
      </c>
      <c r="D150" s="465" t="str">
        <f>IFERROR(VLOOKUP(E150,Préroulés_Hybride[],15,FALSE),"-")</f>
        <v>g</v>
      </c>
      <c r="E150" s="502" t="s">
        <v>189</v>
      </c>
      <c r="F150" s="472" t="str">
        <f>IFERROR(VLOOKUP(E150,Préroulés_Hybride[],6,FALSE),"-")</f>
        <v>QcGoldtech</v>
      </c>
      <c r="G150" s="466">
        <f>IFERROR(VLOOKUP(E150,Préroulés_Hybride[],17,FALSE),"-")</f>
        <v>22.2</v>
      </c>
      <c r="H150" s="170">
        <v>0.27</v>
      </c>
      <c r="I150" s="170" t="s">
        <v>42</v>
      </c>
      <c r="J150" s="172" t="str">
        <f>IFERROR(VLOOKUP(E150,Préroulés_Hybride[],9,FALSE),"-")</f>
        <v>Épicé / Terreux</v>
      </c>
      <c r="K150" s="213" t="str">
        <f>IFERROR(VLOOKUP(E150,Préroulés_Hybride[],3,FALSE),"-")</f>
        <v>Qc</v>
      </c>
      <c r="O150" s="1351"/>
      <c r="P150" s="1351"/>
      <c r="Q150" s="1351"/>
      <c r="R150" s="1351"/>
      <c r="S150" s="1351"/>
      <c r="T150" s="1351"/>
      <c r="U150" s="1351"/>
    </row>
    <row r="151" spans="1:21" ht="22.5" customHeight="1">
      <c r="A151" s="903">
        <f>IFERROR(VLOOKUP(E151,Préroulés_Hybride[],12,FALSE),"-")</f>
        <v>5</v>
      </c>
      <c r="B151" s="165" t="str">
        <f>IFERROR(VLOOKUP(E151,Préroulés_Hybride[],13,FALSE),"-")</f>
        <v>x</v>
      </c>
      <c r="C151" s="166">
        <f>IFERROR(VLOOKUP(E151,Préroulés_Hybride[],14,FALSE),"-")</f>
        <v>0.33</v>
      </c>
      <c r="D151" s="465" t="str">
        <f>IFERROR(VLOOKUP(E151,Préroulés_Hybride[],15,FALSE),"-")</f>
        <v>g</v>
      </c>
      <c r="E151" s="502" t="s">
        <v>104</v>
      </c>
      <c r="F151" s="887" t="str">
        <f>IFERROR(VLOOKUP(E151,Préroulés_Hybride[],6,FALSE),"-")</f>
        <v>Pure Laine Cannabis</v>
      </c>
      <c r="G151" s="466">
        <f>IFERROR(VLOOKUP(E151,Préroulés_Hybride[],17,FALSE),"-")</f>
        <v>13.3</v>
      </c>
      <c r="H151" s="170">
        <v>0.27</v>
      </c>
      <c r="I151" s="170" t="s">
        <v>42</v>
      </c>
      <c r="J151" s="172" t="str">
        <f>IFERROR(VLOOKUP(E151,Préroulés_Hybride[],9,FALSE),"-")</f>
        <v>- / -</v>
      </c>
      <c r="K151" s="213" t="str">
        <f>IFERROR(VLOOKUP(E151,Préroulés_Hybride[],3,FALSE),"-")</f>
        <v>Qc</v>
      </c>
      <c r="O151" s="1351"/>
      <c r="P151" s="1351"/>
      <c r="Q151" s="1351"/>
      <c r="R151" s="1351"/>
      <c r="S151" s="1351"/>
      <c r="T151" s="1351"/>
      <c r="U151" s="1351"/>
    </row>
    <row r="152" spans="1:21" ht="22.5" customHeight="1">
      <c r="A152" s="903">
        <f>IFERROR(VLOOKUP(E152,Préroulés_Hybride[],12,FALSE),"-")</f>
        <v>5</v>
      </c>
      <c r="B152" s="165" t="str">
        <f>IFERROR(VLOOKUP(E152,Préroulés_Hybride[],13,FALSE),"-")</f>
        <v>x</v>
      </c>
      <c r="C152" s="166">
        <f>IFERROR(VLOOKUP(E152,Préroulés_Hybride[],14,FALSE),"-")</f>
        <v>0.5</v>
      </c>
      <c r="D152" s="465" t="str">
        <f>IFERROR(VLOOKUP(E152,Préroulés_Hybride[],15,FALSE),"-")</f>
        <v>g</v>
      </c>
      <c r="E152" s="502" t="s">
        <v>107</v>
      </c>
      <c r="F152" s="472" t="str">
        <f>IFERROR(VLOOKUP(E152,Préroulés_Hybride[],6,FALSE),"-")</f>
        <v>DLYS</v>
      </c>
      <c r="G152" s="466">
        <f>IFERROR(VLOOKUP(E152,Préroulés_Hybride[],17,FALSE),"-")</f>
        <v>16.3</v>
      </c>
      <c r="H152" s="170">
        <v>0.26</v>
      </c>
      <c r="I152" s="170" t="s">
        <v>42</v>
      </c>
      <c r="J152" s="172" t="str">
        <f>IFERROR(VLOOKUP(E152,Préroulés_Hybride[],9,FALSE),"-")</f>
        <v>- / -</v>
      </c>
      <c r="K152" s="213" t="str">
        <f>IFERROR(VLOOKUP(E152,Préroulés_Hybride[],3,FALSE),"-")</f>
        <v>Qc</v>
      </c>
      <c r="O152" s="1351"/>
      <c r="P152" s="1351"/>
      <c r="Q152" s="1351"/>
      <c r="R152" s="1351"/>
      <c r="S152" s="1351"/>
      <c r="T152" s="1351"/>
      <c r="U152" s="1351"/>
    </row>
    <row r="153" spans="1:21" ht="22.5" customHeight="1">
      <c r="A153" s="847">
        <f>IFERROR(VLOOKUP(E153,Préroulés_Hybride[],12,FALSE),"-")</f>
        <v>5</v>
      </c>
      <c r="B153" s="165" t="str">
        <f>IFERROR(VLOOKUP(E153,Préroulés_Hybride[],13,FALSE),"-")</f>
        <v>x</v>
      </c>
      <c r="C153" s="166">
        <f>IFERROR(VLOOKUP(E153,Préroulés_Hybride[],14,FALSE),"-")</f>
        <v>0.5</v>
      </c>
      <c r="D153" s="197" t="str">
        <f>IFERROR(VLOOKUP(E153,Préroulés_Hybride[],15,FALSE),"-")</f>
        <v>g</v>
      </c>
      <c r="E153" s="502" t="s">
        <v>191</v>
      </c>
      <c r="F153" s="472" t="str">
        <f>IFERROR(VLOOKUP(E153,Préroulés_Hybride[],6,FALSE),"-")</f>
        <v>Broken Coast</v>
      </c>
      <c r="G153" s="230">
        <f>IFERROR(VLOOKUP(E153,Préroulés_Hybride[],17,FALSE),"-")</f>
        <v>30.2</v>
      </c>
      <c r="H153" s="170">
        <v>0.24</v>
      </c>
      <c r="I153" s="170" t="s">
        <v>42</v>
      </c>
      <c r="J153" s="172" t="str">
        <f>IFERROR(VLOOKUP(E153,Préroulés_Hybride[],9,FALSE),"-")</f>
        <v>- / -</v>
      </c>
      <c r="K153" s="173" t="str">
        <f>IFERROR(VLOOKUP(E153,Préroulés_Hybride[],3,FALSE),"-")</f>
        <v>-</v>
      </c>
      <c r="O153" s="1351"/>
      <c r="P153" s="1351"/>
      <c r="Q153" s="1351"/>
      <c r="R153" s="1351"/>
      <c r="S153" s="1351"/>
      <c r="T153" s="1351"/>
      <c r="U153" s="1351"/>
    </row>
    <row r="154" spans="1:21" ht="22.5" customHeight="1">
      <c r="A154" s="847">
        <f>IFERROR(VLOOKUP(E154,Préroulés_Hybride[],12,FALSE),"-")</f>
        <v>5</v>
      </c>
      <c r="B154" s="165" t="str">
        <f>IFERROR(VLOOKUP(E154,Préroulés_Hybride[],13,FALSE),"-")</f>
        <v>x</v>
      </c>
      <c r="C154" s="166">
        <f>IFERROR(VLOOKUP(E154,Préroulés_Hybride[],14,FALSE),"-")</f>
        <v>0.5</v>
      </c>
      <c r="D154" s="197" t="str">
        <f>IFERROR(VLOOKUP(E154,Préroulés_Hybride[],15,FALSE),"-")</f>
        <v>g</v>
      </c>
      <c r="E154" s="502" t="s">
        <v>192</v>
      </c>
      <c r="F154" s="472" t="str">
        <f>IFERROR(VLOOKUP(E154,Préroulés_Hybride[],6,FALSE),"-")</f>
        <v>QcGoldtech</v>
      </c>
      <c r="G154" s="230">
        <f>IFERROR(VLOOKUP(E154,Préroulés_Hybride[],17,FALSE),"-")</f>
        <v>20</v>
      </c>
      <c r="H154" s="170">
        <v>0.22</v>
      </c>
      <c r="I154" s="170" t="s">
        <v>42</v>
      </c>
      <c r="J154" s="172" t="str">
        <f>IFERROR(VLOOKUP(E154,Préroulés_Hybride[],9,FALSE),"-")</f>
        <v>Floral / Fruité</v>
      </c>
      <c r="K154" s="173" t="str">
        <f>IFERROR(VLOOKUP(E154,Préroulés_Hybride[],3,FALSE),"-")</f>
        <v>Qc</v>
      </c>
      <c r="O154" s="1351"/>
      <c r="P154" s="1351"/>
      <c r="Q154" s="1351"/>
      <c r="R154" s="1351"/>
      <c r="S154" s="1351"/>
      <c r="T154" s="1351"/>
      <c r="U154" s="1351"/>
    </row>
    <row r="155" spans="1:21" ht="22.5" customHeight="1">
      <c r="A155" s="847">
        <f>IFERROR(VLOOKUP(E155,Préroulés_Hybride[],12,FALSE),"-")</f>
        <v>5</v>
      </c>
      <c r="B155" s="165" t="str">
        <f>IFERROR(VLOOKUP(E155,Préroulés_Hybride[],13,FALSE),"-")</f>
        <v>x</v>
      </c>
      <c r="C155" s="166">
        <f>IFERROR(VLOOKUP(E155,Préroulés_Hybride[],14,FALSE),"-")</f>
        <v>0.5</v>
      </c>
      <c r="D155" s="197" t="str">
        <f>IFERROR(VLOOKUP(E155,Préroulés_Hybride[],15,FALSE),"-")</f>
        <v>g</v>
      </c>
      <c r="E155" s="502" t="s">
        <v>110</v>
      </c>
      <c r="F155" s="472" t="str">
        <f>IFERROR(VLOOKUP(E155,Préroulés_Hybride[],6,FALSE),"-")</f>
        <v>Orchid</v>
      </c>
      <c r="G155" s="180">
        <f>IFERROR(VLOOKUP(E155,Préroulés_Hybride[],17,FALSE),"-")</f>
        <v>23</v>
      </c>
      <c r="H155" s="170">
        <v>0.11</v>
      </c>
      <c r="I155" s="170">
        <v>7.0000000000000007E-2</v>
      </c>
      <c r="J155" s="229" t="str">
        <f>IFERROR(VLOOKUP(E155,Préroulés_Hybride[],9,FALSE),"-")</f>
        <v>Fruité / Sucré</v>
      </c>
      <c r="K155" s="173" t="str">
        <f>IFERROR(VLOOKUP(E155,Préroulés_Hybride[],3,FALSE),"-")</f>
        <v>Qc</v>
      </c>
      <c r="O155" s="1351"/>
      <c r="P155" s="1351"/>
      <c r="Q155" s="1351"/>
      <c r="R155" s="1351"/>
      <c r="S155" s="1351"/>
      <c r="T155" s="1351"/>
      <c r="U155" s="1351"/>
    </row>
    <row r="156" spans="1:21" ht="22.5" customHeight="1">
      <c r="A156" s="847">
        <f>IFERROR(VLOOKUP(E156,Préroulés_Hybride[],12,FALSE),"-")</f>
        <v>5</v>
      </c>
      <c r="B156" s="165" t="str">
        <f>IFERROR(VLOOKUP(E156,Préroulés_Hybride[],13,FALSE),"-")</f>
        <v>x</v>
      </c>
      <c r="C156" s="166">
        <f>IFERROR(VLOOKUP(E156,Préroulés_Hybride[],14,FALSE),"-")</f>
        <v>0.5</v>
      </c>
      <c r="D156" s="197" t="str">
        <f>IFERROR(VLOOKUP(E156,Préroulés_Hybride[],15,FALSE),"-")</f>
        <v>g</v>
      </c>
      <c r="E156" s="502" t="s">
        <v>193</v>
      </c>
      <c r="F156" s="472" t="str">
        <f>IFERROR(VLOOKUP(E156,Préroulés_Hybride[],6,FALSE),"-")</f>
        <v>Clem &amp; Co</v>
      </c>
      <c r="G156" s="180">
        <f>IFERROR(VLOOKUP(E156,Préroulés_Hybride[],17,FALSE),"-")</f>
        <v>22.8</v>
      </c>
      <c r="H156" s="170">
        <v>0.08</v>
      </c>
      <c r="I156" s="170">
        <v>0.12</v>
      </c>
      <c r="J156" s="229" t="str">
        <f>IFERROR(VLOOKUP(E156,Préroulés_Hybride[],9,FALSE),"-")</f>
        <v>Fruité / Floral</v>
      </c>
      <c r="K156" s="173" t="str">
        <f>IFERROR(VLOOKUP(E156,Préroulés_Hybride[],3,FALSE),"-")</f>
        <v>Qc</v>
      </c>
      <c r="O156" s="1351"/>
      <c r="P156" s="1351"/>
      <c r="Q156" s="1351"/>
      <c r="R156" s="1351"/>
      <c r="S156" s="1351"/>
      <c r="T156" s="1351"/>
      <c r="U156" s="1351"/>
    </row>
    <row r="157" spans="1:21" ht="22.5" customHeight="1">
      <c r="A157" s="847">
        <f>IFERROR(VLOOKUP(E157,Préroulés_Hybride[],12,FALSE),"-")</f>
        <v>5</v>
      </c>
      <c r="B157" s="165" t="str">
        <f>IFERROR(VLOOKUP(E157,Préroulés_Hybride[],13,FALSE),"-")</f>
        <v>x</v>
      </c>
      <c r="C157" s="166">
        <f>IFERROR(VLOOKUP(E157,Préroulés_Hybride[],14,FALSE),"-")</f>
        <v>0.5</v>
      </c>
      <c r="D157" s="197" t="str">
        <f>IFERROR(VLOOKUP(E157,Préroulés_Hybride[],15,FALSE),"-")</f>
        <v>g</v>
      </c>
      <c r="E157" s="502" t="s">
        <v>194</v>
      </c>
      <c r="F157" s="472" t="str">
        <f>IFERROR(VLOOKUP(E157,Préroulés_Hybride[],6,FALSE),"-")</f>
        <v>MicroCannabi</v>
      </c>
      <c r="G157" s="230">
        <f>IFERROR(VLOOKUP(E157,Préroulés_Hybride[],17,FALSE),"-")</f>
        <v>25</v>
      </c>
      <c r="H157" s="170">
        <v>0.08</v>
      </c>
      <c r="I157" s="170">
        <v>0.1</v>
      </c>
      <c r="J157" s="172" t="str">
        <f>IFERROR(VLOOKUP(E157,Préroulés_Hybride[],9,FALSE),"-")</f>
        <v>- / -</v>
      </c>
      <c r="K157" s="173" t="str">
        <f>IFERROR(VLOOKUP(E157,Préroulés_Hybride[],3,FALSE),"-")</f>
        <v>Qc</v>
      </c>
      <c r="O157" s="1351"/>
      <c r="P157" s="1351"/>
      <c r="Q157" s="1351"/>
      <c r="R157" s="1351"/>
      <c r="S157" s="1351"/>
      <c r="T157" s="1351"/>
      <c r="U157" s="1351"/>
    </row>
    <row r="158" spans="1:21" ht="22.5" customHeight="1">
      <c r="A158" s="847">
        <f>IFERROR(VLOOKUP(E158,Préroulés_Hybride[],12,FALSE),"-")</f>
        <v>5</v>
      </c>
      <c r="B158" s="165" t="str">
        <f>IFERROR(VLOOKUP(E158,Préroulés_Hybride[],13,FALSE),"-")</f>
        <v>x</v>
      </c>
      <c r="C158" s="166">
        <f>IFERROR(VLOOKUP(E158,Préroulés_Hybride[],14,FALSE),"-")</f>
        <v>0.5</v>
      </c>
      <c r="D158" s="197" t="str">
        <f>IFERROR(VLOOKUP(E158,Préroulés_Hybride[],15,FALSE),"-")</f>
        <v>g</v>
      </c>
      <c r="E158" s="538" t="s">
        <v>230</v>
      </c>
      <c r="F158" s="472" t="str">
        <f>IFERROR(VLOOKUP(E158,Préroulés_Hybride[],6,FALSE),"-")</f>
        <v>Fleurons</v>
      </c>
      <c r="G158" s="180">
        <f>IFERROR(VLOOKUP(E158,Préroulés_Hybride[],17,FALSE),"-")</f>
        <v>22.4</v>
      </c>
      <c r="H158" s="170">
        <v>0.08</v>
      </c>
      <c r="I158" s="170">
        <v>0.05</v>
      </c>
      <c r="J158" s="229" t="str">
        <f>IFERROR(VLOOKUP(E158,Préroulés_Hybride[],9,FALSE),"-")</f>
        <v>- / -</v>
      </c>
      <c r="K158" s="173" t="str">
        <f>IFERROR(VLOOKUP(E158,Préroulés_Hybride[],3,FALSE),"-")</f>
        <v>Qc</v>
      </c>
      <c r="O158" s="1351"/>
      <c r="P158" s="1351"/>
      <c r="Q158" s="1351"/>
      <c r="R158" s="1351"/>
      <c r="S158" s="1351"/>
      <c r="T158" s="1351"/>
      <c r="U158" s="1351"/>
    </row>
    <row r="159" spans="1:21" ht="22.5" customHeight="1">
      <c r="A159" s="903">
        <f>IFERROR(VLOOKUP(E159,Préroulés_Hybride[],12,FALSE),"-")</f>
        <v>5</v>
      </c>
      <c r="B159" s="165" t="str">
        <f>IFERROR(VLOOKUP(E159,Préroulés_Hybride[],13,FALSE),"-")</f>
        <v>x</v>
      </c>
      <c r="C159" s="166">
        <f>IFERROR(VLOOKUP(E159,Préroulés_Hybride[],14,FALSE),"-")</f>
        <v>0.5</v>
      </c>
      <c r="D159" s="197" t="str">
        <f>IFERROR(VLOOKUP(E159,Préroulés_Hybride[],15,FALSE),"-")</f>
        <v>g</v>
      </c>
      <c r="E159" s="502" t="s">
        <v>195</v>
      </c>
      <c r="F159" s="887" t="str">
        <f>IFERROR(VLOOKUP(E159,Préroulés_Hybride[],6,FALSE),"-")</f>
        <v>Lunaire</v>
      </c>
      <c r="G159" s="466">
        <f>IFERROR(VLOOKUP(E159,Préroulés_Hybride[],17,FALSE),"-")</f>
        <v>24</v>
      </c>
      <c r="H159" s="170">
        <v>0</v>
      </c>
      <c r="I159" s="170">
        <v>0.11</v>
      </c>
      <c r="J159" s="172" t="str">
        <f>IFERROR(VLOOKUP(E159,Préroulés_Hybride[],9,FALSE),"-")</f>
        <v>Floral / Fruité</v>
      </c>
      <c r="K159" s="213" t="str">
        <f>IFERROR(VLOOKUP(E159,Préroulés_Hybride[],3,FALSE),"-")</f>
        <v>Qc</v>
      </c>
      <c r="O159" s="1351"/>
      <c r="P159" s="1351"/>
      <c r="Q159" s="1351"/>
      <c r="R159" s="1351"/>
      <c r="S159" s="1351"/>
      <c r="T159" s="1351"/>
      <c r="U159" s="1351"/>
    </row>
    <row r="160" spans="1:21" ht="22.5" customHeight="1">
      <c r="A160" s="847">
        <f>IFERROR(VLOOKUP(E160,Préroulés_Hybride[],12,FALSE),"-")</f>
        <v>7</v>
      </c>
      <c r="B160" s="165" t="str">
        <f>IFERROR(VLOOKUP(E160,Préroulés_Hybride[],13,FALSE),"-")</f>
        <v>x</v>
      </c>
      <c r="C160" s="166">
        <f>IFERROR(VLOOKUP(E160,Préroulés_Hybride[],14,FALSE),"-")</f>
        <v>0.5</v>
      </c>
      <c r="D160" s="197" t="str">
        <f>IFERROR(VLOOKUP(E160,Préroulés_Hybride[],15,FALSE),"-")</f>
        <v>g</v>
      </c>
      <c r="E160" s="538" t="s">
        <v>196</v>
      </c>
      <c r="F160" s="472" t="str">
        <f>IFERROR(VLOOKUP(E160,Préroulés_Hybride[],6,FALSE),"-")</f>
        <v>Sheeesh!</v>
      </c>
      <c r="G160" s="180">
        <f>IFERROR(VLOOKUP(E160,Préroulés_Hybride[],17,FALSE),"-")</f>
        <v>25</v>
      </c>
      <c r="H160" s="170">
        <v>0.28999999999999998</v>
      </c>
      <c r="I160" s="170" t="s">
        <v>42</v>
      </c>
      <c r="J160" s="229" t="str">
        <f>IFERROR(VLOOKUP(E160,Préroulés_Hybride[],9,FALSE),"-")</f>
        <v>Fruité / Citronné</v>
      </c>
      <c r="K160" s="173" t="str">
        <f>IFERROR(VLOOKUP(E160,Préroulés_Hybride[],3,FALSE),"-")</f>
        <v>Qc</v>
      </c>
      <c r="O160" s="1351"/>
      <c r="P160" s="1351"/>
      <c r="Q160" s="1351"/>
      <c r="R160" s="1351"/>
      <c r="S160" s="1351"/>
      <c r="T160" s="1351"/>
      <c r="U160" s="1351"/>
    </row>
    <row r="161" spans="1:21" ht="22.5" customHeight="1">
      <c r="A161" s="847">
        <f>IFERROR(VLOOKUP(E161,Préroulés_Hybride[],12,FALSE),"-")</f>
        <v>7</v>
      </c>
      <c r="B161" s="165" t="str">
        <f>IFERROR(VLOOKUP(E161,Préroulés_Hybride[],13,FALSE),"-")</f>
        <v>x</v>
      </c>
      <c r="C161" s="166">
        <f>IFERROR(VLOOKUP(E161,Préroulés_Hybride[],14,FALSE),"-")</f>
        <v>0.5</v>
      </c>
      <c r="D161" s="197" t="str">
        <f>IFERROR(VLOOKUP(E161,Préroulés_Hybride[],15,FALSE),"-")</f>
        <v>g</v>
      </c>
      <c r="E161" s="502" t="s">
        <v>197</v>
      </c>
      <c r="F161" s="472" t="str">
        <f>IFERROR(VLOOKUP(E161,Préroulés_Hybride[],6,FALSE),"-")</f>
        <v>Sheeesh!</v>
      </c>
      <c r="G161" s="180">
        <f>IFERROR(VLOOKUP(E161,Préroulés_Hybride[],17,FALSE),"-")</f>
        <v>25</v>
      </c>
      <c r="H161" s="170">
        <v>0.26</v>
      </c>
      <c r="I161" s="170" t="s">
        <v>42</v>
      </c>
      <c r="J161" s="229" t="str">
        <f>IFERROR(VLOOKUP(E161,Préroulés_Hybride[],9,FALSE),"-")</f>
        <v>Diesel / Mouffette</v>
      </c>
      <c r="K161" s="173" t="str">
        <f>IFERROR(VLOOKUP(E161,Préroulés_Hybride[],3,FALSE),"-")</f>
        <v>Qc</v>
      </c>
      <c r="O161" s="1351"/>
      <c r="P161" s="1351"/>
      <c r="Q161" s="1351"/>
      <c r="R161" s="1351"/>
      <c r="S161" s="1351"/>
      <c r="T161" s="1351"/>
      <c r="U161" s="1351"/>
    </row>
    <row r="162" spans="1:21" ht="22.5" customHeight="1">
      <c r="A162" s="847">
        <f>IFERROR(VLOOKUP(E162,Préroulés_Hybride[],12,FALSE),"-")</f>
        <v>7</v>
      </c>
      <c r="B162" s="165" t="str">
        <f>IFERROR(VLOOKUP(E162,Préroulés_Hybride[],13,FALSE),"-")</f>
        <v>x</v>
      </c>
      <c r="C162" s="166">
        <f>IFERROR(VLOOKUP(E162,Préroulés_Hybride[],14,FALSE),"-")</f>
        <v>0.5</v>
      </c>
      <c r="D162" s="197" t="str">
        <f>IFERROR(VLOOKUP(E162,Préroulés_Hybride[],15,FALSE),"-")</f>
        <v>g</v>
      </c>
      <c r="E162" s="502" t="s">
        <v>198</v>
      </c>
      <c r="F162" s="472" t="str">
        <f>IFERROR(VLOOKUP(E162,Préroulés_Hybride[],6,FALSE),"-")</f>
        <v>Équilibre</v>
      </c>
      <c r="G162" s="180">
        <f>IFERROR(VLOOKUP(E162,Préroulés_Hybride[],17,FALSE),"-")</f>
        <v>24</v>
      </c>
      <c r="H162" s="170">
        <v>0</v>
      </c>
      <c r="I162" s="170">
        <v>0.17</v>
      </c>
      <c r="J162" s="229" t="str">
        <f>IFERROR(VLOOKUP(E162,Préroulés_Hybride[],9,FALSE),"-")</f>
        <v>- / -</v>
      </c>
      <c r="K162" s="173" t="str">
        <f>IFERROR(VLOOKUP(E162,Préroulés_Hybride[],3,FALSE),"-")</f>
        <v>Qc</v>
      </c>
      <c r="O162" s="1351"/>
      <c r="P162" s="1351"/>
      <c r="Q162" s="1351"/>
      <c r="R162" s="1351"/>
      <c r="S162" s="1351"/>
      <c r="T162" s="1351"/>
      <c r="U162" s="1351"/>
    </row>
    <row r="163" spans="1:21" ht="22.5" customHeight="1">
      <c r="A163" s="847">
        <f>IFERROR(VLOOKUP(E163,Préroulés_Hybride[],12,FALSE),"-")</f>
        <v>7</v>
      </c>
      <c r="B163" s="165" t="str">
        <f>IFERROR(VLOOKUP(E163,Préroulés_Hybride[],13,FALSE),"-")</f>
        <v>x</v>
      </c>
      <c r="C163" s="166">
        <f>IFERROR(VLOOKUP(E163,Préroulés_Hybride[],14,FALSE),"-")</f>
        <v>0.5</v>
      </c>
      <c r="D163" s="197" t="str">
        <f>IFERROR(VLOOKUP(E163,Préroulés_Hybride[],15,FALSE),"-")</f>
        <v>g</v>
      </c>
      <c r="E163" s="503" t="s">
        <v>232</v>
      </c>
      <c r="F163" s="472" t="str">
        <f>IFERROR(VLOOKUP(E163,Préroulés_Hybride[],6,FALSE),"-")</f>
        <v>QcGoldtech</v>
      </c>
      <c r="G163" s="180">
        <f>IFERROR(VLOOKUP(E163,Préroulés_Hybride[],17,FALSE),"-")</f>
        <v>28.4</v>
      </c>
      <c r="H163" s="170">
        <v>0</v>
      </c>
      <c r="I163" s="170">
        <v>0.14000000000000001</v>
      </c>
      <c r="J163" s="229" t="str">
        <f>IFERROR(VLOOKUP(E163,Préroulés_Hybride[],9,FALSE),"-")</f>
        <v>- / -</v>
      </c>
      <c r="K163" s="173" t="str">
        <f>IFERROR(VLOOKUP(E163,Préroulés_Hybride[],3,FALSE),"-")</f>
        <v>Qc</v>
      </c>
      <c r="O163" s="1351"/>
      <c r="P163" s="1351"/>
      <c r="Q163" s="1351"/>
      <c r="R163" s="1351"/>
      <c r="S163" s="1351"/>
      <c r="T163" s="1351"/>
      <c r="U163" s="1351"/>
    </row>
    <row r="164" spans="1:21" ht="22.5" customHeight="1">
      <c r="A164" s="847">
        <f>IFERROR(VLOOKUP(E164,Préroulés_Hybride[],12,FALSE),"-")</f>
        <v>8</v>
      </c>
      <c r="B164" s="165" t="str">
        <f>IFERROR(VLOOKUP(E164,Préroulés_Hybride[],13,FALSE),"-")</f>
        <v>x</v>
      </c>
      <c r="C164" s="166">
        <f>IFERROR(VLOOKUP(E164,Préroulés_Hybride[],14,FALSE),"-")</f>
        <v>0.7</v>
      </c>
      <c r="D164" s="197" t="str">
        <f>IFERROR(VLOOKUP(E164,Préroulés_Hybride[],15,FALSE),"-")</f>
        <v>g</v>
      </c>
      <c r="E164" s="502" t="s">
        <v>199</v>
      </c>
      <c r="F164" s="472" t="str">
        <f>IFERROR(VLOOKUP(E164,Préroulés_Hybride[],6,FALSE),"-")</f>
        <v>Irony</v>
      </c>
      <c r="G164" s="180">
        <f>IFERROR(VLOOKUP(E164,Préroulés_Hybride[],17,FALSE),"-")</f>
        <v>45</v>
      </c>
      <c r="H164" s="170">
        <v>0.21</v>
      </c>
      <c r="I164" s="170" t="s">
        <v>42</v>
      </c>
      <c r="J164" s="229" t="str">
        <f>IFERROR(VLOOKUP(E164,Préroulés_Hybride[],9,FALSE),"-")</f>
        <v>Sucré / -</v>
      </c>
      <c r="K164" s="173" t="str">
        <f>IFERROR(VLOOKUP(E164,Préroulés_Hybride[],3,FALSE),"-")</f>
        <v>Qc</v>
      </c>
      <c r="O164" s="1351"/>
      <c r="P164" s="1351"/>
      <c r="Q164" s="1351"/>
      <c r="R164" s="1351"/>
      <c r="S164" s="1351"/>
      <c r="T164" s="1351"/>
      <c r="U164" s="1351"/>
    </row>
    <row r="165" spans="1:21" ht="22.5" customHeight="1">
      <c r="A165" s="847">
        <f>IFERROR(VLOOKUP(E165,Préroulés_Hybride[],12,FALSE),"-")</f>
        <v>10</v>
      </c>
      <c r="B165" s="165" t="str">
        <f>IFERROR(VLOOKUP(E165,Préroulés_Hybride[],13,FALSE),"-")</f>
        <v>x</v>
      </c>
      <c r="C165" s="166">
        <f>IFERROR(VLOOKUP(E165,Préroulés_Hybride[],14,FALSE),"-")</f>
        <v>0.35</v>
      </c>
      <c r="D165" s="197" t="str">
        <f>IFERROR(VLOOKUP(E165,Préroulés_Hybride[],15,FALSE),"-")</f>
        <v>g</v>
      </c>
      <c r="E165" s="502" t="s">
        <v>112</v>
      </c>
      <c r="F165" s="472" t="str">
        <f>IFERROR(VLOOKUP(E165,Préroulés_Hybride[],6,FALSE),"-")</f>
        <v>Tremblant Cannabis</v>
      </c>
      <c r="G165" s="180">
        <f>IFERROR(VLOOKUP(E165,Préroulés_Hybride[],17,FALSE),"-")</f>
        <v>31.9</v>
      </c>
      <c r="H165" s="170">
        <v>0.22</v>
      </c>
      <c r="I165" s="170" t="s">
        <v>42</v>
      </c>
      <c r="J165" s="229" t="str">
        <f>IFERROR(VLOOKUP(E165,Préroulés_Hybride[],9,FALSE),"-")</f>
        <v>Diesel / Citronné</v>
      </c>
      <c r="K165" s="173" t="str">
        <f>IFERROR(VLOOKUP(E165,Préroulés_Hybride[],3,FALSE),"-")</f>
        <v>-</v>
      </c>
      <c r="O165" s="1351"/>
      <c r="P165" s="1351"/>
      <c r="Q165" s="1351"/>
      <c r="R165" s="1351"/>
      <c r="S165" s="1351"/>
      <c r="T165" s="1351"/>
      <c r="U165" s="1351"/>
    </row>
    <row r="166" spans="1:21" ht="22.5" customHeight="1">
      <c r="A166" s="847">
        <f>IFERROR(VLOOKUP(E166,Préroulés_Hybride[],12,FALSE),"-")</f>
        <v>10</v>
      </c>
      <c r="B166" s="165" t="str">
        <f>IFERROR(VLOOKUP(E166,Préroulés_Hybride[],13,FALSE),"-")</f>
        <v>x</v>
      </c>
      <c r="C166" s="166">
        <f>IFERROR(VLOOKUP(E166,Préroulés_Hybride[],14,FALSE),"-")</f>
        <v>0.35</v>
      </c>
      <c r="D166" s="197" t="str">
        <f>IFERROR(VLOOKUP(E166,Préroulés_Hybride[],15,FALSE),"-")</f>
        <v>g</v>
      </c>
      <c r="E166" s="503" t="s">
        <v>200</v>
      </c>
      <c r="F166" s="472" t="str">
        <f>IFERROR(VLOOKUP(E166,Préroulés_Hybride[],6,FALSE),"-")</f>
        <v>Solei</v>
      </c>
      <c r="G166" s="230">
        <f>IFERROR(VLOOKUP(E166,Préroulés_Hybride[],17,FALSE),"-")</f>
        <v>23.1</v>
      </c>
      <c r="H166" s="170">
        <v>7.0000000000000007E-2</v>
      </c>
      <c r="I166" s="170">
        <v>0.08</v>
      </c>
      <c r="J166" s="172" t="str">
        <f>IFERROR(VLOOKUP(E166,Préroulés_Hybride[],9,FALSE),"-")</f>
        <v>Boisé / -</v>
      </c>
      <c r="K166" s="173" t="str">
        <f>IFERROR(VLOOKUP(E166,Préroulés_Hybride[],3,FALSE),"-")</f>
        <v>-</v>
      </c>
      <c r="O166" s="1351"/>
      <c r="P166" s="1351"/>
      <c r="Q166" s="1351"/>
      <c r="R166" s="1351"/>
      <c r="S166" s="1351"/>
      <c r="T166" s="1351"/>
      <c r="U166" s="1351"/>
    </row>
    <row r="167" spans="1:21" ht="22.5" customHeight="1">
      <c r="A167" s="847">
        <f>IFERROR(VLOOKUP(E167,Préroulés_Hybride[],12,FALSE),"-")</f>
        <v>12</v>
      </c>
      <c r="B167" s="165" t="str">
        <f>IFERROR(VLOOKUP(E167,Préroulés_Hybride[],13,FALSE),"-")</f>
        <v>x</v>
      </c>
      <c r="C167" s="166">
        <f>IFERROR(VLOOKUP(E167,Préroulés_Hybride[],14,FALSE),"-")</f>
        <v>0.3</v>
      </c>
      <c r="D167" s="197" t="str">
        <f>IFERROR(VLOOKUP(E167,Préroulés_Hybride[],15,FALSE),"-")</f>
        <v>g</v>
      </c>
      <c r="E167" s="502" t="s">
        <v>201</v>
      </c>
      <c r="F167" s="472" t="str">
        <f>IFERROR(VLOOKUP(E167,Préroulés_Hybride[],6,FALSE),"-")</f>
        <v>5 Points Cannabis</v>
      </c>
      <c r="G167" s="230">
        <f>IFERROR(VLOOKUP(E167,Préroulés_Hybride[],17,FALSE),"-")</f>
        <v>38.799999999999997</v>
      </c>
      <c r="H167" s="170" t="s">
        <v>233</v>
      </c>
      <c r="I167" s="170" t="s">
        <v>42</v>
      </c>
      <c r="J167" s="172" t="str">
        <f>IFERROR(VLOOKUP(E167,Préroulés_Hybride[],9,FALSE),"-")</f>
        <v>- / -</v>
      </c>
      <c r="K167" s="173" t="str">
        <f>IFERROR(VLOOKUP(E167,Préroulés_Hybride[],3,FALSE),"-")</f>
        <v>Qc</v>
      </c>
      <c r="O167" s="1351"/>
      <c r="P167" s="1351"/>
      <c r="Q167" s="1351"/>
      <c r="R167" s="1351"/>
      <c r="S167" s="1351"/>
      <c r="T167" s="1351"/>
      <c r="U167" s="1351"/>
    </row>
    <row r="168" spans="1:21" ht="22.5" customHeight="1">
      <c r="A168" s="847">
        <f>IFERROR(VLOOKUP(E168,Préroulés_Hybride[],12,FALSE),"-")</f>
        <v>30</v>
      </c>
      <c r="B168" s="165" t="str">
        <f>IFERROR(VLOOKUP(E168,Préroulés_Hybride[],13,FALSE),"-")</f>
        <v>x</v>
      </c>
      <c r="C168" s="166">
        <f>IFERROR(VLOOKUP(E168,Préroulés_Hybride[],14,FALSE),"-")</f>
        <v>0.35</v>
      </c>
      <c r="D168" s="465" t="str">
        <f>IFERROR(VLOOKUP(E168,Préroulés_Hybride[],15,FALSE),"-")</f>
        <v>g</v>
      </c>
      <c r="E168" s="502" t="s">
        <v>203</v>
      </c>
      <c r="F168" s="472" t="str">
        <f>IFERROR(VLOOKUP(E168,Préroulés_Hybride[],6,FALSE),"-")</f>
        <v>Lunaire</v>
      </c>
      <c r="G168" s="466">
        <f>IFERROR(VLOOKUP(E168,Préroulés_Hybride[],17,FALSE),"-")</f>
        <v>84</v>
      </c>
      <c r="H168" s="170">
        <v>0</v>
      </c>
      <c r="I168" s="170">
        <v>0.12</v>
      </c>
      <c r="J168" s="172" t="str">
        <f>IFERROR(VLOOKUP(E168,Préroulés_Hybride[],9,FALSE),"-")</f>
        <v>- / -</v>
      </c>
      <c r="K168" s="284" t="str">
        <f>IFERROR(VLOOKUP(E168,Préroulés_Hybride[],3,FALSE),"-")</f>
        <v>Qc</v>
      </c>
      <c r="O168" s="1351"/>
      <c r="P168" s="1351"/>
      <c r="Q168" s="1351"/>
      <c r="R168" s="1351"/>
      <c r="S168" s="1351"/>
      <c r="T168" s="1351"/>
      <c r="U168" s="1351"/>
    </row>
    <row r="169" spans="1:21" ht="22.5" customHeight="1">
      <c r="A169" s="847">
        <f>IFERROR(VLOOKUP(E169,Préroulés_Hybride[],12,FALSE),"-")</f>
        <v>56</v>
      </c>
      <c r="B169" s="165" t="str">
        <f>IFERROR(VLOOKUP(E169,Préroulés_Hybride[],13,FALSE),"-")</f>
        <v>x</v>
      </c>
      <c r="C169" s="166">
        <f>IFERROR(VLOOKUP(E169,Préroulés_Hybride[],14,FALSE),"-")</f>
        <v>0.5</v>
      </c>
      <c r="D169" s="197" t="str">
        <f>IFERROR(VLOOKUP(E169,Préroulés_Hybride[],15,FALSE),"-")</f>
        <v>g</v>
      </c>
      <c r="E169" s="502" t="s">
        <v>204</v>
      </c>
      <c r="F169" s="472" t="str">
        <f>IFERROR(VLOOKUP(E169,Préroulés_Hybride[],6,FALSE),"-")</f>
        <v>Pure Laine Cannabis</v>
      </c>
      <c r="G169" s="528">
        <v>129.80000000000001</v>
      </c>
      <c r="H169" s="170">
        <v>0.19</v>
      </c>
      <c r="I169" s="170" t="s">
        <v>42</v>
      </c>
      <c r="J169" s="229" t="str">
        <f>IFERROR(VLOOKUP(E169,Préroulés_Hybride[],9,FALSE),"-")</f>
        <v>- / -</v>
      </c>
      <c r="K169" s="173" t="str">
        <f>IFERROR(VLOOKUP(E169,Préroulés_Hybride[],3,FALSE),"-")</f>
        <v>Qc</v>
      </c>
      <c r="O169" s="1351"/>
      <c r="P169" s="1351"/>
      <c r="Q169" s="1351"/>
      <c r="R169" s="1351"/>
      <c r="S169" s="1351"/>
      <c r="T169" s="1351"/>
      <c r="U169" s="1351"/>
    </row>
    <row r="170" spans="1:21" ht="23.25" customHeight="1">
      <c r="O170" s="1351"/>
      <c r="P170" s="1351"/>
      <c r="Q170" s="1351"/>
      <c r="R170" s="1351"/>
      <c r="S170" s="1351"/>
      <c r="T170" s="1351"/>
      <c r="U170" s="1351"/>
    </row>
    <row r="171" spans="1:21" ht="23.25" customHeight="1">
      <c r="O171" s="1351"/>
      <c r="P171" s="1351"/>
      <c r="Q171" s="1351"/>
      <c r="R171" s="1351"/>
      <c r="S171" s="1351"/>
      <c r="T171" s="1351"/>
      <c r="U171" s="1351"/>
    </row>
    <row r="172" spans="1:21" hidden="1">
      <c r="O172" s="1351"/>
      <c r="P172" s="1351"/>
      <c r="Q172" s="1351"/>
      <c r="R172" s="1351"/>
      <c r="S172" s="1351"/>
      <c r="T172" s="1351"/>
      <c r="U172" s="1351"/>
    </row>
    <row r="173" spans="1:21" ht="23.25" customHeight="1">
      <c r="O173" s="1351"/>
      <c r="P173" s="1351"/>
      <c r="Q173" s="1351"/>
      <c r="R173" s="1351"/>
      <c r="S173" s="1351"/>
      <c r="T173" s="1351"/>
      <c r="U173" s="1351"/>
    </row>
    <row r="174" spans="1:21" ht="23.25" customHeight="1">
      <c r="O174" s="1351"/>
      <c r="P174" s="1351"/>
      <c r="Q174" s="1351"/>
      <c r="R174" s="1351"/>
      <c r="S174" s="1351"/>
      <c r="T174" s="1351"/>
      <c r="U174" s="1351"/>
    </row>
    <row r="175" spans="1:21" ht="23.25" customHeight="1">
      <c r="O175" s="1351"/>
      <c r="P175" s="1351"/>
      <c r="Q175" s="1351"/>
      <c r="R175" s="1351"/>
      <c r="S175" s="1351"/>
      <c r="T175" s="1351"/>
      <c r="U175" s="1351"/>
    </row>
    <row r="176" spans="1:21" ht="23.25" customHeight="1">
      <c r="O176" s="1351"/>
      <c r="P176" s="1351"/>
      <c r="Q176" s="1351"/>
      <c r="R176" s="1351"/>
      <c r="S176" s="1351"/>
      <c r="T176" s="1351"/>
      <c r="U176" s="1351"/>
    </row>
    <row r="177" spans="15:21" ht="23.25" customHeight="1">
      <c r="O177" s="1351"/>
      <c r="P177" s="1351"/>
      <c r="Q177" s="1351"/>
      <c r="R177" s="1351"/>
      <c r="S177" s="1351"/>
      <c r="T177" s="1351"/>
      <c r="U177" s="1351"/>
    </row>
    <row r="178" spans="15:21" ht="23.25" customHeight="1">
      <c r="O178" s="1351"/>
      <c r="P178" s="1351"/>
      <c r="Q178" s="1351"/>
      <c r="R178" s="1351"/>
      <c r="S178" s="1351"/>
      <c r="T178" s="1351"/>
      <c r="U178" s="1351"/>
    </row>
    <row r="179" spans="15:21" ht="23.25" customHeight="1">
      <c r="O179" s="1351"/>
      <c r="P179" s="1351"/>
      <c r="Q179" s="1351"/>
      <c r="R179" s="1351"/>
      <c r="S179" s="1351"/>
      <c r="T179" s="1351"/>
      <c r="U179" s="1351"/>
    </row>
    <row r="180" spans="15:21" ht="23.25" customHeight="1">
      <c r="O180" s="1351"/>
      <c r="P180" s="1351"/>
      <c r="Q180" s="1351"/>
      <c r="R180" s="1351"/>
      <c r="S180" s="1351"/>
      <c r="T180" s="1351"/>
      <c r="U180" s="1351"/>
    </row>
    <row r="181" spans="15:21" ht="23.25" customHeight="1">
      <c r="O181" s="1351"/>
      <c r="P181" s="1351"/>
      <c r="Q181" s="1351"/>
      <c r="R181" s="1351"/>
      <c r="S181" s="1351"/>
      <c r="T181" s="1351"/>
      <c r="U181" s="1351"/>
    </row>
    <row r="182" spans="15:21" ht="23.25" customHeight="1">
      <c r="O182" s="1351"/>
      <c r="P182" s="1351"/>
      <c r="Q182" s="1351"/>
      <c r="R182" s="1351"/>
      <c r="S182" s="1351"/>
      <c r="T182" s="1351"/>
      <c r="U182" s="1351"/>
    </row>
    <row r="183" spans="15:21" ht="23.25" customHeight="1">
      <c r="O183" s="1351"/>
      <c r="P183" s="1351"/>
      <c r="Q183" s="1351"/>
      <c r="R183" s="1351"/>
      <c r="S183" s="1351"/>
      <c r="T183" s="1351"/>
      <c r="U183" s="1351"/>
    </row>
    <row r="184" spans="15:21" ht="23.25" customHeight="1">
      <c r="O184" s="1351"/>
      <c r="P184" s="1351"/>
      <c r="Q184" s="1351"/>
      <c r="R184" s="1351"/>
      <c r="S184" s="1351"/>
      <c r="T184" s="1351"/>
      <c r="U184" s="1351"/>
    </row>
    <row r="185" spans="15:21" ht="23.25" customHeight="1">
      <c r="O185" s="1351"/>
      <c r="P185" s="1351"/>
      <c r="Q185" s="1351"/>
      <c r="R185" s="1351"/>
      <c r="S185" s="1351"/>
      <c r="T185" s="1351"/>
      <c r="U185" s="1351"/>
    </row>
    <row r="186" spans="15:21" ht="23.25" customHeight="1">
      <c r="O186" s="1351"/>
      <c r="P186" s="1351"/>
      <c r="Q186" s="1351"/>
      <c r="R186" s="1351"/>
      <c r="S186" s="1351"/>
      <c r="T186" s="1351"/>
      <c r="U186" s="1351"/>
    </row>
    <row r="187" spans="15:21" ht="22.5" customHeight="1">
      <c r="O187" s="1351"/>
      <c r="P187" s="1351"/>
      <c r="Q187" s="1351"/>
      <c r="R187" s="1351"/>
      <c r="S187" s="1351"/>
      <c r="T187" s="1351"/>
      <c r="U187" s="1351"/>
    </row>
    <row r="188" spans="15:21" ht="22.5" customHeight="1">
      <c r="O188" s="1351"/>
      <c r="P188" s="1351"/>
      <c r="Q188" s="1351"/>
      <c r="R188" s="1351"/>
      <c r="S188" s="1351"/>
      <c r="T188" s="1351"/>
      <c r="U188" s="1351"/>
    </row>
    <row r="189" spans="15:21" ht="23.25" customHeight="1">
      <c r="O189" s="1351"/>
      <c r="P189" s="1351"/>
      <c r="Q189" s="1351"/>
      <c r="R189" s="1351"/>
      <c r="S189" s="1351"/>
      <c r="T189" s="1351"/>
      <c r="U189" s="1351"/>
    </row>
    <row r="190" spans="15:21" ht="22.5" customHeight="1">
      <c r="O190" s="1351"/>
      <c r="P190" s="1351"/>
      <c r="Q190" s="1351"/>
      <c r="R190" s="1351"/>
      <c r="S190" s="1351"/>
      <c r="T190" s="1351"/>
      <c r="U190" s="1351"/>
    </row>
    <row r="191" spans="15:21" ht="22.5" customHeight="1"/>
    <row r="192" spans="15:21" ht="22.5" customHeight="1"/>
    <row r="193" ht="22.5" customHeight="1"/>
    <row r="194" ht="22.5" customHeight="1"/>
    <row r="195" ht="22.5" customHeight="1"/>
    <row r="196" ht="22.5" customHeight="1"/>
    <row r="197" ht="22.5" customHeight="1"/>
    <row r="198" ht="22.5" customHeight="1"/>
    <row r="199" ht="22.5" customHeight="1"/>
    <row r="200" ht="22.5" customHeight="1"/>
    <row r="201" ht="22.5" customHeight="1"/>
    <row r="202" ht="22.5" customHeight="1"/>
    <row r="203" ht="22.5" customHeight="1"/>
    <row r="204" ht="22.5" customHeight="1"/>
    <row r="205" ht="22.5" customHeight="1"/>
    <row r="206" ht="22.5" customHeight="1"/>
    <row r="207" ht="22.5" customHeight="1"/>
    <row r="208" ht="22.5" customHeight="1"/>
    <row r="209" ht="22.5" customHeight="1"/>
    <row r="210" ht="22.5" customHeight="1"/>
    <row r="211" ht="22.5" customHeight="1"/>
    <row r="212" ht="22.5" customHeight="1"/>
    <row r="213" ht="22.5" customHeight="1"/>
    <row r="214" ht="22.5" customHeight="1"/>
    <row r="215" ht="22.5" customHeight="1"/>
    <row r="216" ht="22.5" customHeight="1"/>
    <row r="217" ht="22.5" customHeight="1"/>
    <row r="218" ht="22.5" customHeight="1"/>
    <row r="219" ht="22.5" customHeight="1"/>
    <row r="220" ht="22.5" customHeight="1"/>
    <row r="221" ht="22.5" customHeight="1"/>
    <row r="222" ht="22.5" customHeight="1"/>
    <row r="223" ht="22.5" customHeight="1"/>
    <row r="224" ht="22.5" customHeight="1"/>
    <row r="225" ht="22.5" customHeight="1"/>
    <row r="226" ht="22.5" customHeight="1"/>
    <row r="227" ht="22.5" customHeight="1"/>
    <row r="228" ht="22.5" customHeight="1"/>
    <row r="229" ht="22.5" customHeight="1"/>
    <row r="230" ht="22.5" customHeight="1"/>
    <row r="231" ht="22.5" customHeight="1"/>
    <row r="233" ht="22.5" customHeight="1"/>
    <row r="235" ht="22.5" customHeight="1"/>
    <row r="236" ht="23.25" customHeight="1"/>
    <row r="237" ht="23.25" customHeight="1"/>
    <row r="238" ht="23.25" customHeight="1"/>
    <row r="239" ht="23.25" customHeight="1"/>
    <row r="240" ht="23.25" customHeight="1"/>
    <row r="241" ht="23.25" customHeight="1"/>
    <row r="242" ht="23.25" customHeight="1"/>
    <row r="243" ht="23.25" customHeight="1"/>
    <row r="244" ht="23.25" customHeight="1"/>
    <row r="245" ht="23.25" customHeight="1"/>
    <row r="246" ht="23.25" customHeight="1"/>
    <row r="247" ht="23.25" customHeight="1"/>
    <row r="248" ht="23.25" customHeight="1"/>
    <row r="249" ht="23.25" customHeight="1"/>
    <row r="250" ht="23.25" customHeight="1"/>
    <row r="251" ht="23.25" customHeight="1"/>
    <row r="252" ht="23.25" customHeight="1"/>
    <row r="253" ht="23.25" customHeight="1"/>
    <row r="254" ht="23.25" customHeight="1"/>
    <row r="255" ht="23.25" customHeight="1"/>
    <row r="256" ht="23.25" customHeight="1"/>
    <row r="257" ht="23.25" customHeight="1"/>
    <row r="258" ht="23.25" customHeight="1"/>
    <row r="259" ht="23.25" customHeight="1"/>
    <row r="260" ht="23.25" customHeight="1"/>
    <row r="261" ht="23.25" customHeight="1"/>
    <row r="262" ht="23.25" customHeight="1"/>
    <row r="263" ht="23.25" customHeight="1"/>
    <row r="264" ht="23.25" hidden="1" customHeight="1" thickBot="1"/>
  </sheetData>
  <sheetProtection insertRows="0" insertHyperlinks="0" deleteRows="0" selectLockedCells="1" sort="0" pivotTables="0"/>
  <protectedRanges>
    <protectedRange algorithmName="SHA-512" hashValue="EJQYyeBZSh89+zRD9w3QZFGU3VSoYTrLWpUIfXvpQrwH93fvnq5bbkmNuYYi+gLN5SoTMLjD8zHKDAY46dtAFQ==" saltValue="lnvz9X6LZlrhw2cM4fixig==" spinCount="100000" sqref="H121:I169 E121:E169 E5:E40 H5:I40 H44:I90 E44:E90" name="Plage1"/>
    <protectedRange algorithmName="SHA-512" hashValue="VWVY44k0G8LEbXevG8lqm2fg+zHX/4HOK0uzEmhGFNJ4cb28Y/xqPU9niiRVjkBqhCJjmo1xbadh6EU/yqGXGg==" saltValue="pGOnRU9+Ug66HHOsoYheqw==" spinCount="100000" sqref="M4:S46" name="Les Saules" securityDescriptor="O:WDG:WDD:(A;;CC;;;S-1-5-21-3327995962-2841896682-2555915430-8492)(A;;CC;;;S-1-5-21-3327995962-2841896682-2555915430-5635)(A;;CC;;;S-1-5-21-3327995962-2841896682-2555915430-1850)(A;;CC;;;S-1-5-21-3327995962-2841896682-2555915430-10270)(A;;CC;;;S-1-5-21-3327995962-2841896682-2555915430-5072)"/>
  </protectedRanges>
  <mergeCells count="8">
    <mergeCell ref="O123:U190"/>
    <mergeCell ref="A120:D120"/>
    <mergeCell ref="A3:K3"/>
    <mergeCell ref="A4:D4"/>
    <mergeCell ref="A42:K42"/>
    <mergeCell ref="A43:D43"/>
    <mergeCell ref="A93:K93"/>
    <mergeCell ref="M4:S45"/>
  </mergeCells>
  <dataValidations count="2">
    <dataValidation type="list" allowBlank="1" showInputMessage="1" showErrorMessage="1" sqref="C1:C2" xr:uid="{00000000-0002-0000-0500-000000000000}">
      <formula1>indica1</formula1>
    </dataValidation>
    <dataValidation type="list" allowBlank="1" showInputMessage="1" showErrorMessage="1" sqref="K4 E4:F4 K43 E43:F43 K120 E120:F120 C41" xr:uid="{00000000-0002-0000-0500-000001000000}">
      <formula1>sativa1</formula1>
    </dataValidation>
  </dataValidations>
  <printOptions horizontalCentered="1" verticalCentered="1"/>
  <pageMargins left="0.25" right="0.25" top="0.75" bottom="0.75" header="0.3" footer="0.3"/>
  <pageSetup paperSize="5" scale="22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571500</xdr:colOff>
                    <xdr:row>2</xdr:row>
                    <xdr:rowOff>38100</xdr:rowOff>
                  </from>
                  <to>
                    <xdr:col>9</xdr:col>
                    <xdr:colOff>209550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628650</xdr:colOff>
                    <xdr:row>41</xdr:row>
                    <xdr:rowOff>66675</xdr:rowOff>
                  </from>
                  <to>
                    <xdr:col>9</xdr:col>
                    <xdr:colOff>142875</xdr:colOff>
                    <xdr:row>42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600075</xdr:colOff>
                    <xdr:row>92</xdr:row>
                    <xdr:rowOff>47625</xdr:rowOff>
                  </from>
                  <to>
                    <xdr:col>9</xdr:col>
                    <xdr:colOff>85725</xdr:colOff>
                    <xdr:row>119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Indica77008" altText="Ajouter ligne">
                <anchor moveWithCells="1">
                  <from>
                    <xdr:col>1</xdr:col>
                    <xdr:colOff>438150</xdr:colOff>
                    <xdr:row>2</xdr:row>
                    <xdr:rowOff>28575</xdr:rowOff>
                  </from>
                  <to>
                    <xdr:col>4</xdr:col>
                    <xdr:colOff>428625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Sativa77008" altText="Ajouter ligne">
                <anchor moveWithCells="1">
                  <from>
                    <xdr:col>0</xdr:col>
                    <xdr:colOff>333375</xdr:colOff>
                    <xdr:row>41</xdr:row>
                    <xdr:rowOff>9525</xdr:rowOff>
                  </from>
                  <to>
                    <xdr:col>4</xdr:col>
                    <xdr:colOff>371475</xdr:colOff>
                    <xdr:row>42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Hybride77008" altText="Ajouter ligne">
                <anchor moveWithCells="1">
                  <from>
                    <xdr:col>1</xdr:col>
                    <xdr:colOff>523875</xdr:colOff>
                    <xdr:row>92</xdr:row>
                    <xdr:rowOff>38100</xdr:rowOff>
                  </from>
                  <to>
                    <xdr:col>4</xdr:col>
                    <xdr:colOff>190500</xdr:colOff>
                    <xdr:row>119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IMPIND77008" altText="Ajouter ligne">
                <anchor moveWithCells="1">
                  <from>
                    <xdr:col>9</xdr:col>
                    <xdr:colOff>1228725</xdr:colOff>
                    <xdr:row>2</xdr:row>
                    <xdr:rowOff>38100</xdr:rowOff>
                  </from>
                  <to>
                    <xdr:col>10</xdr:col>
                    <xdr:colOff>981075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1" name="Button 9">
              <controlPr defaultSize="0" print="0" autoFill="0" autoPict="0" macro="[0]!IMPSAT77008" altText="Ajouter ligne">
                <anchor moveWithCells="1">
                  <from>
                    <xdr:col>9</xdr:col>
                    <xdr:colOff>1247775</xdr:colOff>
                    <xdr:row>41</xdr:row>
                    <xdr:rowOff>28575</xdr:rowOff>
                  </from>
                  <to>
                    <xdr:col>10</xdr:col>
                    <xdr:colOff>1000125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2" name="Button 10">
              <controlPr defaultSize="0" print="0" autoFill="0" autoPict="0" macro="[0]!IMPHYB77008" altText="Ajouter ligne">
                <anchor moveWithCells="1">
                  <from>
                    <xdr:col>9</xdr:col>
                    <xdr:colOff>1247775</xdr:colOff>
                    <xdr:row>92</xdr:row>
                    <xdr:rowOff>38100</xdr:rowOff>
                  </from>
                  <to>
                    <xdr:col>10</xdr:col>
                    <xdr:colOff>1009650</xdr:colOff>
                    <xdr:row>119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4000000}">
          <x14:formula1>
            <xm:f>'Base Préroués'!$A$143:$A$259</xm:f>
          </x14:formula1>
          <xm:sqref>E122:E169</xm:sqref>
        </x14:dataValidation>
        <x14:dataValidation type="list" allowBlank="1" showInputMessage="1" showErrorMessage="1" xr:uid="{00000000-0002-0000-0500-000003000000}">
          <x14:formula1>
            <xm:f>'Base Préroués'!$A$75:$A$136</xm:f>
          </x14:formula1>
          <xm:sqref>E6:E40</xm:sqref>
        </x14:dataValidation>
        <x14:dataValidation type="list" allowBlank="1" showInputMessage="1" showErrorMessage="1" xr:uid="{00000000-0002-0000-0500-000002000000}">
          <x14:formula1>
            <xm:f>'Base Préroués'!$A$6:$A$69</xm:f>
          </x14:formula1>
          <xm:sqref>E45:E90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>
    <tabColor rgb="FF00B050"/>
    <pageSetUpPr fitToPage="1"/>
  </sheetPr>
  <dimension ref="A1:S204"/>
  <sheetViews>
    <sheetView showGridLines="0" topLeftCell="A178" zoomScale="80" zoomScaleNormal="80" workbookViewId="0">
      <selection activeCell="P164" sqref="P164"/>
    </sheetView>
  </sheetViews>
  <sheetFormatPr baseColWidth="10" defaultColWidth="11.42578125" defaultRowHeight="17.25"/>
  <cols>
    <col min="1" max="1" width="5.85546875" style="1" customWidth="1"/>
    <col min="2" max="2" width="4.140625" style="23" customWidth="1"/>
    <col min="3" max="3" width="9.28515625" style="46" customWidth="1"/>
    <col min="4" max="4" width="4.28515625" style="8" customWidth="1"/>
    <col min="5" max="5" width="59.85546875" style="36" bestFit="1" customWidth="1"/>
    <col min="6" max="6" width="41.5703125" style="30" bestFit="1" customWidth="1"/>
    <col min="7" max="7" width="19" style="30" customWidth="1"/>
    <col min="8" max="8" width="15.85546875" style="4" customWidth="1"/>
    <col min="9" max="9" width="13.5703125" style="2" bestFit="1" customWidth="1"/>
    <col min="10" max="10" width="25.7109375" style="1" bestFit="1" customWidth="1"/>
    <col min="11" max="11" width="17.28515625" style="1" bestFit="1" customWidth="1"/>
    <col min="12" max="16384" width="11.42578125" style="1"/>
  </cols>
  <sheetData>
    <row r="1" spans="1:11" ht="9.75" customHeight="1">
      <c r="A1" s="16"/>
      <c r="B1" s="21"/>
      <c r="C1" s="42"/>
      <c r="D1" s="6"/>
      <c r="E1" s="6"/>
      <c r="F1" s="28"/>
      <c r="G1" s="28"/>
      <c r="H1" s="5"/>
    </row>
    <row r="2" spans="1:11" ht="9.75" customHeight="1" thickBot="1">
      <c r="A2" s="16"/>
      <c r="B2" s="21"/>
      <c r="C2" s="42"/>
      <c r="D2" s="6"/>
      <c r="E2" s="6"/>
      <c r="F2" s="28"/>
      <c r="G2" s="28"/>
      <c r="H2" s="5"/>
    </row>
    <row r="3" spans="1:11" ht="39" customHeight="1" thickBot="1">
      <c r="A3" s="1355" t="s">
        <v>27</v>
      </c>
      <c r="B3" s="1356"/>
      <c r="C3" s="1356"/>
      <c r="D3" s="1356"/>
      <c r="E3" s="1356"/>
      <c r="F3" s="1356"/>
      <c r="G3" s="1356"/>
      <c r="H3" s="1356"/>
      <c r="I3" s="1356"/>
      <c r="J3" s="1356"/>
      <c r="K3" s="1357"/>
    </row>
    <row r="4" spans="1:11" ht="19.5" customHeight="1" thickBot="1">
      <c r="A4" s="1348" t="s">
        <v>28</v>
      </c>
      <c r="B4" s="1349"/>
      <c r="C4" s="1349"/>
      <c r="D4" s="1350"/>
      <c r="E4" s="91" t="s">
        <v>29</v>
      </c>
      <c r="F4" s="91" t="s">
        <v>30</v>
      </c>
      <c r="G4" s="105" t="s">
        <v>31</v>
      </c>
      <c r="H4" s="92" t="s">
        <v>32</v>
      </c>
      <c r="I4" s="109" t="s">
        <v>33</v>
      </c>
      <c r="J4" s="92" t="s">
        <v>34</v>
      </c>
      <c r="K4" s="91" t="s">
        <v>35</v>
      </c>
    </row>
    <row r="5" spans="1:11" ht="19.5" hidden="1" customHeight="1">
      <c r="A5" s="39" t="s">
        <v>36</v>
      </c>
      <c r="B5" s="26" t="s">
        <v>37</v>
      </c>
      <c r="C5" s="43" t="s">
        <v>38</v>
      </c>
      <c r="D5" s="26" t="s">
        <v>39</v>
      </c>
      <c r="E5" s="41" t="s">
        <v>29</v>
      </c>
      <c r="F5" s="25" t="s">
        <v>40</v>
      </c>
      <c r="G5" s="106" t="s">
        <v>31</v>
      </c>
      <c r="H5" s="113" t="s">
        <v>32</v>
      </c>
      <c r="I5" s="110" t="s">
        <v>33</v>
      </c>
      <c r="J5" s="27" t="s">
        <v>34</v>
      </c>
      <c r="K5" s="37" t="s">
        <v>35</v>
      </c>
    </row>
    <row r="6" spans="1:11" ht="23.25" customHeight="1">
      <c r="A6" s="164">
        <f>IFERROR(VLOOKUP(E6,Préroulés_Indica[],11,FALSE),"-")</f>
        <v>1</v>
      </c>
      <c r="B6" s="285" t="str">
        <f>IFERROR(VLOOKUP(E6,Préroulés_Indica[],12,FALSE),"-")</f>
        <v>x</v>
      </c>
      <c r="C6" s="166">
        <f>IFERROR(VLOOKUP(E6,Préroulés_Indica[],13,FALSE),"-")</f>
        <v>1</v>
      </c>
      <c r="D6" s="220" t="str">
        <f>IFERROR(VLOOKUP(E6,Préroulés_Indica[],14,FALSE),"-")</f>
        <v>g</v>
      </c>
      <c r="E6" s="370" t="s">
        <v>116</v>
      </c>
      <c r="F6" s="371" t="str">
        <f>IFERROR(VLOOKUP(E6,Préroulés_Indica[],6,FALSE),"-")</f>
        <v>BLKMKT</v>
      </c>
      <c r="G6" s="771">
        <f>IFERROR(VLOOKUP(E6,Préroulés_Indica[],16,FALSE),"-")</f>
        <v>10.5</v>
      </c>
      <c r="H6" s="170">
        <v>0.28999999999999998</v>
      </c>
      <c r="I6" s="181" t="s">
        <v>42</v>
      </c>
      <c r="J6" s="229" t="str">
        <f>IFERROR(VLOOKUP(E6,Préroulés_Indica[],8,FALSE),"")</f>
        <v>Diesel / Citronné</v>
      </c>
      <c r="K6" s="173" t="str">
        <f>IFERROR(VLOOKUP(E6,Préroulés_Indica[],2,FALSE),"-")</f>
        <v>-</v>
      </c>
    </row>
    <row r="7" spans="1:11" ht="23.25" customHeight="1">
      <c r="A7" s="164">
        <f>IFERROR(VLOOKUP(E7,Préroulés_Indica[],11,FALSE),"-")</f>
        <v>1</v>
      </c>
      <c r="B7" s="285" t="str">
        <f>IFERROR(VLOOKUP(E7,Préroulés_Indica[],12,FALSE),"-")</f>
        <v>x</v>
      </c>
      <c r="C7" s="166">
        <f>IFERROR(VLOOKUP(E7,Préroulés_Indica[],13,FALSE),"-")</f>
        <v>1</v>
      </c>
      <c r="D7" s="220" t="str">
        <f>IFERROR(VLOOKUP(E7,Préroulés_Indica[],14,FALSE),"-")</f>
        <v>g</v>
      </c>
      <c r="E7" s="370" t="s">
        <v>118</v>
      </c>
      <c r="F7" s="371" t="str">
        <f>IFERROR(VLOOKUP(E7,Préroulés_Indica[],6,FALSE),"-")</f>
        <v>Bud Lafleur</v>
      </c>
      <c r="G7" s="286">
        <f>IFERROR(VLOOKUP(E7,Préroulés_Indica[],16,FALSE),"-")</f>
        <v>9.5</v>
      </c>
      <c r="H7" s="170">
        <v>0.28000000000000003</v>
      </c>
      <c r="I7" s="181" t="s">
        <v>42</v>
      </c>
      <c r="J7" s="229" t="str">
        <f>IFERROR(VLOOKUP(E7,Préroulés_Indica[],8,FALSE),"")</f>
        <v>Fruité / Sucré</v>
      </c>
      <c r="K7" s="173" t="str">
        <f>IFERROR(VLOOKUP(E7,Préroulés_Indica[],2,FALSE),"-")</f>
        <v>Qc</v>
      </c>
    </row>
    <row r="8" spans="1:11" ht="23.25" customHeight="1">
      <c r="A8" s="164">
        <f>IFERROR(VLOOKUP(E8,Préroulés_Indica[],11,FALSE),"-")</f>
        <v>1</v>
      </c>
      <c r="B8" s="285" t="str">
        <f>IFERROR(VLOOKUP(E8,Préroulés_Indica[],12,FALSE),"-")</f>
        <v>x</v>
      </c>
      <c r="C8" s="166">
        <f>IFERROR(VLOOKUP(E8,Préroulés_Indica[],13,FALSE),"-")</f>
        <v>0.5</v>
      </c>
      <c r="D8" s="220" t="str">
        <f>IFERROR(VLOOKUP(E8,Préroulés_Indica[],14,FALSE),"-")</f>
        <v>g</v>
      </c>
      <c r="E8" s="370" t="s">
        <v>119</v>
      </c>
      <c r="F8" s="371" t="str">
        <f>IFERROR(VLOOKUP(E8,Préroulés_Indica[],6,FALSE),"-")</f>
        <v>OMY</v>
      </c>
      <c r="G8" s="286">
        <f>IFERROR(VLOOKUP(E8,Préroulés_Indica[],16,FALSE),"-")</f>
        <v>6</v>
      </c>
      <c r="H8" s="170">
        <v>0.25</v>
      </c>
      <c r="I8" s="181"/>
      <c r="J8" s="229" t="str">
        <f>IFERROR(VLOOKUP(E8,Préroulés_Indica[],8,FALSE),"")</f>
        <v>Boisé / Épicé</v>
      </c>
      <c r="K8" s="173" t="str">
        <f>IFERROR(VLOOKUP(E8,Préroulés_Indica[],2,FALSE),"-")</f>
        <v>Qc</v>
      </c>
    </row>
    <row r="9" spans="1:11" ht="23.25" customHeight="1">
      <c r="A9" s="164">
        <f>IFERROR(VLOOKUP(E9,Préroulés_Indica[],11,FALSE),"-")</f>
        <v>1</v>
      </c>
      <c r="B9" s="285" t="str">
        <f>IFERROR(VLOOKUP(E9,Préroulés_Indica[],12,FALSE),"-")</f>
        <v>x</v>
      </c>
      <c r="C9" s="166">
        <f>IFERROR(VLOOKUP(E9,Préroulés_Indica[],13,FALSE),"-")</f>
        <v>1</v>
      </c>
      <c r="D9" s="220" t="str">
        <f>IFERROR(VLOOKUP(E9,Préroulés_Indica[],14,FALSE),"-")</f>
        <v>g</v>
      </c>
      <c r="E9" s="370" t="s">
        <v>120</v>
      </c>
      <c r="F9" s="371" t="str">
        <f>IFERROR(VLOOKUP(E9,Préroulés_Indica[],6,FALSE),"-")</f>
        <v>Good Supply</v>
      </c>
      <c r="G9" s="286">
        <f>IFERROR(VLOOKUP(E9,Préroulés_Indica[],16,FALSE),"-")</f>
        <v>8.1</v>
      </c>
      <c r="H9" s="170">
        <v>0.23</v>
      </c>
      <c r="I9" s="181" t="s">
        <v>42</v>
      </c>
      <c r="J9" s="229" t="str">
        <f>IFERROR(VLOOKUP(E9,Préroulés_Indica[],8,FALSE),"")</f>
        <v>Fruité / Citronné</v>
      </c>
      <c r="K9" s="173" t="str">
        <f>IFERROR(VLOOKUP(E9,Préroulés_Indica[],2,FALSE),"-")</f>
        <v>-</v>
      </c>
    </row>
    <row r="10" spans="1:11" ht="23.25" customHeight="1">
      <c r="A10" s="164">
        <f>IFERROR(VLOOKUP(E10,Préroulés_Indica[],11,FALSE),"-")</f>
        <v>1</v>
      </c>
      <c r="B10" s="285" t="str">
        <f>IFERROR(VLOOKUP(E10,Préroulés_Indica[],12,FALSE),"-")</f>
        <v>x</v>
      </c>
      <c r="C10" s="166">
        <f>IFERROR(VLOOKUP(E10,Préroulés_Indica[],13,FALSE),"-")</f>
        <v>0.5</v>
      </c>
      <c r="D10" s="220" t="str">
        <f>IFERROR(VLOOKUP(E10,Préroulés_Indica[],14,FALSE),"-")</f>
        <v>g</v>
      </c>
      <c r="E10" s="370" t="s">
        <v>121</v>
      </c>
      <c r="F10" s="371" t="str">
        <f>IFERROR(VLOOKUP(E10,Préroulés_Indica[],6,FALSE),"-")</f>
        <v>Canaca</v>
      </c>
      <c r="G10" s="286">
        <f>IFERROR(VLOOKUP(E10,Préroulés_Indica[],16,FALSE),"-")</f>
        <v>5.0999999999999996</v>
      </c>
      <c r="H10" s="170">
        <v>0.22</v>
      </c>
      <c r="I10" s="181" t="s">
        <v>42</v>
      </c>
      <c r="J10" s="229" t="str">
        <f>IFERROR(VLOOKUP(E10,Préroulés_Indica[],8,FALSE),"")</f>
        <v>Fromagé / Épicé</v>
      </c>
      <c r="K10" s="173" t="str">
        <f>IFERROR(VLOOKUP(E10,Préroulés_Indica[],2,FALSE),"-")</f>
        <v>-</v>
      </c>
    </row>
    <row r="11" spans="1:11" ht="23.25" customHeight="1">
      <c r="A11" s="164">
        <f>IFERROR(VLOOKUP(E11,Préroulés_Indica[],11,FALSE),"-")</f>
        <v>1</v>
      </c>
      <c r="B11" s="285" t="str">
        <f>IFERROR(VLOOKUP(E11,Préroulés_Indica[],12,FALSE),"-")</f>
        <v>x</v>
      </c>
      <c r="C11" s="166">
        <f>IFERROR(VLOOKUP(E11,Préroulés_Indica[],13,FALSE),"-")</f>
        <v>1</v>
      </c>
      <c r="D11" s="220" t="str">
        <f>IFERROR(VLOOKUP(E11,Préroulés_Indica[],14,FALSE),"-")</f>
        <v>g</v>
      </c>
      <c r="E11" s="370" t="s">
        <v>41</v>
      </c>
      <c r="F11" s="371" t="str">
        <f>IFERROR(VLOOKUP(E11,Préroulés_Indica[],6,FALSE),"-")</f>
        <v>Riff</v>
      </c>
      <c r="G11" s="286">
        <f>IFERROR(VLOOKUP(E11,Préroulés_Indica[],16,FALSE),"-")</f>
        <v>10.6</v>
      </c>
      <c r="H11" s="170">
        <v>0.21</v>
      </c>
      <c r="I11" s="181" t="s">
        <v>42</v>
      </c>
      <c r="J11" s="229" t="str">
        <f>IFERROR(VLOOKUP(E11,Préroulés_Indica[],8,FALSE),"")</f>
        <v>Fruité / -</v>
      </c>
      <c r="K11" s="173" t="str">
        <f>IFERROR(VLOOKUP(E11,Préroulés_Indica[],2,FALSE),"-")</f>
        <v>-</v>
      </c>
    </row>
    <row r="12" spans="1:11" ht="23.25" customHeight="1">
      <c r="A12" s="164">
        <f>IFERROR(VLOOKUP(E12,Préroulés_Indica[],11,FALSE),"-")</f>
        <v>2</v>
      </c>
      <c r="B12" s="285" t="str">
        <f>IFERROR(VLOOKUP(E12,Préroulés_Indica[],12,FALSE),"-")</f>
        <v>x</v>
      </c>
      <c r="C12" s="166">
        <f>IFERROR(VLOOKUP(E12,Préroulés_Indica[],13,FALSE),"-")</f>
        <v>0.5</v>
      </c>
      <c r="D12" s="220" t="str">
        <f>IFERROR(VLOOKUP(E12,Préroulés_Indica[],14,FALSE),"-")</f>
        <v>g</v>
      </c>
      <c r="E12" s="370" t="s">
        <v>122</v>
      </c>
      <c r="F12" s="371" t="str">
        <f>IFERROR(VLOOKUP(E12,Préroulés_Indica[],6,FALSE),"-")</f>
        <v>7ACRES</v>
      </c>
      <c r="G12" s="286">
        <f>IFERROR(VLOOKUP(E12,Préroulés_Indica[],16,FALSE),"-")</f>
        <v>9.5</v>
      </c>
      <c r="H12" s="170">
        <v>0.24</v>
      </c>
      <c r="I12" s="181" t="s">
        <v>42</v>
      </c>
      <c r="J12" s="229" t="str">
        <f>IFERROR(VLOOKUP(E12,Préroulés_Indica[],8,FALSE),"")</f>
        <v>Mouffette  / Terreux</v>
      </c>
      <c r="K12" s="173" t="str">
        <f>IFERROR(VLOOKUP(E12,Préroulés_Indica[],2,FALSE),"-")</f>
        <v>-</v>
      </c>
    </row>
    <row r="13" spans="1:11" ht="23.25" customHeight="1">
      <c r="A13" s="164">
        <f>IFERROR(VLOOKUP(E13,Préroulés_Indica[],11,FALSE),"-")</f>
        <v>2</v>
      </c>
      <c r="B13" s="285" t="str">
        <f>IFERROR(VLOOKUP(E13,Préroulés_Indica[],12,FALSE),"-")</f>
        <v>x</v>
      </c>
      <c r="C13" s="166">
        <f>IFERROR(VLOOKUP(E13,Préroulés_Indica[],13,FALSE),"-")</f>
        <v>0.5</v>
      </c>
      <c r="D13" s="220" t="str">
        <f>IFERROR(VLOOKUP(E13,Préroulés_Indica[],14,FALSE),"-")</f>
        <v>g</v>
      </c>
      <c r="E13" s="370" t="s">
        <v>123</v>
      </c>
      <c r="F13" s="371" t="str">
        <f>IFERROR(VLOOKUP(E13,Préroulés_Indica[],6,FALSE),"-")</f>
        <v>Irony</v>
      </c>
      <c r="G13" s="286">
        <f>IFERROR(VLOOKUP(E13,Préroulés_Indica[],16,FALSE),"-")</f>
        <v>8.3000000000000007</v>
      </c>
      <c r="H13" s="170">
        <v>0.22</v>
      </c>
      <c r="I13" s="181"/>
      <c r="J13" s="229" t="str">
        <f>IFERROR(VLOOKUP(E13,Préroulés_Indica[],8,FALSE),"")</f>
        <v>Fruité / Sucré</v>
      </c>
      <c r="K13" s="173" t="str">
        <f>IFERROR(VLOOKUP(E13,Préroulés_Indica[],2,FALSE),"-")</f>
        <v>Qc</v>
      </c>
    </row>
    <row r="14" spans="1:11" ht="23.25" customHeight="1">
      <c r="A14" s="164">
        <f>IFERROR(VLOOKUP(E14,Préroulés_Indica[],11,FALSE),"-")</f>
        <v>3</v>
      </c>
      <c r="B14" s="285" t="str">
        <f>IFERROR(VLOOKUP(E14,Préroulés_Indica[],12,FALSE),"-")</f>
        <v>x</v>
      </c>
      <c r="C14" s="166">
        <f>IFERROR(VLOOKUP(E14,Préroulés_Indica[],13,FALSE),"-")</f>
        <v>0.5</v>
      </c>
      <c r="D14" s="220" t="str">
        <f>IFERROR(VLOOKUP(E14,Préroulés_Indica[],14,FALSE),"-")</f>
        <v>g</v>
      </c>
      <c r="E14" s="370" t="s">
        <v>124</v>
      </c>
      <c r="F14" s="371" t="str">
        <f>IFERROR(VLOOKUP(E14,Préroulés_Indica[],6,FALSE),"-")</f>
        <v>Fleurons</v>
      </c>
      <c r="G14" s="286">
        <f>IFERROR(VLOOKUP(E14,Préroulés_Indica[],16,FALSE),"-")</f>
        <v>11.4</v>
      </c>
      <c r="H14" s="170">
        <v>0.27</v>
      </c>
      <c r="I14" s="181" t="s">
        <v>42</v>
      </c>
      <c r="J14" s="229" t="str">
        <f>IFERROR(VLOOKUP(E14,Préroulés_Indica[],8,FALSE),"")</f>
        <v>- / -</v>
      </c>
      <c r="K14" s="173" t="str">
        <f>IFERROR(VLOOKUP(E14,Préroulés_Indica[],2,FALSE),"-")</f>
        <v>Qc</v>
      </c>
    </row>
    <row r="15" spans="1:11" ht="23.25" customHeight="1">
      <c r="A15" s="164">
        <f>IFERROR(VLOOKUP(E15,Préroulés_Indica[],11,FALSE),"-")</f>
        <v>3</v>
      </c>
      <c r="B15" s="285" t="str">
        <f>IFERROR(VLOOKUP(E15,Préroulés_Indica[],12,FALSE),"-")</f>
        <v>x</v>
      </c>
      <c r="C15" s="166">
        <f>IFERROR(VLOOKUP(E15,Préroulés_Indica[],13,FALSE),"-")</f>
        <v>0.5</v>
      </c>
      <c r="D15" s="220" t="str">
        <f>IFERROR(VLOOKUP(E15,Préroulés_Indica[],14,FALSE),"-")</f>
        <v>g</v>
      </c>
      <c r="E15" s="370" t="s">
        <v>236</v>
      </c>
      <c r="F15" s="371" t="str">
        <f>IFERROR(VLOOKUP(E15,Préroulés_Indica[],6,FALSE),"-")</f>
        <v>The Loud Plug</v>
      </c>
      <c r="G15" s="771">
        <f>IFERROR(VLOOKUP(E15,Préroulés_Indica[],16,FALSE),"-")</f>
        <v>17</v>
      </c>
      <c r="H15" s="170">
        <v>0.27</v>
      </c>
      <c r="I15" s="181" t="s">
        <v>42</v>
      </c>
      <c r="J15" s="229" t="str">
        <f>IFERROR(VLOOKUP(E15,Préroulés_Indica[],8,FALSE),"")</f>
        <v>Épicé / Sucre</v>
      </c>
      <c r="K15" s="173" t="str">
        <f>IFERROR(VLOOKUP(E15,Préroulés_Indica[],2,FALSE),"-")</f>
        <v>Qc</v>
      </c>
    </row>
    <row r="16" spans="1:11" ht="23.25" customHeight="1">
      <c r="A16" s="164">
        <f>IFERROR(VLOOKUP(E16,Préroulés_Indica[],11,FALSE),"-")</f>
        <v>3</v>
      </c>
      <c r="B16" s="285" t="str">
        <f>IFERROR(VLOOKUP(E16,Préroulés_Indica[],12,FALSE),"-")</f>
        <v>x</v>
      </c>
      <c r="C16" s="166">
        <f>IFERROR(VLOOKUP(E16,Préroulés_Indica[],13,FALSE),"-")</f>
        <v>0.5</v>
      </c>
      <c r="D16" s="220" t="str">
        <f>IFERROR(VLOOKUP(E16,Préroulés_Indica[],14,FALSE),"-")</f>
        <v>g</v>
      </c>
      <c r="E16" s="370" t="s">
        <v>207</v>
      </c>
      <c r="F16" s="371" t="str">
        <f>IFERROR(VLOOKUP(E16,Préroulés_Indica[],6,FALSE),"-")</f>
        <v>Spinach</v>
      </c>
      <c r="G16" s="286">
        <f>IFERROR(VLOOKUP(E16,Préroulés_Indica[],16,FALSE),"-")</f>
        <v>11.9</v>
      </c>
      <c r="H16" s="170">
        <v>0.25</v>
      </c>
      <c r="I16" s="181" t="s">
        <v>42</v>
      </c>
      <c r="J16" s="229" t="str">
        <f>IFERROR(VLOOKUP(E16,Préroulés_Indica[],8,FALSE),"")</f>
        <v>Sucré / Fruité</v>
      </c>
      <c r="K16" s="173" t="str">
        <f>IFERROR(VLOOKUP(E16,Préroulés_Indica[],2,FALSE),"-")</f>
        <v>-</v>
      </c>
    </row>
    <row r="17" spans="1:11" ht="23.25" customHeight="1">
      <c r="A17" s="164">
        <f>IFERROR(VLOOKUP(E17,Préroulés_Indica[],11,FALSE),"-")</f>
        <v>3</v>
      </c>
      <c r="B17" s="285" t="str">
        <f>IFERROR(VLOOKUP(E17,Préroulés_Indica[],12,FALSE),"-")</f>
        <v>x</v>
      </c>
      <c r="C17" s="166">
        <f>IFERROR(VLOOKUP(E17,Préroulés_Indica[],13,FALSE),"-")</f>
        <v>0.5</v>
      </c>
      <c r="D17" s="220" t="str">
        <f>IFERROR(VLOOKUP(E17,Préroulés_Indica[],14,FALSE),"-")</f>
        <v>g</v>
      </c>
      <c r="E17" s="370" t="s">
        <v>125</v>
      </c>
      <c r="F17" s="371" t="str">
        <f>IFERROR(VLOOKUP(E17,Préroulés_Indica[],6,FALSE),"-")</f>
        <v>San Rafael '71</v>
      </c>
      <c r="G17" s="771">
        <f>IFERROR(VLOOKUP(E17,Préroulés_Indica[],16,FALSE),"-")</f>
        <v>17</v>
      </c>
      <c r="H17" s="170">
        <v>0.25</v>
      </c>
      <c r="I17" s="181" t="s">
        <v>42</v>
      </c>
      <c r="J17" s="229" t="str">
        <f>IFERROR(VLOOKUP(E17,Préroulés_Indica[],8,FALSE),"")</f>
        <v>Sucré / Diesel</v>
      </c>
      <c r="K17" s="173" t="str">
        <f>IFERROR(VLOOKUP(E17,Préroulés_Indica[],2,FALSE),"-")</f>
        <v>-</v>
      </c>
    </row>
    <row r="18" spans="1:11" ht="23.25" customHeight="1">
      <c r="A18" s="164">
        <f>IFERROR(VLOOKUP(E18,Préroulés_Indica[],11,FALSE),"-")</f>
        <v>3</v>
      </c>
      <c r="B18" s="285" t="str">
        <f>IFERROR(VLOOKUP(E18,Préroulés_Indica[],12,FALSE),"-")</f>
        <v>x</v>
      </c>
      <c r="C18" s="166">
        <f>IFERROR(VLOOKUP(E18,Préroulés_Indica[],13,FALSE),"-")</f>
        <v>0.5</v>
      </c>
      <c r="D18" s="220" t="str">
        <f>IFERROR(VLOOKUP(E18,Préroulés_Indica[],14,FALSE),"-")</f>
        <v>g</v>
      </c>
      <c r="E18" s="370" t="s">
        <v>126</v>
      </c>
      <c r="F18" s="371" t="str">
        <f>IFERROR(VLOOKUP(E18,Préroulés_Indica[],6,FALSE),"-")</f>
        <v>Promenade</v>
      </c>
      <c r="G18" s="286">
        <f>IFERROR(VLOOKUP(E18,Préroulés_Indica[],16,FALSE),"-")</f>
        <v>10.6</v>
      </c>
      <c r="H18" s="170">
        <v>0.23</v>
      </c>
      <c r="I18" s="181" t="s">
        <v>42</v>
      </c>
      <c r="J18" s="229" t="str">
        <f>IFERROR(VLOOKUP(E18,Préroulés_Indica[],8,FALSE),"")</f>
        <v>Épicé / Moufette</v>
      </c>
      <c r="K18" s="173" t="str">
        <f>IFERROR(VLOOKUP(E18,Préroulés_Indica[],2,FALSE),"-")</f>
        <v>-</v>
      </c>
    </row>
    <row r="19" spans="1:11" ht="23.25" customHeight="1">
      <c r="A19" s="164">
        <f>IFERROR(VLOOKUP(E19,Préroulés_Indica[],11,FALSE),"-")</f>
        <v>3</v>
      </c>
      <c r="B19" s="285" t="str">
        <f>IFERROR(VLOOKUP(E19,Préroulés_Indica[],12,FALSE),"-")</f>
        <v>x</v>
      </c>
      <c r="C19" s="166">
        <f>IFERROR(VLOOKUP(E19,Préroulés_Indica[],13,FALSE),"-")</f>
        <v>0.5</v>
      </c>
      <c r="D19" s="220" t="str">
        <f>IFERROR(VLOOKUP(E19,Préroulés_Indica[],14,FALSE),"-")</f>
        <v>g</v>
      </c>
      <c r="E19" s="370" t="s">
        <v>127</v>
      </c>
      <c r="F19" s="371" t="str">
        <f>IFERROR(VLOOKUP(E19,Préroulés_Indica[],6,FALSE),"-")</f>
        <v>Promenade</v>
      </c>
      <c r="G19" s="771">
        <f>IFERROR(VLOOKUP(E19,Préroulés_Indica[],16,FALSE),"-")</f>
        <v>9.9</v>
      </c>
      <c r="H19" s="170">
        <v>0.21</v>
      </c>
      <c r="I19" s="181"/>
      <c r="J19" s="229" t="str">
        <f>IFERROR(VLOOKUP(E19,Préroulés_Indica[],8,FALSE),"")</f>
        <v>Sucré / Diesel</v>
      </c>
      <c r="K19" s="173" t="str">
        <f>IFERROR(VLOOKUP(E19,Préroulés_Indica[],2,FALSE),"-")</f>
        <v>-</v>
      </c>
    </row>
    <row r="20" spans="1:11" ht="23.25" customHeight="1">
      <c r="A20" s="164">
        <f>IFERROR(VLOOKUP(E20,Préroulés_Indica[],11,FALSE),"-")</f>
        <v>3</v>
      </c>
      <c r="B20" s="285" t="str">
        <f>IFERROR(VLOOKUP(E20,Préroulés_Indica[],12,FALSE),"-")</f>
        <v>x</v>
      </c>
      <c r="C20" s="166">
        <f>IFERROR(VLOOKUP(E20,Préroulés_Indica[],13,FALSE),"-")</f>
        <v>0.5</v>
      </c>
      <c r="D20" s="220" t="str">
        <f>IFERROR(VLOOKUP(E20,Préroulés_Indica[],14,FALSE),"-")</f>
        <v>g</v>
      </c>
      <c r="E20" s="370" t="s">
        <v>128</v>
      </c>
      <c r="F20" s="371" t="str">
        <f>IFERROR(VLOOKUP(E20,Préroulés_Indica[],6,FALSE),"-")</f>
        <v>San Rafael '71</v>
      </c>
      <c r="G20" s="286">
        <f>IFERROR(VLOOKUP(E20,Préroulés_Indica[],16,FALSE),"-")</f>
        <v>17</v>
      </c>
      <c r="H20" s="170">
        <v>0.21</v>
      </c>
      <c r="I20" s="181" t="s">
        <v>42</v>
      </c>
      <c r="J20" s="229" t="str">
        <f>IFERROR(VLOOKUP(E20,Préroulés_Indica[],8,FALSE),"")</f>
        <v>Citronné / Floral</v>
      </c>
      <c r="K20" s="173" t="str">
        <f>IFERROR(VLOOKUP(E20,Préroulés_Indica[],2,FALSE),"-")</f>
        <v>-</v>
      </c>
    </row>
    <row r="21" spans="1:11" ht="23.25" customHeight="1">
      <c r="A21" s="164">
        <f>IFERROR(VLOOKUP(E21,Préroulés_Indica[],11,FALSE),"-")</f>
        <v>3</v>
      </c>
      <c r="B21" s="285" t="str">
        <f>IFERROR(VLOOKUP(E21,Préroulés_Indica[],12,FALSE),"-")</f>
        <v>x</v>
      </c>
      <c r="C21" s="166">
        <f>IFERROR(VLOOKUP(E21,Préroulés_Indica[],13,FALSE),"-")</f>
        <v>0.5</v>
      </c>
      <c r="D21" s="220" t="str">
        <f>IFERROR(VLOOKUP(E21,Préroulés_Indica[],14,FALSE),"-")</f>
        <v>g</v>
      </c>
      <c r="E21" s="370" t="s">
        <v>237</v>
      </c>
      <c r="F21" s="371" t="str">
        <f>IFERROR(VLOOKUP(E21,Préroulés_Indica[],6,FALSE),"-")</f>
        <v>Hazo</v>
      </c>
      <c r="G21" s="286">
        <f>IFERROR(VLOOKUP(E21,Préroulés_Indica[],16,FALSE),"-")</f>
        <v>11</v>
      </c>
      <c r="H21" s="170">
        <v>0.17</v>
      </c>
      <c r="I21" s="181" t="s">
        <v>42</v>
      </c>
      <c r="J21" s="229" t="str">
        <f>IFERROR(VLOOKUP(E21,Préroulés_Indica[],8,FALSE),"")</f>
        <v>Fruité / Sucre</v>
      </c>
      <c r="K21" s="173" t="str">
        <f>IFERROR(VLOOKUP(E21,Préroulés_Indica[],2,FALSE),"-")</f>
        <v>Qc</v>
      </c>
    </row>
    <row r="22" spans="1:11" ht="23.25" customHeight="1">
      <c r="A22" s="164">
        <f>IFERROR(VLOOKUP(E22,Préroulés_Indica[],11,FALSE),"-")</f>
        <v>5</v>
      </c>
      <c r="B22" s="285" t="str">
        <f>IFERROR(VLOOKUP(E22,Préroulés_Indica[],12,FALSE),"-")</f>
        <v>x</v>
      </c>
      <c r="C22" s="166">
        <f>IFERROR(VLOOKUP(E22,Préroulés_Indica[],13,FALSE),"-")</f>
        <v>0.5</v>
      </c>
      <c r="D22" s="220" t="str">
        <f>IFERROR(VLOOKUP(E22,Préroulés_Indica[],14,FALSE),"-")</f>
        <v>g</v>
      </c>
      <c r="E22" s="370" t="s">
        <v>238</v>
      </c>
      <c r="F22" s="371" t="str">
        <f>IFERROR(VLOOKUP(E22,Préroulés_Indica[],6,FALSE),"-")</f>
        <v>Pecko</v>
      </c>
      <c r="G22" s="286">
        <f>IFERROR(VLOOKUP(E22,Préroulés_Indica[],16,FALSE),"-")</f>
        <v>41.4</v>
      </c>
      <c r="H22" s="170">
        <v>0.28999999999999998</v>
      </c>
      <c r="I22" s="181" t="s">
        <v>42</v>
      </c>
      <c r="J22" s="229" t="str">
        <f>IFERROR(VLOOKUP(E22,Préroulés_Indica[],8,FALSE),"")</f>
        <v>Diesel / -</v>
      </c>
      <c r="K22" s="173" t="str">
        <f>IFERROR(VLOOKUP(E22,Préroulés_Indica[],2,FALSE),"-")</f>
        <v>Qc</v>
      </c>
    </row>
    <row r="23" spans="1:11" ht="23.25" customHeight="1">
      <c r="A23" s="164">
        <f>IFERROR(VLOOKUP(E23,Préroulés_Indica[],11,FALSE),"-")</f>
        <v>5</v>
      </c>
      <c r="B23" s="285" t="str">
        <f>IFERROR(VLOOKUP(E23,Préroulés_Indica[],12,FALSE),"-")</f>
        <v>x</v>
      </c>
      <c r="C23" s="166">
        <f>IFERROR(VLOOKUP(E23,Préroulés_Indica[],13,FALSE),"-")</f>
        <v>0.5</v>
      </c>
      <c r="D23" s="220" t="str">
        <f>IFERROR(VLOOKUP(E23,Préroulés_Indica[],14,FALSE),"-")</f>
        <v>g</v>
      </c>
      <c r="E23" s="370" t="s">
        <v>129</v>
      </c>
      <c r="F23" s="371" t="str">
        <f>IFERROR(VLOOKUP(E23,Préroulés_Indica[],6,FALSE),"-")</f>
        <v>Ono Cannabis</v>
      </c>
      <c r="G23" s="771">
        <f>IFERROR(VLOOKUP(E23,Préroulés_Indica[],16,FALSE),"-")</f>
        <v>24.9</v>
      </c>
      <c r="H23" s="170">
        <v>0.28999999999999998</v>
      </c>
      <c r="I23" s="181" t="s">
        <v>42</v>
      </c>
      <c r="J23" s="229" t="str">
        <f>IFERROR(VLOOKUP(E23,Préroulés_Indica[],8,FALSE),"")</f>
        <v>Fruité / Sucré</v>
      </c>
      <c r="K23" s="173" t="str">
        <f>IFERROR(VLOOKUP(E23,Préroulés_Indica[],2,FALSE),"-")</f>
        <v>Qc</v>
      </c>
    </row>
    <row r="24" spans="1:11" ht="23.25" customHeight="1">
      <c r="A24" s="164">
        <f>IFERROR(VLOOKUP(E24,Préroulés_Indica[],11,FALSE),"-")</f>
        <v>5</v>
      </c>
      <c r="B24" s="285" t="str">
        <f>IFERROR(VLOOKUP(E24,Préroulés_Indica[],12,FALSE),"-")</f>
        <v>x</v>
      </c>
      <c r="C24" s="166">
        <f>IFERROR(VLOOKUP(E24,Préroulés_Indica[],13,FALSE),"-")</f>
        <v>0.5</v>
      </c>
      <c r="D24" s="220" t="str">
        <f>IFERROR(VLOOKUP(E24,Préroulés_Indica[],14,FALSE),"-")</f>
        <v>g</v>
      </c>
      <c r="E24" s="370" t="s">
        <v>130</v>
      </c>
      <c r="F24" s="371" t="str">
        <f>IFERROR(VLOOKUP(E24,Préroulés_Indica[],6,FALSE),"-")</f>
        <v>R'Belle</v>
      </c>
      <c r="G24" s="286">
        <f>IFERROR(VLOOKUP(E24,Préroulés_Indica[],16,FALSE),"-")</f>
        <v>22.9</v>
      </c>
      <c r="H24" s="170">
        <v>0.28999999999999998</v>
      </c>
      <c r="I24" s="181" t="s">
        <v>42</v>
      </c>
      <c r="J24" s="229" t="str">
        <f>IFERROR(VLOOKUP(E24,Préroulés_Indica[],8,FALSE),"")</f>
        <v>Fruité / Épicé</v>
      </c>
      <c r="K24" s="173" t="str">
        <f>IFERROR(VLOOKUP(E24,Préroulés_Indica[],2,FALSE),"-")</f>
        <v>Qc</v>
      </c>
    </row>
    <row r="25" spans="1:11" ht="23.25" customHeight="1">
      <c r="A25" s="164">
        <f>IFERROR(VLOOKUP(E25,Préroulés_Indica[],11,FALSE),"-")</f>
        <v>5</v>
      </c>
      <c r="B25" s="285" t="str">
        <f>IFERROR(VLOOKUP(E25,Préroulés_Indica[],12,FALSE),"-")</f>
        <v>x</v>
      </c>
      <c r="C25" s="166">
        <f>IFERROR(VLOOKUP(E25,Préroulés_Indica[],13,FALSE),"-")</f>
        <v>0.5</v>
      </c>
      <c r="D25" s="220" t="str">
        <f>IFERROR(VLOOKUP(E25,Préroulés_Indica[],14,FALSE),"-")</f>
        <v>g</v>
      </c>
      <c r="E25" s="370" t="s">
        <v>239</v>
      </c>
      <c r="F25" s="371" t="str">
        <f>IFERROR(VLOOKUP(E25,Préroulés_Indica[],6,FALSE),"-")</f>
        <v>Tribal</v>
      </c>
      <c r="G25" s="286">
        <f>IFERROR(VLOOKUP(E25,Préroulés_Indica[],16,FALSE),"-")</f>
        <v>23.6</v>
      </c>
      <c r="H25" s="170">
        <v>0.26</v>
      </c>
      <c r="I25" s="181" t="s">
        <v>42</v>
      </c>
      <c r="J25" s="229" t="str">
        <f>IFERROR(VLOOKUP(E25,Préroulés_Indica[],8,FALSE),"")</f>
        <v>Floral / Sucre</v>
      </c>
      <c r="K25" s="173" t="str">
        <f>IFERROR(VLOOKUP(E25,Préroulés_Indica[],2,FALSE),"-")</f>
        <v>Qc</v>
      </c>
    </row>
    <row r="26" spans="1:11" ht="23.25" customHeight="1">
      <c r="A26" s="164">
        <f>IFERROR(VLOOKUP(E26,Préroulés_Indica[],11,FALSE),"-")</f>
        <v>5</v>
      </c>
      <c r="B26" s="285" t="str">
        <f>IFERROR(VLOOKUP(E26,Préroulés_Indica[],12,FALSE),"-")</f>
        <v>x</v>
      </c>
      <c r="C26" s="166">
        <f>IFERROR(VLOOKUP(E26,Préroulés_Indica[],13,FALSE),"-")</f>
        <v>0.5</v>
      </c>
      <c r="D26" s="220" t="str">
        <f>IFERROR(VLOOKUP(E26,Préroulés_Indica[],14,FALSE),"-")</f>
        <v>g</v>
      </c>
      <c r="E26" s="370" t="s">
        <v>131</v>
      </c>
      <c r="F26" s="371" t="str">
        <f>IFERROR(VLOOKUP(E26,Préroulés_Indica[],6,FALSE),"-")</f>
        <v>Tribal</v>
      </c>
      <c r="G26" s="771">
        <f>IFERROR(VLOOKUP(E26,Préroulés_Indica[],16,FALSE),"-")</f>
        <v>23</v>
      </c>
      <c r="H26" s="170">
        <v>0.25</v>
      </c>
      <c r="I26" s="181" t="s">
        <v>42</v>
      </c>
      <c r="J26" s="229" t="str">
        <f>IFERROR(VLOOKUP(E26,Préroulés_Indica[],8,FALSE),"")</f>
        <v>Diesel / Fruité</v>
      </c>
      <c r="K26" s="173" t="str">
        <f>IFERROR(VLOOKUP(E26,Préroulés_Indica[],2,FALSE),"-")</f>
        <v>Qc</v>
      </c>
    </row>
    <row r="27" spans="1:11" ht="23.25" customHeight="1">
      <c r="A27" s="164">
        <f>IFERROR(VLOOKUP(E27,Préroulés_Indica[],11,FALSE),"-")</f>
        <v>5</v>
      </c>
      <c r="B27" s="285" t="str">
        <f>IFERROR(VLOOKUP(E27,Préroulés_Indica[],12,FALSE),"-")</f>
        <v>x</v>
      </c>
      <c r="C27" s="166">
        <f>IFERROR(VLOOKUP(E27,Préroulés_Indica[],13,FALSE),"-")</f>
        <v>0.5</v>
      </c>
      <c r="D27" s="220" t="str">
        <f>IFERROR(VLOOKUP(E27,Préroulés_Indica[],14,FALSE),"-")</f>
        <v>g</v>
      </c>
      <c r="E27" s="370" t="s">
        <v>132</v>
      </c>
      <c r="F27" s="371" t="str">
        <f>IFERROR(VLOOKUP(E27,Préroulés_Indica[],6,FALSE),"-")</f>
        <v>Tribal</v>
      </c>
      <c r="G27" s="286">
        <f>IFERROR(VLOOKUP(E27,Préroulés_Indica[],16,FALSE),"-")</f>
        <v>23</v>
      </c>
      <c r="H27" s="170">
        <v>0.24</v>
      </c>
      <c r="I27" s="181" t="s">
        <v>42</v>
      </c>
      <c r="J27" s="229" t="str">
        <f>IFERROR(VLOOKUP(E27,Préroulés_Indica[],8,FALSE),"")</f>
        <v>Épicé / Sucré</v>
      </c>
      <c r="K27" s="173" t="str">
        <f>IFERROR(VLOOKUP(E27,Préroulés_Indica[],2,FALSE),"-")</f>
        <v>Qc</v>
      </c>
    </row>
    <row r="28" spans="1:11" ht="23.25" customHeight="1">
      <c r="A28" s="164">
        <f>IFERROR(VLOOKUP(E28,Préroulés_Indica[],11,FALSE),"-")</f>
        <v>5</v>
      </c>
      <c r="B28" s="285" t="str">
        <f>IFERROR(VLOOKUP(E28,Préroulés_Indica[],12,FALSE),"-")</f>
        <v>x</v>
      </c>
      <c r="C28" s="166">
        <f>IFERROR(VLOOKUP(E28,Préroulés_Indica[],13,FALSE),"-")</f>
        <v>0.5</v>
      </c>
      <c r="D28" s="220" t="str">
        <f>IFERROR(VLOOKUP(E28,Préroulés_Indica[],14,FALSE),"-")</f>
        <v>g</v>
      </c>
      <c r="E28" s="370" t="s">
        <v>133</v>
      </c>
      <c r="F28" s="371" t="str">
        <f>IFERROR(VLOOKUP(E28,Préroulés_Indica[],6,FALSE),"-")</f>
        <v>Tribal</v>
      </c>
      <c r="G28" s="286">
        <f>IFERROR(VLOOKUP(E28,Préroulés_Indica[],16,FALSE),"-")</f>
        <v>23</v>
      </c>
      <c r="H28" s="170">
        <v>0.23</v>
      </c>
      <c r="I28" s="181" t="s">
        <v>42</v>
      </c>
      <c r="J28" s="229" t="str">
        <f>IFERROR(VLOOKUP(E28,Préroulés_Indica[],8,FALSE),"")</f>
        <v>Diesel / Épicé</v>
      </c>
      <c r="K28" s="173" t="str">
        <f>IFERROR(VLOOKUP(E28,Préroulés_Indica[],2,FALSE),"-")</f>
        <v>Qc</v>
      </c>
    </row>
    <row r="29" spans="1:11" ht="23.25" customHeight="1">
      <c r="A29" s="164">
        <f>IFERROR(VLOOKUP(E29,Préroulés_Indica[],11,FALSE),"-")</f>
        <v>6</v>
      </c>
      <c r="B29" s="285" t="str">
        <f>IFERROR(VLOOKUP(E29,Préroulés_Indica[],12,FALSE),"-")</f>
        <v>x</v>
      </c>
      <c r="C29" s="166">
        <f>IFERROR(VLOOKUP(E29,Préroulés_Indica[],13,FALSE),"-")</f>
        <v>0.35</v>
      </c>
      <c r="D29" s="220" t="str">
        <f>IFERROR(VLOOKUP(E29,Préroulés_Indica[],14,FALSE),"-")</f>
        <v>g</v>
      </c>
      <c r="E29" s="370" t="s">
        <v>134</v>
      </c>
      <c r="F29" s="371" t="str">
        <f>IFERROR(VLOOKUP(E29,Préroulés_Indica[],6,FALSE),"-")</f>
        <v>Fleurons</v>
      </c>
      <c r="G29" s="286">
        <f>IFERROR(VLOOKUP(E29,Préroulés_Indica[],16,FALSE),"-")</f>
        <v>17.5</v>
      </c>
      <c r="H29" s="170">
        <v>0.25</v>
      </c>
      <c r="I29" s="181"/>
      <c r="J29" s="229" t="str">
        <f>IFERROR(VLOOKUP(E29,Préroulés_Indica[],8,FALSE),"")</f>
        <v>- / -</v>
      </c>
      <c r="K29" s="173" t="str">
        <f>IFERROR(VLOOKUP(E29,Préroulés_Indica[],2,FALSE),"-")</f>
        <v>Qc</v>
      </c>
    </row>
    <row r="30" spans="1:11" ht="23.25" customHeight="1">
      <c r="A30" s="164">
        <f>IFERROR(VLOOKUP(E30,Préroulés_Indica[],11,FALSE),"-")</f>
        <v>7</v>
      </c>
      <c r="B30" s="285" t="str">
        <f>IFERROR(VLOOKUP(E30,Préroulés_Indica[],12,FALSE),"-")</f>
        <v>x</v>
      </c>
      <c r="C30" s="166">
        <f>IFERROR(VLOOKUP(E30,Préroulés_Indica[],13,FALSE),"-")</f>
        <v>0.5</v>
      </c>
      <c r="D30" s="220" t="str">
        <f>IFERROR(VLOOKUP(E30,Préroulés_Indica[],14,FALSE),"-")</f>
        <v>g</v>
      </c>
      <c r="E30" s="370" t="s">
        <v>135</v>
      </c>
      <c r="F30" s="371" t="str">
        <f>IFERROR(VLOOKUP(E30,Préroulés_Indica[],6,FALSE),"-")</f>
        <v>San Rafael '71</v>
      </c>
      <c r="G30" s="286">
        <f>IFERROR(VLOOKUP(E30,Préroulés_Indica[],16,FALSE),"-")</f>
        <v>31.1</v>
      </c>
      <c r="H30" s="170">
        <v>0.26</v>
      </c>
      <c r="I30" s="181" t="s">
        <v>42</v>
      </c>
      <c r="J30" s="229" t="str">
        <f>IFERROR(VLOOKUP(E30,Préroulés_Indica[],8,FALSE),"")</f>
        <v>Fruité / Épicé</v>
      </c>
      <c r="K30" s="173" t="str">
        <f>IFERROR(VLOOKUP(E30,Préroulés_Indica[],2,FALSE),"-")</f>
        <v>-</v>
      </c>
    </row>
    <row r="31" spans="1:11" ht="23.25" customHeight="1">
      <c r="A31" s="164">
        <f>IFERROR(VLOOKUP(E31,Préroulés_Indica[],11,FALSE),"-")</f>
        <v>7</v>
      </c>
      <c r="B31" s="285" t="str">
        <f>IFERROR(VLOOKUP(E31,Préroulés_Indica[],12,FALSE),"-")</f>
        <v>x</v>
      </c>
      <c r="C31" s="166">
        <f>IFERROR(VLOOKUP(E31,Préroulés_Indica[],13,FALSE),"-")</f>
        <v>0.5</v>
      </c>
      <c r="D31" s="220" t="str">
        <f>IFERROR(VLOOKUP(E31,Préroulés_Indica[],14,FALSE),"-")</f>
        <v>g</v>
      </c>
      <c r="E31" s="370" t="s">
        <v>136</v>
      </c>
      <c r="F31" s="371" t="str">
        <f>IFERROR(VLOOKUP(E31,Préroulés_Indica[],6,FALSE),"-")</f>
        <v>Daily Special</v>
      </c>
      <c r="G31" s="286">
        <f>IFERROR(VLOOKUP(E31,Préroulés_Indica[],16,FALSE),"-")</f>
        <v>24.6</v>
      </c>
      <c r="H31" s="170">
        <v>0.24</v>
      </c>
      <c r="I31" s="181" t="s">
        <v>42</v>
      </c>
      <c r="J31" s="229" t="str">
        <f>IFERROR(VLOOKUP(E31,Préroulés_Indica[],8,FALSE),"")</f>
        <v>Diesel / Épicé</v>
      </c>
      <c r="K31" s="173" t="str">
        <f>IFERROR(VLOOKUP(E31,Préroulés_Indica[],2,FALSE),"-")</f>
        <v>-</v>
      </c>
    </row>
    <row r="32" spans="1:11" ht="23.25" customHeight="1">
      <c r="A32" s="164">
        <f>IFERROR(VLOOKUP(E32,Préroulés_Indica[],11,FALSE),"-")</f>
        <v>9</v>
      </c>
      <c r="B32" s="285" t="str">
        <f>IFERROR(VLOOKUP(E32,Préroulés_Indica[],12,FALSE),"-")</f>
        <v>x</v>
      </c>
      <c r="C32" s="166">
        <f>IFERROR(VLOOKUP(E32,Préroulés_Indica[],13,FALSE),"-")</f>
        <v>0.45</v>
      </c>
      <c r="D32" s="220" t="str">
        <f>IFERROR(VLOOKUP(E32,Préroulés_Indica[],14,FALSE),"-")</f>
        <v>g</v>
      </c>
      <c r="E32" s="370" t="s">
        <v>137</v>
      </c>
      <c r="F32" s="371" t="str">
        <f>IFERROR(VLOOKUP(E32,Préroulés_Indica[],6,FALSE),"-")</f>
        <v>Bleuh</v>
      </c>
      <c r="G32" s="286">
        <f>IFERROR(VLOOKUP(E32,Préroulés_Indica[],16,FALSE),"-")</f>
        <v>30</v>
      </c>
      <c r="H32" s="170">
        <v>0.28000000000000003</v>
      </c>
      <c r="I32" s="181" t="s">
        <v>42</v>
      </c>
      <c r="J32" s="229" t="str">
        <f>IFERROR(VLOOKUP(E32,Préroulés_Indica[],8,FALSE),"")</f>
        <v>- / -</v>
      </c>
      <c r="K32" s="173" t="str">
        <f>IFERROR(VLOOKUP(E32,Préroulés_Indica[],2,FALSE),"-")</f>
        <v>Qc</v>
      </c>
    </row>
    <row r="33" spans="1:19" ht="23.25" customHeight="1">
      <c r="A33" s="164">
        <f>IFERROR(VLOOKUP(E33,Préroulés_Indica[],11,FALSE),"-")</f>
        <v>10</v>
      </c>
      <c r="B33" s="285" t="str">
        <f>IFERROR(VLOOKUP(E33,Préroulés_Indica[],12,FALSE),"-")</f>
        <v>x</v>
      </c>
      <c r="C33" s="166">
        <f>IFERROR(VLOOKUP(E33,Préroulés_Indica[],13,FALSE),"-")</f>
        <v>0.35</v>
      </c>
      <c r="D33" s="220" t="str">
        <f>IFERROR(VLOOKUP(E33,Préroulés_Indica[],14,FALSE),"-")</f>
        <v>g</v>
      </c>
      <c r="E33" s="370" t="s">
        <v>138</v>
      </c>
      <c r="F33" s="371" t="str">
        <f>IFERROR(VLOOKUP(E33,Préroulés_Indica[],6,FALSE),"-")</f>
        <v>Spinach</v>
      </c>
      <c r="G33" s="286">
        <f>IFERROR(VLOOKUP(E33,Préroulés_Indica[],16,FALSE),"-")</f>
        <v>24.5</v>
      </c>
      <c r="H33" s="170">
        <v>0.26</v>
      </c>
      <c r="I33" s="181" t="s">
        <v>42</v>
      </c>
      <c r="J33" s="229" t="str">
        <f>IFERROR(VLOOKUP(E33,Préroulés_Indica[],8,FALSE),"")</f>
        <v>Sucré / Fruité</v>
      </c>
      <c r="K33" s="173" t="str">
        <f>IFERROR(VLOOKUP(E33,Préroulés_Indica[],2,FALSE),"-")</f>
        <v>-</v>
      </c>
      <c r="M33" s="1378">
        <v>77010</v>
      </c>
      <c r="N33" s="1378"/>
      <c r="O33" s="1378"/>
      <c r="P33" s="1378"/>
      <c r="Q33" s="1378"/>
      <c r="R33" s="1378"/>
      <c r="S33" s="1378"/>
    </row>
    <row r="34" spans="1:19" ht="23.25" customHeight="1">
      <c r="A34" s="164">
        <f>IFERROR(VLOOKUP(E34,Préroulés_Indica[],11,FALSE),"-")</f>
        <v>10</v>
      </c>
      <c r="B34" s="285" t="str">
        <f>IFERROR(VLOOKUP(E34,Préroulés_Indica[],12,FALSE),"-")</f>
        <v>x</v>
      </c>
      <c r="C34" s="166">
        <f>IFERROR(VLOOKUP(E34,Préroulés_Indica[],13,FALSE),"-")</f>
        <v>0.35</v>
      </c>
      <c r="D34" s="220" t="str">
        <f>IFERROR(VLOOKUP(E34,Préroulés_Indica[],14,FALSE),"-")</f>
        <v>g</v>
      </c>
      <c r="E34" s="370" t="s">
        <v>240</v>
      </c>
      <c r="F34" s="371" t="str">
        <f>IFERROR(VLOOKUP(E34,Préroulés_Indica[],6,FALSE),"-")</f>
        <v>Fleurs de Lise</v>
      </c>
      <c r="G34" s="286">
        <f>IFERROR(VLOOKUP(E34,Préroulés_Indica[],16,FALSE),"-")</f>
        <v>28.7</v>
      </c>
      <c r="H34" s="170">
        <v>0.25</v>
      </c>
      <c r="I34" s="181" t="s">
        <v>42</v>
      </c>
      <c r="J34" s="229" t="str">
        <f>IFERROR(VLOOKUP(E34,Préroulés_Indica[],8,FALSE),"")</f>
        <v>Citronné / Diesel</v>
      </c>
      <c r="K34" s="173" t="str">
        <f>IFERROR(VLOOKUP(E34,Préroulés_Indica[],2,FALSE),"-")</f>
        <v>Qc</v>
      </c>
      <c r="M34" s="1378"/>
      <c r="N34" s="1378"/>
      <c r="O34" s="1378"/>
      <c r="P34" s="1378"/>
      <c r="Q34" s="1378"/>
      <c r="R34" s="1378"/>
      <c r="S34" s="1378"/>
    </row>
    <row r="35" spans="1:19" ht="23.25" customHeight="1">
      <c r="A35" s="164">
        <f>IFERROR(VLOOKUP(E35,Préroulés_Indica[],11,FALSE),"-")</f>
        <v>10</v>
      </c>
      <c r="B35" s="285" t="str">
        <f>IFERROR(VLOOKUP(E35,Préroulés_Indica[],12,FALSE),"-")</f>
        <v>x</v>
      </c>
      <c r="C35" s="166">
        <f>IFERROR(VLOOKUP(E35,Préroulés_Indica[],13,FALSE),"-")</f>
        <v>0.35</v>
      </c>
      <c r="D35" s="220" t="str">
        <f>IFERROR(VLOOKUP(E35,Préroulés_Indica[],14,FALSE),"-")</f>
        <v>g</v>
      </c>
      <c r="E35" s="370" t="s">
        <v>139</v>
      </c>
      <c r="F35" s="371" t="str">
        <f>IFERROR(VLOOKUP(E35,Préroulés_Indica[],6,FALSE),"-")</f>
        <v>Original Stash</v>
      </c>
      <c r="G35" s="286">
        <f>IFERROR(VLOOKUP(E35,Préroulés_Indica[],16,FALSE),"-")</f>
        <v>28.1</v>
      </c>
      <c r="H35" s="170">
        <v>0.22</v>
      </c>
      <c r="I35" s="181" t="s">
        <v>42</v>
      </c>
      <c r="J35" s="229" t="str">
        <f>IFERROR(VLOOKUP(E35,Préroulés_Indica[],8,FALSE),"")</f>
        <v xml:space="preserve">Mouffette / </v>
      </c>
      <c r="K35" s="173" t="str">
        <f>IFERROR(VLOOKUP(E35,Préroulés_Indica[],2,FALSE),"-")</f>
        <v>Qc</v>
      </c>
      <c r="M35" s="1378"/>
      <c r="N35" s="1378"/>
      <c r="O35" s="1378"/>
      <c r="P35" s="1378"/>
      <c r="Q35" s="1378"/>
      <c r="R35" s="1378"/>
      <c r="S35" s="1378"/>
    </row>
    <row r="36" spans="1:19" ht="23.25" customHeight="1">
      <c r="A36" s="164">
        <f>IFERROR(VLOOKUP(E36,Préroulés_Indica[],11,FALSE),"-")</f>
        <v>10</v>
      </c>
      <c r="B36" s="285" t="str">
        <f>IFERROR(VLOOKUP(E36,Préroulés_Indica[],12,FALSE),"-")</f>
        <v>x</v>
      </c>
      <c r="C36" s="166">
        <f>IFERROR(VLOOKUP(E36,Préroulés_Indica[],13,FALSE),"-")</f>
        <v>0.35</v>
      </c>
      <c r="D36" s="220" t="str">
        <f>IFERROR(VLOOKUP(E36,Préroulés_Indica[],14,FALSE),"-")</f>
        <v>g</v>
      </c>
      <c r="E36" s="370" t="s">
        <v>140</v>
      </c>
      <c r="F36" s="371" t="str">
        <f>IFERROR(VLOOKUP(E36,Préroulés_Indica[],6,FALSE),"-")</f>
        <v>Color Cannabis</v>
      </c>
      <c r="G36" s="286">
        <f>IFERROR(VLOOKUP(E36,Préroulés_Indica[],16,FALSE),"-")</f>
        <v>22.2</v>
      </c>
      <c r="H36" s="170">
        <v>0.2</v>
      </c>
      <c r="I36" s="181" t="s">
        <v>42</v>
      </c>
      <c r="J36" s="229" t="str">
        <f>IFERROR(VLOOKUP(E36,Préroulés_Indica[],8,FALSE),"")</f>
        <v>Fruité / Floral</v>
      </c>
      <c r="K36" s="173" t="str">
        <f>IFERROR(VLOOKUP(E36,Préroulés_Indica[],2,FALSE),"-")</f>
        <v>-</v>
      </c>
      <c r="M36" s="1378"/>
      <c r="N36" s="1378"/>
      <c r="O36" s="1378"/>
      <c r="P36" s="1378"/>
      <c r="Q36" s="1378"/>
      <c r="R36" s="1378"/>
      <c r="S36" s="1378"/>
    </row>
    <row r="37" spans="1:19" ht="23.25" customHeight="1">
      <c r="A37" s="164">
        <f>IFERROR(VLOOKUP(E37,Préroulés_Indica[],11,FALSE),"-")</f>
        <v>10</v>
      </c>
      <c r="B37" s="285" t="str">
        <f>IFERROR(VLOOKUP(E37,Préroulés_Indica[],12,FALSE),"-")</f>
        <v>x</v>
      </c>
      <c r="C37" s="166">
        <f>IFERROR(VLOOKUP(E37,Préroulés_Indica[],13,FALSE),"-")</f>
        <v>0.35</v>
      </c>
      <c r="D37" s="220" t="str">
        <f>IFERROR(VLOOKUP(E37,Préroulés_Indica[],14,FALSE),"-")</f>
        <v>g</v>
      </c>
      <c r="E37" s="370" t="s">
        <v>141</v>
      </c>
      <c r="F37" s="371" t="str">
        <f>IFERROR(VLOOKUP(E37,Préroulés_Indica[],6,FALSE),"-")</f>
        <v>Vert</v>
      </c>
      <c r="G37" s="286">
        <f>IFERROR(VLOOKUP(E37,Préroulés_Indica[],16,FALSE),"-")</f>
        <v>29.2</v>
      </c>
      <c r="H37" s="170">
        <v>0.04</v>
      </c>
      <c r="I37" s="181">
        <v>0.12</v>
      </c>
      <c r="J37" s="229" t="str">
        <f>IFERROR(VLOOKUP(E37,Préroulés_Indica[],8,FALSE),"")</f>
        <v>Sucré / Fruité</v>
      </c>
      <c r="K37" s="173" t="str">
        <f>IFERROR(VLOOKUP(E37,Préroulés_Indica[],2,FALSE),"-")</f>
        <v>Qc</v>
      </c>
      <c r="M37" s="1378"/>
      <c r="N37" s="1378"/>
      <c r="O37" s="1378"/>
      <c r="P37" s="1378"/>
      <c r="Q37" s="1378"/>
      <c r="R37" s="1378"/>
      <c r="S37" s="1378"/>
    </row>
    <row r="38" spans="1:19" ht="23.25" customHeight="1">
      <c r="A38" s="164">
        <f>IFERROR(VLOOKUP(E38,Préroulés_Indica[],11,FALSE),"-")</f>
        <v>12</v>
      </c>
      <c r="B38" s="285" t="str">
        <f>IFERROR(VLOOKUP(E38,Préroulés_Indica[],12,FALSE),"-")</f>
        <v>x</v>
      </c>
      <c r="C38" s="166">
        <f>IFERROR(VLOOKUP(E38,Préroulés_Indica[],13,FALSE),"-")</f>
        <v>0.5</v>
      </c>
      <c r="D38" s="220" t="str">
        <f>IFERROR(VLOOKUP(E38,Préroulés_Indica[],14,FALSE),"-")</f>
        <v>g</v>
      </c>
      <c r="E38" s="370" t="s">
        <v>241</v>
      </c>
      <c r="F38" s="371" t="str">
        <f>IFERROR(VLOOKUP(E38,Préroulés_Indica[],6,FALSE),"-")</f>
        <v>Agropod</v>
      </c>
      <c r="G38" s="286">
        <f>IFERROR(VLOOKUP(E38,Préroulés_Indica[],16,FALSE),"-")</f>
        <v>44.2</v>
      </c>
      <c r="H38" s="170">
        <v>0.28000000000000003</v>
      </c>
      <c r="I38" s="181" t="s">
        <v>42</v>
      </c>
      <c r="J38" s="229" t="str">
        <f>IFERROR(VLOOKUP(E38,Préroulés_Indica[],8,FALSE),"")</f>
        <v>Citronné / Fruité</v>
      </c>
      <c r="K38" s="173" t="str">
        <f>IFERROR(VLOOKUP(E38,Préroulés_Indica[],2,FALSE),"-")</f>
        <v>Qc</v>
      </c>
      <c r="M38" s="1378"/>
      <c r="N38" s="1378"/>
      <c r="O38" s="1378"/>
      <c r="P38" s="1378"/>
      <c r="Q38" s="1378"/>
      <c r="R38" s="1378"/>
      <c r="S38" s="1378"/>
    </row>
    <row r="39" spans="1:19" ht="23.25" customHeight="1">
      <c r="A39" s="164">
        <f>IFERROR(VLOOKUP(E39,Préroulés_Indica[],11,FALSE),"-")</f>
        <v>12</v>
      </c>
      <c r="B39" s="285" t="str">
        <f>IFERROR(VLOOKUP(E39,Préroulés_Indica[],12,FALSE),"-")</f>
        <v>x</v>
      </c>
      <c r="C39" s="166">
        <f>IFERROR(VLOOKUP(E39,Préroulés_Indica[],13,FALSE),"-")</f>
        <v>0.5</v>
      </c>
      <c r="D39" s="220" t="str">
        <f>IFERROR(VLOOKUP(E39,Préroulés_Indica[],14,FALSE),"-")</f>
        <v>g</v>
      </c>
      <c r="E39" s="370" t="s">
        <v>57</v>
      </c>
      <c r="F39" s="371" t="str">
        <f>IFERROR(VLOOKUP(E39,Préroulés_Indica[],6,FALSE),"-")</f>
        <v>QcGoldtech</v>
      </c>
      <c r="G39" s="286">
        <f>IFERROR(VLOOKUP(E39,Préroulés_Indica[],16,FALSE),"-")</f>
        <v>49.7</v>
      </c>
      <c r="H39" s="170">
        <v>0.22</v>
      </c>
      <c r="I39" s="181" t="s">
        <v>42</v>
      </c>
      <c r="J39" s="229" t="str">
        <f>IFERROR(VLOOKUP(E39,Préroulés_Indica[],8,FALSE),"")</f>
        <v>Terreux / Sucré</v>
      </c>
      <c r="K39" s="173" t="str">
        <f>IFERROR(VLOOKUP(E39,Préroulés_Indica[],2,FALSE),"-")</f>
        <v>Qc</v>
      </c>
      <c r="M39" s="1378"/>
      <c r="N39" s="1378"/>
      <c r="O39" s="1378"/>
      <c r="P39" s="1378"/>
      <c r="Q39" s="1378"/>
      <c r="R39" s="1378"/>
      <c r="S39" s="1378"/>
    </row>
    <row r="40" spans="1:19" ht="23.25" customHeight="1">
      <c r="A40" s="164">
        <f>IFERROR(VLOOKUP(E40,Préroulés_Indica[],11,FALSE),"-")</f>
        <v>12</v>
      </c>
      <c r="B40" s="285" t="str">
        <f>IFERROR(VLOOKUP(E40,Préroulés_Indica[],12,FALSE),"-")</f>
        <v>x</v>
      </c>
      <c r="C40" s="166">
        <f>IFERROR(VLOOKUP(E40,Préroulés_Indica[],13,FALSE),"-")</f>
        <v>0.5</v>
      </c>
      <c r="D40" s="220" t="str">
        <f>IFERROR(VLOOKUP(E40,Préroulés_Indica[],14,FALSE),"-")</f>
        <v>g</v>
      </c>
      <c r="E40" s="370" t="s">
        <v>58</v>
      </c>
      <c r="F40" s="371" t="str">
        <f>IFERROR(VLOOKUP(E40,Préroulés_Indica[],6,FALSE),"-")</f>
        <v>Hexo Plus</v>
      </c>
      <c r="G40" s="286">
        <f>IFERROR(VLOOKUP(E40,Préroulés_Indica[],16,FALSE),"-")</f>
        <v>46.7</v>
      </c>
      <c r="H40" s="170">
        <v>0.22</v>
      </c>
      <c r="I40" s="181" t="s">
        <v>42</v>
      </c>
      <c r="J40" s="229" t="str">
        <f>IFERROR(VLOOKUP(E40,Préroulés_Indica[],8,FALSE),"")</f>
        <v>Fruité / Épicé</v>
      </c>
      <c r="K40" s="173" t="str">
        <f>IFERROR(VLOOKUP(E40,Préroulés_Indica[],2,FALSE),"-")</f>
        <v>Qc</v>
      </c>
      <c r="M40" s="1378"/>
      <c r="N40" s="1378"/>
      <c r="O40" s="1378"/>
      <c r="P40" s="1378"/>
      <c r="Q40" s="1378"/>
      <c r="R40" s="1378"/>
      <c r="S40" s="1378"/>
    </row>
    <row r="41" spans="1:19" ht="23.25" customHeight="1">
      <c r="A41" s="164">
        <f>IFERROR(VLOOKUP(E41,Préroulés_Indica[],11,FALSE),"-")</f>
        <v>14</v>
      </c>
      <c r="B41" s="285" t="str">
        <f>IFERROR(VLOOKUP(E41,Préroulés_Indica[],12,FALSE),"-")</f>
        <v>x</v>
      </c>
      <c r="C41" s="166">
        <f>IFERROR(VLOOKUP(E41,Préroulés_Indica[],13,FALSE),"-")</f>
        <v>0.5</v>
      </c>
      <c r="D41" s="220" t="str">
        <f>IFERROR(VLOOKUP(E41,Préroulés_Indica[],14,FALSE),"-")</f>
        <v>g</v>
      </c>
      <c r="E41" s="370" t="s">
        <v>142</v>
      </c>
      <c r="F41" s="371" t="str">
        <f>IFERROR(VLOOKUP(E41,Préroulés_Indica[],6,FALSE),"-")</f>
        <v>Shred</v>
      </c>
      <c r="G41" s="771">
        <f>IFERROR(VLOOKUP(E41,Préroulés_Indica[],16,FALSE),"-")</f>
        <v>43.9</v>
      </c>
      <c r="H41" s="170">
        <v>0.25</v>
      </c>
      <c r="I41" s="181"/>
      <c r="J41" s="229" t="str">
        <f>IFERROR(VLOOKUP(E41,Préroulés_Indica[],8,FALSE),"")</f>
        <v>Diesel / Moufette</v>
      </c>
      <c r="K41" s="173" t="str">
        <f>IFERROR(VLOOKUP(E41,Préroulés_Indica[],2,FALSE),"-")</f>
        <v>-</v>
      </c>
      <c r="M41" s="1378"/>
      <c r="N41" s="1378"/>
      <c r="O41" s="1378"/>
      <c r="P41" s="1378"/>
      <c r="Q41" s="1378"/>
      <c r="R41" s="1378"/>
      <c r="S41" s="1378"/>
    </row>
    <row r="42" spans="1:19" ht="23.25" customHeight="1">
      <c r="A42" s="164">
        <f>IFERROR(VLOOKUP(E42,Préroulés_Indica[],11,FALSE),"-")</f>
        <v>14</v>
      </c>
      <c r="B42" s="285" t="str">
        <f>IFERROR(VLOOKUP(E42,Préroulés_Indica[],12,FALSE),"-")</f>
        <v>x</v>
      </c>
      <c r="C42" s="166">
        <f>IFERROR(VLOOKUP(E42,Préroulés_Indica[],13,FALSE),"-")</f>
        <v>0.5</v>
      </c>
      <c r="D42" s="220" t="str">
        <f>IFERROR(VLOOKUP(E42,Préroulés_Indica[],14,FALSE),"-")</f>
        <v>g</v>
      </c>
      <c r="E42" s="370" t="s">
        <v>242</v>
      </c>
      <c r="F42" s="371" t="str">
        <f>IFERROR(VLOOKUP(E42,Préroulés_Indica[],6,FALSE),"-")</f>
        <v>Highly Dutch Organic</v>
      </c>
      <c r="G42" s="286">
        <f>IFERROR(VLOOKUP(E42,Préroulés_Indica[],16,FALSE),"-")</f>
        <v>47</v>
      </c>
      <c r="H42" s="170">
        <v>0.24</v>
      </c>
      <c r="I42" s="181" t="s">
        <v>42</v>
      </c>
      <c r="J42" s="229" t="str">
        <f>IFERROR(VLOOKUP(E42,Préroulés_Indica[],8,FALSE),"")</f>
        <v>- / -</v>
      </c>
      <c r="K42" s="173" t="str">
        <f>IFERROR(VLOOKUP(E42,Préroulés_Indica[],2,FALSE),"-")</f>
        <v>-</v>
      </c>
      <c r="M42" s="1378"/>
      <c r="N42" s="1378"/>
      <c r="O42" s="1378"/>
      <c r="P42" s="1378"/>
      <c r="Q42" s="1378"/>
      <c r="R42" s="1378"/>
      <c r="S42" s="1378"/>
    </row>
    <row r="43" spans="1:19" ht="23.25" customHeight="1">
      <c r="A43" s="164">
        <f>IFERROR(VLOOKUP(E43,Préroulés_Indica[],11,FALSE),"-")</f>
        <v>20</v>
      </c>
      <c r="B43" s="285" t="str">
        <f>IFERROR(VLOOKUP(E43,Préroulés_Indica[],12,FALSE),"-")</f>
        <v>x</v>
      </c>
      <c r="C43" s="166">
        <f>IFERROR(VLOOKUP(E43,Préroulés_Indica[],13,FALSE),"-")</f>
        <v>0.35</v>
      </c>
      <c r="D43" s="220" t="str">
        <f>IFERROR(VLOOKUP(E43,Préroulés_Indica[],14,FALSE),"-")</f>
        <v>g</v>
      </c>
      <c r="E43" s="370" t="s">
        <v>143</v>
      </c>
      <c r="F43" s="371" t="str">
        <f>IFERROR(VLOOKUP(E43,Préroulés_Indica[],6,FALSE),"-")</f>
        <v>OMY</v>
      </c>
      <c r="G43" s="771">
        <f>IFERROR(VLOOKUP(E43,Préroulés_Indica[],16,FALSE),"-")</f>
        <v>64.099999999999994</v>
      </c>
      <c r="H43" s="170">
        <v>0.26</v>
      </c>
      <c r="I43" s="181" t="s">
        <v>42</v>
      </c>
      <c r="J43" s="229" t="str">
        <f>IFERROR(VLOOKUP(E43,Préroulés_Indica[],8,FALSE),"")</f>
        <v>Citronné / Épicé</v>
      </c>
      <c r="K43" s="173" t="str">
        <f>IFERROR(VLOOKUP(E43,Préroulés_Indica[],2,FALSE),"-")</f>
        <v>Qc</v>
      </c>
      <c r="M43" s="1378"/>
      <c r="N43" s="1378"/>
      <c r="O43" s="1378"/>
      <c r="P43" s="1378"/>
      <c r="Q43" s="1378"/>
      <c r="R43" s="1378"/>
      <c r="S43" s="1378"/>
    </row>
    <row r="44" spans="1:19" ht="23.25" customHeight="1" thickBot="1">
      <c r="A44" s="15"/>
      <c r="B44" s="22"/>
      <c r="C44" s="44"/>
      <c r="D44" s="7"/>
      <c r="E44" s="7"/>
      <c r="F44" s="29"/>
      <c r="G44" s="29"/>
      <c r="H44" s="3"/>
      <c r="M44" s="1378"/>
      <c r="N44" s="1378"/>
      <c r="O44" s="1378"/>
      <c r="P44" s="1378"/>
      <c r="Q44" s="1378"/>
      <c r="R44" s="1378"/>
      <c r="S44" s="1378"/>
    </row>
    <row r="45" spans="1:19" ht="30" customHeight="1" thickBot="1">
      <c r="A45" s="1355" t="s">
        <v>243</v>
      </c>
      <c r="B45" s="1356"/>
      <c r="C45" s="1356"/>
      <c r="D45" s="1356"/>
      <c r="E45" s="1356"/>
      <c r="F45" s="1356"/>
      <c r="G45" s="1356"/>
      <c r="H45" s="1356"/>
      <c r="I45" s="1356"/>
      <c r="J45" s="1356"/>
      <c r="K45" s="1357"/>
      <c r="M45" s="1378"/>
      <c r="N45" s="1378"/>
      <c r="O45" s="1378"/>
      <c r="P45" s="1378"/>
      <c r="Q45" s="1378"/>
      <c r="R45" s="1378"/>
      <c r="S45" s="1378"/>
    </row>
    <row r="46" spans="1:19" ht="19.5" customHeight="1" thickBot="1">
      <c r="A46" s="1348" t="s">
        <v>28</v>
      </c>
      <c r="B46" s="1349"/>
      <c r="C46" s="1349"/>
      <c r="D46" s="1350"/>
      <c r="E46" s="91" t="s">
        <v>29</v>
      </c>
      <c r="F46" s="91" t="s">
        <v>30</v>
      </c>
      <c r="G46" s="92" t="s">
        <v>31</v>
      </c>
      <c r="H46" s="114" t="s">
        <v>32</v>
      </c>
      <c r="I46" s="92" t="s">
        <v>33</v>
      </c>
      <c r="J46" s="92" t="s">
        <v>34</v>
      </c>
      <c r="K46" s="119" t="s">
        <v>35</v>
      </c>
      <c r="M46" s="1378"/>
      <c r="N46" s="1378"/>
      <c r="O46" s="1378"/>
      <c r="P46" s="1378"/>
      <c r="Q46" s="1378"/>
      <c r="R46" s="1378"/>
      <c r="S46" s="1378"/>
    </row>
    <row r="47" spans="1:19" ht="23.25" hidden="1" customHeight="1">
      <c r="A47" s="94" t="s">
        <v>36</v>
      </c>
      <c r="B47" s="95" t="s">
        <v>37</v>
      </c>
      <c r="C47" s="96" t="s">
        <v>38</v>
      </c>
      <c r="D47" s="97" t="s">
        <v>39</v>
      </c>
      <c r="E47" s="99" t="s">
        <v>29</v>
      </c>
      <c r="F47" s="100" t="s">
        <v>40</v>
      </c>
      <c r="G47" s="101" t="s">
        <v>31</v>
      </c>
      <c r="H47" s="115" t="s">
        <v>32</v>
      </c>
      <c r="I47" s="118" t="s">
        <v>33</v>
      </c>
      <c r="J47" s="118" t="s">
        <v>34</v>
      </c>
      <c r="K47" s="120" t="s">
        <v>35</v>
      </c>
    </row>
    <row r="48" spans="1:19" ht="23.25" customHeight="1">
      <c r="A48" s="177">
        <f>IFERROR(VLOOKUP(E48,Préroulés_Sativa[],11,FALSE),"-")</f>
        <v>1</v>
      </c>
      <c r="B48" s="183" t="str">
        <f>IFERROR(VLOOKUP(E48,Préroulés_Sativa[],12,FALSE),"-")</f>
        <v>x</v>
      </c>
      <c r="C48" s="287">
        <f>IFERROR(VLOOKUP(E48,Préroulés_Sativa[],13,FALSE),"-")</f>
        <v>1</v>
      </c>
      <c r="D48" s="533" t="str">
        <f>IFERROR(VLOOKUP(E48,Préroulés_Sativa[],14,FALSE),"-")</f>
        <v>g</v>
      </c>
      <c r="E48" s="228" t="s">
        <v>244</v>
      </c>
      <c r="F48" s="290" t="str">
        <f>IFERROR(VLOOKUP(E48,Préroulés_Sativa[],6,FALSE),"-")</f>
        <v>Nugz</v>
      </c>
      <c r="G48" s="231">
        <f>IFERROR(VLOOKUP(E48,Préroulés_Sativa[],16,FALSE),"-")</f>
        <v>10.1</v>
      </c>
      <c r="H48" s="187">
        <v>0.28000000000000003</v>
      </c>
      <c r="I48" s="170"/>
      <c r="J48" s="229" t="str">
        <f>IFERROR(VLOOKUP(E48,Préroulés_Sativa[],8,FALSE),"-")</f>
        <v>- / -</v>
      </c>
      <c r="K48" s="213" t="str">
        <f>IFERROR(VLOOKUP(E48,Préroulés_Sativa[],2,FALSE),"-")</f>
        <v>Qc</v>
      </c>
    </row>
    <row r="49" spans="1:11" ht="23.25" customHeight="1">
      <c r="A49" s="177">
        <f>IFERROR(VLOOKUP(E49,Préroulés_Sativa[],11,FALSE),"-")</f>
        <v>1</v>
      </c>
      <c r="B49" s="183" t="str">
        <f>IFERROR(VLOOKUP(E49,Préroulés_Sativa[],12,FALSE),"-")</f>
        <v>x</v>
      </c>
      <c r="C49" s="287">
        <f>IFERROR(VLOOKUP(E49,Préroulés_Sativa[],13,FALSE),"-")</f>
        <v>1</v>
      </c>
      <c r="D49" s="533" t="str">
        <f>IFERROR(VLOOKUP(E49,Préroulés_Sativa[],14,FALSE),"-")</f>
        <v>g</v>
      </c>
      <c r="E49" s="228" t="s">
        <v>245</v>
      </c>
      <c r="F49" s="290" t="str">
        <f>IFERROR(VLOOKUP(E49,Préroulés_Sativa[],6,FALSE),"-")</f>
        <v>Be Humble.</v>
      </c>
      <c r="G49" s="231">
        <f>IFERROR(VLOOKUP(E49,Préroulés_Sativa[],16,FALSE),"-")</f>
        <v>8.9</v>
      </c>
      <c r="H49" s="187">
        <v>0.25</v>
      </c>
      <c r="I49" s="170" t="s">
        <v>42</v>
      </c>
      <c r="J49" s="229" t="str">
        <f>IFERROR(VLOOKUP(E49,Préroulés_Sativa[],8,FALSE),"-")</f>
        <v>Fruité / Sucre</v>
      </c>
      <c r="K49" s="213" t="str">
        <f>IFERROR(VLOOKUP(E49,Préroulés_Sativa[],2,FALSE),"-")</f>
        <v>Qc</v>
      </c>
    </row>
    <row r="50" spans="1:11" ht="23.25" customHeight="1">
      <c r="A50" s="177">
        <f>IFERROR(VLOOKUP(E50,Préroulés_Sativa[],11,FALSE),"-")</f>
        <v>1</v>
      </c>
      <c r="B50" s="183" t="str">
        <f>IFERROR(VLOOKUP(E50,Préroulés_Sativa[],12,FALSE),"-")</f>
        <v>x</v>
      </c>
      <c r="C50" s="287">
        <f>IFERROR(VLOOKUP(E50,Préroulés_Sativa[],13,FALSE),"-")</f>
        <v>1</v>
      </c>
      <c r="D50" s="533" t="str">
        <f>IFERROR(VLOOKUP(E50,Préroulés_Sativa[],14,FALSE),"-")</f>
        <v>g</v>
      </c>
      <c r="E50" s="228" t="s">
        <v>144</v>
      </c>
      <c r="F50" s="290" t="str">
        <f>IFERROR(VLOOKUP(E50,Préroulés_Sativa[],6,FALSE),"-")</f>
        <v>Bon Jak</v>
      </c>
      <c r="G50" s="231">
        <f>IFERROR(VLOOKUP(E50,Préroulés_Sativa[],16,FALSE),"-")</f>
        <v>7.9</v>
      </c>
      <c r="H50" s="187">
        <v>0.25</v>
      </c>
      <c r="I50" s="170" t="s">
        <v>42</v>
      </c>
      <c r="J50" s="229" t="str">
        <f>IFERROR(VLOOKUP(E50,Préroulés_Sativa[],8,FALSE),"-")</f>
        <v>Citronné / Fruité</v>
      </c>
      <c r="K50" s="213" t="str">
        <f>IFERROR(VLOOKUP(E50,Préroulés_Sativa[],2,FALSE),"-")</f>
        <v>-</v>
      </c>
    </row>
    <row r="51" spans="1:11" ht="23.25" customHeight="1">
      <c r="A51" s="177">
        <f>IFERROR(VLOOKUP(E51,Préroulés_Sativa[],11,FALSE),"-")</f>
        <v>1</v>
      </c>
      <c r="B51" s="183" t="str">
        <f>IFERROR(VLOOKUP(E51,Préroulés_Sativa[],12,FALSE),"-")</f>
        <v>x</v>
      </c>
      <c r="C51" s="287">
        <f>IFERROR(VLOOKUP(E51,Préroulés_Sativa[],13,FALSE),"-")</f>
        <v>1</v>
      </c>
      <c r="D51" s="533" t="str">
        <f>IFERROR(VLOOKUP(E51,Préroulés_Sativa[],14,FALSE),"-")</f>
        <v>g</v>
      </c>
      <c r="E51" s="228" t="s">
        <v>60</v>
      </c>
      <c r="F51" s="290" t="str">
        <f>IFERROR(VLOOKUP(E51,Préroulés_Sativa[],6,FALSE),"-")</f>
        <v>Good Supply</v>
      </c>
      <c r="G51" s="231">
        <f>IFERROR(VLOOKUP(E51,Préroulés_Sativa[],16,FALSE),"-")</f>
        <v>8.6</v>
      </c>
      <c r="H51" s="187">
        <v>0.21</v>
      </c>
      <c r="I51" s="170" t="s">
        <v>42</v>
      </c>
      <c r="J51" s="229" t="str">
        <f>IFERROR(VLOOKUP(E51,Préroulés_Sativa[],8,FALSE),"-")</f>
        <v>Citronné / Terreux</v>
      </c>
      <c r="K51" s="213" t="str">
        <f>IFERROR(VLOOKUP(E51,Préroulés_Sativa[],2,FALSE),"-")</f>
        <v>-</v>
      </c>
    </row>
    <row r="52" spans="1:11" ht="23.25" customHeight="1">
      <c r="A52" s="177">
        <f>IFERROR(VLOOKUP(E52,Préroulés_Sativa[],11,FALSE),"-")</f>
        <v>2</v>
      </c>
      <c r="B52" s="183" t="str">
        <f>IFERROR(VLOOKUP(E52,Préroulés_Sativa[],12,FALSE),"-")</f>
        <v>x</v>
      </c>
      <c r="C52" s="287">
        <f>IFERROR(VLOOKUP(E52,Préroulés_Sativa[],13,FALSE),"-")</f>
        <v>0.5</v>
      </c>
      <c r="D52" s="533" t="str">
        <f>IFERROR(VLOOKUP(E52,Préroulés_Sativa[],14,FALSE),"-")</f>
        <v>g</v>
      </c>
      <c r="E52" s="228" t="s">
        <v>145</v>
      </c>
      <c r="F52" s="290" t="str">
        <f>IFERROR(VLOOKUP(E52,Préroulés_Sativa[],6,FALSE),"-")</f>
        <v>Blakh</v>
      </c>
      <c r="G52" s="231">
        <f>IFERROR(VLOOKUP(E52,Préroulés_Sativa[],16,FALSE),"-")</f>
        <v>12.1</v>
      </c>
      <c r="H52" s="187">
        <v>0.28999999999999998</v>
      </c>
      <c r="I52" s="170" t="s">
        <v>42</v>
      </c>
      <c r="J52" s="229" t="str">
        <f>IFERROR(VLOOKUP(E52,Préroulés_Sativa[],8,FALSE),"-")</f>
        <v>- / -</v>
      </c>
      <c r="K52" s="213" t="str">
        <f>IFERROR(VLOOKUP(E52,Préroulés_Sativa[],2,FALSE),"-")</f>
        <v>Qc</v>
      </c>
    </row>
    <row r="53" spans="1:11" ht="23.25" customHeight="1">
      <c r="A53" s="177">
        <f>IFERROR(VLOOKUP(E53,Préroulés_Sativa[],11,FALSE),"-")</f>
        <v>2</v>
      </c>
      <c r="B53" s="183" t="str">
        <f>IFERROR(VLOOKUP(E53,Préroulés_Sativa[],12,FALSE),"-")</f>
        <v>x</v>
      </c>
      <c r="C53" s="287">
        <f>IFERROR(VLOOKUP(E53,Préroulés_Sativa[],13,FALSE),"-")</f>
        <v>0.35</v>
      </c>
      <c r="D53" s="533" t="str">
        <f>IFERROR(VLOOKUP(E53,Préroulés_Sativa[],14,FALSE),"-")</f>
        <v>g</v>
      </c>
      <c r="E53" s="228" t="s">
        <v>246</v>
      </c>
      <c r="F53" s="290" t="str">
        <f>IFERROR(VLOOKUP(E53,Préroulés_Sativa[],6,FALSE),"-")</f>
        <v>Pure Laine</v>
      </c>
      <c r="G53" s="231">
        <f>IFERROR(VLOOKUP(E53,Préroulés_Sativa[],16,FALSE),"-")</f>
        <v>6</v>
      </c>
      <c r="H53" s="187">
        <v>0.27</v>
      </c>
      <c r="I53" s="170" t="s">
        <v>42</v>
      </c>
      <c r="J53" s="229" t="str">
        <f>IFERROR(VLOOKUP(E53,Préroulés_Sativa[],8,FALSE),"-")</f>
        <v>Fruité / Citronné</v>
      </c>
      <c r="K53" s="213" t="str">
        <f>IFERROR(VLOOKUP(E53,Préroulés_Sativa[],2,FALSE),"-")</f>
        <v>Qc</v>
      </c>
    </row>
    <row r="54" spans="1:11" ht="23.25" customHeight="1">
      <c r="A54" s="177">
        <f>IFERROR(VLOOKUP(E54,Préroulés_Sativa[],11,FALSE),"-")</f>
        <v>2</v>
      </c>
      <c r="B54" s="183" t="str">
        <f>IFERROR(VLOOKUP(E54,Préroulés_Sativa[],12,FALSE),"-")</f>
        <v>x</v>
      </c>
      <c r="C54" s="287">
        <f>IFERROR(VLOOKUP(E54,Préroulés_Sativa[],13,FALSE),"-")</f>
        <v>1</v>
      </c>
      <c r="D54" s="533" t="str">
        <f>IFERROR(VLOOKUP(E54,Préroulés_Sativa[],14,FALSE),"-")</f>
        <v>g</v>
      </c>
      <c r="E54" s="228" t="s">
        <v>247</v>
      </c>
      <c r="F54" s="290" t="str">
        <f>IFERROR(VLOOKUP(E54,Préroulés_Sativa[],6,FALSE),"-")</f>
        <v>Nueva+</v>
      </c>
      <c r="G54" s="231">
        <f>IFERROR(VLOOKUP(E54,Préroulés_Sativa[],16,FALSE),"-")</f>
        <v>15</v>
      </c>
      <c r="H54" s="187">
        <v>0.25</v>
      </c>
      <c r="I54" s="170" t="s">
        <v>42</v>
      </c>
      <c r="J54" s="229" t="str">
        <f>IFERROR(VLOOKUP(E54,Préroulés_Sativa[],8,FALSE),"-")</f>
        <v>Terreux / Sucre</v>
      </c>
      <c r="K54" s="213" t="str">
        <f>IFERROR(VLOOKUP(E54,Préroulés_Sativa[],2,FALSE),"-")</f>
        <v>Qc</v>
      </c>
    </row>
    <row r="55" spans="1:11" ht="23.25" customHeight="1">
      <c r="A55" s="177">
        <f>IFERROR(VLOOKUP(E55,Préroulés_Sativa[],11,FALSE),"-")</f>
        <v>2</v>
      </c>
      <c r="B55" s="183" t="str">
        <f>IFERROR(VLOOKUP(E55,Préroulés_Sativa[],12,FALSE),"-")</f>
        <v>x</v>
      </c>
      <c r="C55" s="287">
        <f>IFERROR(VLOOKUP(E55,Préroulés_Sativa[],13,FALSE),"-")</f>
        <v>0.5</v>
      </c>
      <c r="D55" s="533" t="str">
        <f>IFERROR(VLOOKUP(E55,Préroulés_Sativa[],14,FALSE),"-")</f>
        <v>g</v>
      </c>
      <c r="E55" s="228" t="s">
        <v>146</v>
      </c>
      <c r="F55" s="290" t="str">
        <f>IFERROR(VLOOKUP(E55,Préroulés_Sativa[],6,FALSE),"-")</f>
        <v>7ACRES</v>
      </c>
      <c r="G55" s="231">
        <f>IFERROR(VLOOKUP(E55,Préroulés_Sativa[],16,FALSE),"-")</f>
        <v>9.5</v>
      </c>
      <c r="H55" s="187">
        <v>0.18</v>
      </c>
      <c r="I55" s="170" t="s">
        <v>42</v>
      </c>
      <c r="J55" s="229" t="str">
        <f>IFERROR(VLOOKUP(E55,Préroulés_Sativa[],8,FALSE),"-")</f>
        <v>Sucré / Épicé</v>
      </c>
      <c r="K55" s="213" t="str">
        <f>IFERROR(VLOOKUP(E55,Préroulés_Sativa[],2,FALSE),"-")</f>
        <v>-</v>
      </c>
    </row>
    <row r="56" spans="1:11" ht="23.25" customHeight="1">
      <c r="A56" s="177">
        <f>IFERROR(VLOOKUP(E56,Préroulés_Sativa[],11,FALSE),"-")</f>
        <v>3</v>
      </c>
      <c r="B56" s="183" t="str">
        <f>IFERROR(VLOOKUP(E56,Préroulés_Sativa[],12,FALSE),"-")</f>
        <v>x</v>
      </c>
      <c r="C56" s="287">
        <f>IFERROR(VLOOKUP(E56,Préroulés_Sativa[],13,FALSE),"-")</f>
        <v>0.5</v>
      </c>
      <c r="D56" s="533" t="str">
        <f>IFERROR(VLOOKUP(E56,Préroulés_Sativa[],14,FALSE),"-")</f>
        <v>g</v>
      </c>
      <c r="E56" s="228" t="s">
        <v>147</v>
      </c>
      <c r="F56" s="290" t="str">
        <f>IFERROR(VLOOKUP(E56,Préroulés_Sativa[],6,FALSE),"-")</f>
        <v>5 Points Cannabis</v>
      </c>
      <c r="G56" s="231">
        <f>IFERROR(VLOOKUP(E56,Préroulés_Sativa[],16,FALSE),"-")</f>
        <v>16.2</v>
      </c>
      <c r="H56" s="187">
        <v>0.28999999999999998</v>
      </c>
      <c r="I56" s="170" t="s">
        <v>42</v>
      </c>
      <c r="J56" s="229" t="str">
        <f>IFERROR(VLOOKUP(E56,Préroulés_Sativa[],8,FALSE),"-")</f>
        <v>Citronné / Terreux</v>
      </c>
      <c r="K56" s="213" t="str">
        <f>IFERROR(VLOOKUP(E56,Préroulés_Sativa[],2,FALSE),"-")</f>
        <v>Qc</v>
      </c>
    </row>
    <row r="57" spans="1:11" ht="23.25" customHeight="1">
      <c r="A57" s="177">
        <f>IFERROR(VLOOKUP(E57,Préroulés_Sativa[],11,FALSE),"-")</f>
        <v>3</v>
      </c>
      <c r="B57" s="183" t="str">
        <f>IFERROR(VLOOKUP(E57,Préroulés_Sativa[],12,FALSE),"-")</f>
        <v>x</v>
      </c>
      <c r="C57" s="287">
        <f>IFERROR(VLOOKUP(E57,Préroulés_Sativa[],13,FALSE),"-")</f>
        <v>0.5</v>
      </c>
      <c r="D57" s="533" t="str">
        <f>IFERROR(VLOOKUP(E57,Préroulés_Sativa[],14,FALSE),"-")</f>
        <v>g</v>
      </c>
      <c r="E57" s="228" t="s">
        <v>148</v>
      </c>
      <c r="F57" s="290" t="str">
        <f>IFERROR(VLOOKUP(E57,Préroulés_Sativa[],6,FALSE),"-")</f>
        <v>Weed Me</v>
      </c>
      <c r="G57" s="498">
        <f>IFERROR(VLOOKUP(E57,Préroulés_Sativa[],16,FALSE),"-")</f>
        <v>16.899999999999999</v>
      </c>
      <c r="H57" s="187">
        <v>0.28999999999999998</v>
      </c>
      <c r="I57" s="170" t="s">
        <v>42</v>
      </c>
      <c r="J57" s="229" t="str">
        <f>IFERROR(VLOOKUP(E57,Préroulés_Sativa[],8,FALSE),"-")</f>
        <v>Épicé / Floral</v>
      </c>
      <c r="K57" s="213" t="str">
        <f>IFERROR(VLOOKUP(E57,Préroulés_Sativa[],2,FALSE),"-")</f>
        <v>-</v>
      </c>
    </row>
    <row r="58" spans="1:11" ht="23.25" customHeight="1">
      <c r="A58" s="177">
        <f>IFERROR(VLOOKUP(E58,Préroulés_Sativa[],11,FALSE),"-")</f>
        <v>3</v>
      </c>
      <c r="B58" s="183" t="str">
        <f>IFERROR(VLOOKUP(E58,Préroulés_Sativa[],12,FALSE),"-")</f>
        <v>x</v>
      </c>
      <c r="C58" s="287">
        <f>IFERROR(VLOOKUP(E58,Préroulés_Sativa[],13,FALSE),"-")</f>
        <v>0.5</v>
      </c>
      <c r="D58" s="533" t="str">
        <f>IFERROR(VLOOKUP(E58,Préroulés_Sativa[],14,FALSE),"-")</f>
        <v>g</v>
      </c>
      <c r="E58" s="228" t="s">
        <v>149</v>
      </c>
      <c r="F58" s="290" t="str">
        <f>IFERROR(VLOOKUP(E58,Préroulés_Sativa[],6,FALSE),"-")</f>
        <v>Carmel Cannabis</v>
      </c>
      <c r="G58" s="498">
        <f>IFERROR(VLOOKUP(E58,Préroulés_Sativa[],16,FALSE),"-")</f>
        <v>23.4</v>
      </c>
      <c r="H58" s="187">
        <v>0.25</v>
      </c>
      <c r="I58" s="170" t="s">
        <v>42</v>
      </c>
      <c r="J58" s="229" t="str">
        <f>IFERROR(VLOOKUP(E58,Préroulés_Sativa[],8,FALSE),"-")</f>
        <v>Citronné</v>
      </c>
      <c r="K58" s="213" t="str">
        <f>IFERROR(VLOOKUP(E58,Préroulés_Sativa[],2,FALSE),"-")</f>
        <v>-</v>
      </c>
    </row>
    <row r="59" spans="1:11" ht="23.25" customHeight="1">
      <c r="A59" s="177">
        <f>IFERROR(VLOOKUP(E59,Préroulés_Sativa[],11,FALSE),"-")</f>
        <v>3</v>
      </c>
      <c r="B59" s="183" t="str">
        <f>IFERROR(VLOOKUP(E59,Préroulés_Sativa[],12,FALSE),"-")</f>
        <v>x</v>
      </c>
      <c r="C59" s="287">
        <f>IFERROR(VLOOKUP(E59,Préroulés_Sativa[],13,FALSE),"-")</f>
        <v>0.5</v>
      </c>
      <c r="D59" s="533" t="str">
        <f>IFERROR(VLOOKUP(E59,Préroulés_Sativa[],14,FALSE),"-")</f>
        <v>g</v>
      </c>
      <c r="E59" s="228" t="s">
        <v>150</v>
      </c>
      <c r="F59" s="290" t="str">
        <f>IFERROR(VLOOKUP(E59,Préroulés_Sativa[],6,FALSE),"-")</f>
        <v>Wô Là</v>
      </c>
      <c r="G59" s="231">
        <f>IFERROR(VLOOKUP(E59,Préroulés_Sativa[],16,FALSE),"-")</f>
        <v>12</v>
      </c>
      <c r="H59" s="187">
        <v>0.22</v>
      </c>
      <c r="I59" s="170" t="s">
        <v>42</v>
      </c>
      <c r="J59" s="229" t="str">
        <f>IFERROR(VLOOKUP(E59,Préroulés_Sativa[],8,FALSE),"-")</f>
        <v>Citronné / Diesel</v>
      </c>
      <c r="K59" s="213" t="str">
        <f>IFERROR(VLOOKUP(E59,Préroulés_Sativa[],2,FALSE),"-")</f>
        <v>-</v>
      </c>
    </row>
    <row r="60" spans="1:11" ht="23.25" customHeight="1">
      <c r="A60" s="177">
        <f>IFERROR(VLOOKUP(E60,Préroulés_Sativa[],11,FALSE),"-")</f>
        <v>3</v>
      </c>
      <c r="B60" s="183" t="str">
        <f>IFERROR(VLOOKUP(E60,Préroulés_Sativa[],12,FALSE),"-")</f>
        <v>x</v>
      </c>
      <c r="C60" s="287">
        <f>IFERROR(VLOOKUP(E60,Préroulés_Sativa[],13,FALSE),"-")</f>
        <v>0.5</v>
      </c>
      <c r="D60" s="533" t="str">
        <f>IFERROR(VLOOKUP(E60,Préroulés_Sativa[],14,FALSE),"-")</f>
        <v>g</v>
      </c>
      <c r="E60" s="228" t="s">
        <v>151</v>
      </c>
      <c r="F60" s="290" t="str">
        <f>IFERROR(VLOOKUP(E60,Préroulés_Sativa[],6,FALSE),"-")</f>
        <v>Spinach</v>
      </c>
      <c r="G60" s="231">
        <f>IFERROR(VLOOKUP(E60,Préroulés_Sativa[],16,FALSE),"-")</f>
        <v>11.9</v>
      </c>
      <c r="H60" s="187">
        <v>0.21</v>
      </c>
      <c r="I60" s="170" t="s">
        <v>42</v>
      </c>
      <c r="J60" s="229" t="str">
        <f>IFERROR(VLOOKUP(E60,Préroulés_Sativa[],8,FALSE),"-")</f>
        <v>Citronnée / Diesel</v>
      </c>
      <c r="K60" s="213" t="str">
        <f>IFERROR(VLOOKUP(E60,Préroulés_Sativa[],2,FALSE),"-")</f>
        <v>-</v>
      </c>
    </row>
    <row r="61" spans="1:11" ht="23.25" customHeight="1">
      <c r="A61" s="177">
        <f>IFERROR(VLOOKUP(E61,Préroulés_Sativa[],11,FALSE),"-")</f>
        <v>3</v>
      </c>
      <c r="B61" s="183" t="str">
        <f>IFERROR(VLOOKUP(E61,Préroulés_Sativa[],12,FALSE),"-")</f>
        <v>x</v>
      </c>
      <c r="C61" s="287">
        <f>IFERROR(VLOOKUP(E61,Préroulés_Sativa[],13,FALSE),"-")</f>
        <v>0.5</v>
      </c>
      <c r="D61" s="533" t="str">
        <f>IFERROR(VLOOKUP(E61,Préroulés_Sativa[],14,FALSE),"-")</f>
        <v>g</v>
      </c>
      <c r="E61" s="228" t="s">
        <v>152</v>
      </c>
      <c r="F61" s="290" t="str">
        <f>IFERROR(VLOOKUP(E61,Préroulés_Sativa[],6,FALSE),"-")</f>
        <v>Promenade</v>
      </c>
      <c r="G61" s="231">
        <f>IFERROR(VLOOKUP(E61,Préroulés_Sativa[],16,FALSE),"-")</f>
        <v>9.9</v>
      </c>
      <c r="H61" s="187">
        <v>0.15</v>
      </c>
      <c r="I61" s="170" t="s">
        <v>42</v>
      </c>
      <c r="J61" s="229" t="str">
        <f>IFERROR(VLOOKUP(E61,Préroulés_Sativa[],8,FALSE),"-")</f>
        <v>Fruité / Citronné</v>
      </c>
      <c r="K61" s="213" t="str">
        <f>IFERROR(VLOOKUP(E61,Préroulés_Sativa[],2,FALSE),"-")</f>
        <v>-</v>
      </c>
    </row>
    <row r="62" spans="1:11" ht="23.25" customHeight="1">
      <c r="A62" s="177">
        <f>IFERROR(VLOOKUP(E62,Préroulés_Sativa[],11,FALSE),"-")</f>
        <v>3</v>
      </c>
      <c r="B62" s="183" t="str">
        <f>IFERROR(VLOOKUP(E62,Préroulés_Sativa[],12,FALSE),"-")</f>
        <v>x</v>
      </c>
      <c r="C62" s="287">
        <f>IFERROR(VLOOKUP(E62,Préroulés_Sativa[],13,FALSE),"-")</f>
        <v>0.5</v>
      </c>
      <c r="D62" s="533" t="str">
        <f>IFERROR(VLOOKUP(E62,Préroulés_Sativa[],14,FALSE),"-")</f>
        <v>g</v>
      </c>
      <c r="E62" s="228" t="s">
        <v>153</v>
      </c>
      <c r="F62" s="290" t="str">
        <f>IFERROR(VLOOKUP(E62,Préroulés_Sativa[],6,FALSE),"-")</f>
        <v>San Rafael '71</v>
      </c>
      <c r="G62" s="231">
        <f>IFERROR(VLOOKUP(E62,Préroulés_Sativa[],16,FALSE),"-")</f>
        <v>17</v>
      </c>
      <c r="H62" s="187">
        <v>0.13</v>
      </c>
      <c r="I62" s="170" t="s">
        <v>42</v>
      </c>
      <c r="J62" s="229" t="str">
        <f>IFERROR(VLOOKUP(E62,Préroulés_Sativa[],8,FALSE),"-")</f>
        <v>Citronné / -</v>
      </c>
      <c r="K62" s="213" t="str">
        <f>IFERROR(VLOOKUP(E62,Préroulés_Sativa[],2,FALSE),"-")</f>
        <v>-</v>
      </c>
    </row>
    <row r="63" spans="1:11" ht="23.25" customHeight="1">
      <c r="A63" s="177">
        <f>IFERROR(VLOOKUP(E63,Préroulés_Sativa[],11,FALSE),"-")</f>
        <v>3</v>
      </c>
      <c r="B63" s="183" t="str">
        <f>IFERROR(VLOOKUP(E63,Préroulés_Sativa[],12,FALSE),"-")</f>
        <v>x</v>
      </c>
      <c r="C63" s="287">
        <f>IFERROR(VLOOKUP(E63,Préroulés_Sativa[],13,FALSE),"-")</f>
        <v>0.5</v>
      </c>
      <c r="D63" s="533" t="str">
        <f>IFERROR(VLOOKUP(E63,Préroulés_Sativa[],14,FALSE),"-")</f>
        <v>g</v>
      </c>
      <c r="E63" s="228" t="s">
        <v>154</v>
      </c>
      <c r="F63" s="290" t="str">
        <f>IFERROR(VLOOKUP(E63,Préroulés_Sativa[],6,FALSE),"-")</f>
        <v>Spinach</v>
      </c>
      <c r="G63" s="498">
        <f>IFERROR(VLOOKUP(E63,Préroulés_Sativa[],16,FALSE),"-")</f>
        <v>11.9</v>
      </c>
      <c r="H63" s="187">
        <v>0.05</v>
      </c>
      <c r="I63" s="170">
        <v>0.09</v>
      </c>
      <c r="J63" s="229" t="str">
        <f>IFERROR(VLOOKUP(E63,Préroulés_Sativa[],8,FALSE),"-")</f>
        <v>Sucré / Épicé</v>
      </c>
      <c r="K63" s="213" t="str">
        <f>IFERROR(VLOOKUP(E63,Préroulés_Sativa[],2,FALSE),"-")</f>
        <v>-</v>
      </c>
    </row>
    <row r="64" spans="1:11" ht="23.25" customHeight="1">
      <c r="A64" s="177">
        <f>IFERROR(VLOOKUP(E64,Préroulés_Sativa[],11,FALSE),"-")</f>
        <v>3</v>
      </c>
      <c r="B64" s="183" t="str">
        <f>IFERROR(VLOOKUP(E64,Préroulés_Sativa[],12,FALSE),"-")</f>
        <v>x</v>
      </c>
      <c r="C64" s="179">
        <f>IFERROR(VLOOKUP(E64,Préroulés_Sativa[],13,FALSE),"-")</f>
        <v>0.33</v>
      </c>
      <c r="D64" s="468" t="str">
        <f>IFERROR(VLOOKUP(E64,Préroulés_Sativa[],14,FALSE),"-")</f>
        <v>g</v>
      </c>
      <c r="E64" s="228" t="s">
        <v>74</v>
      </c>
      <c r="F64" s="291" t="str">
        <f>IFERROR(VLOOKUP(E64,Préroulés_Sativa[],6,FALSE),"-")</f>
        <v>Solei</v>
      </c>
      <c r="G64" s="210">
        <f>IFERROR(VLOOKUP(E64,Préroulés_Sativa[],16,FALSE),"-")</f>
        <v>9.4</v>
      </c>
      <c r="H64" s="187">
        <v>0.01</v>
      </c>
      <c r="I64" s="170">
        <v>0.13</v>
      </c>
      <c r="J64" s="172" t="str">
        <f>IFERROR(VLOOKUP(E64,Préroulés_Sativa[],8,FALSE),"-")</f>
        <v>Moufette / Épicé</v>
      </c>
      <c r="K64" s="213" t="str">
        <f>IFERROR(VLOOKUP(E64,Préroulés_Sativa[],2,FALSE),"-")</f>
        <v>-</v>
      </c>
    </row>
    <row r="65" spans="1:11" ht="23.25" customHeight="1">
      <c r="A65" s="177">
        <f>IFERROR(VLOOKUP(E65,Préroulés_Sativa[],11,FALSE),"-")</f>
        <v>5</v>
      </c>
      <c r="B65" s="183" t="str">
        <f>IFERROR(VLOOKUP(E65,Préroulés_Sativa[],12,FALSE),"-")</f>
        <v>x</v>
      </c>
      <c r="C65" s="287">
        <f>IFERROR(VLOOKUP(E65,Préroulés_Sativa[],13,FALSE),"-")</f>
        <v>0.33</v>
      </c>
      <c r="D65" s="533" t="str">
        <f>IFERROR(VLOOKUP(E65,Préroulés_Sativa[],14,FALSE),"-")</f>
        <v>g</v>
      </c>
      <c r="E65" s="228" t="s">
        <v>155</v>
      </c>
      <c r="F65" s="290" t="str">
        <f>IFERROR(VLOOKUP(E65,Préroulés_Sativa[],6,FALSE),"-")</f>
        <v>Pure Laine Cannabis</v>
      </c>
      <c r="G65" s="231">
        <f>IFERROR(VLOOKUP(E65,Préroulés_Sativa[],16,FALSE),"-")</f>
        <v>13.4</v>
      </c>
      <c r="H65" s="187">
        <v>0.28999999999999998</v>
      </c>
      <c r="I65" s="170" t="s">
        <v>42</v>
      </c>
      <c r="J65" s="229" t="str">
        <f>IFERROR(VLOOKUP(E65,Préroulés_Sativa[],8,FALSE),"-")</f>
        <v>Floral / Citronné</v>
      </c>
      <c r="K65" s="213" t="str">
        <f>IFERROR(VLOOKUP(E65,Préroulés_Sativa[],2,FALSE),"-")</f>
        <v>Qc</v>
      </c>
    </row>
    <row r="66" spans="1:11" ht="23.25" customHeight="1">
      <c r="A66" s="177">
        <f>IFERROR(VLOOKUP(E66,Préroulés_Sativa[],11,FALSE),"-")</f>
        <v>5</v>
      </c>
      <c r="B66" s="183" t="str">
        <f>IFERROR(VLOOKUP(E66,Préroulés_Sativa[],12,FALSE),"-")</f>
        <v>x</v>
      </c>
      <c r="C66" s="179">
        <f>IFERROR(VLOOKUP(E66,Préroulés_Sativa[],13,FALSE),"-")</f>
        <v>0.5</v>
      </c>
      <c r="D66" s="468" t="str">
        <f>IFERROR(VLOOKUP(E66,Préroulés_Sativa[],14,FALSE),"-")</f>
        <v>g</v>
      </c>
      <c r="E66" s="228" t="s">
        <v>156</v>
      </c>
      <c r="F66" s="291" t="str">
        <f>IFERROR(VLOOKUP(E66,Préroulés_Sativa[],6,FALSE),"-")</f>
        <v>MTL Cannabis</v>
      </c>
      <c r="G66" s="210">
        <f>IFERROR(VLOOKUP(E66,Préroulés_Sativa[],16,FALSE),"-")</f>
        <v>24.9</v>
      </c>
      <c r="H66" s="187">
        <v>0.28000000000000003</v>
      </c>
      <c r="I66" s="170" t="s">
        <v>42</v>
      </c>
      <c r="J66" s="172" t="str">
        <f>IFERROR(VLOOKUP(E66,Préroulés_Sativa[],8,FALSE),"-")</f>
        <v>Sucré / Fruité</v>
      </c>
      <c r="K66" s="213" t="str">
        <f>IFERROR(VLOOKUP(E66,Préroulés_Sativa[],2,FALSE),"-")</f>
        <v>Qc</v>
      </c>
    </row>
    <row r="67" spans="1:11" ht="23.25" customHeight="1">
      <c r="A67" s="177">
        <f>IFERROR(VLOOKUP(E67,Préroulés_Sativa[],11,FALSE),"-")</f>
        <v>5</v>
      </c>
      <c r="B67" s="183" t="str">
        <f>IFERROR(VLOOKUP(E67,Préroulés_Sativa[],12,FALSE),"-")</f>
        <v>x</v>
      </c>
      <c r="C67" s="287">
        <f>IFERROR(VLOOKUP(E67,Préroulés_Sativa[],13,FALSE),"-")</f>
        <v>0.5</v>
      </c>
      <c r="D67" s="533" t="str">
        <f>IFERROR(VLOOKUP(E67,Préroulés_Sativa[],14,FALSE),"-")</f>
        <v>g</v>
      </c>
      <c r="E67" s="228" t="s">
        <v>157</v>
      </c>
      <c r="F67" s="290" t="str">
        <f>IFERROR(VLOOKUP(E67,Préroulés_Sativa[],6,FALSE),"-")</f>
        <v>Ono Cannabis</v>
      </c>
      <c r="G67" s="231">
        <f>IFERROR(VLOOKUP(E67,Préroulés_Sativa[],16,FALSE),"-")</f>
        <v>24.9</v>
      </c>
      <c r="H67" s="187">
        <v>0.28000000000000003</v>
      </c>
      <c r="I67" s="170" t="s">
        <v>42</v>
      </c>
      <c r="J67" s="229" t="str">
        <f>IFERROR(VLOOKUP(E67,Préroulés_Sativa[],8,FALSE),"-")</f>
        <v>Fruité / Sucré</v>
      </c>
      <c r="K67" s="213" t="str">
        <f>IFERROR(VLOOKUP(E67,Préroulés_Sativa[],2,FALSE),"-")</f>
        <v>Qc</v>
      </c>
    </row>
    <row r="68" spans="1:11" ht="23.25" customHeight="1">
      <c r="A68" s="177">
        <f>IFERROR(VLOOKUP(E68,Préroulés_Sativa[],11,FALSE),"-")</f>
        <v>5</v>
      </c>
      <c r="B68" s="183" t="str">
        <f>IFERROR(VLOOKUP(E68,Préroulés_Sativa[],12,FALSE),"-")</f>
        <v>x</v>
      </c>
      <c r="C68" s="179">
        <f>IFERROR(VLOOKUP(E68,Préroulés_Sativa[],13,FALSE),"-")</f>
        <v>0.5</v>
      </c>
      <c r="D68" s="468" t="str">
        <f>IFERROR(VLOOKUP(E68,Préroulés_Sativa[],14,FALSE),"-")</f>
        <v>g</v>
      </c>
      <c r="E68" s="228" t="s">
        <v>158</v>
      </c>
      <c r="F68" s="291" t="str">
        <f>IFERROR(VLOOKUP(E68,Préroulés_Sativa[],6,FALSE),"-")</f>
        <v>Blanh</v>
      </c>
      <c r="G68" s="210">
        <f>IFERROR(VLOOKUP(E68,Préroulés_Sativa[],16,FALSE),"-")</f>
        <v>20.9</v>
      </c>
      <c r="H68" s="187">
        <v>0.28000000000000003</v>
      </c>
      <c r="I68" s="170" t="s">
        <v>42</v>
      </c>
      <c r="J68" s="172" t="str">
        <f>IFERROR(VLOOKUP(E68,Préroulés_Sativa[],8,FALSE),"-")</f>
        <v>- / -</v>
      </c>
      <c r="K68" s="213" t="str">
        <f>IFERROR(VLOOKUP(E68,Préroulés_Sativa[],2,FALSE),"-")</f>
        <v>Qc</v>
      </c>
    </row>
    <row r="69" spans="1:11" ht="23.25" customHeight="1">
      <c r="A69" s="177">
        <f>IFERROR(VLOOKUP(E69,Préroulés_Sativa[],11,FALSE),"-")</f>
        <v>5</v>
      </c>
      <c r="B69" s="183" t="str">
        <f>IFERROR(VLOOKUP(E69,Préroulés_Sativa[],12,FALSE),"-")</f>
        <v>x</v>
      </c>
      <c r="C69" s="287">
        <f>IFERROR(VLOOKUP(E69,Préroulés_Sativa[],13,FALSE),"-")</f>
        <v>0.5</v>
      </c>
      <c r="D69" s="533" t="str">
        <f>IFERROR(VLOOKUP(E69,Préroulés_Sativa[],14,FALSE),"-")</f>
        <v>g</v>
      </c>
      <c r="E69" s="228" t="s">
        <v>159</v>
      </c>
      <c r="F69" s="290" t="str">
        <f>IFERROR(VLOOKUP(E69,Préroulés_Sativa[],6,FALSE),"-")</f>
        <v>Nueva+</v>
      </c>
      <c r="G69" s="231">
        <f>IFERROR(VLOOKUP(E69,Préroulés_Sativa[],16,FALSE),"-")</f>
        <v>30.1</v>
      </c>
      <c r="H69" s="187">
        <v>0.28000000000000003</v>
      </c>
      <c r="I69" s="170" t="s">
        <v>42</v>
      </c>
      <c r="J69" s="229" t="str">
        <f>IFERROR(VLOOKUP(E69,Préroulés_Sativa[],8,FALSE),"-")</f>
        <v>Fruité / Sucré</v>
      </c>
      <c r="K69" s="213" t="str">
        <f>IFERROR(VLOOKUP(E69,Préroulés_Sativa[],2,FALSE),"-")</f>
        <v>Qc</v>
      </c>
    </row>
    <row r="70" spans="1:11" ht="23.25" customHeight="1">
      <c r="A70" s="177">
        <f>IFERROR(VLOOKUP(E70,Préroulés_Sativa[],11,FALSE),"-")</f>
        <v>5</v>
      </c>
      <c r="B70" s="183" t="str">
        <f>IFERROR(VLOOKUP(E70,Préroulés_Sativa[],12,FALSE),"-")</f>
        <v>x</v>
      </c>
      <c r="C70" s="179">
        <f>IFERROR(VLOOKUP(E70,Préroulés_Sativa[],13,FALSE),"-")</f>
        <v>0.5</v>
      </c>
      <c r="D70" s="468" t="str">
        <f>IFERROR(VLOOKUP(E70,Préroulés_Sativa[],14,FALSE),"-")</f>
        <v>g</v>
      </c>
      <c r="E70" s="228" t="s">
        <v>160</v>
      </c>
      <c r="F70" s="291" t="str">
        <f>IFERROR(VLOOKUP(E70,Préroulés_Sativa[],6,FALSE),"-")</f>
        <v>QcGoldtech</v>
      </c>
      <c r="G70" s="210">
        <f>IFERROR(VLOOKUP(E70,Préroulés_Sativa[],16,FALSE),"-")</f>
        <v>19.600000000000001</v>
      </c>
      <c r="H70" s="187">
        <v>0.25</v>
      </c>
      <c r="I70" s="170" t="s">
        <v>42</v>
      </c>
      <c r="J70" s="172" t="str">
        <f>IFERROR(VLOOKUP(E70,Préroulés_Sativa[],8,FALSE),"-")</f>
        <v>Sucré / Boisé</v>
      </c>
      <c r="K70" s="213" t="str">
        <f>IFERROR(VLOOKUP(E70,Préroulés_Sativa[],2,FALSE),"-")</f>
        <v>Qc</v>
      </c>
    </row>
    <row r="71" spans="1:11" ht="23.25" customHeight="1">
      <c r="A71" s="177">
        <f>IFERROR(VLOOKUP(E71,Préroulés_Sativa[],11,FALSE),"-")</f>
        <v>5</v>
      </c>
      <c r="B71" s="183" t="str">
        <f>IFERROR(VLOOKUP(E71,Préroulés_Sativa[],12,FALSE),"-")</f>
        <v>x</v>
      </c>
      <c r="C71" s="287">
        <f>IFERROR(VLOOKUP(E71,Préroulés_Sativa[],13,FALSE),"-")</f>
        <v>0.5</v>
      </c>
      <c r="D71" s="533" t="str">
        <f>IFERROR(VLOOKUP(E71,Préroulés_Sativa[],14,FALSE),"-")</f>
        <v>g</v>
      </c>
      <c r="E71" s="228" t="s">
        <v>77</v>
      </c>
      <c r="F71" s="290" t="str">
        <f>IFERROR(VLOOKUP(E71,Préroulés_Sativa[],6,FALSE),"-")</f>
        <v>QcGoldtech</v>
      </c>
      <c r="G71" s="231">
        <f>IFERROR(VLOOKUP(E71,Préroulés_Sativa[],16,FALSE),"-")</f>
        <v>21.9</v>
      </c>
      <c r="H71" s="187">
        <v>0.22</v>
      </c>
      <c r="I71" s="170" t="s">
        <v>42</v>
      </c>
      <c r="J71" s="229" t="str">
        <f>IFERROR(VLOOKUP(E71,Préroulés_Sativa[],8,FALSE),"-")</f>
        <v>Épicé / Fruité</v>
      </c>
      <c r="K71" s="213" t="str">
        <f>IFERROR(VLOOKUP(E71,Préroulés_Sativa[],2,FALSE),"-")</f>
        <v>Qc</v>
      </c>
    </row>
    <row r="72" spans="1:11" ht="23.25" customHeight="1">
      <c r="A72" s="177">
        <f>IFERROR(VLOOKUP(E72,Préroulés_Sativa[],11,FALSE),"-")</f>
        <v>5</v>
      </c>
      <c r="B72" s="183" t="str">
        <f>IFERROR(VLOOKUP(E72,Préroulés_Sativa[],12,FALSE),"-")</f>
        <v>x</v>
      </c>
      <c r="C72" s="287">
        <f>IFERROR(VLOOKUP(E72,Préroulés_Sativa[],13,FALSE),"-")</f>
        <v>0.5</v>
      </c>
      <c r="D72" s="533" t="str">
        <f>IFERROR(VLOOKUP(E72,Préroulés_Sativa[],14,FALSE),"-")</f>
        <v>g</v>
      </c>
      <c r="E72" s="228" t="s">
        <v>161</v>
      </c>
      <c r="F72" s="290">
        <f>IFERROR(VLOOKUP(E72,Préroulés_Sativa[],6,FALSE),"-")</f>
        <v>1964</v>
      </c>
      <c r="G72" s="231">
        <f>IFERROR(VLOOKUP(E72,Préroulés_Sativa[],16,FALSE),"-")</f>
        <v>23.9</v>
      </c>
      <c r="H72" s="187">
        <v>0.19</v>
      </c>
      <c r="I72" s="170"/>
      <c r="J72" s="229" t="str">
        <f>IFERROR(VLOOKUP(E72,Préroulés_Sativa[],8,FALSE),"-")</f>
        <v>Fruité / Sucré</v>
      </c>
      <c r="K72" s="213" t="str">
        <f>IFERROR(VLOOKUP(E72,Préroulés_Sativa[],2,FALSE),"-")</f>
        <v>-</v>
      </c>
    </row>
    <row r="73" spans="1:11" ht="23.25" customHeight="1">
      <c r="A73" s="177">
        <f>IFERROR(VLOOKUP(E73,Préroulés_Sativa[],11,FALSE),"-")</f>
        <v>5</v>
      </c>
      <c r="B73" s="183" t="str">
        <f>IFERROR(VLOOKUP(E73,Préroulés_Sativa[],12,FALSE),"-")</f>
        <v>x</v>
      </c>
      <c r="C73" s="287">
        <f>IFERROR(VLOOKUP(E73,Préroulés_Sativa[],13,FALSE),"-")</f>
        <v>0.5</v>
      </c>
      <c r="D73" s="415" t="str">
        <f>IFERROR(VLOOKUP(E73,Préroulés_Sativa[],14,FALSE),"-")</f>
        <v>g</v>
      </c>
      <c r="E73" s="228" t="s">
        <v>162</v>
      </c>
      <c r="F73" s="290" t="str">
        <f>IFERROR(VLOOKUP(E73,Préroulés_Sativa[],6,FALSE),"-")</f>
        <v>Bleuh Light</v>
      </c>
      <c r="G73" s="231">
        <f>IFERROR(VLOOKUP(E73,Préroulés_Sativa[],16,FALSE),"-")</f>
        <v>25</v>
      </c>
      <c r="H73" s="187">
        <v>5.0000000000000001E-3</v>
      </c>
      <c r="I73" s="170">
        <v>0.14000000000000001</v>
      </c>
      <c r="J73" s="229" t="str">
        <f>IFERROR(VLOOKUP(E73,Préroulés_Sativa[],8,FALSE),"-")</f>
        <v>Sucré / Épicé</v>
      </c>
      <c r="K73" s="213" t="str">
        <f>IFERROR(VLOOKUP(E73,Préroulés_Sativa[],2,FALSE),"-")</f>
        <v>-</v>
      </c>
    </row>
    <row r="74" spans="1:11" ht="23.25" customHeight="1">
      <c r="A74" s="177">
        <f>IFERROR(VLOOKUP(E74,Préroulés_Sativa[],11,FALSE),"-")</f>
        <v>6</v>
      </c>
      <c r="B74" s="183" t="str">
        <f>IFERROR(VLOOKUP(E74,Préroulés_Sativa[],12,FALSE),"-")</f>
        <v>x</v>
      </c>
      <c r="C74" s="287">
        <f>IFERROR(VLOOKUP(E74,Préroulés_Sativa[],13,FALSE),"-")</f>
        <v>0.6</v>
      </c>
      <c r="D74" s="415" t="str">
        <f>IFERROR(VLOOKUP(E74,Préroulés_Sativa[],14,FALSE),"-")</f>
        <v>g</v>
      </c>
      <c r="E74" s="228" t="s">
        <v>78</v>
      </c>
      <c r="F74" s="290" t="str">
        <f>IFERROR(VLOOKUP(E74,Préroulés_Sativa[],6,FALSE),"-")</f>
        <v>Fleurs de Lise</v>
      </c>
      <c r="G74" s="231">
        <f>IFERROR(VLOOKUP(E74,Préroulés_Sativa[],16,FALSE),"-")</f>
        <v>34</v>
      </c>
      <c r="H74" s="187">
        <v>0.28999999999999998</v>
      </c>
      <c r="I74" s="170" t="s">
        <v>42</v>
      </c>
      <c r="J74" s="229" t="str">
        <f>IFERROR(VLOOKUP(E74,Préroulés_Sativa[],8,FALSE),"-")</f>
        <v>Diesel / Citronné</v>
      </c>
      <c r="K74" s="213" t="str">
        <f>IFERROR(VLOOKUP(E74,Préroulés_Sativa[],2,FALSE),"-")</f>
        <v>Qc</v>
      </c>
    </row>
    <row r="75" spans="1:11" ht="23.25" customHeight="1">
      <c r="A75" s="177">
        <f>IFERROR(VLOOKUP(E75,Préroulés_Sativa[],11,FALSE),"-")</f>
        <v>7</v>
      </c>
      <c r="B75" s="183" t="str">
        <f>IFERROR(VLOOKUP(E75,Préroulés_Sativa[],12,FALSE),"-")</f>
        <v>x</v>
      </c>
      <c r="C75" s="287">
        <f>IFERROR(VLOOKUP(E75,Préroulés_Sativa[],13,FALSE),"-")</f>
        <v>0.5</v>
      </c>
      <c r="D75" s="415" t="str">
        <f>IFERROR(VLOOKUP(E75,Préroulés_Sativa[],14,FALSE),"-")</f>
        <v>g</v>
      </c>
      <c r="E75" s="228" t="s">
        <v>164</v>
      </c>
      <c r="F75" s="290" t="str">
        <f>IFERROR(VLOOKUP(E75,Préroulés_Sativa[],6,FALSE),"-")</f>
        <v>5 Points Cannabis</v>
      </c>
      <c r="G75" s="231">
        <f>IFERROR(VLOOKUP(E75,Préroulés_Sativa[],16,FALSE),"-")</f>
        <v>27</v>
      </c>
      <c r="H75" s="187">
        <v>0.28000000000000003</v>
      </c>
      <c r="I75" s="170" t="s">
        <v>42</v>
      </c>
      <c r="J75" s="229" t="str">
        <f>IFERROR(VLOOKUP(E75,Préroulés_Sativa[],8,FALSE),"-")</f>
        <v>Épicé / Terreux</v>
      </c>
      <c r="K75" s="213" t="str">
        <f>IFERROR(VLOOKUP(E75,Préroulés_Sativa[],2,FALSE),"-")</f>
        <v>Qc</v>
      </c>
    </row>
    <row r="76" spans="1:11" ht="23.25" customHeight="1">
      <c r="A76" s="177">
        <f>IFERROR(VLOOKUP(E76,Préroulés_Sativa[],11,FALSE),"-")</f>
        <v>7</v>
      </c>
      <c r="B76" s="183" t="str">
        <f>IFERROR(VLOOKUP(E76,Préroulés_Sativa[],12,FALSE),"-")</f>
        <v>x</v>
      </c>
      <c r="C76" s="287">
        <f>IFERROR(VLOOKUP(E76,Préroulés_Sativa[],13,FALSE),"-")</f>
        <v>0.5</v>
      </c>
      <c r="D76" s="533" t="str">
        <f>IFERROR(VLOOKUP(E76,Préroulés_Sativa[],14,FALSE),"-")</f>
        <v>g</v>
      </c>
      <c r="E76" s="228" t="s">
        <v>163</v>
      </c>
      <c r="F76" s="290" t="str">
        <f>IFERROR(VLOOKUP(E76,Préroulés_Sativa[],6,FALSE),"-")</f>
        <v>Bud Lafleur</v>
      </c>
      <c r="G76" s="231">
        <f>IFERROR(VLOOKUP(E76,Préroulés_Sativa[],16,FALSE),"-")</f>
        <v>32.9</v>
      </c>
      <c r="H76" s="187">
        <v>0.27</v>
      </c>
      <c r="I76" s="170" t="s">
        <v>42</v>
      </c>
      <c r="J76" s="229" t="str">
        <f>IFERROR(VLOOKUP(E76,Préroulés_Sativa[],8,FALSE),"-")</f>
        <v>Sucré / Boisé</v>
      </c>
      <c r="K76" s="213" t="str">
        <f>IFERROR(VLOOKUP(E76,Préroulés_Sativa[],2,FALSE),"-")</f>
        <v>Qc</v>
      </c>
    </row>
    <row r="77" spans="1:11" ht="23.25" customHeight="1">
      <c r="A77" s="177">
        <f>IFERROR(VLOOKUP(E77,Préroulés_Sativa[],11,FALSE),"-")</f>
        <v>7</v>
      </c>
      <c r="B77" s="183" t="str">
        <f>IFERROR(VLOOKUP(E77,Préroulés_Sativa[],12,FALSE),"-")</f>
        <v>x</v>
      </c>
      <c r="C77" s="287">
        <f>IFERROR(VLOOKUP(E77,Préroulés_Sativa[],13,FALSE),"-")</f>
        <v>0.3</v>
      </c>
      <c r="D77" s="415" t="str">
        <f>IFERROR(VLOOKUP(E77,Préroulés_Sativa[],14,FALSE),"-")</f>
        <v>g</v>
      </c>
      <c r="E77" s="228" t="s">
        <v>80</v>
      </c>
      <c r="F77" s="290" t="str">
        <f>IFERROR(VLOOKUP(E77,Préroulés_Sativa[],6,FALSE),"-")</f>
        <v>Daily Special</v>
      </c>
      <c r="G77" s="231">
        <f>IFERROR(VLOOKUP(E77,Préroulés_Sativa[],16,FALSE),"-")</f>
        <v>16</v>
      </c>
      <c r="H77" s="187">
        <v>0.24</v>
      </c>
      <c r="I77" s="170" t="s">
        <v>42</v>
      </c>
      <c r="J77" s="229" t="str">
        <f>IFERROR(VLOOKUP(E77,Préroulés_Sativa[],8,FALSE),"-")</f>
        <v>- / -</v>
      </c>
      <c r="K77" s="213" t="str">
        <f>IFERROR(VLOOKUP(E77,Préroulés_Sativa[],2,FALSE),"-")</f>
        <v>-</v>
      </c>
    </row>
    <row r="78" spans="1:11" ht="23.25" customHeight="1">
      <c r="A78" s="177">
        <f>IFERROR(VLOOKUP(E78,Préroulés_Sativa[],11,FALSE),"-")</f>
        <v>7</v>
      </c>
      <c r="B78" s="183" t="str">
        <f>IFERROR(VLOOKUP(E78,Préroulés_Sativa[],12,FALSE),"-")</f>
        <v>x</v>
      </c>
      <c r="C78" s="287">
        <f>IFERROR(VLOOKUP(E78,Préroulés_Sativa[],13,FALSE),"-")</f>
        <v>0.5</v>
      </c>
      <c r="D78" s="415" t="str">
        <f>IFERROR(VLOOKUP(E78,Préroulés_Sativa[],14,FALSE),"-")</f>
        <v>g</v>
      </c>
      <c r="E78" s="228" t="s">
        <v>79</v>
      </c>
      <c r="F78" s="290" t="str">
        <f>IFERROR(VLOOKUP(E78,Préroulés_Sativa[],6,FALSE),"-")</f>
        <v>Good Supply</v>
      </c>
      <c r="G78" s="231">
        <f>IFERROR(VLOOKUP(E78,Préroulés_Sativa[],16,FALSE),"-")</f>
        <v>29.9</v>
      </c>
      <c r="H78" s="187">
        <v>0.22</v>
      </c>
      <c r="I78" s="170" t="s">
        <v>42</v>
      </c>
      <c r="J78" s="229" t="str">
        <f>IFERROR(VLOOKUP(E78,Préroulés_Sativa[],8,FALSE),"-")</f>
        <v>Citronné / Terreux</v>
      </c>
      <c r="K78" s="213" t="str">
        <f>IFERROR(VLOOKUP(E78,Préroulés_Sativa[],2,FALSE),"-")</f>
        <v>-</v>
      </c>
    </row>
    <row r="79" spans="1:11" ht="23.25" customHeight="1">
      <c r="A79" s="177">
        <f>IFERROR(VLOOKUP(E79,Préroulés_Sativa[],11,FALSE),"-")</f>
        <v>8</v>
      </c>
      <c r="B79" s="183" t="str">
        <f>IFERROR(VLOOKUP(E79,Préroulés_Sativa[],12,FALSE),"-")</f>
        <v>x</v>
      </c>
      <c r="C79" s="287">
        <f>IFERROR(VLOOKUP(E79,Préroulés_Sativa[],13,FALSE),"-")</f>
        <v>0.35</v>
      </c>
      <c r="D79" s="415" t="str">
        <f>IFERROR(VLOOKUP(E79,Préroulés_Sativa[],14,FALSE),"-")</f>
        <v>g</v>
      </c>
      <c r="E79" s="228" t="s">
        <v>165</v>
      </c>
      <c r="F79" s="290" t="str">
        <f>IFERROR(VLOOKUP(E79,Préroulés_Sativa[],6,FALSE),"-")</f>
        <v>Wio</v>
      </c>
      <c r="G79" s="231">
        <f>IFERROR(VLOOKUP(E79,Préroulés_Sativa[],16,FALSE),"-")</f>
        <v>28.7</v>
      </c>
      <c r="H79" s="187">
        <v>0.09</v>
      </c>
      <c r="I79" s="170">
        <v>0.13</v>
      </c>
      <c r="J79" s="229" t="str">
        <f>IFERROR(VLOOKUP(E79,Préroulés_Sativa[],8,FALSE),"-")</f>
        <v>Citronné / Fruité</v>
      </c>
      <c r="K79" s="213" t="str">
        <f>IFERROR(VLOOKUP(E79,Préroulés_Sativa[],2,FALSE),"-")</f>
        <v>Qc</v>
      </c>
    </row>
    <row r="80" spans="1:11" ht="23.25" customHeight="1">
      <c r="A80" s="177">
        <f>IFERROR(VLOOKUP(E80,Préroulés_Sativa[],11,FALSE),"-")</f>
        <v>10</v>
      </c>
      <c r="B80" s="183" t="str">
        <f>IFERROR(VLOOKUP(E80,Préroulés_Sativa[],12,FALSE),"-")</f>
        <v>x</v>
      </c>
      <c r="C80" s="287">
        <f>IFERROR(VLOOKUP(E80,Préroulés_Sativa[],13,FALSE),"-")</f>
        <v>0.35</v>
      </c>
      <c r="D80" s="415" t="str">
        <f>IFERROR(VLOOKUP(E80,Préroulés_Sativa[],14,FALSE),"-")</f>
        <v>g</v>
      </c>
      <c r="E80" s="228" t="s">
        <v>166</v>
      </c>
      <c r="F80" s="290" t="str">
        <f>IFERROR(VLOOKUP(E80,Préroulés_Sativa[],6,FALSE),"-")</f>
        <v>Fleurs de Lise</v>
      </c>
      <c r="G80" s="231">
        <f>IFERROR(VLOOKUP(E80,Préroulés_Sativa[],16,FALSE),"-")</f>
        <v>34.200000000000003</v>
      </c>
      <c r="H80" s="187">
        <v>0.28999999999999998</v>
      </c>
      <c r="I80" s="170" t="s">
        <v>42</v>
      </c>
      <c r="J80" s="229" t="str">
        <f>IFERROR(VLOOKUP(E80,Préroulés_Sativa[],8,FALSE),"-")</f>
        <v>Diesel / CItronné</v>
      </c>
      <c r="K80" s="213" t="str">
        <f>IFERROR(VLOOKUP(E80,Préroulés_Sativa[],2,FALSE),"-")</f>
        <v>Qc</v>
      </c>
    </row>
    <row r="81" spans="1:11" ht="23.25" customHeight="1">
      <c r="A81" s="177">
        <f>IFERROR(VLOOKUP(E81,Préroulés_Sativa[],11,FALSE),"-")</f>
        <v>10</v>
      </c>
      <c r="B81" s="183" t="str">
        <f>IFERROR(VLOOKUP(E81,Préroulés_Sativa[],12,FALSE),"-")</f>
        <v>x</v>
      </c>
      <c r="C81" s="287">
        <f>IFERROR(VLOOKUP(E81,Préroulés_Sativa[],13,FALSE),"-")</f>
        <v>0.33</v>
      </c>
      <c r="D81" s="415" t="str">
        <f>IFERROR(VLOOKUP(E81,Préroulés_Sativa[],14,FALSE),"-")</f>
        <v>g</v>
      </c>
      <c r="E81" s="228" t="s">
        <v>167</v>
      </c>
      <c r="F81" s="290" t="str">
        <f>IFERROR(VLOOKUP(E81,Préroulés_Sativa[],6,FALSE),"-")</f>
        <v>Canaca</v>
      </c>
      <c r="G81" s="231">
        <f>IFERROR(VLOOKUP(E81,Préroulés_Sativa[],16,FALSE),"-")</f>
        <v>25</v>
      </c>
      <c r="H81" s="187">
        <v>0.2</v>
      </c>
      <c r="I81" s="170" t="s">
        <v>42</v>
      </c>
      <c r="J81" s="229" t="str">
        <f>IFERROR(VLOOKUP(E81,Préroulés_Sativa[],8,FALSE),"-")</f>
        <v>Fruité / Sucré</v>
      </c>
      <c r="K81" s="213" t="str">
        <f>IFERROR(VLOOKUP(E81,Préroulés_Sativa[],2,FALSE),"-")</f>
        <v>-</v>
      </c>
    </row>
    <row r="82" spans="1:11" ht="23.25" customHeight="1">
      <c r="A82" s="177">
        <f>IFERROR(VLOOKUP(E82,Préroulés_Sativa[],11,FALSE),"-")</f>
        <v>14</v>
      </c>
      <c r="B82" s="183" t="str">
        <f>IFERROR(VLOOKUP(E82,Préroulés_Sativa[],12,FALSE),"-")</f>
        <v>x</v>
      </c>
      <c r="C82" s="287">
        <f>IFERROR(VLOOKUP(E82,Préroulés_Sativa[],13,FALSE),"-")</f>
        <v>0.5</v>
      </c>
      <c r="D82" s="533" t="str">
        <f>IFERROR(VLOOKUP(E82,Préroulés_Sativa[],14,FALSE),"-")</f>
        <v>g</v>
      </c>
      <c r="E82" s="228" t="s">
        <v>169</v>
      </c>
      <c r="F82" s="290" t="str">
        <f>IFERROR(VLOOKUP(E82,Préroulés_Sativa[],6,FALSE),"-")</f>
        <v>Grindh</v>
      </c>
      <c r="G82" s="231">
        <f>IFERROR(VLOOKUP(E82,Préroulés_Sativa[],16,FALSE),"-")</f>
        <v>43.9</v>
      </c>
      <c r="H82" s="187">
        <v>0.28000000000000003</v>
      </c>
      <c r="I82" s="170" t="s">
        <v>42</v>
      </c>
      <c r="J82" s="229" t="str">
        <f>IFERROR(VLOOKUP(E82,Préroulés_Sativa[],8,FALSE),"-")</f>
        <v>- / -</v>
      </c>
      <c r="K82" s="213" t="str">
        <f>IFERROR(VLOOKUP(E82,Préroulés_Sativa[],2,FALSE),"-")</f>
        <v>Qc</v>
      </c>
    </row>
    <row r="83" spans="1:11" ht="23.25" customHeight="1">
      <c r="A83" s="177">
        <f>IFERROR(VLOOKUP(E83,Préroulés_Sativa[],11,FALSE),"-")</f>
        <v>14</v>
      </c>
      <c r="B83" s="183" t="str">
        <f>IFERROR(VLOOKUP(E83,Préroulés_Sativa[],12,FALSE),"-")</f>
        <v>x</v>
      </c>
      <c r="C83" s="287">
        <f>IFERROR(VLOOKUP(E83,Préroulés_Sativa[],13,FALSE),"-")</f>
        <v>0.6</v>
      </c>
      <c r="D83" s="533" t="str">
        <f>IFERROR(VLOOKUP(E83,Préroulés_Sativa[],14,FALSE),"-")</f>
        <v>g</v>
      </c>
      <c r="E83" s="228" t="s">
        <v>168</v>
      </c>
      <c r="F83" s="290" t="str">
        <f>IFERROR(VLOOKUP(E83,Préroulés_Sativa[],6,FALSE),"-")</f>
        <v>Nugz</v>
      </c>
      <c r="G83" s="231">
        <f>IFERROR(VLOOKUP(E83,Préroulés_Sativa[],16,FALSE),"-")</f>
        <v>49.4</v>
      </c>
      <c r="H83" s="187">
        <v>0.25</v>
      </c>
      <c r="I83" s="170" t="s">
        <v>42</v>
      </c>
      <c r="J83" s="229" t="str">
        <f>IFERROR(VLOOKUP(E83,Préroulés_Sativa[],8,FALSE),"-")</f>
        <v>Citronné / Sucré</v>
      </c>
      <c r="K83" s="213" t="str">
        <f>IFERROR(VLOOKUP(E83,Préroulés_Sativa[],2,FALSE),"-")</f>
        <v>Qc</v>
      </c>
    </row>
    <row r="84" spans="1:11" ht="23.25" customHeight="1">
      <c r="A84" s="177">
        <f>IFERROR(VLOOKUP(E84,Préroulés_Sativa[],11,FALSE),"-")</f>
        <v>14</v>
      </c>
      <c r="B84" s="183" t="str">
        <f>IFERROR(VLOOKUP(E84,Préroulés_Sativa[],12,FALSE),"-")</f>
        <v>x</v>
      </c>
      <c r="C84" s="287">
        <f>IFERROR(VLOOKUP(E84,Préroulés_Sativa[],13,FALSE),"-")</f>
        <v>0.5</v>
      </c>
      <c r="D84" s="533" t="str">
        <f>IFERROR(VLOOKUP(E84,Préroulés_Sativa[],14,FALSE),"-")</f>
        <v>g</v>
      </c>
      <c r="E84" s="228" t="s">
        <v>114</v>
      </c>
      <c r="F84" s="290" t="str">
        <f>IFERROR(VLOOKUP(E84,Préroulés_Sativa[],6,FALSE),"-")</f>
        <v>Shred</v>
      </c>
      <c r="G84" s="231">
        <f>IFERROR(VLOOKUP(E84,Préroulés_Sativa[],16,FALSE),"-")</f>
        <v>43.9</v>
      </c>
      <c r="H84" s="187">
        <v>0.25</v>
      </c>
      <c r="I84" s="170"/>
      <c r="J84" s="229" t="str">
        <f>IFERROR(VLOOKUP(E84,Préroulés_Sativa[],8,FALSE),"-")</f>
        <v>Citronné / Sucré</v>
      </c>
      <c r="K84" s="213" t="str">
        <f>IFERROR(VLOOKUP(E84,Préroulés_Sativa[],2,FALSE),"-")</f>
        <v>-</v>
      </c>
    </row>
    <row r="85" spans="1:11" ht="23.25" customHeight="1">
      <c r="A85" s="177">
        <f>IFERROR(VLOOKUP(E85,Préroulés_Sativa[],11,FALSE),"-")</f>
        <v>14</v>
      </c>
      <c r="B85" s="183" t="str">
        <f>IFERROR(VLOOKUP(E85,Préroulés_Sativa[],12,FALSE),"-")</f>
        <v>x</v>
      </c>
      <c r="C85" s="287">
        <f>IFERROR(VLOOKUP(E85,Préroulés_Sativa[],13,FALSE),"-")</f>
        <v>0.25</v>
      </c>
      <c r="D85" s="533" t="str">
        <f>IFERROR(VLOOKUP(E85,Préroulés_Sativa[],14,FALSE),"-")</f>
        <v>g</v>
      </c>
      <c r="E85" s="228" t="s">
        <v>248</v>
      </c>
      <c r="F85" s="290" t="str">
        <f>IFERROR(VLOOKUP(E85,Préroulés_Sativa[],6,FALSE),"-")</f>
        <v>Irony</v>
      </c>
      <c r="G85" s="231">
        <f>IFERROR(VLOOKUP(E85,Préroulés_Sativa[],16,FALSE),"-")</f>
        <v>29.9</v>
      </c>
      <c r="H85" s="187">
        <v>0.24</v>
      </c>
      <c r="I85" s="170" t="s">
        <v>42</v>
      </c>
      <c r="J85" s="229" t="str">
        <f>IFERROR(VLOOKUP(E85,Préroulés_Sativa[],8,FALSE),"-")</f>
        <v>Sucré / -</v>
      </c>
      <c r="K85" s="213" t="str">
        <f>IFERROR(VLOOKUP(E85,Préroulés_Sativa[],2,FALSE),"-")</f>
        <v>Qc</v>
      </c>
    </row>
    <row r="86" spans="1:11" ht="9.75" customHeight="1">
      <c r="A86" s="17"/>
      <c r="B86" s="48"/>
      <c r="C86" s="49"/>
      <c r="D86" s="50"/>
      <c r="E86" s="51"/>
      <c r="F86" s="52"/>
      <c r="G86" s="52"/>
      <c r="H86" s="53"/>
      <c r="I86" s="18"/>
      <c r="J86" s="17"/>
      <c r="K86" s="17"/>
    </row>
    <row r="87" spans="1:11" ht="9.75" customHeight="1">
      <c r="A87" s="17"/>
      <c r="B87" s="48"/>
      <c r="C87" s="49"/>
      <c r="D87" s="50"/>
      <c r="E87" s="51"/>
      <c r="F87" s="52"/>
      <c r="G87" s="52"/>
      <c r="H87" s="53"/>
      <c r="I87" s="18"/>
      <c r="J87" s="17"/>
      <c r="K87" s="17"/>
    </row>
    <row r="88" spans="1:11" ht="9.75" customHeight="1" thickBot="1">
      <c r="A88" s="17"/>
      <c r="B88" s="48"/>
      <c r="C88" s="49"/>
      <c r="D88" s="50"/>
      <c r="E88" s="51"/>
      <c r="F88" s="52"/>
      <c r="G88" s="52"/>
      <c r="H88" s="53"/>
      <c r="I88" s="18"/>
      <c r="J88" s="17"/>
      <c r="K88" s="17"/>
    </row>
    <row r="89" spans="1:11" ht="9.75" hidden="1" customHeight="1">
      <c r="A89" s="17"/>
      <c r="B89" s="48"/>
      <c r="C89" s="49"/>
      <c r="D89" s="50"/>
      <c r="E89" s="51"/>
      <c r="F89" s="52"/>
      <c r="G89" s="52"/>
      <c r="H89" s="53"/>
      <c r="I89" s="18"/>
      <c r="J89" s="17"/>
      <c r="K89" s="17"/>
    </row>
    <row r="90" spans="1:11" ht="9.75" hidden="1" customHeight="1">
      <c r="A90" s="17"/>
      <c r="B90" s="48"/>
      <c r="C90" s="49"/>
      <c r="D90" s="50"/>
      <c r="E90" s="51"/>
      <c r="F90" s="52"/>
      <c r="G90" s="52"/>
      <c r="H90" s="53"/>
      <c r="I90" s="18"/>
      <c r="J90" s="17"/>
      <c r="K90" s="17"/>
    </row>
    <row r="91" spans="1:11" ht="9.75" hidden="1" customHeight="1">
      <c r="A91" s="17"/>
      <c r="B91" s="48"/>
      <c r="C91" s="49"/>
      <c r="D91" s="50"/>
      <c r="E91" s="51"/>
      <c r="F91" s="52"/>
      <c r="G91" s="52"/>
      <c r="H91" s="53"/>
      <c r="I91" s="18"/>
      <c r="J91" s="17"/>
      <c r="K91" s="17"/>
    </row>
    <row r="92" spans="1:11" ht="9.75" hidden="1" customHeight="1">
      <c r="A92" s="17"/>
      <c r="B92" s="48"/>
      <c r="C92" s="49"/>
      <c r="D92" s="50"/>
      <c r="E92" s="51"/>
      <c r="F92" s="52"/>
      <c r="G92" s="52"/>
      <c r="H92" s="53"/>
      <c r="I92" s="18"/>
      <c r="J92" s="17"/>
      <c r="K92" s="17"/>
    </row>
    <row r="93" spans="1:11" ht="9.75" hidden="1" customHeight="1">
      <c r="A93" s="17"/>
      <c r="B93" s="48"/>
      <c r="C93" s="49"/>
      <c r="D93" s="50"/>
      <c r="E93" s="51"/>
      <c r="F93" s="52"/>
      <c r="G93" s="52"/>
      <c r="H93" s="53"/>
      <c r="I93" s="18"/>
      <c r="J93" s="17"/>
      <c r="K93" s="17"/>
    </row>
    <row r="94" spans="1:11" ht="9.75" hidden="1" customHeight="1">
      <c r="A94" s="17"/>
      <c r="B94" s="48"/>
      <c r="C94" s="49"/>
      <c r="D94" s="50"/>
      <c r="E94" s="51"/>
      <c r="F94" s="52"/>
      <c r="G94" s="52"/>
      <c r="H94" s="53"/>
      <c r="I94" s="18"/>
      <c r="J94" s="17"/>
      <c r="K94" s="17"/>
    </row>
    <row r="95" spans="1:11" ht="9.75" hidden="1" customHeight="1">
      <c r="A95" s="17"/>
      <c r="B95" s="48"/>
      <c r="C95" s="49"/>
      <c r="D95" s="50"/>
      <c r="E95" s="51"/>
      <c r="F95" s="52"/>
      <c r="G95" s="52"/>
      <c r="H95" s="53"/>
      <c r="I95" s="18"/>
      <c r="J95" s="17"/>
      <c r="K95" s="17"/>
    </row>
    <row r="96" spans="1:11" ht="9.75" hidden="1" customHeight="1">
      <c r="A96" s="17"/>
      <c r="B96" s="48"/>
      <c r="C96" s="49"/>
      <c r="D96" s="50"/>
      <c r="E96" s="51"/>
      <c r="F96" s="52"/>
      <c r="G96" s="52"/>
      <c r="H96" s="53"/>
      <c r="I96" s="18"/>
      <c r="J96" s="17"/>
      <c r="K96" s="17"/>
    </row>
    <row r="97" spans="1:11" ht="9.75" hidden="1" customHeight="1">
      <c r="A97" s="17"/>
      <c r="B97" s="48"/>
      <c r="C97" s="49"/>
      <c r="D97" s="50"/>
      <c r="E97" s="51"/>
      <c r="F97" s="52"/>
      <c r="G97" s="52"/>
      <c r="H97" s="53"/>
      <c r="I97" s="18"/>
      <c r="J97" s="17"/>
      <c r="K97" s="17"/>
    </row>
    <row r="98" spans="1:11" ht="9.75" hidden="1" customHeight="1">
      <c r="A98" s="17"/>
      <c r="B98" s="48"/>
      <c r="C98" s="49"/>
      <c r="D98" s="50"/>
      <c r="E98" s="51"/>
      <c r="F98" s="52"/>
      <c r="G98" s="52"/>
      <c r="H98" s="53"/>
      <c r="I98" s="18"/>
      <c r="J98" s="17"/>
      <c r="K98" s="17"/>
    </row>
    <row r="99" spans="1:11" ht="9.75" hidden="1" customHeight="1">
      <c r="A99" s="17"/>
      <c r="B99" s="48"/>
      <c r="C99" s="49"/>
      <c r="D99" s="50"/>
      <c r="E99" s="51"/>
      <c r="F99" s="52"/>
      <c r="G99" s="52"/>
      <c r="H99" s="53"/>
      <c r="I99" s="18"/>
      <c r="J99" s="17"/>
      <c r="K99" s="17"/>
    </row>
    <row r="100" spans="1:11" ht="9.75" hidden="1" customHeight="1">
      <c r="A100" s="17"/>
      <c r="B100" s="48"/>
      <c r="C100" s="49"/>
      <c r="D100" s="50"/>
      <c r="E100" s="51"/>
      <c r="F100" s="52"/>
      <c r="G100" s="52"/>
      <c r="H100" s="53"/>
      <c r="I100" s="18"/>
      <c r="J100" s="17"/>
      <c r="K100" s="17"/>
    </row>
    <row r="101" spans="1:11" ht="9.75" hidden="1" customHeight="1">
      <c r="A101" s="17"/>
      <c r="B101" s="48"/>
      <c r="C101" s="49"/>
      <c r="D101" s="50"/>
      <c r="E101" s="51"/>
      <c r="F101" s="52"/>
      <c r="G101" s="52"/>
      <c r="H101" s="53"/>
      <c r="I101" s="18"/>
      <c r="J101" s="17"/>
      <c r="K101" s="17"/>
    </row>
    <row r="102" spans="1:11" ht="9.75" hidden="1" customHeight="1">
      <c r="A102" s="17"/>
      <c r="B102" s="48"/>
      <c r="C102" s="49"/>
      <c r="D102" s="50"/>
      <c r="E102" s="51"/>
      <c r="F102" s="52"/>
      <c r="G102" s="52"/>
      <c r="H102" s="53"/>
      <c r="I102" s="18"/>
      <c r="J102" s="17"/>
      <c r="K102" s="17"/>
    </row>
    <row r="103" spans="1:11" ht="9.75" hidden="1" customHeight="1">
      <c r="A103" s="17"/>
      <c r="B103" s="48"/>
      <c r="C103" s="49"/>
      <c r="D103" s="50"/>
      <c r="E103" s="51"/>
      <c r="F103" s="52"/>
      <c r="G103" s="52"/>
      <c r="H103" s="53"/>
      <c r="I103" s="18"/>
      <c r="J103" s="17"/>
      <c r="K103" s="17"/>
    </row>
    <row r="104" spans="1:11" ht="9.75" hidden="1" customHeight="1">
      <c r="A104" s="17"/>
      <c r="B104" s="48"/>
      <c r="C104" s="49"/>
      <c r="D104" s="50"/>
      <c r="E104" s="51"/>
      <c r="F104" s="52"/>
      <c r="G104" s="52"/>
      <c r="H104" s="53"/>
      <c r="I104" s="18"/>
      <c r="J104" s="17"/>
      <c r="K104" s="17"/>
    </row>
    <row r="105" spans="1:11" ht="9.75" hidden="1" customHeight="1">
      <c r="A105" s="17"/>
      <c r="B105" s="48"/>
      <c r="C105" s="49"/>
      <c r="D105" s="50"/>
      <c r="E105" s="51"/>
      <c r="F105" s="52"/>
      <c r="G105" s="52"/>
      <c r="H105" s="53"/>
      <c r="I105" s="18"/>
      <c r="J105" s="17"/>
      <c r="K105" s="17"/>
    </row>
    <row r="106" spans="1:11" ht="9.75" hidden="1" customHeight="1">
      <c r="A106" s="17"/>
      <c r="B106" s="48"/>
      <c r="C106" s="49"/>
      <c r="D106" s="50"/>
      <c r="E106" s="51"/>
      <c r="F106" s="52"/>
      <c r="G106" s="52"/>
      <c r="H106" s="53"/>
      <c r="I106" s="18"/>
      <c r="J106" s="17"/>
      <c r="K106" s="17"/>
    </row>
    <row r="107" spans="1:11" ht="9.75" hidden="1" customHeight="1">
      <c r="A107" s="17"/>
      <c r="B107" s="48"/>
      <c r="C107" s="49"/>
      <c r="D107" s="50"/>
      <c r="E107" s="51"/>
      <c r="F107" s="52"/>
      <c r="G107" s="52"/>
      <c r="H107" s="53"/>
      <c r="I107" s="18"/>
      <c r="J107" s="17"/>
      <c r="K107" s="17"/>
    </row>
    <row r="108" spans="1:11" ht="9.75" hidden="1" customHeight="1">
      <c r="A108" s="17"/>
      <c r="B108" s="48"/>
      <c r="C108" s="49"/>
      <c r="D108" s="50"/>
      <c r="E108" s="51"/>
      <c r="F108" s="52"/>
      <c r="G108" s="52"/>
      <c r="H108" s="53"/>
      <c r="I108" s="18"/>
      <c r="J108" s="17"/>
      <c r="K108" s="17"/>
    </row>
    <row r="109" spans="1:11" ht="9.75" hidden="1" customHeight="1">
      <c r="A109" s="17"/>
      <c r="B109" s="48"/>
      <c r="C109" s="49"/>
      <c r="D109" s="50"/>
      <c r="E109" s="51"/>
      <c r="F109" s="52"/>
      <c r="G109" s="52"/>
      <c r="H109" s="53"/>
      <c r="I109" s="18"/>
      <c r="J109" s="17"/>
      <c r="K109" s="17"/>
    </row>
    <row r="110" spans="1:11" ht="9.75" hidden="1" customHeight="1">
      <c r="A110" s="17"/>
      <c r="B110" s="48"/>
      <c r="C110" s="49"/>
      <c r="D110" s="50"/>
      <c r="E110" s="51"/>
      <c r="F110" s="52"/>
      <c r="G110" s="52"/>
      <c r="H110" s="53"/>
      <c r="I110" s="18"/>
      <c r="J110" s="17"/>
      <c r="K110" s="17"/>
    </row>
    <row r="111" spans="1:11" ht="9.75" hidden="1" customHeight="1">
      <c r="A111" s="17"/>
      <c r="B111" s="48"/>
      <c r="C111" s="49"/>
      <c r="D111" s="50"/>
      <c r="E111" s="51"/>
      <c r="F111" s="52"/>
      <c r="G111" s="52"/>
      <c r="H111" s="53"/>
      <c r="I111" s="18"/>
      <c r="J111" s="17"/>
      <c r="K111" s="17"/>
    </row>
    <row r="112" spans="1:11" ht="9.75" hidden="1" customHeight="1">
      <c r="A112" s="17"/>
      <c r="B112" s="48"/>
      <c r="C112" s="49"/>
      <c r="D112" s="50"/>
      <c r="E112" s="51"/>
      <c r="F112" s="52"/>
      <c r="G112" s="52"/>
      <c r="H112" s="53"/>
      <c r="I112" s="18"/>
      <c r="J112" s="17"/>
      <c r="K112" s="17"/>
    </row>
    <row r="113" spans="1:11" ht="9.75" hidden="1" customHeight="1">
      <c r="A113" s="17"/>
      <c r="B113" s="48"/>
      <c r="C113" s="49"/>
      <c r="D113" s="50"/>
      <c r="E113" s="51"/>
      <c r="F113" s="52"/>
      <c r="G113" s="52"/>
      <c r="H113" s="53"/>
      <c r="I113" s="18"/>
      <c r="J113" s="17"/>
      <c r="K113" s="17"/>
    </row>
    <row r="114" spans="1:11" ht="9.75" hidden="1" customHeight="1">
      <c r="A114" s="17"/>
      <c r="B114" s="48"/>
      <c r="C114" s="49"/>
      <c r="D114" s="50"/>
      <c r="E114" s="51"/>
      <c r="F114" s="52"/>
      <c r="G114" s="52"/>
      <c r="H114" s="53"/>
      <c r="I114" s="18"/>
      <c r="J114" s="17"/>
      <c r="K114" s="17"/>
    </row>
    <row r="115" spans="1:11" ht="9.75" hidden="1" customHeight="1">
      <c r="A115" s="17"/>
      <c r="B115" s="48"/>
      <c r="C115" s="49"/>
      <c r="D115" s="50"/>
      <c r="E115" s="51"/>
      <c r="F115" s="52"/>
      <c r="G115" s="52"/>
      <c r="H115" s="53"/>
      <c r="I115" s="18"/>
      <c r="J115" s="17"/>
      <c r="K115" s="17"/>
    </row>
    <row r="116" spans="1:11" ht="9.75" hidden="1" customHeight="1">
      <c r="A116" s="17"/>
      <c r="B116" s="48"/>
      <c r="C116" s="49"/>
      <c r="D116" s="50"/>
      <c r="E116" s="51"/>
      <c r="F116" s="52"/>
      <c r="G116" s="52"/>
      <c r="H116" s="53"/>
      <c r="I116" s="18"/>
      <c r="J116" s="17"/>
      <c r="K116" s="17"/>
    </row>
    <row r="117" spans="1:11" ht="9.75" hidden="1" customHeight="1">
      <c r="A117" s="17"/>
      <c r="B117" s="48"/>
      <c r="C117" s="49"/>
      <c r="D117" s="50"/>
      <c r="E117" s="51"/>
      <c r="F117" s="52"/>
      <c r="G117" s="52"/>
      <c r="H117" s="53"/>
      <c r="I117" s="18"/>
      <c r="J117" s="17"/>
      <c r="K117" s="17"/>
    </row>
    <row r="118" spans="1:11" ht="9.75" hidden="1" customHeight="1">
      <c r="A118" s="17"/>
      <c r="B118" s="48"/>
      <c r="C118" s="49"/>
      <c r="D118" s="50"/>
      <c r="E118" s="51"/>
      <c r="F118" s="52"/>
      <c r="G118" s="52"/>
      <c r="H118" s="53"/>
      <c r="I118" s="18"/>
      <c r="J118" s="17"/>
      <c r="K118" s="17"/>
    </row>
    <row r="119" spans="1:11" ht="9.75" hidden="1" customHeight="1">
      <c r="A119" s="17"/>
      <c r="B119" s="48"/>
      <c r="C119" s="49"/>
      <c r="D119" s="50"/>
      <c r="E119" s="51"/>
      <c r="F119" s="52"/>
      <c r="G119" s="52"/>
      <c r="H119" s="53"/>
      <c r="I119" s="18"/>
      <c r="J119" s="17"/>
      <c r="K119" s="17"/>
    </row>
    <row r="120" spans="1:11" ht="9.75" hidden="1" customHeight="1">
      <c r="A120" s="17"/>
      <c r="B120" s="48"/>
      <c r="C120" s="49"/>
      <c r="D120" s="50"/>
      <c r="E120" s="51"/>
      <c r="F120" s="52"/>
      <c r="G120" s="52"/>
      <c r="H120" s="53"/>
      <c r="I120" s="18"/>
      <c r="J120" s="17"/>
      <c r="K120" s="17"/>
    </row>
    <row r="121" spans="1:11" ht="9.75" hidden="1" customHeight="1">
      <c r="A121" s="17"/>
      <c r="B121" s="48"/>
      <c r="C121" s="49"/>
      <c r="D121" s="50"/>
      <c r="E121" s="51"/>
      <c r="F121" s="52"/>
      <c r="G121" s="52"/>
      <c r="H121" s="53"/>
      <c r="I121" s="18"/>
      <c r="J121" s="17"/>
      <c r="K121" s="17"/>
    </row>
    <row r="122" spans="1:11" ht="9.75" hidden="1" customHeight="1">
      <c r="A122" s="17"/>
      <c r="B122" s="48"/>
      <c r="C122" s="49"/>
      <c r="D122" s="50"/>
      <c r="E122" s="51"/>
      <c r="F122" s="52"/>
      <c r="G122" s="52"/>
      <c r="H122" s="53"/>
      <c r="I122" s="18"/>
      <c r="J122" s="17"/>
      <c r="K122" s="17"/>
    </row>
    <row r="123" spans="1:11" ht="9.75" hidden="1" customHeight="1">
      <c r="A123" s="17"/>
      <c r="B123" s="48"/>
      <c r="C123" s="49"/>
      <c r="D123" s="50"/>
      <c r="E123" s="51"/>
      <c r="F123" s="52"/>
      <c r="G123" s="52"/>
      <c r="H123" s="53"/>
      <c r="I123" s="18"/>
      <c r="J123" s="17"/>
      <c r="K123" s="17"/>
    </row>
    <row r="124" spans="1:11" ht="9.75" hidden="1" customHeight="1">
      <c r="A124" s="17"/>
      <c r="B124" s="48"/>
      <c r="C124" s="49"/>
      <c r="D124" s="50"/>
      <c r="E124" s="51"/>
      <c r="F124" s="52"/>
      <c r="G124" s="52"/>
      <c r="H124" s="53"/>
      <c r="I124" s="18"/>
      <c r="J124" s="17"/>
      <c r="K124" s="17"/>
    </row>
    <row r="125" spans="1:11" ht="9.75" hidden="1" customHeight="1">
      <c r="A125" s="17"/>
      <c r="B125" s="48"/>
      <c r="C125" s="49"/>
      <c r="D125" s="50"/>
      <c r="E125" s="51"/>
      <c r="F125" s="52"/>
      <c r="G125" s="52"/>
      <c r="H125" s="53"/>
      <c r="I125" s="18"/>
      <c r="J125" s="17"/>
      <c r="K125" s="17"/>
    </row>
    <row r="126" spans="1:11" ht="9.75" hidden="1" customHeight="1">
      <c r="A126" s="17"/>
      <c r="B126" s="48"/>
      <c r="C126" s="49"/>
      <c r="D126" s="50"/>
      <c r="E126" s="51"/>
      <c r="F126" s="52"/>
      <c r="G126" s="52"/>
      <c r="H126" s="53"/>
      <c r="I126" s="18"/>
      <c r="J126" s="17"/>
      <c r="K126" s="17"/>
    </row>
    <row r="127" spans="1:11" ht="9.75" hidden="1" customHeight="1">
      <c r="A127" s="17"/>
      <c r="B127" s="48"/>
      <c r="C127" s="49"/>
      <c r="D127" s="50"/>
      <c r="E127" s="51"/>
      <c r="F127" s="52"/>
      <c r="G127" s="52"/>
      <c r="H127" s="53"/>
      <c r="I127" s="18"/>
      <c r="J127" s="17"/>
      <c r="K127" s="17"/>
    </row>
    <row r="128" spans="1:11" ht="9.75" hidden="1" customHeight="1">
      <c r="A128" s="17"/>
      <c r="B128" s="48"/>
      <c r="C128" s="49"/>
      <c r="D128" s="50"/>
      <c r="E128" s="51"/>
      <c r="F128" s="52"/>
      <c r="G128" s="52"/>
      <c r="H128" s="53"/>
      <c r="I128" s="18"/>
      <c r="J128" s="17"/>
      <c r="K128" s="17"/>
    </row>
    <row r="129" spans="1:11" ht="9.75" hidden="1" customHeight="1">
      <c r="A129" s="17"/>
      <c r="B129" s="48"/>
      <c r="C129" s="49"/>
      <c r="D129" s="50"/>
      <c r="E129" s="51"/>
      <c r="F129" s="52"/>
      <c r="G129" s="52"/>
      <c r="H129" s="53"/>
      <c r="I129" s="18"/>
      <c r="J129" s="17"/>
      <c r="K129" s="17"/>
    </row>
    <row r="130" spans="1:11" ht="9.75" hidden="1" customHeight="1">
      <c r="A130" s="17"/>
      <c r="B130" s="48"/>
      <c r="C130" s="49"/>
      <c r="D130" s="50"/>
      <c r="E130" s="51"/>
      <c r="F130" s="52"/>
      <c r="G130" s="52"/>
      <c r="H130" s="53"/>
      <c r="I130" s="18"/>
      <c r="J130" s="17"/>
      <c r="K130" s="17"/>
    </row>
    <row r="131" spans="1:11" ht="9.75" hidden="1" customHeight="1">
      <c r="A131" s="17"/>
      <c r="B131" s="48"/>
      <c r="C131" s="49"/>
      <c r="D131" s="50"/>
      <c r="E131" s="51"/>
      <c r="F131" s="52"/>
      <c r="G131" s="52"/>
      <c r="H131" s="53"/>
      <c r="I131" s="18"/>
      <c r="J131" s="17"/>
      <c r="K131" s="17"/>
    </row>
    <row r="132" spans="1:11" ht="9.75" hidden="1" customHeight="1">
      <c r="A132" s="17"/>
      <c r="B132" s="48"/>
      <c r="C132" s="49"/>
      <c r="D132" s="50"/>
      <c r="E132" s="51"/>
      <c r="F132" s="52"/>
      <c r="G132" s="52"/>
      <c r="H132" s="53"/>
      <c r="I132" s="18"/>
      <c r="J132" s="17"/>
      <c r="K132" s="17"/>
    </row>
    <row r="133" spans="1:11" ht="9.75" hidden="1" customHeight="1">
      <c r="A133" s="17"/>
      <c r="B133" s="48"/>
      <c r="C133" s="49"/>
      <c r="D133" s="50"/>
      <c r="E133" s="51"/>
      <c r="F133" s="52"/>
      <c r="G133" s="52"/>
      <c r="H133" s="53"/>
      <c r="I133" s="18"/>
      <c r="J133" s="17"/>
      <c r="K133" s="17"/>
    </row>
    <row r="134" spans="1:11" ht="9.75" hidden="1" customHeight="1">
      <c r="A134" s="17"/>
      <c r="B134" s="48"/>
      <c r="C134" s="49"/>
      <c r="D134" s="50"/>
      <c r="E134" s="51"/>
      <c r="F134" s="52"/>
      <c r="G134" s="52"/>
      <c r="H134" s="53"/>
      <c r="I134" s="18"/>
      <c r="J134" s="17"/>
      <c r="K134" s="17"/>
    </row>
    <row r="135" spans="1:11" ht="9.75" hidden="1" customHeight="1">
      <c r="A135" s="17"/>
      <c r="B135" s="48"/>
      <c r="C135" s="49"/>
      <c r="D135" s="50"/>
      <c r="E135" s="51"/>
      <c r="F135" s="52"/>
      <c r="G135" s="52"/>
      <c r="H135" s="53"/>
      <c r="I135" s="18"/>
      <c r="J135" s="17"/>
      <c r="K135" s="17"/>
    </row>
    <row r="136" spans="1:11" ht="9.75" hidden="1" customHeight="1">
      <c r="A136" s="17"/>
      <c r="B136" s="48"/>
      <c r="C136" s="49"/>
      <c r="D136" s="50"/>
      <c r="E136" s="51"/>
      <c r="F136" s="52"/>
      <c r="G136" s="52"/>
      <c r="H136" s="53"/>
      <c r="I136" s="18"/>
      <c r="J136" s="17"/>
      <c r="K136" s="17"/>
    </row>
    <row r="137" spans="1:11" ht="9.75" hidden="1" customHeight="1">
      <c r="A137" s="17"/>
      <c r="B137" s="48"/>
      <c r="C137" s="49"/>
      <c r="D137" s="50"/>
      <c r="E137" s="51"/>
      <c r="F137" s="52"/>
      <c r="G137" s="52"/>
      <c r="H137" s="53"/>
      <c r="I137" s="18"/>
      <c r="J137" s="17"/>
      <c r="K137" s="17"/>
    </row>
    <row r="138" spans="1:11" ht="9.75" hidden="1" customHeight="1">
      <c r="A138" s="17"/>
      <c r="B138" s="48"/>
      <c r="C138" s="49"/>
      <c r="D138" s="50"/>
      <c r="E138" s="51"/>
      <c r="F138" s="52"/>
      <c r="G138" s="52"/>
      <c r="H138" s="53"/>
      <c r="I138" s="18"/>
      <c r="J138" s="17"/>
      <c r="K138" s="17"/>
    </row>
    <row r="139" spans="1:11" ht="9.75" hidden="1" customHeight="1">
      <c r="A139" s="17"/>
      <c r="B139" s="48"/>
      <c r="C139" s="49"/>
      <c r="D139" s="50"/>
      <c r="E139" s="51"/>
      <c r="F139" s="52"/>
      <c r="G139" s="52"/>
      <c r="H139" s="53"/>
      <c r="I139" s="18"/>
      <c r="J139" s="17"/>
      <c r="K139" s="17"/>
    </row>
    <row r="140" spans="1:11" ht="9.75" hidden="1" customHeight="1">
      <c r="A140" s="17"/>
      <c r="B140" s="48"/>
      <c r="C140" s="49"/>
      <c r="D140" s="50"/>
      <c r="E140" s="51"/>
      <c r="F140" s="52"/>
      <c r="G140" s="52"/>
      <c r="H140" s="53"/>
      <c r="I140" s="18"/>
      <c r="J140" s="17"/>
      <c r="K140" s="17"/>
    </row>
    <row r="141" spans="1:11" ht="9.75" hidden="1" customHeight="1">
      <c r="A141" s="17"/>
      <c r="B141" s="48"/>
      <c r="C141" s="49"/>
      <c r="D141" s="50"/>
      <c r="E141" s="51"/>
      <c r="F141" s="52"/>
      <c r="G141" s="52"/>
      <c r="H141" s="53"/>
      <c r="I141" s="18"/>
      <c r="J141" s="17"/>
      <c r="K141" s="17"/>
    </row>
    <row r="142" spans="1:11" ht="9.75" hidden="1" customHeight="1">
      <c r="A142" s="17"/>
      <c r="B142" s="48"/>
      <c r="C142" s="49"/>
      <c r="D142" s="50"/>
      <c r="E142" s="51"/>
      <c r="F142" s="52"/>
      <c r="G142" s="52"/>
      <c r="H142" s="53"/>
      <c r="I142" s="18"/>
      <c r="J142" s="17"/>
      <c r="K142" s="17"/>
    </row>
    <row r="143" spans="1:11" ht="9.75" hidden="1" customHeight="1">
      <c r="A143" s="17"/>
      <c r="B143" s="48"/>
      <c r="C143" s="49"/>
      <c r="D143" s="50"/>
      <c r="E143" s="51"/>
      <c r="F143" s="52"/>
      <c r="G143" s="52"/>
      <c r="H143" s="53"/>
      <c r="I143" s="18"/>
      <c r="J143" s="17"/>
      <c r="K143" s="17"/>
    </row>
    <row r="144" spans="1:11" ht="9.75" hidden="1" customHeight="1">
      <c r="A144" s="17"/>
      <c r="B144" s="48"/>
      <c r="C144" s="49"/>
      <c r="D144" s="50"/>
      <c r="E144" s="51"/>
      <c r="F144" s="52"/>
      <c r="G144" s="52"/>
      <c r="H144" s="53"/>
      <c r="I144" s="18"/>
      <c r="J144" s="17"/>
      <c r="K144" s="17"/>
    </row>
    <row r="145" spans="1:11" ht="9.75" hidden="1" customHeight="1">
      <c r="A145" s="17"/>
      <c r="B145" s="48"/>
      <c r="C145" s="49"/>
      <c r="D145" s="50"/>
      <c r="E145" s="51"/>
      <c r="F145" s="52"/>
      <c r="G145" s="52"/>
      <c r="H145" s="53"/>
      <c r="I145" s="18"/>
      <c r="J145" s="17"/>
      <c r="K145" s="17"/>
    </row>
    <row r="146" spans="1:11" ht="9.75" hidden="1" customHeight="1">
      <c r="A146" s="17"/>
      <c r="B146" s="48"/>
      <c r="C146" s="49"/>
      <c r="D146" s="50"/>
      <c r="E146" s="51"/>
      <c r="F146" s="52"/>
      <c r="G146" s="52"/>
      <c r="H146" s="53"/>
      <c r="I146" s="18"/>
      <c r="J146" s="17"/>
      <c r="K146" s="17"/>
    </row>
    <row r="147" spans="1:11" ht="9.75" hidden="1" customHeight="1" thickBot="1">
      <c r="A147" s="17"/>
      <c r="B147" s="48"/>
      <c r="C147" s="49"/>
      <c r="D147" s="50"/>
      <c r="E147" s="51"/>
      <c r="F147" s="52"/>
      <c r="G147" s="52"/>
      <c r="H147" s="53"/>
      <c r="I147" s="18"/>
      <c r="J147" s="17"/>
      <c r="K147" s="17"/>
    </row>
    <row r="148" spans="1:11" ht="22.5" customHeight="1" thickBot="1">
      <c r="A148" s="1358" t="s">
        <v>85</v>
      </c>
      <c r="B148" s="1359"/>
      <c r="C148" s="1359"/>
      <c r="D148" s="1359"/>
      <c r="E148" s="1359"/>
      <c r="F148" s="1359"/>
      <c r="G148" s="1359"/>
      <c r="H148" s="1359"/>
      <c r="I148" s="1359"/>
      <c r="J148" s="1359"/>
      <c r="K148" s="1360"/>
    </row>
    <row r="149" spans="1:11" ht="17.25" customHeight="1">
      <c r="A149" s="1345" t="s">
        <v>28</v>
      </c>
      <c r="B149" s="1346"/>
      <c r="C149" s="1346"/>
      <c r="D149" s="1347"/>
      <c r="E149" s="125" t="s">
        <v>86</v>
      </c>
      <c r="F149" s="125" t="s">
        <v>30</v>
      </c>
      <c r="G149" s="130" t="s">
        <v>31</v>
      </c>
      <c r="H149" s="130" t="s">
        <v>32</v>
      </c>
      <c r="I149" s="130" t="s">
        <v>33</v>
      </c>
      <c r="J149" s="130" t="s">
        <v>34</v>
      </c>
      <c r="K149" s="93" t="s">
        <v>35</v>
      </c>
    </row>
    <row r="150" spans="1:11" ht="17.25" hidden="1" customHeight="1">
      <c r="A150" s="40" t="s">
        <v>36</v>
      </c>
      <c r="B150" s="38" t="s">
        <v>37</v>
      </c>
      <c r="C150" s="45" t="s">
        <v>38</v>
      </c>
      <c r="D150" s="122" t="s">
        <v>39</v>
      </c>
      <c r="E150" s="126" t="s">
        <v>29</v>
      </c>
      <c r="F150" s="127" t="s">
        <v>40</v>
      </c>
      <c r="G150" s="131" t="s">
        <v>31</v>
      </c>
      <c r="H150" s="132" t="s">
        <v>32</v>
      </c>
      <c r="I150" s="132" t="s">
        <v>33</v>
      </c>
      <c r="J150" s="132" t="s">
        <v>34</v>
      </c>
      <c r="K150" s="133" t="s">
        <v>35</v>
      </c>
    </row>
    <row r="151" spans="1:11" ht="24.75" customHeight="1">
      <c r="A151" s="288">
        <f>IFERROR(VLOOKUP(E151,Préroulés_Hybride[],12,FALSE),"-")</f>
        <v>1</v>
      </c>
      <c r="B151" s="165" t="str">
        <f>IFERROR(VLOOKUP(E151,Préroulés_Hybride[],13,FALSE),"-")</f>
        <v>x</v>
      </c>
      <c r="C151" s="166">
        <f>IFERROR(VLOOKUP(E151,Préroulés_Hybride[],14,FALSE),"-")</f>
        <v>1</v>
      </c>
      <c r="D151" s="220" t="str">
        <f>IFERROR(VLOOKUP(E151,Préroulés_Hybride[],15,FALSE),"-")</f>
        <v>g</v>
      </c>
      <c r="E151" s="228" t="s">
        <v>170</v>
      </c>
      <c r="F151" s="290" t="str">
        <f>IFERROR(VLOOKUP(E151,Préroulés_Hybride[],6,FALSE),"-")</f>
        <v>Bud Lafleur</v>
      </c>
      <c r="G151" s="231">
        <f>IFERROR(VLOOKUP(E151,Préroulés_Hybride[],17,FALSE),"-")</f>
        <v>10.4</v>
      </c>
      <c r="H151" s="170">
        <v>0.27</v>
      </c>
      <c r="I151" s="170" t="s">
        <v>42</v>
      </c>
      <c r="J151" s="229" t="str">
        <f>IFERROR(VLOOKUP(E151,Préroulés_Hybride[],9,FALSE),"-")</f>
        <v>Citronné / Terreux</v>
      </c>
      <c r="K151" s="213" t="str">
        <f>IFERROR(VLOOKUP(E151,Préroulés_Hybride[],3,FALSE),"-")</f>
        <v>Qc</v>
      </c>
    </row>
    <row r="152" spans="1:11" ht="24.75" customHeight="1">
      <c r="A152" s="288">
        <f>IFERROR(VLOOKUP(E152,Préroulés_Hybride[],12,FALSE),"-")</f>
        <v>1</v>
      </c>
      <c r="B152" s="165" t="str">
        <f>IFERROR(VLOOKUP(E152,Préroulés_Hybride[],13,FALSE),"-")</f>
        <v>x</v>
      </c>
      <c r="C152" s="166">
        <f>IFERROR(VLOOKUP(E152,Préroulés_Hybride[],14,FALSE),"-")</f>
        <v>0.5</v>
      </c>
      <c r="D152" s="220" t="str">
        <f>IFERROR(VLOOKUP(E152,Préroulés_Hybride[],15,FALSE),"-")</f>
        <v>g</v>
      </c>
      <c r="E152" s="228" t="s">
        <v>171</v>
      </c>
      <c r="F152" s="290" t="str">
        <f>IFERROR(VLOOKUP(E152,Préroulés_Hybride[],6,FALSE),"-")</f>
        <v>Simple Bare</v>
      </c>
      <c r="G152" s="498">
        <f>IFERROR(VLOOKUP(E152,Préroulés_Hybride[],17,FALSE),"-")</f>
        <v>7.8</v>
      </c>
      <c r="H152" s="170">
        <v>0.25</v>
      </c>
      <c r="I152" s="170" t="s">
        <v>42</v>
      </c>
      <c r="J152" s="229" t="str">
        <f>IFERROR(VLOOKUP(E152,Préroulés_Hybride[],9,FALSE),"-")</f>
        <v>Floral / Citronné</v>
      </c>
      <c r="K152" s="213" t="str">
        <f>IFERROR(VLOOKUP(E152,Préroulés_Hybride[],3,FALSE),"-")</f>
        <v>-</v>
      </c>
    </row>
    <row r="153" spans="1:11" ht="24.75" customHeight="1">
      <c r="A153" s="288">
        <f>IFERROR(VLOOKUP(E153,Préroulés_Hybride[],12,FALSE),"-")</f>
        <v>1</v>
      </c>
      <c r="B153" s="165" t="str">
        <f>IFERROR(VLOOKUP(E153,Préroulés_Hybride[],13,FALSE),"-")</f>
        <v>x</v>
      </c>
      <c r="C153" s="166">
        <f>IFERROR(VLOOKUP(E153,Préroulés_Hybride[],14,FALSE),"-")</f>
        <v>1</v>
      </c>
      <c r="D153" s="220" t="str">
        <f>IFERROR(VLOOKUP(E153,Préroulés_Hybride[],15,FALSE),"-")</f>
        <v>g</v>
      </c>
      <c r="E153" s="228" t="s">
        <v>172</v>
      </c>
      <c r="F153" s="290" t="str">
        <f>IFERROR(VLOOKUP(E153,Préroulés_Hybride[],6,FALSE),"-")</f>
        <v>Équilibre</v>
      </c>
      <c r="G153" s="231">
        <f>IFERROR(VLOOKUP(E153,Préroulés_Hybride[],17,FALSE),"-")</f>
        <v>7.5</v>
      </c>
      <c r="H153" s="170">
        <v>0.01</v>
      </c>
      <c r="I153" s="170">
        <v>0.12</v>
      </c>
      <c r="J153" s="229" t="str">
        <f>IFERROR(VLOOKUP(E153,Préroulés_Hybride[],9,FALSE),"-")</f>
        <v>- / -</v>
      </c>
      <c r="K153" s="213" t="str">
        <f>IFERROR(VLOOKUP(E153,Préroulés_Hybride[],3,FALSE),"-")</f>
        <v>Qc</v>
      </c>
    </row>
    <row r="154" spans="1:11" ht="24.75" customHeight="1">
      <c r="A154" s="288">
        <f>IFERROR(VLOOKUP(E154,Préroulés_Hybride[],12,FALSE),"-")</f>
        <v>2</v>
      </c>
      <c r="B154" s="165" t="str">
        <f>IFERROR(VLOOKUP(E154,Préroulés_Hybride[],13,FALSE),"-")</f>
        <v>x</v>
      </c>
      <c r="C154" s="166">
        <f>IFERROR(VLOOKUP(E154,Préroulés_Hybride[],14,FALSE),"-")</f>
        <v>0.5</v>
      </c>
      <c r="D154" s="220" t="str">
        <f>IFERROR(VLOOKUP(E154,Préroulés_Hybride[],15,FALSE),"-")</f>
        <v>g</v>
      </c>
      <c r="E154" s="228" t="s">
        <v>173</v>
      </c>
      <c r="F154" s="290" t="str">
        <f>IFERROR(VLOOKUP(E154,Préroulés_Hybride[],6,FALSE),"-")</f>
        <v>Bud Lafleur</v>
      </c>
      <c r="G154" s="231">
        <f>IFERROR(VLOOKUP(E154,Préroulés_Hybride[],17,FALSE),"-")</f>
        <v>10.4</v>
      </c>
      <c r="H154" s="170">
        <v>0.28000000000000003</v>
      </c>
      <c r="I154" s="170" t="s">
        <v>42</v>
      </c>
      <c r="J154" s="229" t="str">
        <f>IFERROR(VLOOKUP(E154,Préroulés_Hybride[],9,FALSE),"-")</f>
        <v>Fromagé / Terreux</v>
      </c>
      <c r="K154" s="213" t="str">
        <f>IFERROR(VLOOKUP(E154,Préroulés_Hybride[],3,FALSE),"-")</f>
        <v>Qc</v>
      </c>
    </row>
    <row r="155" spans="1:11" ht="24.75" customHeight="1">
      <c r="A155" s="288">
        <f>IFERROR(VLOOKUP(E155,Préroulés_Hybride[],12,FALSE),"-")</f>
        <v>2</v>
      </c>
      <c r="B155" s="165" t="str">
        <f>IFERROR(VLOOKUP(E155,Préroulés_Hybride[],13,FALSE),"-")</f>
        <v>x</v>
      </c>
      <c r="C155" s="166">
        <f>IFERROR(VLOOKUP(E155,Préroulés_Hybride[],14,FALSE),"-")</f>
        <v>0.5</v>
      </c>
      <c r="D155" s="220" t="str">
        <f>IFERROR(VLOOKUP(E155,Préroulés_Hybride[],15,FALSE),"-")</f>
        <v>g</v>
      </c>
      <c r="E155" s="228" t="s">
        <v>174</v>
      </c>
      <c r="F155" s="290" t="str">
        <f>IFERROR(VLOOKUP(E155,Préroulés_Hybride[],6,FALSE),"-")</f>
        <v>7ACRES</v>
      </c>
      <c r="G155" s="231">
        <f>IFERROR(VLOOKUP(E155,Préroulés_Hybride[],17,FALSE),"-")</f>
        <v>9.5</v>
      </c>
      <c r="H155" s="170">
        <v>0.2</v>
      </c>
      <c r="I155" s="170"/>
      <c r="J155" s="229" t="str">
        <f>IFERROR(VLOOKUP(E155,Préroulés_Hybride[],9,FALSE),"-")</f>
        <v>Citronné / Sucré</v>
      </c>
      <c r="K155" s="213" t="str">
        <f>IFERROR(VLOOKUP(E155,Préroulés_Hybride[],3,FALSE),"-")</f>
        <v>-</v>
      </c>
    </row>
    <row r="156" spans="1:11" ht="24.75" customHeight="1">
      <c r="A156" s="288">
        <f>IFERROR(VLOOKUP(E156,Préroulés_Hybride[],12,FALSE),"-")</f>
        <v>2</v>
      </c>
      <c r="B156" s="165" t="str">
        <f>IFERROR(VLOOKUP(E156,Préroulés_Hybride[],13,FALSE),"-")</f>
        <v>x</v>
      </c>
      <c r="C156" s="166">
        <f>IFERROR(VLOOKUP(E156,Préroulés_Hybride[],14,FALSE),"-")</f>
        <v>0.5</v>
      </c>
      <c r="D156" s="220" t="str">
        <f>IFERROR(VLOOKUP(E156,Préroulés_Hybride[],15,FALSE),"-")</f>
        <v>g</v>
      </c>
      <c r="E156" s="228" t="s">
        <v>175</v>
      </c>
      <c r="F156" s="290" t="str">
        <f>IFERROR(VLOOKUP(E156,Préroulés_Hybride[],6,FALSE),"-")</f>
        <v>Nueva+</v>
      </c>
      <c r="G156" s="231">
        <f>IFERROR(VLOOKUP(E156,Préroulés_Hybride[],17,FALSE),"-")</f>
        <v>10</v>
      </c>
      <c r="H156" s="170">
        <v>0.13</v>
      </c>
      <c r="I156" s="170">
        <v>0.09</v>
      </c>
      <c r="J156" s="229" t="str">
        <f>IFERROR(VLOOKUP(E156,Préroulés_Hybride[],9,FALSE),"-")</f>
        <v>Fruité / Sucré</v>
      </c>
      <c r="K156" s="213" t="str">
        <f>IFERROR(VLOOKUP(E156,Préroulés_Hybride[],3,FALSE),"-")</f>
        <v>Qc</v>
      </c>
    </row>
    <row r="157" spans="1:11" ht="24.75" customHeight="1">
      <c r="A157" s="288">
        <f>IFERROR(VLOOKUP(E157,Préroulés_Hybride[],12,FALSE),"-")</f>
        <v>2</v>
      </c>
      <c r="B157" s="165" t="str">
        <f>IFERROR(VLOOKUP(E157,Préroulés_Hybride[],13,FALSE),"-")</f>
        <v>x</v>
      </c>
      <c r="C157" s="166">
        <f>IFERROR(VLOOKUP(E157,Préroulés_Hybride[],14,FALSE),"-")</f>
        <v>0.35</v>
      </c>
      <c r="D157" s="220" t="str">
        <f>IFERROR(VLOOKUP(E157,Préroulés_Hybride[],15,FALSE),"-")</f>
        <v>g</v>
      </c>
      <c r="E157" s="228" t="s">
        <v>87</v>
      </c>
      <c r="F157" s="290" t="str">
        <f>IFERROR(VLOOKUP(E157,Préroulés_Hybride[],6,FALSE),"-")</f>
        <v>Color Cannabis</v>
      </c>
      <c r="G157" s="231">
        <f>IFERROR(VLOOKUP(E157,Préroulés_Hybride[],17,FALSE),"-")</f>
        <v>8.1</v>
      </c>
      <c r="H157" s="170">
        <v>0.05</v>
      </c>
      <c r="I157" s="170">
        <v>0.09</v>
      </c>
      <c r="J157" s="229" t="str">
        <f>IFERROR(VLOOKUP(E157,Préroulés_Hybride[],9,FALSE),"-")</f>
        <v>Floral / Fruité</v>
      </c>
      <c r="K157" s="213" t="str">
        <f>IFERROR(VLOOKUP(E157,Préroulés_Hybride[],3,FALSE),"-")</f>
        <v>-</v>
      </c>
    </row>
    <row r="158" spans="1:11" ht="24.75" customHeight="1">
      <c r="A158" s="288">
        <f>IFERROR(VLOOKUP(E158,Préroulés_Hybride[],12,FALSE),"-")</f>
        <v>2</v>
      </c>
      <c r="B158" s="165" t="str">
        <f>IFERROR(VLOOKUP(E158,Préroulés_Hybride[],13,FALSE),"-")</f>
        <v>x</v>
      </c>
      <c r="C158" s="166">
        <f>IFERROR(VLOOKUP(E158,Préroulés_Hybride[],14,FALSE),"-")</f>
        <v>0.4</v>
      </c>
      <c r="D158" s="220" t="str">
        <f>IFERROR(VLOOKUP(E158,Préroulés_Hybride[],15,FALSE),"-")</f>
        <v>g</v>
      </c>
      <c r="E158" s="228" t="s">
        <v>176</v>
      </c>
      <c r="F158" s="290" t="str">
        <f>IFERROR(VLOOKUP(E158,Préroulés_Hybride[],6,FALSE),"-")</f>
        <v>Bud Lafleur</v>
      </c>
      <c r="G158" s="231">
        <f>IFERROR(VLOOKUP(E158,Préroulés_Hybride[],17,FALSE),"-")</f>
        <v>7.8</v>
      </c>
      <c r="H158" s="170">
        <v>0.04</v>
      </c>
      <c r="I158" s="170">
        <v>0.06</v>
      </c>
      <c r="J158" s="229" t="str">
        <f>IFERROR(VLOOKUP(E158,Préroulés_Hybride[],9,FALSE),"-")</f>
        <v>Fruité / Sucré</v>
      </c>
      <c r="K158" s="213" t="str">
        <f>IFERROR(VLOOKUP(E158,Préroulés_Hybride[],3,FALSE),"-")</f>
        <v>Qc</v>
      </c>
    </row>
    <row r="159" spans="1:11" ht="24.75" customHeight="1">
      <c r="A159" s="288">
        <f>IFERROR(VLOOKUP(E159,Préroulés_Hybride[],12,FALSE),"-")</f>
        <v>3</v>
      </c>
      <c r="B159" s="165" t="str">
        <f>IFERROR(VLOOKUP(E159,Préroulés_Hybride[],13,FALSE),"-")</f>
        <v>x</v>
      </c>
      <c r="C159" s="166">
        <f>IFERROR(VLOOKUP(E159,Préroulés_Hybride[],14,FALSE),"-")</f>
        <v>0.5</v>
      </c>
      <c r="D159" s="220" t="str">
        <f>IFERROR(VLOOKUP(E159,Préroulés_Hybride[],15,FALSE),"-")</f>
        <v>g</v>
      </c>
      <c r="E159" s="228" t="s">
        <v>249</v>
      </c>
      <c r="F159" s="290" t="str">
        <f>IFERROR(VLOOKUP(E159,Préroulés_Hybride[],6,FALSE),"-")</f>
        <v>BLKMKT</v>
      </c>
      <c r="G159" s="231">
        <f>IFERROR(VLOOKUP(E159,Préroulés_Hybride[],17,FALSE),"-")</f>
        <v>18.100000000000001</v>
      </c>
      <c r="H159" s="170">
        <v>0.28999999999999998</v>
      </c>
      <c r="I159" s="170" t="s">
        <v>42</v>
      </c>
      <c r="J159" s="229" t="str">
        <f>IFERROR(VLOOKUP(E159,Préroulés_Hybride[],9,FALSE),"-")</f>
        <v>- / -</v>
      </c>
      <c r="K159" s="213" t="str">
        <f>IFERROR(VLOOKUP(E159,Préroulés_Hybride[],3,FALSE),"-")</f>
        <v>-</v>
      </c>
    </row>
    <row r="160" spans="1:11" ht="24.75" customHeight="1">
      <c r="A160" s="288">
        <f>IFERROR(VLOOKUP(E160,Préroulés_Hybride[],12,FALSE),"-")</f>
        <v>3</v>
      </c>
      <c r="B160" s="165" t="str">
        <f>IFERROR(VLOOKUP(E160,Préroulés_Hybride[],13,FALSE),"-")</f>
        <v>x</v>
      </c>
      <c r="C160" s="166">
        <f>IFERROR(VLOOKUP(E160,Préroulés_Hybride[],14,FALSE),"-")</f>
        <v>0.5</v>
      </c>
      <c r="D160" s="220" t="str">
        <f>IFERROR(VLOOKUP(E160,Préroulés_Hybride[],15,FALSE),"-")</f>
        <v>g</v>
      </c>
      <c r="E160" s="228" t="s">
        <v>250</v>
      </c>
      <c r="F160" s="290" t="str">
        <f>IFERROR(VLOOKUP(E160,Préroulés_Hybride[],6,FALSE),"-")</f>
        <v>Cannafrogs</v>
      </c>
      <c r="G160" s="231">
        <f>IFERROR(VLOOKUP(E160,Préroulés_Hybride[],17,FALSE),"-")</f>
        <v>14.9</v>
      </c>
      <c r="H160" s="170">
        <v>0.28000000000000003</v>
      </c>
      <c r="I160" s="170" t="s">
        <v>42</v>
      </c>
      <c r="J160" s="229" t="str">
        <f>IFERROR(VLOOKUP(E160,Préroulés_Hybride[],9,FALSE),"-")</f>
        <v>- / -</v>
      </c>
      <c r="K160" s="213" t="str">
        <f>IFERROR(VLOOKUP(E160,Préroulés_Hybride[],3,FALSE),"-")</f>
        <v>Qc</v>
      </c>
    </row>
    <row r="161" spans="1:11" ht="24.75" customHeight="1">
      <c r="A161" s="288">
        <f>IFERROR(VLOOKUP(E161,Préroulés_Hybride[],12,FALSE),"-")</f>
        <v>3</v>
      </c>
      <c r="B161" s="165" t="str">
        <f>IFERROR(VLOOKUP(E161,Préroulés_Hybride[],13,FALSE),"-")</f>
        <v>x</v>
      </c>
      <c r="C161" s="166">
        <f>IFERROR(VLOOKUP(E161,Préroulés_Hybride[],14,FALSE),"-")</f>
        <v>0.5</v>
      </c>
      <c r="D161" s="220" t="str">
        <f>IFERROR(VLOOKUP(E161,Préroulés_Hybride[],15,FALSE),"-")</f>
        <v>g</v>
      </c>
      <c r="E161" s="228" t="s">
        <v>180</v>
      </c>
      <c r="F161" s="290" t="str">
        <f>IFERROR(VLOOKUP(E161,Préroulés_Hybride[],6,FALSE),"-")</f>
        <v>Next Friday</v>
      </c>
      <c r="G161" s="231">
        <f>IFERROR(VLOOKUP(E161,Préroulés_Hybride[],17,FALSE),"-")</f>
        <v>22.6</v>
      </c>
      <c r="H161" s="170">
        <v>0.28000000000000003</v>
      </c>
      <c r="I161" s="170" t="s">
        <v>42</v>
      </c>
      <c r="J161" s="229" t="str">
        <f>IFERROR(VLOOKUP(E161,Préroulés_Hybride[],9,FALSE),"-")</f>
        <v>Floral / -</v>
      </c>
      <c r="K161" s="213" t="str">
        <f>IFERROR(VLOOKUP(E161,Préroulés_Hybride[],3,FALSE),"-")</f>
        <v>-</v>
      </c>
    </row>
    <row r="162" spans="1:11" ht="24.75" customHeight="1">
      <c r="A162" s="288">
        <f>IFERROR(VLOOKUP(E162,Préroulés_Hybride[],12,FALSE),"-")</f>
        <v>3</v>
      </c>
      <c r="B162" s="165" t="str">
        <f>IFERROR(VLOOKUP(E162,Préroulés_Hybride[],13,FALSE),"-")</f>
        <v>x</v>
      </c>
      <c r="C162" s="166">
        <f>IFERROR(VLOOKUP(E162,Préroulés_Hybride[],14,FALSE),"-")</f>
        <v>0.5</v>
      </c>
      <c r="D162" s="220" t="str">
        <f>IFERROR(VLOOKUP(E162,Préroulés_Hybride[],15,FALSE),"-")</f>
        <v>g</v>
      </c>
      <c r="E162" s="228" t="s">
        <v>181</v>
      </c>
      <c r="F162" s="290" t="str">
        <f>IFERROR(VLOOKUP(E162,Préroulés_Hybride[],6,FALSE),"-")</f>
        <v>Groupe SûrNaturel</v>
      </c>
      <c r="G162" s="498">
        <f>IFERROR(VLOOKUP(E162,Préroulés_Hybride[],17,FALSE),"-")</f>
        <v>13.1</v>
      </c>
      <c r="H162" s="170">
        <v>0.27</v>
      </c>
      <c r="I162" s="170" t="s">
        <v>42</v>
      </c>
      <c r="J162" s="229" t="str">
        <f>IFERROR(VLOOKUP(E162,Préroulés_Hybride[],9,FALSE),"-")</f>
        <v>Floral / Sucré</v>
      </c>
      <c r="K162" s="213" t="str">
        <f>IFERROR(VLOOKUP(E162,Préroulés_Hybride[],3,FALSE),"-")</f>
        <v>Qc</v>
      </c>
    </row>
    <row r="163" spans="1:11" ht="24.75" customHeight="1">
      <c r="A163" s="288">
        <f>IFERROR(VLOOKUP(E163,Préroulés_Hybride[],12,FALSE),"-")</f>
        <v>3</v>
      </c>
      <c r="B163" s="165" t="str">
        <f>IFERROR(VLOOKUP(E163,Préroulés_Hybride[],13,FALSE),"-")</f>
        <v>x</v>
      </c>
      <c r="C163" s="166">
        <f>IFERROR(VLOOKUP(E163,Préroulés_Hybride[],14,FALSE),"-")</f>
        <v>0.5</v>
      </c>
      <c r="D163" s="220" t="str">
        <f>IFERROR(VLOOKUP(E163,Préroulés_Hybride[],15,FALSE),"-")</f>
        <v>g</v>
      </c>
      <c r="E163" s="228" t="s">
        <v>182</v>
      </c>
      <c r="F163" s="290" t="str">
        <f>IFERROR(VLOOKUP(E163,Préroulés_Hybride[],6,FALSE),"-")</f>
        <v>Qcgoldtech</v>
      </c>
      <c r="G163" s="231">
        <f>IFERROR(VLOOKUP(E163,Préroulés_Hybride[],17,FALSE),"-")</f>
        <v>13</v>
      </c>
      <c r="H163" s="170">
        <v>0.26</v>
      </c>
      <c r="I163" s="170" t="s">
        <v>42</v>
      </c>
      <c r="J163" s="229" t="str">
        <f>IFERROR(VLOOKUP(E163,Préroulés_Hybride[],9,FALSE),"-")</f>
        <v>Boisé / Sucré</v>
      </c>
      <c r="K163" s="213" t="str">
        <f>IFERROR(VLOOKUP(E163,Préroulés_Hybride[],3,FALSE),"-")</f>
        <v>Qc</v>
      </c>
    </row>
    <row r="164" spans="1:11" ht="24.75" customHeight="1">
      <c r="A164" s="288">
        <f>IFERROR(VLOOKUP(E164,Préroulés_Hybride[],12,FALSE),"-")</f>
        <v>3</v>
      </c>
      <c r="B164" s="165" t="str">
        <f>IFERROR(VLOOKUP(E164,Préroulés_Hybride[],13,FALSE),"-")</f>
        <v>x</v>
      </c>
      <c r="C164" s="166">
        <f>IFERROR(VLOOKUP(E164,Préroulés_Hybride[],14,FALSE),"-")</f>
        <v>0.5</v>
      </c>
      <c r="D164" s="220" t="str">
        <f>IFERROR(VLOOKUP(E164,Préroulés_Hybride[],15,FALSE),"-")</f>
        <v>g</v>
      </c>
      <c r="E164" s="228" t="s">
        <v>251</v>
      </c>
      <c r="F164" s="290" t="str">
        <f>IFERROR(VLOOKUP(E164,Préroulés_Hybride[],6,FALSE),"-")</f>
        <v>Purplefarm</v>
      </c>
      <c r="G164" s="231">
        <f>IFERROR(VLOOKUP(E164,Préroulés_Hybride[],17,FALSE),"-")</f>
        <v>21.7</v>
      </c>
      <c r="H164" s="170">
        <v>0.24</v>
      </c>
      <c r="I164" s="170" t="s">
        <v>42</v>
      </c>
      <c r="J164" s="229" t="str">
        <f>IFERROR(VLOOKUP(E164,Préroulés_Hybride[],9,FALSE),"-")</f>
        <v>Citronné / -</v>
      </c>
      <c r="K164" s="213" t="str">
        <f>IFERROR(VLOOKUP(E164,Préroulés_Hybride[],3,FALSE),"-")</f>
        <v>-</v>
      </c>
    </row>
    <row r="165" spans="1:11" ht="24.75" customHeight="1">
      <c r="A165" s="288">
        <f>IFERROR(VLOOKUP(E165,Préroulés_Hybride[],12,FALSE),"-")</f>
        <v>3</v>
      </c>
      <c r="B165" s="165" t="str">
        <f>IFERROR(VLOOKUP(E165,Préroulés_Hybride[],13,FALSE),"-")</f>
        <v>x</v>
      </c>
      <c r="C165" s="166">
        <f>IFERROR(VLOOKUP(E165,Préroulés_Hybride[],14,FALSE),"-")</f>
        <v>0.5</v>
      </c>
      <c r="D165" s="220" t="str">
        <f>IFERROR(VLOOKUP(E165,Préroulés_Hybride[],15,FALSE),"-")</f>
        <v>g</v>
      </c>
      <c r="E165" s="228" t="s">
        <v>183</v>
      </c>
      <c r="F165" s="290" t="str">
        <f>IFERROR(VLOOKUP(E165,Préroulés_Hybride[],6,FALSE),"-")</f>
        <v>Promenade</v>
      </c>
      <c r="G165" s="231">
        <f>IFERROR(VLOOKUP(E165,Préroulés_Hybride[],17,FALSE),"-")</f>
        <v>10.6</v>
      </c>
      <c r="H165" s="170">
        <v>0.22</v>
      </c>
      <c r="I165" s="170" t="s">
        <v>42</v>
      </c>
      <c r="J165" s="229" t="str">
        <f>IFERROR(VLOOKUP(E165,Préroulés_Hybride[],9,FALSE),"-")</f>
        <v>Fruité / Sucré</v>
      </c>
      <c r="K165" s="213" t="str">
        <f>IFERROR(VLOOKUP(E165,Préroulés_Hybride[],3,FALSE),"-")</f>
        <v>-</v>
      </c>
    </row>
    <row r="166" spans="1:11" ht="24.75" customHeight="1">
      <c r="A166" s="288">
        <f>IFERROR(VLOOKUP(E166,Préroulés_Hybride[],12,FALSE),"-")</f>
        <v>3</v>
      </c>
      <c r="B166" s="165" t="str">
        <f>IFERROR(VLOOKUP(E166,Préroulés_Hybride[],13,FALSE),"-")</f>
        <v>x</v>
      </c>
      <c r="C166" s="166">
        <f>IFERROR(VLOOKUP(E166,Préroulés_Hybride[],14,FALSE),"-")</f>
        <v>0.5</v>
      </c>
      <c r="D166" s="220" t="str">
        <f>IFERROR(VLOOKUP(E166,Préroulés_Hybride[],15,FALSE),"-")</f>
        <v>g</v>
      </c>
      <c r="E166" s="228" t="s">
        <v>184</v>
      </c>
      <c r="F166" s="290" t="str">
        <f>IFERROR(VLOOKUP(E166,Préroulés_Hybride[],6,FALSE),"-")</f>
        <v>Fleurs de Chez Nous</v>
      </c>
      <c r="G166" s="231">
        <f>IFERROR(VLOOKUP(E166,Préroulés_Hybride[],17,FALSE),"-")</f>
        <v>13.8</v>
      </c>
      <c r="H166" s="170">
        <v>0.22</v>
      </c>
      <c r="I166" s="170" t="s">
        <v>42</v>
      </c>
      <c r="J166" s="229" t="str">
        <f>IFERROR(VLOOKUP(E166,Préroulés_Hybride[],9,FALSE),"-")</f>
        <v>Fruité / Citronné</v>
      </c>
      <c r="K166" s="213" t="str">
        <f>IFERROR(VLOOKUP(E166,Préroulés_Hybride[],3,FALSE),"-")</f>
        <v>Qc</v>
      </c>
    </row>
    <row r="167" spans="1:11" ht="24.75" customHeight="1">
      <c r="A167" s="288">
        <f>IFERROR(VLOOKUP(E167,Préroulés_Hybride[],12,FALSE),"-")</f>
        <v>3</v>
      </c>
      <c r="B167" s="165" t="str">
        <f>IFERROR(VLOOKUP(E167,Préroulés_Hybride[],13,FALSE),"-")</f>
        <v>x</v>
      </c>
      <c r="C167" s="166">
        <f>IFERROR(VLOOKUP(E167,Préroulés_Hybride[],14,FALSE),"-")</f>
        <v>0.5</v>
      </c>
      <c r="D167" s="220" t="str">
        <f>IFERROR(VLOOKUP(E167,Préroulés_Hybride[],15,FALSE),"-")</f>
        <v>g</v>
      </c>
      <c r="E167" s="228" t="s">
        <v>185</v>
      </c>
      <c r="F167" s="290" t="str">
        <f>IFERROR(VLOOKUP(E167,Préroulés_Hybride[],6,FALSE),"-")</f>
        <v>Vert</v>
      </c>
      <c r="G167" s="231">
        <f>IFERROR(VLOOKUP(E167,Préroulés_Hybride[],17,FALSE),"-")</f>
        <v>13.2</v>
      </c>
      <c r="H167" s="170">
        <v>0.21</v>
      </c>
      <c r="I167" s="170" t="s">
        <v>42</v>
      </c>
      <c r="J167" s="229" t="str">
        <f>IFERROR(VLOOKUP(E167,Préroulés_Hybride[],9,FALSE),"-")</f>
        <v>Moufette / Terreux</v>
      </c>
      <c r="K167" s="213" t="str">
        <f>IFERROR(VLOOKUP(E167,Préroulés_Hybride[],3,FALSE),"-")</f>
        <v>Qc</v>
      </c>
    </row>
    <row r="168" spans="1:11" ht="24.75" customHeight="1">
      <c r="A168" s="288">
        <f>IFERROR(VLOOKUP(E168,Préroulés_Hybride[],12,FALSE),"-")</f>
        <v>3</v>
      </c>
      <c r="B168" s="165" t="str">
        <f>IFERROR(VLOOKUP(E168,Préroulés_Hybride[],13,FALSE),"-")</f>
        <v>x</v>
      </c>
      <c r="C168" s="166">
        <f>IFERROR(VLOOKUP(E168,Préroulés_Hybride[],14,FALSE),"-")</f>
        <v>0.5</v>
      </c>
      <c r="D168" s="220" t="str">
        <f>IFERROR(VLOOKUP(E168,Préroulés_Hybride[],15,FALSE),"-")</f>
        <v>g</v>
      </c>
      <c r="E168" s="228" t="s">
        <v>91</v>
      </c>
      <c r="F168" s="289" t="str">
        <f>IFERROR(VLOOKUP(E168,Préroulés_Hybride[],6,FALSE),"-")</f>
        <v>Dubon</v>
      </c>
      <c r="G168" s="210">
        <f>IFERROR(VLOOKUP(E168,Préroulés_Hybride[],17,FALSE),"-")</f>
        <v>13.8</v>
      </c>
      <c r="H168" s="170">
        <v>0.19</v>
      </c>
      <c r="I168" s="170" t="s">
        <v>42</v>
      </c>
      <c r="J168" s="172" t="str">
        <f>IFERROR(VLOOKUP(E168,Préroulés_Hybride[],9,FALSE),"-")</f>
        <v>Terreux / Boisé</v>
      </c>
      <c r="K168" s="213" t="str">
        <f>IFERROR(VLOOKUP(E168,Préroulés_Hybride[],3,FALSE),"-")</f>
        <v>-</v>
      </c>
    </row>
    <row r="169" spans="1:11" ht="24.75" customHeight="1">
      <c r="A169" s="288">
        <f>IFERROR(VLOOKUP(E169,Préroulés_Hybride[],12,FALSE),"-")</f>
        <v>3</v>
      </c>
      <c r="B169" s="165" t="str">
        <f>IFERROR(VLOOKUP(E169,Préroulés_Hybride[],13,FALSE),"-")</f>
        <v>x</v>
      </c>
      <c r="C169" s="166">
        <f>IFERROR(VLOOKUP(E169,Préroulés_Hybride[],14,FALSE),"-")</f>
        <v>0.66</v>
      </c>
      <c r="D169" s="220" t="str">
        <f>IFERROR(VLOOKUP(E169,Préroulés_Hybride[],15,FALSE),"-")</f>
        <v>g</v>
      </c>
      <c r="E169" s="228" t="s">
        <v>186</v>
      </c>
      <c r="F169" s="290" t="str">
        <f>IFERROR(VLOOKUP(E169,Préroulés_Hybride[],6,FALSE),"-")</f>
        <v>Green Joy</v>
      </c>
      <c r="G169" s="231">
        <f>IFERROR(VLOOKUP(E169,Préroulés_Hybride[],17,FALSE),"-")</f>
        <v>19.899999999999999</v>
      </c>
      <c r="H169" s="170">
        <v>0.09</v>
      </c>
      <c r="I169" s="170">
        <v>0.14000000000000001</v>
      </c>
      <c r="J169" s="229" t="str">
        <f>IFERROR(VLOOKUP(E169,Préroulés_Hybride[],9,FALSE),"-")</f>
        <v>- / -</v>
      </c>
      <c r="K169" s="213" t="str">
        <f>IFERROR(VLOOKUP(E169,Préroulés_Hybride[],3,FALSE),"-")</f>
        <v>Qc</v>
      </c>
    </row>
    <row r="170" spans="1:11" ht="24.75" customHeight="1">
      <c r="A170" s="288">
        <f>IFERROR(VLOOKUP(E170,Préroulés_Hybride[],12,FALSE),"-")</f>
        <v>3</v>
      </c>
      <c r="B170" s="165" t="str">
        <f>IFERROR(VLOOKUP(E170,Préroulés_Hybride[],13,FALSE),"-")</f>
        <v>x</v>
      </c>
      <c r="C170" s="166">
        <f>IFERROR(VLOOKUP(E170,Préroulés_Hybride[],14,FALSE),"-")</f>
        <v>0.5</v>
      </c>
      <c r="D170" s="220" t="str">
        <f>IFERROR(VLOOKUP(E170,Préroulés_Hybride[],15,FALSE),"-")</f>
        <v>g</v>
      </c>
      <c r="E170" s="228" t="s">
        <v>93</v>
      </c>
      <c r="F170" s="290" t="str">
        <f>IFERROR(VLOOKUP(E170,Préroulés_Hybride[],6,FALSE),"-")</f>
        <v>Twd.</v>
      </c>
      <c r="G170" s="231">
        <f>IFERROR(VLOOKUP(E170,Préroulés_Hybride[],17,FALSE),"-")</f>
        <v>10.199999999999999</v>
      </c>
      <c r="H170" s="170">
        <v>0.06</v>
      </c>
      <c r="I170" s="170">
        <v>0.08</v>
      </c>
      <c r="J170" s="229" t="str">
        <f>IFERROR(VLOOKUP(E170,Préroulés_Hybride[],9,FALSE),"-")</f>
        <v>- / -</v>
      </c>
      <c r="K170" s="213" t="str">
        <f>IFERROR(VLOOKUP(E170,Préroulés_Hybride[],3,FALSE),"-")</f>
        <v>-</v>
      </c>
    </row>
    <row r="171" spans="1:11" ht="24.75" customHeight="1">
      <c r="A171" s="288">
        <f>IFERROR(VLOOKUP(E171,Préroulés_Hybride[],12,FALSE),"-")</f>
        <v>3</v>
      </c>
      <c r="B171" s="165" t="str">
        <f>IFERROR(VLOOKUP(E171,Préroulés_Hybride[],13,FALSE),"-")</f>
        <v>x</v>
      </c>
      <c r="C171" s="166">
        <f>IFERROR(VLOOKUP(E171,Préroulés_Hybride[],14,FALSE),"-")</f>
        <v>0.5</v>
      </c>
      <c r="D171" s="220" t="str">
        <f>IFERROR(VLOOKUP(E171,Préroulés_Hybride[],15,FALSE),"-")</f>
        <v>g</v>
      </c>
      <c r="E171" s="228" t="s">
        <v>177</v>
      </c>
      <c r="F171" s="290" t="str">
        <f>IFERROR(VLOOKUP(E171,Préroulés_Hybride[],6,FALSE),"-")</f>
        <v>IRONY</v>
      </c>
      <c r="G171" s="231">
        <f>IFERROR(VLOOKUP(E171,Préroulés_Hybride[],17,FALSE),"-")</f>
        <v>20</v>
      </c>
      <c r="H171" s="170">
        <v>0.03</v>
      </c>
      <c r="I171" s="170">
        <v>0.13</v>
      </c>
      <c r="J171" s="229" t="str">
        <f>IFERROR(VLOOKUP(E171,Préroulés_Hybride[],9,FALSE),"-")</f>
        <v>- / -</v>
      </c>
      <c r="K171" s="213" t="str">
        <f>IFERROR(VLOOKUP(E171,Préroulés_Hybride[],3,FALSE),"-")</f>
        <v>Qc</v>
      </c>
    </row>
    <row r="172" spans="1:11" ht="24.75" customHeight="1">
      <c r="A172" s="288">
        <f>IFERROR(VLOOKUP(E172,Préroulés_Hybride[],12,FALSE),"-")</f>
        <v>4</v>
      </c>
      <c r="B172" s="165" t="str">
        <f>IFERROR(VLOOKUP(E172,Préroulés_Hybride[],13,FALSE),"-")</f>
        <v>x</v>
      </c>
      <c r="C172" s="166">
        <f>IFERROR(VLOOKUP(E172,Préroulés_Hybride[],14,FALSE),"-")</f>
        <v>0.25</v>
      </c>
      <c r="D172" s="220" t="str">
        <f>IFERROR(VLOOKUP(E172,Préroulés_Hybride[],15,FALSE),"-")</f>
        <v>g</v>
      </c>
      <c r="E172" s="228" t="s">
        <v>187</v>
      </c>
      <c r="F172" s="290" t="str">
        <f>IFERROR(VLOOKUP(E172,Préroulés_Hybride[],6,FALSE),"-")</f>
        <v>IRONY</v>
      </c>
      <c r="G172" s="231">
        <f>IFERROR(VLOOKUP(E172,Préroulés_Hybride[],17,FALSE),"-")</f>
        <v>10</v>
      </c>
      <c r="H172" s="170">
        <v>0.21</v>
      </c>
      <c r="I172" s="170" t="s">
        <v>42</v>
      </c>
      <c r="J172" s="229" t="str">
        <f>IFERROR(VLOOKUP(E172,Préroulés_Hybride[],9,FALSE),"-")</f>
        <v>Citronné / Sucré</v>
      </c>
      <c r="K172" s="213" t="str">
        <f>IFERROR(VLOOKUP(E172,Préroulés_Hybride[],3,FALSE),"-")</f>
        <v>Qc</v>
      </c>
    </row>
    <row r="173" spans="1:11" ht="24.75" customHeight="1">
      <c r="A173" s="288">
        <f>IFERROR(VLOOKUP(E173,Préroulés_Hybride[],12,FALSE),"-")</f>
        <v>4</v>
      </c>
      <c r="B173" s="165" t="str">
        <f>IFERROR(VLOOKUP(E173,Préroulés_Hybride[],13,FALSE),"-")</f>
        <v>x</v>
      </c>
      <c r="C173" s="166">
        <f>IFERROR(VLOOKUP(E173,Préroulés_Hybride[],14,FALSE),"-")</f>
        <v>0.6</v>
      </c>
      <c r="D173" s="220" t="str">
        <f>IFERROR(VLOOKUP(E173,Préroulés_Hybride[],15,FALSE),"-")</f>
        <v>g</v>
      </c>
      <c r="E173" s="228" t="s">
        <v>252</v>
      </c>
      <c r="F173" s="290" t="str">
        <f>IFERROR(VLOOKUP(E173,Préroulés_Hybride[],6,FALSE),"-")</f>
        <v>Charlebois</v>
      </c>
      <c r="G173" s="231">
        <f>IFERROR(VLOOKUP(E173,Préroulés_Hybride[],17,FALSE),"-")</f>
        <v>25.7</v>
      </c>
      <c r="H173" s="170">
        <v>0.09</v>
      </c>
      <c r="I173" s="170">
        <v>0.11</v>
      </c>
      <c r="J173" s="229" t="str">
        <f>IFERROR(VLOOKUP(E173,Préroulés_Hybride[],9,FALSE),"-")</f>
        <v>- / -</v>
      </c>
      <c r="K173" s="213" t="str">
        <f>IFERROR(VLOOKUP(E173,Préroulés_Hybride[],3,FALSE),"-")</f>
        <v>Qc</v>
      </c>
    </row>
    <row r="174" spans="1:11" ht="24.75" customHeight="1">
      <c r="A174" s="288">
        <f>IFERROR(VLOOKUP(E174,Préroulés_Hybride[],12,FALSE),"-")</f>
        <v>5</v>
      </c>
      <c r="B174" s="165" t="str">
        <f>IFERROR(VLOOKUP(E174,Préroulés_Hybride[],13,FALSE),"-")</f>
        <v>x</v>
      </c>
      <c r="C174" s="166">
        <f>IFERROR(VLOOKUP(E174,Préroulés_Hybride[],14,FALSE),"-")</f>
        <v>0.5</v>
      </c>
      <c r="D174" s="220" t="str">
        <f>IFERROR(VLOOKUP(E174,Préroulés_Hybride[],15,FALSE),"-")</f>
        <v>g</v>
      </c>
      <c r="E174" s="228" t="s">
        <v>189</v>
      </c>
      <c r="F174" s="290" t="str">
        <f>IFERROR(VLOOKUP(E174,Préroulés_Hybride[],6,FALSE),"-")</f>
        <v>QcGoldtech</v>
      </c>
      <c r="G174" s="231">
        <f>IFERROR(VLOOKUP(E174,Préroulés_Hybride[],17,FALSE),"-")</f>
        <v>22.2</v>
      </c>
      <c r="H174" s="170">
        <v>0.28999999999999998</v>
      </c>
      <c r="I174" s="170"/>
      <c r="J174" s="229" t="str">
        <f>IFERROR(VLOOKUP(E174,Préroulés_Hybride[],9,FALSE),"-")</f>
        <v>Épicé / Terreux</v>
      </c>
      <c r="K174" s="213" t="str">
        <f>IFERROR(VLOOKUP(E174,Préroulés_Hybride[],3,FALSE),"-")</f>
        <v>Qc</v>
      </c>
    </row>
    <row r="175" spans="1:11" ht="24.75" customHeight="1">
      <c r="A175" s="288">
        <f>IFERROR(VLOOKUP(E175,Préroulés_Hybride[],12,FALSE),"-")</f>
        <v>5</v>
      </c>
      <c r="B175" s="165" t="str">
        <f>IFERROR(VLOOKUP(E175,Préroulés_Hybride[],13,FALSE),"-")</f>
        <v>x</v>
      </c>
      <c r="C175" s="166">
        <f>IFERROR(VLOOKUP(E175,Préroulés_Hybride[],14,FALSE),"-")</f>
        <v>0.5</v>
      </c>
      <c r="D175" s="220" t="str">
        <f>IFERROR(VLOOKUP(E175,Préroulés_Hybride[],15,FALSE),"-")</f>
        <v>g</v>
      </c>
      <c r="E175" s="228" t="s">
        <v>253</v>
      </c>
      <c r="F175" s="290" t="str">
        <f>IFERROR(VLOOKUP(E175,Préroulés_Hybride[],6,FALSE),"-")</f>
        <v>Tribal</v>
      </c>
      <c r="G175" s="231">
        <f>IFERROR(VLOOKUP(E175,Préroulés_Hybride[],17,FALSE),"-")</f>
        <v>23.6</v>
      </c>
      <c r="H175" s="170">
        <v>0.28999999999999998</v>
      </c>
      <c r="I175" s="170" t="s">
        <v>42</v>
      </c>
      <c r="J175" s="229" t="str">
        <f>IFERROR(VLOOKUP(E175,Préroulés_Hybride[],9,FALSE),"-")</f>
        <v>Fruité / Diesel</v>
      </c>
      <c r="K175" s="213" t="str">
        <f>IFERROR(VLOOKUP(E175,Préroulés_Hybride[],3,FALSE),"-")</f>
        <v>Qc</v>
      </c>
    </row>
    <row r="176" spans="1:11" ht="24.75" customHeight="1">
      <c r="A176" s="288">
        <f>IFERROR(VLOOKUP(E176,Préroulés_Hybride[],12,FALSE),"-")</f>
        <v>5</v>
      </c>
      <c r="B176" s="165" t="str">
        <f>IFERROR(VLOOKUP(E176,Préroulés_Hybride[],13,FALSE),"-")</f>
        <v>x</v>
      </c>
      <c r="C176" s="166">
        <f>IFERROR(VLOOKUP(E176,Préroulés_Hybride[],14,FALSE),"-")</f>
        <v>0.5</v>
      </c>
      <c r="D176" s="220" t="str">
        <f>IFERROR(VLOOKUP(E176,Préroulés_Hybride[],15,FALSE),"-")</f>
        <v>g</v>
      </c>
      <c r="E176" s="228" t="s">
        <v>98</v>
      </c>
      <c r="F176" s="290" t="str">
        <f>IFERROR(VLOOKUP(E176,Préroulés_Hybride[],6,FALSE),"-")</f>
        <v>Tribal</v>
      </c>
      <c r="G176" s="231">
        <f>IFERROR(VLOOKUP(E176,Préroulés_Hybride[],17,FALSE),"-")</f>
        <v>23</v>
      </c>
      <c r="H176" s="170">
        <v>0.28999999999999998</v>
      </c>
      <c r="I176" s="170" t="s">
        <v>42</v>
      </c>
      <c r="J176" s="229" t="str">
        <f>IFERROR(VLOOKUP(E176,Préroulés_Hybride[],9,FALSE),"-")</f>
        <v>Citronné / Diesel</v>
      </c>
      <c r="K176" s="213" t="str">
        <f>IFERROR(VLOOKUP(E176,Préroulés_Hybride[],3,FALSE),"-")</f>
        <v>Qc</v>
      </c>
    </row>
    <row r="177" spans="1:11" ht="24.75" customHeight="1">
      <c r="A177" s="288">
        <f>IFERROR(VLOOKUP(E177,Préroulés_Hybride[],12,FALSE),"-")</f>
        <v>5</v>
      </c>
      <c r="B177" s="165" t="str">
        <f>IFERROR(VLOOKUP(E177,Préroulés_Hybride[],13,FALSE),"-")</f>
        <v>x</v>
      </c>
      <c r="C177" s="166">
        <f>IFERROR(VLOOKUP(E177,Préroulés_Hybride[],14,FALSE),"-")</f>
        <v>0.5</v>
      </c>
      <c r="D177" s="220" t="str">
        <f>IFERROR(VLOOKUP(E177,Préroulés_Hybride[],15,FALSE),"-")</f>
        <v>g</v>
      </c>
      <c r="E177" s="228" t="s">
        <v>254</v>
      </c>
      <c r="F177" s="290" t="str">
        <f>IFERROR(VLOOKUP(E177,Préroulés_Hybride[],6,FALSE),"-")</f>
        <v>Bon Voyage</v>
      </c>
      <c r="G177" s="231">
        <f>IFERROR(VLOOKUP(E177,Préroulés_Hybride[],17,FALSE),"-")</f>
        <v>20.9</v>
      </c>
      <c r="H177" s="170">
        <v>0.28000000000000003</v>
      </c>
      <c r="I177" s="170" t="s">
        <v>42</v>
      </c>
      <c r="J177" s="229" t="str">
        <f>IFERROR(VLOOKUP(E177,Préroulés_Hybride[],9,FALSE),"-")</f>
        <v>Diesel / Mouffette</v>
      </c>
      <c r="K177" s="213" t="str">
        <f>IFERROR(VLOOKUP(E177,Préroulés_Hybride[],3,FALSE),"-")</f>
        <v>Qc</v>
      </c>
    </row>
    <row r="178" spans="1:11" ht="24.75" customHeight="1">
      <c r="A178" s="288">
        <f>IFERROR(VLOOKUP(E178,Préroulés_Hybride[],12,FALSE),"-")</f>
        <v>5</v>
      </c>
      <c r="B178" s="165" t="str">
        <f>IFERROR(VLOOKUP(E178,Préroulés_Hybride[],13,FALSE),"-")</f>
        <v>x</v>
      </c>
      <c r="C178" s="166">
        <f>IFERROR(VLOOKUP(E178,Préroulés_Hybride[],14,FALSE),"-")</f>
        <v>0.33</v>
      </c>
      <c r="D178" s="220" t="str">
        <f>IFERROR(VLOOKUP(E178,Préroulés_Hybride[],15,FALSE),"-")</f>
        <v>g</v>
      </c>
      <c r="E178" s="228" t="s">
        <v>104</v>
      </c>
      <c r="F178" s="290" t="str">
        <f>IFERROR(VLOOKUP(E178,Préroulés_Hybride[],6,FALSE),"-")</f>
        <v>Pure Laine Cannabis</v>
      </c>
      <c r="G178" s="231">
        <f>IFERROR(VLOOKUP(E178,Préroulés_Hybride[],17,FALSE),"-")</f>
        <v>13.3</v>
      </c>
      <c r="H178" s="170">
        <v>0.27</v>
      </c>
      <c r="I178" s="170" t="s">
        <v>42</v>
      </c>
      <c r="J178" s="229" t="str">
        <f>IFERROR(VLOOKUP(E178,Préroulés_Hybride[],9,FALSE),"-")</f>
        <v>- / -</v>
      </c>
      <c r="K178" s="213" t="str">
        <f>IFERROR(VLOOKUP(E178,Préroulés_Hybride[],3,FALSE),"-")</f>
        <v>Qc</v>
      </c>
    </row>
    <row r="179" spans="1:11" ht="24.75" customHeight="1">
      <c r="A179" s="288">
        <f>IFERROR(VLOOKUP(E179,Préroulés_Hybride[],12,FALSE),"-")</f>
        <v>5</v>
      </c>
      <c r="B179" s="165" t="str">
        <f>IFERROR(VLOOKUP(E179,Préroulés_Hybride[],13,FALSE),"-")</f>
        <v>x</v>
      </c>
      <c r="C179" s="166">
        <f>IFERROR(VLOOKUP(E179,Préroulés_Hybride[],14,FALSE),"-")</f>
        <v>0.5</v>
      </c>
      <c r="D179" s="220" t="str">
        <f>IFERROR(VLOOKUP(E179,Préroulés_Hybride[],15,FALSE),"-")</f>
        <v>g</v>
      </c>
      <c r="E179" s="228" t="s">
        <v>255</v>
      </c>
      <c r="F179" s="290" t="str">
        <f>IFERROR(VLOOKUP(E179,Préroulés_Hybride[],6,FALSE),"-")</f>
        <v>Sonique</v>
      </c>
      <c r="G179" s="231">
        <f>IFERROR(VLOOKUP(E179,Préroulés_Hybride[],17,FALSE),"-")</f>
        <v>18</v>
      </c>
      <c r="H179" s="170">
        <v>0.26</v>
      </c>
      <c r="I179" s="170" t="s">
        <v>42</v>
      </c>
      <c r="J179" s="229" t="str">
        <f>IFERROR(VLOOKUP(E179,Préroulés_Hybride[],9,FALSE),"-")</f>
        <v>Sucré / Floral</v>
      </c>
      <c r="K179" s="213" t="str">
        <f>IFERROR(VLOOKUP(E179,Préroulés_Hybride[],3,FALSE),"-")</f>
        <v>-</v>
      </c>
    </row>
    <row r="180" spans="1:11" ht="24.75" customHeight="1">
      <c r="A180" s="288">
        <f>IFERROR(VLOOKUP(E180,Préroulés_Hybride[],12,FALSE),"-")</f>
        <v>5</v>
      </c>
      <c r="B180" s="165" t="str">
        <f>IFERROR(VLOOKUP(E180,Préroulés_Hybride[],13,FALSE),"-")</f>
        <v>x</v>
      </c>
      <c r="C180" s="166">
        <f>IFERROR(VLOOKUP(E180,Préroulés_Hybride[],14,FALSE),"-")</f>
        <v>0.5</v>
      </c>
      <c r="D180" s="220" t="str">
        <f>IFERROR(VLOOKUP(E180,Préroulés_Hybride[],15,FALSE),"-")</f>
        <v>g</v>
      </c>
      <c r="E180" s="228" t="s">
        <v>107</v>
      </c>
      <c r="F180" s="290" t="str">
        <f>IFERROR(VLOOKUP(E180,Préroulés_Hybride[],6,FALSE),"-")</f>
        <v>DLYS</v>
      </c>
      <c r="G180" s="231">
        <f>IFERROR(VLOOKUP(E180,Préroulés_Hybride[],17,FALSE),"-")</f>
        <v>16.3</v>
      </c>
      <c r="H180" s="170">
        <v>0.26</v>
      </c>
      <c r="I180" s="170" t="s">
        <v>42</v>
      </c>
      <c r="J180" s="229" t="str">
        <f>IFERROR(VLOOKUP(E180,Préroulés_Hybride[],9,FALSE),"-")</f>
        <v>- / -</v>
      </c>
      <c r="K180" s="213" t="str">
        <f>IFERROR(VLOOKUP(E180,Préroulés_Hybride[],3,FALSE),"-")</f>
        <v>Qc</v>
      </c>
    </row>
    <row r="181" spans="1:11" ht="24.75" customHeight="1">
      <c r="A181" s="288">
        <f>IFERROR(VLOOKUP(E181,Préroulés_Hybride[],12,FALSE),"-")</f>
        <v>5</v>
      </c>
      <c r="B181" s="165" t="str">
        <f>IFERROR(VLOOKUP(E181,Préroulés_Hybride[],13,FALSE),"-")</f>
        <v>x</v>
      </c>
      <c r="C181" s="166">
        <f>IFERROR(VLOOKUP(E181,Préroulés_Hybride[],14,FALSE),"-")</f>
        <v>0.5</v>
      </c>
      <c r="D181" s="220" t="str">
        <f>IFERROR(VLOOKUP(E181,Préroulés_Hybride[],15,FALSE),"-")</f>
        <v>g</v>
      </c>
      <c r="E181" s="228" t="s">
        <v>191</v>
      </c>
      <c r="F181" s="290" t="str">
        <f>IFERROR(VLOOKUP(E181,Préroulés_Hybride[],6,FALSE),"-")</f>
        <v>Broken Coast</v>
      </c>
      <c r="G181" s="231">
        <f>IFERROR(VLOOKUP(E181,Préroulés_Hybride[],17,FALSE),"-")</f>
        <v>30.2</v>
      </c>
      <c r="H181" s="170">
        <v>0.24</v>
      </c>
      <c r="I181" s="170" t="s">
        <v>42</v>
      </c>
      <c r="J181" s="229" t="str">
        <f>IFERROR(VLOOKUP(E181,Préroulés_Hybride[],9,FALSE),"-")</f>
        <v>- / -</v>
      </c>
      <c r="K181" s="213" t="str">
        <f>IFERROR(VLOOKUP(E181,Préroulés_Hybride[],3,FALSE),"-")</f>
        <v>-</v>
      </c>
    </row>
    <row r="182" spans="1:11" ht="24.75" customHeight="1">
      <c r="A182" s="288">
        <f>IFERROR(VLOOKUP(E182,Préroulés_Hybride[],12,FALSE),"-")</f>
        <v>5</v>
      </c>
      <c r="B182" s="165" t="str">
        <f>IFERROR(VLOOKUP(E182,Préroulés_Hybride[],13,FALSE),"-")</f>
        <v>x</v>
      </c>
      <c r="C182" s="166">
        <f>IFERROR(VLOOKUP(E182,Préroulés_Hybride[],14,FALSE),"-")</f>
        <v>0.5</v>
      </c>
      <c r="D182" s="220" t="str">
        <f>IFERROR(VLOOKUP(E182,Préroulés_Hybride[],15,FALSE),"-")</f>
        <v>g</v>
      </c>
      <c r="E182" s="228" t="s">
        <v>192</v>
      </c>
      <c r="F182" s="290" t="str">
        <f>IFERROR(VLOOKUP(E182,Préroulés_Hybride[],6,FALSE),"-")</f>
        <v>QcGoldtech</v>
      </c>
      <c r="G182" s="231">
        <f>IFERROR(VLOOKUP(E182,Préroulés_Hybride[],17,FALSE),"-")</f>
        <v>20</v>
      </c>
      <c r="H182" s="170">
        <v>0.22</v>
      </c>
      <c r="I182" s="170" t="s">
        <v>42</v>
      </c>
      <c r="J182" s="229" t="str">
        <f>IFERROR(VLOOKUP(E182,Préroulés_Hybride[],9,FALSE),"-")</f>
        <v>Floral / Fruité</v>
      </c>
      <c r="K182" s="213" t="str">
        <f>IFERROR(VLOOKUP(E182,Préroulés_Hybride[],3,FALSE),"-")</f>
        <v>Qc</v>
      </c>
    </row>
    <row r="183" spans="1:11" ht="24.75" customHeight="1">
      <c r="A183" s="288">
        <f>IFERROR(VLOOKUP(E183,Préroulés_Hybride[],12,FALSE),"-")</f>
        <v>5</v>
      </c>
      <c r="B183" s="165" t="str">
        <f>IFERROR(VLOOKUP(E183,Préroulés_Hybride[],13,FALSE),"-")</f>
        <v>x</v>
      </c>
      <c r="C183" s="166">
        <f>IFERROR(VLOOKUP(E183,Préroulés_Hybride[],14,FALSE),"-")</f>
        <v>0.5</v>
      </c>
      <c r="D183" s="220" t="str">
        <f>IFERROR(VLOOKUP(E183,Préroulés_Hybride[],15,FALSE),"-")</f>
        <v>g</v>
      </c>
      <c r="E183" s="228" t="s">
        <v>256</v>
      </c>
      <c r="F183" s="290" t="str">
        <f>IFERROR(VLOOKUP(E183,Préroulés_Hybride[],6,FALSE),"-")</f>
        <v>Good Supply</v>
      </c>
      <c r="G183" s="231">
        <f>IFERROR(VLOOKUP(E183,Préroulés_Hybride[],17,FALSE),"-")</f>
        <v>19.899999999999999</v>
      </c>
      <c r="H183" s="170">
        <v>0.21</v>
      </c>
      <c r="I183" s="170" t="s">
        <v>42</v>
      </c>
      <c r="J183" s="229" t="str">
        <f>IFERROR(VLOOKUP(E183,Préroulés_Hybride[],9,FALSE),"-")</f>
        <v>Sucré / Floral</v>
      </c>
      <c r="K183" s="213" t="str">
        <f>IFERROR(VLOOKUP(E183,Préroulés_Hybride[],3,FALSE),"-")</f>
        <v>-</v>
      </c>
    </row>
    <row r="184" spans="1:11" ht="23.25" customHeight="1">
      <c r="A184" s="288">
        <f>IFERROR(VLOOKUP(E184,Préroulés_Hybride[],12,FALSE),"-")</f>
        <v>5</v>
      </c>
      <c r="B184" s="165" t="str">
        <f>IFERROR(VLOOKUP(E184,Préroulés_Hybride[],13,FALSE),"-")</f>
        <v>x</v>
      </c>
      <c r="C184" s="166">
        <f>IFERROR(VLOOKUP(E184,Préroulés_Hybride[],14,FALSE),"-")</f>
        <v>0.5</v>
      </c>
      <c r="D184" s="220" t="str">
        <f>IFERROR(VLOOKUP(E184,Préroulés_Hybride[],15,FALSE),"-")</f>
        <v>g</v>
      </c>
      <c r="E184" s="228" t="s">
        <v>193</v>
      </c>
      <c r="F184" s="290" t="str">
        <f>IFERROR(VLOOKUP(E184,Préroulés_Hybride[],6,FALSE),"-")</f>
        <v>Clem &amp; Co</v>
      </c>
      <c r="G184" s="231">
        <f>IFERROR(VLOOKUP(E184,Préroulés_Hybride[],17,FALSE),"-")</f>
        <v>22.8</v>
      </c>
      <c r="H184" s="170">
        <v>0.08</v>
      </c>
      <c r="I184" s="170">
        <v>0.12</v>
      </c>
      <c r="J184" s="229" t="str">
        <f>IFERROR(VLOOKUP(E184,Préroulés_Hybride[],9,FALSE),"-")</f>
        <v>Fruité / Floral</v>
      </c>
      <c r="K184" s="213" t="str">
        <f>IFERROR(VLOOKUP(E184,Préroulés_Hybride[],3,FALSE),"-")</f>
        <v>Qc</v>
      </c>
    </row>
    <row r="185" spans="1:11" ht="23.25" customHeight="1">
      <c r="A185" s="288">
        <f>IFERROR(VLOOKUP(E185,Préroulés_Hybride[],12,FALSE),"-")</f>
        <v>5</v>
      </c>
      <c r="B185" s="165" t="str">
        <f>IFERROR(VLOOKUP(E185,Préroulés_Hybride[],13,FALSE),"-")</f>
        <v>x</v>
      </c>
      <c r="C185" s="166">
        <f>IFERROR(VLOOKUP(E185,Préroulés_Hybride[],14,FALSE),"-")</f>
        <v>0.5</v>
      </c>
      <c r="D185" s="220" t="str">
        <f>IFERROR(VLOOKUP(E185,Préroulés_Hybride[],15,FALSE),"-")</f>
        <v>g</v>
      </c>
      <c r="E185" s="228" t="s">
        <v>194</v>
      </c>
      <c r="F185" s="290" t="str">
        <f>IFERROR(VLOOKUP(E185,Préroulés_Hybride[],6,FALSE),"-")</f>
        <v>MicroCannabi</v>
      </c>
      <c r="G185" s="231">
        <f>IFERROR(VLOOKUP(E185,Préroulés_Hybride[],17,FALSE),"-")</f>
        <v>25</v>
      </c>
      <c r="H185" s="170">
        <v>0.08</v>
      </c>
      <c r="I185" s="170">
        <v>0.1</v>
      </c>
      <c r="J185" s="229" t="str">
        <f>IFERROR(VLOOKUP(E185,Préroulés_Hybride[],9,FALSE),"-")</f>
        <v>- / -</v>
      </c>
      <c r="K185" s="213" t="str">
        <f>IFERROR(VLOOKUP(E185,Préroulés_Hybride[],3,FALSE),"-")</f>
        <v>Qc</v>
      </c>
    </row>
    <row r="186" spans="1:11" ht="23.25" customHeight="1">
      <c r="A186" s="288">
        <f>IFERROR(VLOOKUP(E186,Préroulés_Hybride[],12,FALSE),"-")</f>
        <v>5</v>
      </c>
      <c r="B186" s="165" t="str">
        <f>IFERROR(VLOOKUP(E186,Préroulés_Hybride[],13,FALSE),"-")</f>
        <v>x</v>
      </c>
      <c r="C186" s="166">
        <f>IFERROR(VLOOKUP(E186,Préroulés_Hybride[],14,FALSE),"-")</f>
        <v>0.5</v>
      </c>
      <c r="D186" s="220" t="str">
        <f>IFERROR(VLOOKUP(E186,Préroulés_Hybride[],15,FALSE),"-")</f>
        <v>g</v>
      </c>
      <c r="E186" s="228" t="s">
        <v>110</v>
      </c>
      <c r="F186" s="290" t="str">
        <f>IFERROR(VLOOKUP(E186,Préroulés_Hybride[],6,FALSE),"-")</f>
        <v>Orchid</v>
      </c>
      <c r="G186" s="231">
        <f>IFERROR(VLOOKUP(E186,Préroulés_Hybride[],17,FALSE),"-")</f>
        <v>23</v>
      </c>
      <c r="H186" s="170">
        <v>7.0000000000000007E-2</v>
      </c>
      <c r="I186" s="170">
        <v>0.1</v>
      </c>
      <c r="J186" s="229" t="str">
        <f>IFERROR(VLOOKUP(E186,Préroulés_Hybride[],9,FALSE),"-")</f>
        <v>Fruité / Sucré</v>
      </c>
      <c r="K186" s="213" t="str">
        <f>IFERROR(VLOOKUP(E186,Préroulés_Hybride[],3,FALSE),"-")</f>
        <v>Qc</v>
      </c>
    </row>
    <row r="187" spans="1:11" ht="23.25" customHeight="1">
      <c r="A187" s="288">
        <f>IFERROR(VLOOKUP(E187,Préroulés_Hybride[],12,FALSE),"-")</f>
        <v>5</v>
      </c>
      <c r="B187" s="165" t="str">
        <f>IFERROR(VLOOKUP(E187,Préroulés_Hybride[],13,FALSE),"-")</f>
        <v>x</v>
      </c>
      <c r="C187" s="166">
        <f>IFERROR(VLOOKUP(E187,Préroulés_Hybride[],14,FALSE),"-")</f>
        <v>0.5</v>
      </c>
      <c r="D187" s="220" t="str">
        <f>IFERROR(VLOOKUP(E187,Préroulés_Hybride[],15,FALSE),"-")</f>
        <v>g</v>
      </c>
      <c r="E187" s="228" t="s">
        <v>195</v>
      </c>
      <c r="F187" s="290" t="str">
        <f>IFERROR(VLOOKUP(E187,Préroulés_Hybride[],6,FALSE),"-")</f>
        <v>Lunaire</v>
      </c>
      <c r="G187" s="231">
        <f>IFERROR(VLOOKUP(E187,Préroulés_Hybride[],17,FALSE),"-")</f>
        <v>24</v>
      </c>
      <c r="H187" s="170">
        <v>0.01</v>
      </c>
      <c r="I187" s="170">
        <v>0.11</v>
      </c>
      <c r="J187" s="229" t="str">
        <f>IFERROR(VLOOKUP(E187,Préroulés_Hybride[],9,FALSE),"-")</f>
        <v>Floral / Fruité</v>
      </c>
      <c r="K187" s="213" t="str">
        <f>IFERROR(VLOOKUP(E187,Préroulés_Hybride[],3,FALSE),"-")</f>
        <v>Qc</v>
      </c>
    </row>
    <row r="188" spans="1:11" ht="23.25" customHeight="1">
      <c r="A188" s="288">
        <f>IFERROR(VLOOKUP(E188,Préroulés_Hybride[],12,FALSE),"-")</f>
        <v>7</v>
      </c>
      <c r="B188" s="165" t="str">
        <f>IFERROR(VLOOKUP(E188,Préroulés_Hybride[],13,FALSE),"-")</f>
        <v>x</v>
      </c>
      <c r="C188" s="166">
        <f>IFERROR(VLOOKUP(E188,Préroulés_Hybride[],14,FALSE),"-")</f>
        <v>0.5</v>
      </c>
      <c r="D188" s="220" t="str">
        <f>IFERROR(VLOOKUP(E188,Préroulés_Hybride[],15,FALSE),"-")</f>
        <v>g</v>
      </c>
      <c r="E188" s="228" t="s">
        <v>196</v>
      </c>
      <c r="F188" s="290" t="str">
        <f>IFERROR(VLOOKUP(E188,Préroulés_Hybride[],6,FALSE),"-")</f>
        <v>Sheeesh!</v>
      </c>
      <c r="G188" s="231">
        <f>IFERROR(VLOOKUP(E188,Préroulés_Hybride[],17,FALSE),"-")</f>
        <v>25</v>
      </c>
      <c r="H188" s="170">
        <v>0.28999999999999998</v>
      </c>
      <c r="I188" s="170" t="s">
        <v>42</v>
      </c>
      <c r="J188" s="229" t="str">
        <f>IFERROR(VLOOKUP(E188,Préroulés_Hybride[],9,FALSE),"-")</f>
        <v>Fruité / Citronné</v>
      </c>
      <c r="K188" s="213" t="str">
        <f>IFERROR(VLOOKUP(E188,Préroulés_Hybride[],3,FALSE),"-")</f>
        <v>Qc</v>
      </c>
    </row>
    <row r="189" spans="1:11" ht="23.25" customHeight="1">
      <c r="A189" s="288">
        <f>IFERROR(VLOOKUP(E189,Préroulés_Hybride[],12,FALSE),"-")</f>
        <v>7</v>
      </c>
      <c r="B189" s="165" t="str">
        <f>IFERROR(VLOOKUP(E189,Préroulés_Hybride[],13,FALSE),"-")</f>
        <v>x</v>
      </c>
      <c r="C189" s="166">
        <f>IFERROR(VLOOKUP(E189,Préroulés_Hybride[],14,FALSE),"-")</f>
        <v>0.5</v>
      </c>
      <c r="D189" s="220" t="str">
        <f>IFERROR(VLOOKUP(E189,Préroulés_Hybride[],15,FALSE),"-")</f>
        <v>g</v>
      </c>
      <c r="E189" s="228" t="s">
        <v>197</v>
      </c>
      <c r="F189" s="290" t="str">
        <f>IFERROR(VLOOKUP(E189,Préroulés_Hybride[],6,FALSE),"-")</f>
        <v>Sheeesh!</v>
      </c>
      <c r="G189" s="231">
        <f>IFERROR(VLOOKUP(E189,Préroulés_Hybride[],17,FALSE),"-")</f>
        <v>25</v>
      </c>
      <c r="H189" s="170">
        <v>0.28000000000000003</v>
      </c>
      <c r="I189" s="170" t="s">
        <v>42</v>
      </c>
      <c r="J189" s="229" t="str">
        <f>IFERROR(VLOOKUP(E189,Préroulés_Hybride[],9,FALSE),"-")</f>
        <v>Diesel / Mouffette</v>
      </c>
      <c r="K189" s="213" t="str">
        <f>IFERROR(VLOOKUP(E189,Préroulés_Hybride[],3,FALSE),"-")</f>
        <v>Qc</v>
      </c>
    </row>
    <row r="190" spans="1:11" ht="23.25" customHeight="1">
      <c r="A190" s="288">
        <f>IFERROR(VLOOKUP(E190,Préroulés_Hybride[],12,FALSE),"-")</f>
        <v>7</v>
      </c>
      <c r="B190" s="165" t="str">
        <f>IFERROR(VLOOKUP(E190,Préroulés_Hybride[],13,FALSE),"-")</f>
        <v>x</v>
      </c>
      <c r="C190" s="166">
        <f>IFERROR(VLOOKUP(E190,Préroulés_Hybride[],14,FALSE),"-")</f>
        <v>0.6</v>
      </c>
      <c r="D190" s="220" t="str">
        <f>IFERROR(VLOOKUP(E190,Préroulés_Hybride[],15,FALSE),"-")</f>
        <v>g</v>
      </c>
      <c r="E190" s="228" t="s">
        <v>257</v>
      </c>
      <c r="F190" s="290" t="str">
        <f>IFERROR(VLOOKUP(E190,Préroulés_Hybride[],6,FALSE),"-")</f>
        <v>Ostara</v>
      </c>
      <c r="G190" s="231">
        <f>IFERROR(VLOOKUP(E190,Préroulés_Hybride[],17,FALSE),"-")</f>
        <v>42</v>
      </c>
      <c r="H190" s="170">
        <v>7.0000000000000007E-2</v>
      </c>
      <c r="I190" s="170">
        <v>0.11</v>
      </c>
      <c r="J190" s="229" t="str">
        <f>IFERROR(VLOOKUP(E190,Préroulés_Hybride[],9,FALSE),"-")</f>
        <v>Mouffette / -</v>
      </c>
      <c r="K190" s="213" t="str">
        <f>IFERROR(VLOOKUP(E190,Préroulés_Hybride[],3,FALSE),"-")</f>
        <v>Qc</v>
      </c>
    </row>
    <row r="191" spans="1:11" ht="23.25" customHeight="1">
      <c r="A191" s="288">
        <f>IFERROR(VLOOKUP(E191,Préroulés_Hybride[],12,FALSE),"-")</f>
        <v>7</v>
      </c>
      <c r="B191" s="165" t="str">
        <f>IFERROR(VLOOKUP(E191,Préroulés_Hybride[],13,FALSE),"-")</f>
        <v>x</v>
      </c>
      <c r="C191" s="166">
        <f>IFERROR(VLOOKUP(E191,Préroulés_Hybride[],14,FALSE),"-")</f>
        <v>0.5</v>
      </c>
      <c r="D191" s="220" t="str">
        <f>IFERROR(VLOOKUP(E191,Préroulés_Hybride[],15,FALSE),"-")</f>
        <v>g</v>
      </c>
      <c r="E191" s="228" t="s">
        <v>198</v>
      </c>
      <c r="F191" s="290" t="str">
        <f>IFERROR(VLOOKUP(E191,Préroulés_Hybride[],6,FALSE),"-")</f>
        <v>Équilibre</v>
      </c>
      <c r="G191" s="231">
        <f>IFERROR(VLOOKUP(E191,Préroulés_Hybride[],17,FALSE),"-")</f>
        <v>24</v>
      </c>
      <c r="H191" s="170">
        <v>0.01</v>
      </c>
      <c r="I191" s="170">
        <v>0.12</v>
      </c>
      <c r="J191" s="229" t="str">
        <f>IFERROR(VLOOKUP(E191,Préroulés_Hybride[],9,FALSE),"-")</f>
        <v>- / -</v>
      </c>
      <c r="K191" s="213" t="str">
        <f>IFERROR(VLOOKUP(E191,Préroulés_Hybride[],3,FALSE),"-")</f>
        <v>Qc</v>
      </c>
    </row>
    <row r="192" spans="1:11" ht="23.25" customHeight="1">
      <c r="A192" s="288">
        <f>IFERROR(VLOOKUP(E192,Préroulés_Hybride[],12,FALSE),"-")</f>
        <v>7</v>
      </c>
      <c r="B192" s="165" t="str">
        <f>IFERROR(VLOOKUP(E192,Préroulés_Hybride[],13,FALSE),"-")</f>
        <v>x</v>
      </c>
      <c r="C192" s="166">
        <f>IFERROR(VLOOKUP(E192,Préroulés_Hybride[],14,FALSE),"-")</f>
        <v>0.5</v>
      </c>
      <c r="D192" s="220" t="str">
        <f>IFERROR(VLOOKUP(E192,Préroulés_Hybride[],15,FALSE),"-")</f>
        <v>g</v>
      </c>
      <c r="E192" s="228" t="s">
        <v>258</v>
      </c>
      <c r="F192" s="290" t="str">
        <f>IFERROR(VLOOKUP(E192,Préroulés_Hybride[],6,FALSE),"-")</f>
        <v>Hemp Pharms</v>
      </c>
      <c r="G192" s="231">
        <f>IFERROR(VLOOKUP(E192,Préroulés_Hybride[],17,FALSE),"-")</f>
        <v>26.7</v>
      </c>
      <c r="H192" s="170">
        <v>0.01</v>
      </c>
      <c r="I192" s="170">
        <v>0.12</v>
      </c>
      <c r="J192" s="229" t="str">
        <f>IFERROR(VLOOKUP(E192,Préroulés_Hybride[],9,FALSE),"-")</f>
        <v>- / -</v>
      </c>
      <c r="K192" s="213" t="str">
        <f>IFERROR(VLOOKUP(E192,Préroulés_Hybride[],3,FALSE),"-")</f>
        <v>Qc</v>
      </c>
    </row>
    <row r="193" spans="1:11" ht="23.25" customHeight="1">
      <c r="A193" s="288">
        <f>IFERROR(VLOOKUP(E193,Préroulés_Hybride[],12,FALSE),"-")</f>
        <v>8</v>
      </c>
      <c r="B193" s="165" t="str">
        <f>IFERROR(VLOOKUP(E193,Préroulés_Hybride[],13,FALSE),"-")</f>
        <v>x</v>
      </c>
      <c r="C193" s="166">
        <f>IFERROR(VLOOKUP(E193,Préroulés_Hybride[],14,FALSE),"-")</f>
        <v>0.7</v>
      </c>
      <c r="D193" s="220" t="str">
        <f>IFERROR(VLOOKUP(E193,Préroulés_Hybride[],15,FALSE),"-")</f>
        <v>g</v>
      </c>
      <c r="E193" s="228" t="s">
        <v>199</v>
      </c>
      <c r="F193" s="290" t="str">
        <f>IFERROR(VLOOKUP(E193,Préroulés_Hybride[],6,FALSE),"-")</f>
        <v>Irony</v>
      </c>
      <c r="G193" s="231">
        <f>IFERROR(VLOOKUP(E193,Préroulés_Hybride[],17,FALSE),"-")</f>
        <v>45</v>
      </c>
      <c r="H193" s="170">
        <v>0.21</v>
      </c>
      <c r="I193" s="170" t="s">
        <v>42</v>
      </c>
      <c r="J193" s="229" t="str">
        <f>IFERROR(VLOOKUP(E193,Préroulés_Hybride[],9,FALSE),"-")</f>
        <v>Sucré / -</v>
      </c>
      <c r="K193" s="213" t="str">
        <f>IFERROR(VLOOKUP(E193,Préroulés_Hybride[],3,FALSE),"-")</f>
        <v>Qc</v>
      </c>
    </row>
    <row r="194" spans="1:11" ht="23.25" customHeight="1">
      <c r="A194" s="288">
        <f>IFERROR(VLOOKUP(E194,Préroulés_Hybride[],12,FALSE),"-")</f>
        <v>10</v>
      </c>
      <c r="B194" s="165" t="str">
        <f>IFERROR(VLOOKUP(E194,Préroulés_Hybride[],13,FALSE),"-")</f>
        <v>x</v>
      </c>
      <c r="C194" s="166">
        <f>IFERROR(VLOOKUP(E194,Préroulés_Hybride[],14,FALSE),"-")</f>
        <v>0.35</v>
      </c>
      <c r="D194" s="220" t="str">
        <f>IFERROR(VLOOKUP(E194,Préroulés_Hybride[],15,FALSE),"-")</f>
        <v>g</v>
      </c>
      <c r="E194" s="228" t="s">
        <v>112</v>
      </c>
      <c r="F194" s="289" t="str">
        <f>IFERROR(VLOOKUP(E194,Préroulés_Hybride[],6,FALSE),"-")</f>
        <v>Tremblant Cannabis</v>
      </c>
      <c r="G194" s="210">
        <f>IFERROR(VLOOKUP(E194,Préroulés_Hybride[],17,FALSE),"-")</f>
        <v>31.9</v>
      </c>
      <c r="H194" s="170">
        <v>0.22</v>
      </c>
      <c r="I194" s="170" t="s">
        <v>42</v>
      </c>
      <c r="J194" s="172" t="str">
        <f>IFERROR(VLOOKUP(E194,Préroulés_Hybride[],9,FALSE),"-")</f>
        <v>Diesel / Citronné</v>
      </c>
      <c r="K194" s="213" t="str">
        <f>IFERROR(VLOOKUP(E194,Préroulés_Hybride[],3,FALSE),"-")</f>
        <v>-</v>
      </c>
    </row>
    <row r="195" spans="1:11" ht="23.25" customHeight="1">
      <c r="A195" s="288">
        <f>IFERROR(VLOOKUP(E195,Préroulés_Hybride[],12,FALSE),"-")</f>
        <v>10</v>
      </c>
      <c r="B195" s="165" t="str">
        <f>IFERROR(VLOOKUP(E195,Préroulés_Hybride[],13,FALSE),"-")</f>
        <v>x</v>
      </c>
      <c r="C195" s="166">
        <f>IFERROR(VLOOKUP(E195,Préroulés_Hybride[],14,FALSE),"-")</f>
        <v>0.35</v>
      </c>
      <c r="D195" s="220" t="str">
        <f>IFERROR(VLOOKUP(E195,Préroulés_Hybride[],15,FALSE),"-")</f>
        <v>g</v>
      </c>
      <c r="E195" s="228" t="s">
        <v>200</v>
      </c>
      <c r="F195" s="290" t="str">
        <f>IFERROR(VLOOKUP(E195,Préroulés_Hybride[],6,FALSE),"-")</f>
        <v>Solei</v>
      </c>
      <c r="G195" s="231">
        <f>IFERROR(VLOOKUP(E195,Préroulés_Hybride[],17,FALSE),"-")</f>
        <v>23.1</v>
      </c>
      <c r="H195" s="170">
        <v>7.0000000000000007E-2</v>
      </c>
      <c r="I195" s="170">
        <v>0.08</v>
      </c>
      <c r="J195" s="229" t="str">
        <f>IFERROR(VLOOKUP(E195,Préroulés_Hybride[],9,FALSE),"-")</f>
        <v>Boisé / -</v>
      </c>
      <c r="K195" s="213" t="str">
        <f>IFERROR(VLOOKUP(E195,Préroulés_Hybride[],3,FALSE),"-")</f>
        <v>-</v>
      </c>
    </row>
    <row r="196" spans="1:11" ht="23.25" customHeight="1">
      <c r="A196" s="288">
        <f>IFERROR(VLOOKUP(E196,Préroulés_Hybride[],12,FALSE),"-")</f>
        <v>10</v>
      </c>
      <c r="B196" s="165" t="str">
        <f>IFERROR(VLOOKUP(E196,Préroulés_Hybride[],13,FALSE),"-")</f>
        <v>x</v>
      </c>
      <c r="C196" s="166">
        <f>IFERROR(VLOOKUP(E196,Préroulés_Hybride[],14,FALSE),"-")</f>
        <v>0.35</v>
      </c>
      <c r="D196" s="220" t="str">
        <f>IFERROR(VLOOKUP(E196,Préroulés_Hybride[],15,FALSE),"-")</f>
        <v>g</v>
      </c>
      <c r="E196" s="228" t="s">
        <v>259</v>
      </c>
      <c r="F196" s="290" t="str">
        <f>IFERROR(VLOOKUP(E196,Préroulés_Hybride[],6,FALSE),"-")</f>
        <v>Lunaire</v>
      </c>
      <c r="G196" s="231">
        <f>IFERROR(VLOOKUP(E196,Préroulés_Hybride[],17,FALSE),"-")</f>
        <v>35</v>
      </c>
      <c r="H196" s="170">
        <v>0.01</v>
      </c>
      <c r="I196" s="170">
        <v>0.12</v>
      </c>
      <c r="J196" s="229" t="str">
        <f>IFERROR(VLOOKUP(E196,Préroulés_Hybride[],9,FALSE),"-")</f>
        <v>- / -</v>
      </c>
      <c r="K196" s="213" t="str">
        <f>IFERROR(VLOOKUP(E196,Préroulés_Hybride[],3,FALSE),"-")</f>
        <v>Qc</v>
      </c>
    </row>
    <row r="197" spans="1:11" ht="23.25" customHeight="1">
      <c r="A197" s="288">
        <f>IFERROR(VLOOKUP(E197,Préroulés_Hybride[],12,FALSE),"-")</f>
        <v>12</v>
      </c>
      <c r="B197" s="165" t="str">
        <f>IFERROR(VLOOKUP(E197,Préroulés_Hybride[],13,FALSE),"-")</f>
        <v>x</v>
      </c>
      <c r="C197" s="166">
        <f>IFERROR(VLOOKUP(E197,Préroulés_Hybride[],14,FALSE),"-")</f>
        <v>0.3</v>
      </c>
      <c r="D197" s="220" t="str">
        <f>IFERROR(VLOOKUP(E197,Préroulés_Hybride[],15,FALSE),"-")</f>
        <v>g</v>
      </c>
      <c r="E197" s="228" t="s">
        <v>201</v>
      </c>
      <c r="F197" s="289" t="str">
        <f>IFERROR(VLOOKUP(E197,Préroulés_Hybride[],6,FALSE),"-")</f>
        <v>5 Points Cannabis</v>
      </c>
      <c r="G197" s="210">
        <f>IFERROR(VLOOKUP(E197,Préroulés_Hybride[],17,FALSE),"-")</f>
        <v>38.799999999999997</v>
      </c>
      <c r="H197" s="170">
        <v>0.28999999999999998</v>
      </c>
      <c r="I197" s="170" t="s">
        <v>42</v>
      </c>
      <c r="J197" s="172" t="str">
        <f>IFERROR(VLOOKUP(E197,Préroulés_Hybride[],9,FALSE),"-")</f>
        <v>- / -</v>
      </c>
      <c r="K197" s="213" t="str">
        <f>IFERROR(VLOOKUP(E197,Préroulés_Hybride[],3,FALSE),"-")</f>
        <v>Qc</v>
      </c>
    </row>
    <row r="198" spans="1:11" ht="23.25" customHeight="1">
      <c r="A198" s="288">
        <f>IFERROR(VLOOKUP(E198,Préroulés_Hybride[],12,FALSE),"-")</f>
        <v>30</v>
      </c>
      <c r="B198" s="165" t="str">
        <f>IFERROR(VLOOKUP(E198,Préroulés_Hybride[],13,FALSE),"-")</f>
        <v>x</v>
      </c>
      <c r="C198" s="166">
        <f>IFERROR(VLOOKUP(E198,Préroulés_Hybride[],14,FALSE),"-")</f>
        <v>0.35</v>
      </c>
      <c r="D198" s="220" t="str">
        <f>IFERROR(VLOOKUP(E198,Préroulés_Hybride[],15,FALSE),"-")</f>
        <v>g</v>
      </c>
      <c r="E198" s="228" t="s">
        <v>203</v>
      </c>
      <c r="F198" s="290" t="str">
        <f>IFERROR(VLOOKUP(E198,Préroulés_Hybride[],6,FALSE),"-")</f>
        <v>Lunaire</v>
      </c>
      <c r="G198" s="231">
        <f>IFERROR(VLOOKUP(E198,Préroulés_Hybride[],17,FALSE),"-")</f>
        <v>84</v>
      </c>
      <c r="H198" s="170">
        <v>0.01</v>
      </c>
      <c r="I198" s="170">
        <v>0.12</v>
      </c>
      <c r="J198" s="229" t="str">
        <f>IFERROR(VLOOKUP(E198,Préroulés_Hybride[],9,FALSE),"-")</f>
        <v>- / -</v>
      </c>
      <c r="K198" s="213" t="str">
        <f>IFERROR(VLOOKUP(E198,Préroulés_Hybride[],3,FALSE),"-")</f>
        <v>Qc</v>
      </c>
    </row>
    <row r="199" spans="1:11" ht="23.25" customHeight="1">
      <c r="A199" s="288">
        <f>IFERROR(VLOOKUP(E199,Préroulés_Hybride[],12,FALSE),"-")</f>
        <v>56</v>
      </c>
      <c r="B199" s="165" t="str">
        <f>IFERROR(VLOOKUP(E199,Préroulés_Hybride[],13,FALSE),"-")</f>
        <v>x</v>
      </c>
      <c r="C199" s="166">
        <f>IFERROR(VLOOKUP(E199,Préroulés_Hybride[],14,FALSE),"-")</f>
        <v>0.5</v>
      </c>
      <c r="D199" s="220" t="str">
        <f>IFERROR(VLOOKUP(E199,Préroulés_Hybride[],15,FALSE),"-")</f>
        <v>g</v>
      </c>
      <c r="E199" s="228" t="s">
        <v>204</v>
      </c>
      <c r="F199" s="290" t="str">
        <f>IFERROR(VLOOKUP(E199,Préroulés_Hybride[],6,FALSE),"-")</f>
        <v>Pure Laine Cannabis</v>
      </c>
      <c r="G199" s="231">
        <f>IFERROR(VLOOKUP(E199,Préroulés_Hybride[],17,FALSE),"-")</f>
        <v>129.80000000000001</v>
      </c>
      <c r="H199" s="170">
        <v>0.19</v>
      </c>
      <c r="I199" s="170" t="s">
        <v>42</v>
      </c>
      <c r="J199" s="229" t="str">
        <f>IFERROR(VLOOKUP(E199,Préroulés_Hybride[],9,FALSE),"-")</f>
        <v>- / -</v>
      </c>
      <c r="K199" s="213" t="str">
        <f>IFERROR(VLOOKUP(E199,Préroulés_Hybride[],3,FALSE),"-")</f>
        <v>Qc</v>
      </c>
    </row>
    <row r="200" spans="1:11" ht="23.25" customHeight="1"/>
    <row r="201" spans="1:11" ht="23.25" customHeight="1"/>
    <row r="202" spans="1:11" ht="23.25" customHeight="1"/>
    <row r="203" spans="1:11" ht="23.25" customHeight="1"/>
    <row r="204" spans="1:11" ht="23.25" customHeight="1"/>
  </sheetData>
  <sheetProtection insertRows="0" insertHyperlinks="0" deleteRows="0" selectLockedCells="1" sort="0" pivotTables="0"/>
  <protectedRanges>
    <protectedRange algorithmName="SHA-512" hashValue="EJQYyeBZSh89+zRD9w3QZFGU3VSoYTrLWpUIfXvpQrwH93fvnq5bbkmNuYYi+gLN5SoTMLjD8zHKDAY46dtAFQ==" saltValue="lnvz9X6LZlrhw2cM4fixig==" spinCount="100000" sqref="E47:E85 H47:I85 H5:I43 E5:E43 E150:E199 H150:I199" name="Plage1"/>
  </protectedRanges>
  <mergeCells count="7">
    <mergeCell ref="M33:S46"/>
    <mergeCell ref="A149:D149"/>
    <mergeCell ref="A3:K3"/>
    <mergeCell ref="A4:D4"/>
    <mergeCell ref="A45:K45"/>
    <mergeCell ref="A46:D46"/>
    <mergeCell ref="A148:K148"/>
  </mergeCells>
  <dataValidations count="2">
    <dataValidation type="list" allowBlank="1" showInputMessage="1" showErrorMessage="1" sqref="K4 E4:F4 K46 E46:F46 K149 E149:F149 C44" xr:uid="{00000000-0002-0000-0600-000000000000}">
      <formula1>sativa1</formula1>
    </dataValidation>
    <dataValidation type="list" allowBlank="1" showInputMessage="1" showErrorMessage="1" sqref="C1:C2" xr:uid="{00000000-0002-0000-0600-000001000000}">
      <formula1>indica1</formula1>
    </dataValidation>
  </dataValidations>
  <printOptions horizontalCentered="1" verticalCentered="1"/>
  <pageMargins left="0.23622047244094491" right="0.23622047244094491" top="0" bottom="0" header="0.31496062992125984" footer="0.31496062992125984"/>
  <pageSetup scale="18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571500</xdr:colOff>
                    <xdr:row>2</xdr:row>
                    <xdr:rowOff>28575</xdr:rowOff>
                  </from>
                  <to>
                    <xdr:col>9</xdr:col>
                    <xdr:colOff>180975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619125</xdr:colOff>
                    <xdr:row>44</xdr:row>
                    <xdr:rowOff>66675</xdr:rowOff>
                  </from>
                  <to>
                    <xdr:col>9</xdr:col>
                    <xdr:colOff>104775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647700</xdr:colOff>
                    <xdr:row>147</xdr:row>
                    <xdr:rowOff>66675</xdr:rowOff>
                  </from>
                  <to>
                    <xdr:col>9</xdr:col>
                    <xdr:colOff>104775</xdr:colOff>
                    <xdr:row>148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Indica77010" altText="Ajouter ligne">
                <anchor moveWithCells="1">
                  <from>
                    <xdr:col>1</xdr:col>
                    <xdr:colOff>438150</xdr:colOff>
                    <xdr:row>2</xdr:row>
                    <xdr:rowOff>28575</xdr:rowOff>
                  </from>
                  <to>
                    <xdr:col>4</xdr:col>
                    <xdr:colOff>390525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Sativa77010" altText="Ajouter ligne">
                <anchor moveWithCells="1">
                  <from>
                    <xdr:col>0</xdr:col>
                    <xdr:colOff>333375</xdr:colOff>
                    <xdr:row>44</xdr:row>
                    <xdr:rowOff>9525</xdr:rowOff>
                  </from>
                  <to>
                    <xdr:col>4</xdr:col>
                    <xdr:colOff>333375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Button 6">
              <controlPr defaultSize="0" print="0" autoFill="0" autoPict="0" macro="[0]!Hybride77010" altText="Ajouter ligne">
                <anchor moveWithCells="1">
                  <from>
                    <xdr:col>1</xdr:col>
                    <xdr:colOff>523875</xdr:colOff>
                    <xdr:row>147</xdr:row>
                    <xdr:rowOff>38100</xdr:rowOff>
                  </from>
                  <to>
                    <xdr:col>4</xdr:col>
                    <xdr:colOff>152400</xdr:colOff>
                    <xdr:row>148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Button 7">
              <controlPr defaultSize="0" print="0" autoFill="0" autoPict="0" macro="[0]!IMPIND77010" altText="Ajouter ligne">
                <anchor moveWithCells="1">
                  <from>
                    <xdr:col>9</xdr:col>
                    <xdr:colOff>1209675</xdr:colOff>
                    <xdr:row>2</xdr:row>
                    <xdr:rowOff>38100</xdr:rowOff>
                  </from>
                  <to>
                    <xdr:col>10</xdr:col>
                    <xdr:colOff>1076325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Button 8">
              <controlPr defaultSize="0" print="0" autoFill="0" autoPict="0" macro="[0]!IMPSAT77010" altText="Ajouter ligne">
                <anchor moveWithCells="1">
                  <from>
                    <xdr:col>9</xdr:col>
                    <xdr:colOff>1228725</xdr:colOff>
                    <xdr:row>44</xdr:row>
                    <xdr:rowOff>28575</xdr:rowOff>
                  </from>
                  <to>
                    <xdr:col>10</xdr:col>
                    <xdr:colOff>1085850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Button 9">
              <controlPr defaultSize="0" print="0" autoFill="0" autoPict="0" macro="[0]!IMPHYB77010" altText="Ajouter ligne">
                <anchor moveWithCells="1">
                  <from>
                    <xdr:col>9</xdr:col>
                    <xdr:colOff>1247775</xdr:colOff>
                    <xdr:row>147</xdr:row>
                    <xdr:rowOff>28575</xdr:rowOff>
                  </from>
                  <to>
                    <xdr:col>10</xdr:col>
                    <xdr:colOff>1104900</xdr:colOff>
                    <xdr:row>148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2000000}">
          <x14:formula1>
            <xm:f>'Base Préroués'!$A$6:$A$69</xm:f>
          </x14:formula1>
          <xm:sqref>E48:E85</xm:sqref>
        </x14:dataValidation>
        <x14:dataValidation type="list" allowBlank="1" showInputMessage="1" showErrorMessage="1" xr:uid="{00000000-0002-0000-0600-000003000000}">
          <x14:formula1>
            <xm:f>'Base Préroués'!$A$75:$A$136</xm:f>
          </x14:formula1>
          <xm:sqref>E6:E43</xm:sqref>
        </x14:dataValidation>
        <x14:dataValidation type="list" allowBlank="1" showInputMessage="1" showErrorMessage="1" xr:uid="{00000000-0002-0000-0600-000004000000}">
          <x14:formula1>
            <xm:f>'Base Préroués'!$A$143:$A$259</xm:f>
          </x14:formula1>
          <xm:sqref>E151:E199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6094B-A9F4-4066-9FB9-5F74C9738576}">
  <sheetPr codeName="Feuil25">
    <tabColor rgb="FF00B050"/>
    <pageSetUpPr fitToPage="1"/>
  </sheetPr>
  <dimension ref="A1:Q83"/>
  <sheetViews>
    <sheetView showGridLines="0" topLeftCell="A54" zoomScale="85" zoomScaleNormal="85" workbookViewId="0">
      <selection activeCell="A56" sqref="A56:K79"/>
    </sheetView>
  </sheetViews>
  <sheetFormatPr baseColWidth="10" defaultColWidth="11.42578125" defaultRowHeight="17.25"/>
  <cols>
    <col min="1" max="1" width="5.85546875" style="1" customWidth="1"/>
    <col min="2" max="2" width="4.140625" style="23" customWidth="1"/>
    <col min="3" max="3" width="9" style="46" customWidth="1"/>
    <col min="4" max="4" width="5" style="8" customWidth="1"/>
    <col min="5" max="5" width="59.85546875" style="36" bestFit="1" customWidth="1"/>
    <col min="6" max="6" width="35.140625" style="30" bestFit="1" customWidth="1"/>
    <col min="7" max="7" width="14" style="143" customWidth="1"/>
    <col min="8" max="8" width="15.7109375" style="4" customWidth="1"/>
    <col min="9" max="9" width="15" style="2" bestFit="1" customWidth="1"/>
    <col min="10" max="10" width="25.7109375" style="1" bestFit="1" customWidth="1"/>
    <col min="11" max="11" width="17" style="1" customWidth="1"/>
    <col min="12" max="16384" width="11.42578125" style="1"/>
  </cols>
  <sheetData>
    <row r="1" spans="1:11" ht="9.75" customHeight="1" thickBot="1">
      <c r="A1" s="16"/>
      <c r="B1" s="21"/>
      <c r="C1" s="42"/>
      <c r="D1" s="6"/>
      <c r="E1" s="6"/>
      <c r="F1" s="28"/>
      <c r="G1" s="140"/>
      <c r="H1" s="5"/>
    </row>
    <row r="2" spans="1:11" ht="39" customHeight="1" thickBot="1">
      <c r="A2" s="1355" t="s">
        <v>27</v>
      </c>
      <c r="B2" s="1356"/>
      <c r="C2" s="1356"/>
      <c r="D2" s="1356"/>
      <c r="E2" s="1356"/>
      <c r="F2" s="1356"/>
      <c r="G2" s="1356"/>
      <c r="H2" s="1356"/>
      <c r="I2" s="1356"/>
      <c r="J2" s="1356"/>
      <c r="K2" s="1357"/>
    </row>
    <row r="3" spans="1:11" ht="19.5" customHeight="1" thickBot="1">
      <c r="A3" s="1348" t="s">
        <v>28</v>
      </c>
      <c r="B3" s="1349"/>
      <c r="C3" s="1349"/>
      <c r="D3" s="1350"/>
      <c r="E3" s="877" t="s">
        <v>29</v>
      </c>
      <c r="F3" s="119" t="s">
        <v>30</v>
      </c>
      <c r="G3" s="105" t="s">
        <v>31</v>
      </c>
      <c r="H3" s="92" t="s">
        <v>32</v>
      </c>
      <c r="I3" s="109" t="s">
        <v>33</v>
      </c>
      <c r="J3" s="92" t="s">
        <v>34</v>
      </c>
      <c r="K3" s="91" t="s">
        <v>35</v>
      </c>
    </row>
    <row r="4" spans="1:11" ht="6" hidden="1" customHeight="1" thickBot="1">
      <c r="A4" s="39" t="s">
        <v>36</v>
      </c>
      <c r="B4" s="26" t="s">
        <v>37</v>
      </c>
      <c r="C4" s="43" t="s">
        <v>38</v>
      </c>
      <c r="D4" s="26" t="s">
        <v>39</v>
      </c>
      <c r="E4" s="856" t="s">
        <v>29</v>
      </c>
      <c r="F4" s="857" t="s">
        <v>40</v>
      </c>
      <c r="G4" s="106" t="s">
        <v>31</v>
      </c>
      <c r="H4" s="113" t="s">
        <v>32</v>
      </c>
      <c r="I4" s="110" t="s">
        <v>33</v>
      </c>
      <c r="J4" s="27" t="s">
        <v>34</v>
      </c>
      <c r="K4" s="37" t="s">
        <v>35</v>
      </c>
    </row>
    <row r="5" spans="1:11" ht="23.25">
      <c r="A5" s="164">
        <v>1</v>
      </c>
      <c r="B5" s="285" t="str">
        <f>IFERROR(VLOOKUP(E5,Préroulés_Indica[],12,FALSE),"-")</f>
        <v>x</v>
      </c>
      <c r="C5" s="166">
        <f>IFERROR(VLOOKUP(E5,Préroulés_Indica[],13,FALSE),"-")</f>
        <v>1</v>
      </c>
      <c r="D5" s="197" t="str">
        <f>IFERROR(VLOOKUP(E5,Préroulés_Indica[],14,FALSE),"-")</f>
        <v>g</v>
      </c>
      <c r="E5" s="198" t="s">
        <v>118</v>
      </c>
      <c r="F5" s="422" t="str">
        <f>IFERROR(VLOOKUP(E5,Préroulés_Indica[],6,FALSE),"-")</f>
        <v>Bud Lafleur</v>
      </c>
      <c r="G5" s="286">
        <f>IFERROR(VLOOKUP(E5,Préroulés_Indica[],16,FALSE),"-")</f>
        <v>9.5</v>
      </c>
      <c r="H5" s="1252">
        <v>0.28000000000000003</v>
      </c>
      <c r="I5" s="181" t="s">
        <v>42</v>
      </c>
      <c r="J5" s="229" t="str">
        <f>IFERROR(VLOOKUP(E5,Préroulés_Indica[],8,FALSE),"")</f>
        <v>Fruité / Sucré</v>
      </c>
      <c r="K5" s="173" t="str">
        <f>IFERROR(VLOOKUP(E5,Préroulés_Indica[],2,FALSE),"-")</f>
        <v>Qc</v>
      </c>
    </row>
    <row r="6" spans="1:11" ht="23.25">
      <c r="A6" s="164">
        <f>IFERROR(VLOOKUP(E6,Préroulés_Indica[],11,FALSE),"-")</f>
        <v>1</v>
      </c>
      <c r="B6" s="285" t="str">
        <f>IFERROR(VLOOKUP(E6,Préroulés_Indica[],12,FALSE),"-")</f>
        <v>x</v>
      </c>
      <c r="C6" s="166">
        <f>IFERROR(VLOOKUP(E6,Préroulés_Indica[],13,FALSE),"-")</f>
        <v>0.5</v>
      </c>
      <c r="D6" s="220" t="str">
        <f>IFERROR(VLOOKUP(E6,Préroulés_Indica[],14,FALSE),"-")</f>
        <v>g</v>
      </c>
      <c r="E6" s="855" t="s">
        <v>119</v>
      </c>
      <c r="F6" s="422" t="str">
        <f>IFERROR(VLOOKUP(E6,Préroulés_Indica[],6,FALSE),"-")</f>
        <v>OMY</v>
      </c>
      <c r="G6" s="286">
        <f>IFERROR(VLOOKUP(E6,Préroulés_Indica[],16,FALSE),"-")</f>
        <v>6</v>
      </c>
      <c r="H6" s="1253">
        <v>0.25</v>
      </c>
      <c r="I6" s="181" t="s">
        <v>42</v>
      </c>
      <c r="J6" s="229" t="str">
        <f>IFERROR(VLOOKUP(E6,Préroulés_Indica[],8,FALSE),"")</f>
        <v>Boisé / Épicé</v>
      </c>
      <c r="K6" s="173" t="str">
        <f>IFERROR(VLOOKUP(E6,Préroulés_Indica[],2,FALSE),"-")</f>
        <v>Qc</v>
      </c>
    </row>
    <row r="7" spans="1:11" ht="23.25">
      <c r="A7" s="164">
        <f>IFERROR(VLOOKUP(E7,Préroulés_Indica[],11,FALSE),"-")</f>
        <v>1</v>
      </c>
      <c r="B7" s="285" t="str">
        <f>IFERROR(VLOOKUP(E7,Préroulés_Indica[],12,FALSE),"-")</f>
        <v>x</v>
      </c>
      <c r="C7" s="166">
        <f>IFERROR(VLOOKUP(E7,Préroulés_Indica[],13,FALSE),"-")</f>
        <v>1</v>
      </c>
      <c r="D7" s="220" t="str">
        <f>IFERROR(VLOOKUP(E7,Préroulés_Indica[],14,FALSE),"-")</f>
        <v>g</v>
      </c>
      <c r="E7" s="855" t="s">
        <v>120</v>
      </c>
      <c r="F7" s="422" t="str">
        <f>IFERROR(VLOOKUP(E7,Préroulés_Indica[],6,FALSE),"-")</f>
        <v>Good Supply</v>
      </c>
      <c r="G7" s="286">
        <f>IFERROR(VLOOKUP(E7,Préroulés_Indica[],16,FALSE),"-")</f>
        <v>8.1</v>
      </c>
      <c r="H7" s="1252">
        <v>0.2</v>
      </c>
      <c r="I7" s="181" t="s">
        <v>42</v>
      </c>
      <c r="J7" s="229" t="str">
        <f>IFERROR(VLOOKUP(E7,Préroulés_Indica[],8,FALSE),"")</f>
        <v>Fruité / Citronné</v>
      </c>
      <c r="K7" s="173" t="str">
        <f>IFERROR(VLOOKUP(E7,Préroulés_Indica[],2,FALSE),"-")</f>
        <v>-</v>
      </c>
    </row>
    <row r="8" spans="1:11" ht="23.25">
      <c r="A8" s="164">
        <f>IFERROR(VLOOKUP(E8,Préroulés_Indica[],11,FALSE),"-")</f>
        <v>2</v>
      </c>
      <c r="B8" s="285" t="str">
        <f>IFERROR(VLOOKUP(E8,Préroulés_Indica[],12,FALSE),"-")</f>
        <v>x</v>
      </c>
      <c r="C8" s="166">
        <f>IFERROR(VLOOKUP(E8,Préroulés_Indica[],13,FALSE),"-")</f>
        <v>0.5</v>
      </c>
      <c r="D8" s="220" t="str">
        <f>IFERROR(VLOOKUP(E8,Préroulés_Indica[],14,FALSE),"-")</f>
        <v>g</v>
      </c>
      <c r="E8" s="855" t="s">
        <v>122</v>
      </c>
      <c r="F8" s="422" t="str">
        <f>IFERROR(VLOOKUP(E8,Préroulés_Indica[],6,FALSE),"-")</f>
        <v>7ACRES</v>
      </c>
      <c r="G8" s="286">
        <f>IFERROR(VLOOKUP(E8,Préroulés_Indica[],16,FALSE),"-")</f>
        <v>9.5</v>
      </c>
      <c r="H8" s="1253">
        <v>0.23</v>
      </c>
      <c r="I8" s="181" t="s">
        <v>42</v>
      </c>
      <c r="J8" s="229" t="str">
        <f>IFERROR(VLOOKUP(E8,Préroulés_Indica[],8,FALSE),"")</f>
        <v>Mouffette  / Terreux</v>
      </c>
      <c r="K8" s="173" t="str">
        <f>IFERROR(VLOOKUP(E8,Préroulés_Indica[],2,FALSE),"-")</f>
        <v>-</v>
      </c>
    </row>
    <row r="9" spans="1:11" ht="23.25">
      <c r="A9" s="164">
        <f>IFERROR(VLOOKUP(E9,Préroulés_Indica[],11,FALSE),"-")</f>
        <v>2</v>
      </c>
      <c r="B9" s="285" t="str">
        <f>IFERROR(VLOOKUP(E9,Préroulés_Indica[],12,FALSE),"-")</f>
        <v>x</v>
      </c>
      <c r="C9" s="166">
        <f>IFERROR(VLOOKUP(E9,Préroulés_Indica[],13,FALSE),"-")</f>
        <v>0.5</v>
      </c>
      <c r="D9" s="220" t="str">
        <f>IFERROR(VLOOKUP(E9,Préroulés_Indica[],14,FALSE),"-")</f>
        <v>g</v>
      </c>
      <c r="E9" s="855" t="s">
        <v>123</v>
      </c>
      <c r="F9" s="422" t="str">
        <f>IFERROR(VLOOKUP(E9,Préroulés_Indica[],6,FALSE),"-")</f>
        <v>Irony</v>
      </c>
      <c r="G9" s="286">
        <f>IFERROR(VLOOKUP(E9,Préroulés_Indica[],16,FALSE),"-")</f>
        <v>8.3000000000000007</v>
      </c>
      <c r="H9" s="1260">
        <v>0.22</v>
      </c>
      <c r="I9" s="181" t="s">
        <v>42</v>
      </c>
      <c r="J9" s="229" t="str">
        <f>IFERROR(VLOOKUP(E9,Préroulés_Indica[],8,FALSE),"")</f>
        <v>Fruité / Sucré</v>
      </c>
      <c r="K9" s="173" t="str">
        <f>IFERROR(VLOOKUP(E9,Préroulés_Indica[],2,FALSE),"-")</f>
        <v>Qc</v>
      </c>
    </row>
    <row r="10" spans="1:11" ht="23.25">
      <c r="A10" s="164">
        <f>IFERROR(VLOOKUP(E10,Préroulés_Indica[],11,FALSE),"-")</f>
        <v>3</v>
      </c>
      <c r="B10" s="285" t="str">
        <f>IFERROR(VLOOKUP(E10,Préroulés_Indica[],12,FALSE),"-")</f>
        <v>x</v>
      </c>
      <c r="C10" s="166">
        <f>IFERROR(VLOOKUP(E10,Préroulés_Indica[],13,FALSE),"-")</f>
        <v>0.5</v>
      </c>
      <c r="D10" s="220" t="str">
        <f>IFERROR(VLOOKUP(E10,Préroulés_Indica[],14,FALSE),"-")</f>
        <v>g</v>
      </c>
      <c r="E10" s="198" t="s">
        <v>207</v>
      </c>
      <c r="F10" s="422" t="str">
        <f>IFERROR(VLOOKUP(E10,Préroulés_Indica[],6,FALSE),"-")</f>
        <v>Spinach</v>
      </c>
      <c r="G10" s="286">
        <f>IFERROR(VLOOKUP(E10,Préroulés_Indica[],16,FALSE),"-")</f>
        <v>11.9</v>
      </c>
      <c r="H10" s="170">
        <v>0.27</v>
      </c>
      <c r="I10" s="181">
        <v>0</v>
      </c>
      <c r="J10" s="229" t="str">
        <f>IFERROR(VLOOKUP(E10,Préroulés_Indica[],8,FALSE),"")</f>
        <v>Sucré / Fruité</v>
      </c>
      <c r="K10" s="173" t="str">
        <f>IFERROR(VLOOKUP(E10,Préroulés_Indica[],2,FALSE),"-")</f>
        <v>-</v>
      </c>
    </row>
    <row r="11" spans="1:11" ht="23.25">
      <c r="A11" s="164">
        <f>IFERROR(VLOOKUP(E11,Préroulés_Indica[],11,FALSE),"-")</f>
        <v>3</v>
      </c>
      <c r="B11" s="285" t="str">
        <f>IFERROR(VLOOKUP(E11,Préroulés_Indica[],12,FALSE),"-")</f>
        <v>x</v>
      </c>
      <c r="C11" s="166">
        <f>IFERROR(VLOOKUP(E11,Préroulés_Indica[],13,FALSE),"-")</f>
        <v>0.5</v>
      </c>
      <c r="D11" s="220" t="str">
        <f>IFERROR(VLOOKUP(E11,Préroulés_Indica[],14,FALSE),"-")</f>
        <v>g</v>
      </c>
      <c r="E11" s="198" t="s">
        <v>124</v>
      </c>
      <c r="F11" s="422" t="str">
        <f>IFERROR(VLOOKUP(E11,Préroulés_Indica[],6,FALSE),"-")</f>
        <v>Fleurons</v>
      </c>
      <c r="G11" s="286">
        <f>IFERROR(VLOOKUP(E11,Préroulés_Indica[],16,FALSE),"-")</f>
        <v>11.4</v>
      </c>
      <c r="H11" s="1252">
        <v>0.25</v>
      </c>
      <c r="I11" s="181" t="s">
        <v>42</v>
      </c>
      <c r="J11" s="229" t="str">
        <f>IFERROR(VLOOKUP(E11,Préroulés_Indica[],8,FALSE),"")</f>
        <v>- / -</v>
      </c>
      <c r="K11" s="173" t="str">
        <f>IFERROR(VLOOKUP(E11,Préroulés_Indica[],2,FALSE),"-")</f>
        <v>Qc</v>
      </c>
    </row>
    <row r="12" spans="1:11" ht="23.25">
      <c r="A12" s="164">
        <f>IFERROR(VLOOKUP(E12,Préroulés_Indica[],11,FALSE),"-")</f>
        <v>3</v>
      </c>
      <c r="B12" s="285" t="str">
        <f>IFERROR(VLOOKUP(E12,Préroulés_Indica[],12,FALSE),"-")</f>
        <v>x</v>
      </c>
      <c r="C12" s="166">
        <f>IFERROR(VLOOKUP(E12,Préroulés_Indica[],13,FALSE),"-")</f>
        <v>0.5</v>
      </c>
      <c r="D12" s="220" t="str">
        <f>IFERROR(VLOOKUP(E12,Préroulés_Indica[],14,FALSE),"-")</f>
        <v>g</v>
      </c>
      <c r="E12" s="855" t="s">
        <v>127</v>
      </c>
      <c r="F12" s="422" t="str">
        <f>IFERROR(VLOOKUP(E12,Préroulés_Indica[],6,FALSE),"-")</f>
        <v>Promenade</v>
      </c>
      <c r="G12" s="771">
        <f>IFERROR(VLOOKUP(E12,Préroulés_Indica[],16,FALSE),"-")</f>
        <v>9.9</v>
      </c>
      <c r="H12" s="1253">
        <v>0.21</v>
      </c>
      <c r="I12" s="181" t="s">
        <v>42</v>
      </c>
      <c r="J12" s="229" t="str">
        <f>IFERROR(VLOOKUP(E12,Préroulés_Indica[],8,FALSE),"")</f>
        <v>Sucré / Diesel</v>
      </c>
      <c r="K12" s="173" t="str">
        <f>IFERROR(VLOOKUP(E12,Préroulés_Indica[],2,FALSE),"-")</f>
        <v>-</v>
      </c>
    </row>
    <row r="13" spans="1:11" ht="23.25">
      <c r="A13" s="164">
        <f>IFERROR(VLOOKUP(E13,Préroulés_Indica[],11,FALSE),"-")</f>
        <v>3</v>
      </c>
      <c r="B13" s="285" t="str">
        <f>IFERROR(VLOOKUP(E13,Préroulés_Indica[],12,FALSE),"-")</f>
        <v>x</v>
      </c>
      <c r="C13" s="166">
        <f>IFERROR(VLOOKUP(E13,Préroulés_Indica[],13,FALSE),"-")</f>
        <v>0.5</v>
      </c>
      <c r="D13" s="220" t="str">
        <f>IFERROR(VLOOKUP(E13,Préroulés_Indica[],14,FALSE),"-")</f>
        <v>g</v>
      </c>
      <c r="E13" s="855" t="s">
        <v>128</v>
      </c>
      <c r="F13" s="422" t="str">
        <f>IFERROR(VLOOKUP(E13,Préroulés_Indica[],6,FALSE),"-")</f>
        <v>San Rafael '71</v>
      </c>
      <c r="G13" s="286">
        <f>IFERROR(VLOOKUP(E13,Préroulés_Indica[],16,FALSE),"-")</f>
        <v>17</v>
      </c>
      <c r="H13" s="1252">
        <v>0.21</v>
      </c>
      <c r="I13" s="181" t="s">
        <v>42</v>
      </c>
      <c r="J13" s="229" t="str">
        <f>IFERROR(VLOOKUP(E13,Préroulés_Indica[],8,FALSE),"")</f>
        <v>Citronné / Floral</v>
      </c>
      <c r="K13" s="173" t="str">
        <f>IFERROR(VLOOKUP(E13,Préroulés_Indica[],2,FALSE),"-")</f>
        <v>-</v>
      </c>
    </row>
    <row r="14" spans="1:11" ht="23.25">
      <c r="A14" s="164">
        <f>IFERROR(VLOOKUP(E14,Préroulés_Indica[],11,FALSE),"-")</f>
        <v>5</v>
      </c>
      <c r="B14" s="285" t="str">
        <f>IFERROR(VLOOKUP(E14,Préroulés_Indica[],12,FALSE),"-")</f>
        <v>x</v>
      </c>
      <c r="C14" s="166">
        <f>IFERROR(VLOOKUP(E14,Préroulés_Indica[],13,FALSE),"-")</f>
        <v>0.5</v>
      </c>
      <c r="D14" s="220" t="str">
        <f>IFERROR(VLOOKUP(E14,Préroulés_Indica[],14,FALSE),"-")</f>
        <v>g</v>
      </c>
      <c r="E14" s="855" t="s">
        <v>129</v>
      </c>
      <c r="F14" s="422" t="str">
        <f>IFERROR(VLOOKUP(E14,Préroulés_Indica[],6,FALSE),"-")</f>
        <v>Ono Cannabis</v>
      </c>
      <c r="G14" s="771">
        <f>IFERROR(VLOOKUP(E14,Préroulés_Indica[],16,FALSE),"-")</f>
        <v>24.9</v>
      </c>
      <c r="H14" s="1253">
        <v>0.28999999999999998</v>
      </c>
      <c r="I14" s="181" t="s">
        <v>42</v>
      </c>
      <c r="J14" s="229" t="str">
        <f>IFERROR(VLOOKUP(E14,Préroulés_Indica[],8,FALSE),"")</f>
        <v>Fruité / Sucré</v>
      </c>
      <c r="K14" s="173" t="str">
        <f>IFERROR(VLOOKUP(E14,Préroulés_Indica[],2,FALSE),"-")</f>
        <v>Qc</v>
      </c>
    </row>
    <row r="15" spans="1:11" ht="23.25">
      <c r="A15" s="716">
        <f>IFERROR(VLOOKUP(E15,Préroulés_Indica[],11,FALSE),"-")</f>
        <v>5</v>
      </c>
      <c r="B15" s="1256" t="str">
        <f>IFERROR(VLOOKUP(E15,Préroulés_Indica[],12,FALSE),"-")</f>
        <v>x</v>
      </c>
      <c r="C15" s="1257">
        <f>IFERROR(VLOOKUP(E15,Préroulés_Indica[],13,FALSE),"-")</f>
        <v>0.5</v>
      </c>
      <c r="D15" s="1270" t="str">
        <f>IFERROR(VLOOKUP(E15,Préroulés_Indica[],14,FALSE),"-")</f>
        <v>g</v>
      </c>
      <c r="E15" s="993" t="s">
        <v>130</v>
      </c>
      <c r="F15" s="1273" t="str">
        <f>IFERROR(VLOOKUP(E15,Préroulés_Indica[],6,FALSE),"-")</f>
        <v>R'Belle</v>
      </c>
      <c r="G15" s="1275">
        <f>IFERROR(VLOOKUP(E15,Préroulés_Indica[],16,FALSE),"-")</f>
        <v>22.9</v>
      </c>
      <c r="H15" s="1276">
        <v>0.28000000000000003</v>
      </c>
      <c r="I15" s="1278" t="s">
        <v>42</v>
      </c>
      <c r="J15" s="1258" t="str">
        <f>IFERROR(VLOOKUP(E15,Préroulés_Indica[],8,FALSE),"")</f>
        <v>Fruité / Épicé</v>
      </c>
      <c r="K15" s="1259" t="str">
        <f>IFERROR(VLOOKUP(E15,Préroulés_Indica[],2,FALSE),"-")</f>
        <v>Qc</v>
      </c>
    </row>
    <row r="16" spans="1:11" ht="23.25">
      <c r="A16" s="164">
        <f>IFERROR(VLOOKUP(E16,Préroulés_Indica[],11,FALSE),"-")</f>
        <v>5</v>
      </c>
      <c r="B16" s="285" t="str">
        <f>IFERROR(VLOOKUP(E16,Préroulés_Indica[],12,FALSE),"-")</f>
        <v>x</v>
      </c>
      <c r="C16" s="166">
        <f>IFERROR(VLOOKUP(E16,Préroulés_Indica[],13,FALSE),"-")</f>
        <v>0.5</v>
      </c>
      <c r="D16" s="1269" t="str">
        <f>IFERROR(VLOOKUP(E16,Préroulés_Indica[],14,FALSE),"-")</f>
        <v>g</v>
      </c>
      <c r="E16" s="1271" t="s">
        <v>132</v>
      </c>
      <c r="F16" s="1272" t="str">
        <f>IFERROR(VLOOKUP(E16,Préroulés_Indica[],6,FALSE),"-")</f>
        <v>Tribal</v>
      </c>
      <c r="G16" s="1274">
        <v>23</v>
      </c>
      <c r="H16" s="1253">
        <v>0.24</v>
      </c>
      <c r="I16" s="1277" t="s">
        <v>42</v>
      </c>
      <c r="J16" s="229" t="str">
        <f>IFERROR(VLOOKUP(E16,Préroulés_Indica[],8,FALSE),"")</f>
        <v>Épicé / Sucré</v>
      </c>
      <c r="K16" s="173" t="str">
        <f>IFERROR(VLOOKUP(E16,Préroulés_Indica[],2,FALSE),"-")</f>
        <v>Qc</v>
      </c>
    </row>
    <row r="17" spans="1:17" ht="23.25">
      <c r="A17" s="164">
        <f>IFERROR(VLOOKUP(E17,Préroulés_Indica[],11,FALSE),"-")</f>
        <v>7</v>
      </c>
      <c r="B17" s="285" t="str">
        <f>IFERROR(VLOOKUP(E17,Préroulés_Indica[],12,FALSE),"-")</f>
        <v>x</v>
      </c>
      <c r="C17" s="166">
        <f>IFERROR(VLOOKUP(E17,Préroulés_Indica[],13,FALSE),"-")</f>
        <v>0.5</v>
      </c>
      <c r="D17" s="220" t="str">
        <f>IFERROR(VLOOKUP(E17,Préroulés_Indica[],14,FALSE),"-")</f>
        <v>g</v>
      </c>
      <c r="E17" s="855" t="s">
        <v>136</v>
      </c>
      <c r="F17" s="371" t="str">
        <f>IFERROR(VLOOKUP(E17,Préroulés_Indica[],6,FALSE),"-")</f>
        <v>Daily Special</v>
      </c>
      <c r="G17" s="286">
        <f>IFERROR(VLOOKUP(E17,Préroulés_Indica[],16,FALSE),"-")</f>
        <v>24.6</v>
      </c>
      <c r="H17" s="1253">
        <v>0.24</v>
      </c>
      <c r="I17" s="181" t="s">
        <v>42</v>
      </c>
      <c r="J17" s="229" t="str">
        <f>IFERROR(VLOOKUP(E17,Préroulés_Indica[],8,FALSE),"")</f>
        <v>Diesel / Épicé</v>
      </c>
      <c r="K17" s="173" t="str">
        <f>IFERROR(VLOOKUP(E17,Préroulés_Indica[],2,FALSE),"-")</f>
        <v>-</v>
      </c>
    </row>
    <row r="18" spans="1:17" ht="23.25">
      <c r="A18" s="164">
        <v>9</v>
      </c>
      <c r="B18" s="285" t="s">
        <v>260</v>
      </c>
      <c r="C18" s="166">
        <v>0.45</v>
      </c>
      <c r="D18" s="220" t="s">
        <v>261</v>
      </c>
      <c r="E18" s="855" t="s">
        <v>137</v>
      </c>
      <c r="F18" s="422" t="s">
        <v>262</v>
      </c>
      <c r="G18" s="286">
        <v>30</v>
      </c>
      <c r="H18" s="170">
        <v>0.28000000000000003</v>
      </c>
      <c r="I18" s="181" t="s">
        <v>42</v>
      </c>
      <c r="J18" s="229"/>
      <c r="K18" s="173" t="s">
        <v>263</v>
      </c>
    </row>
    <row r="19" spans="1:17" ht="23.25">
      <c r="A19" s="164">
        <f>IFERROR(VLOOKUP(E19,Préroulés_Indica[],11,FALSE),"-")</f>
        <v>10</v>
      </c>
      <c r="B19" s="285" t="str">
        <f>IFERROR(VLOOKUP(E19,Préroulés_Indica[],12,FALSE),"-")</f>
        <v>x</v>
      </c>
      <c r="C19" s="166">
        <f>IFERROR(VLOOKUP(E19,Préroulés_Indica[],13,FALSE),"-")</f>
        <v>0.35</v>
      </c>
      <c r="D19" s="220" t="str">
        <f>IFERROR(VLOOKUP(E19,Préroulés_Indica[],14,FALSE),"-")</f>
        <v>g</v>
      </c>
      <c r="E19" s="855" t="s">
        <v>141</v>
      </c>
      <c r="F19" s="422" t="str">
        <f>IFERROR(VLOOKUP(E19,Préroulés_Indica[],6,FALSE),"-")</f>
        <v>Vert</v>
      </c>
      <c r="G19" s="286">
        <f>IFERROR(VLOOKUP(E19,Préroulés_Indica[],16,FALSE),"-")</f>
        <v>29.2</v>
      </c>
      <c r="H19" s="1253">
        <v>0.04</v>
      </c>
      <c r="I19" s="181">
        <v>0.12</v>
      </c>
      <c r="J19" s="229" t="str">
        <f>IFERROR(VLOOKUP(E19,Préroulés_Indica[],8,FALSE),"")</f>
        <v>Sucré / Fruité</v>
      </c>
      <c r="K19" s="173" t="str">
        <f>IFERROR(VLOOKUP(E19,Préroulés_Indica[],2,FALSE),"-")</f>
        <v>Qc</v>
      </c>
    </row>
    <row r="20" spans="1:17" ht="23.25" customHeight="1">
      <c r="A20" s="164">
        <f>IFERROR(VLOOKUP(E20,Préroulés_Indica[],11,FALSE),"-")</f>
        <v>12</v>
      </c>
      <c r="B20" s="285" t="str">
        <f>IFERROR(VLOOKUP(E20,Préroulés_Indica[],12,FALSE),"-")</f>
        <v>x</v>
      </c>
      <c r="C20" s="166">
        <f>IFERROR(VLOOKUP(E20,Préroulés_Indica[],13,FALSE),"-")</f>
        <v>0.5</v>
      </c>
      <c r="D20" s="220" t="str">
        <f>IFERROR(VLOOKUP(E20,Préroulés_Indica[],14,FALSE),"-")</f>
        <v>g</v>
      </c>
      <c r="E20" s="855" t="s">
        <v>57</v>
      </c>
      <c r="F20" s="422" t="str">
        <f>IFERROR(VLOOKUP(E20,Préroulés_Indica[],6,FALSE),"-")</f>
        <v>QcGoldtech</v>
      </c>
      <c r="G20" s="286">
        <f>IFERROR(VLOOKUP(E20,Préroulés_Indica[],16,FALSE),"-")</f>
        <v>49.7</v>
      </c>
      <c r="H20" s="170">
        <v>0.22</v>
      </c>
      <c r="I20" s="181" t="s">
        <v>42</v>
      </c>
      <c r="J20" s="229" t="str">
        <f>IFERROR(VLOOKUP(E20,Préroulés_Indica[],8,FALSE),"")</f>
        <v>Terreux / Sucré</v>
      </c>
      <c r="K20" s="173" t="str">
        <f>IFERROR(VLOOKUP(E20,Préroulés_Indica[],2,FALSE),"-")</f>
        <v>Qc</v>
      </c>
    </row>
    <row r="21" spans="1:17" ht="23.25" hidden="1" customHeight="1">
      <c r="A21" s="164">
        <f>IFERROR(VLOOKUP(E21,Préroulés_Indica[],11,FALSE),"-")</f>
        <v>12</v>
      </c>
      <c r="B21" s="285" t="str">
        <f>IFERROR(VLOOKUP(E21,Préroulés_Indica[],12,FALSE),"-")</f>
        <v>x</v>
      </c>
      <c r="C21" s="166">
        <f>IFERROR(VLOOKUP(E21,Préroulés_Indica[],13,FALSE),"-")</f>
        <v>0.5</v>
      </c>
      <c r="D21" s="220" t="str">
        <f>IFERROR(VLOOKUP(E21,Préroulés_Indica[],14,FALSE),"-")</f>
        <v>g</v>
      </c>
      <c r="E21" s="855" t="s">
        <v>57</v>
      </c>
      <c r="F21" s="371" t="str">
        <f>IFERROR(VLOOKUP(E21,Préroulés_Indica[],6,FALSE),"-")</f>
        <v>QcGoldtech</v>
      </c>
      <c r="G21" s="286">
        <f>IFERROR(VLOOKUP(E21,Préroulés_Indica[],16,FALSE),"-")</f>
        <v>49.7</v>
      </c>
      <c r="H21" s="1252">
        <v>0.22</v>
      </c>
      <c r="I21" s="181" t="s">
        <v>42</v>
      </c>
      <c r="J21" s="229" t="str">
        <f>IFERROR(VLOOKUP(E21,Préroulés_Indica[],8,FALSE),"")</f>
        <v>Terreux / Sucré</v>
      </c>
      <c r="K21" s="173" t="str">
        <f>IFERROR(VLOOKUP(E21,Préroulés_Indica[],2,FALSE),"-")</f>
        <v>Qc</v>
      </c>
    </row>
    <row r="22" spans="1:17" ht="23.25" customHeight="1">
      <c r="A22" s="164">
        <f>IFERROR(VLOOKUP(E22,Préroulés_Indica[],11,FALSE),"-")</f>
        <v>14</v>
      </c>
      <c r="B22" s="285" t="str">
        <f>IFERROR(VLOOKUP(E22,Préroulés_Indica[],12,FALSE),"-")</f>
        <v>x</v>
      </c>
      <c r="C22" s="166">
        <f>IFERROR(VLOOKUP(E22,Préroulés_Indica[],13,FALSE),"-")</f>
        <v>0.5</v>
      </c>
      <c r="D22" s="220" t="str">
        <f>IFERROR(VLOOKUP(E22,Préroulés_Indica[],14,FALSE),"-")</f>
        <v>g</v>
      </c>
      <c r="E22" s="855" t="s">
        <v>142</v>
      </c>
      <c r="F22" s="371" t="str">
        <f>IFERROR(VLOOKUP(E22,Préroulés_Indica[],6,FALSE),"-")</f>
        <v>Shred</v>
      </c>
      <c r="G22" s="286">
        <f>IFERROR(VLOOKUP(E22,Préroulés_Indica[],16,FALSE),"-")</f>
        <v>43.9</v>
      </c>
      <c r="H22" s="1253">
        <v>0.24</v>
      </c>
      <c r="I22" s="181" t="s">
        <v>42</v>
      </c>
      <c r="J22" s="229" t="str">
        <f>IFERROR(VLOOKUP(E22,Préroulés_Indica[],8,FALSE),"")</f>
        <v>Diesel / Moufette</v>
      </c>
      <c r="K22" s="173" t="str">
        <f>IFERROR(VLOOKUP(E22,Préroulés_Indica[],2,FALSE),"-")</f>
        <v>-</v>
      </c>
    </row>
    <row r="23" spans="1:17" ht="23.25" customHeight="1">
      <c r="A23" s="164">
        <f>IFERROR(VLOOKUP(E23,Préroulés_Indica[],11,FALSE),"-")</f>
        <v>20</v>
      </c>
      <c r="B23" s="285" t="str">
        <f>IFERROR(VLOOKUP(E23,Préroulés_Indica[],12,FALSE),"-")</f>
        <v>x</v>
      </c>
      <c r="C23" s="166">
        <f>IFERROR(VLOOKUP(E23,Préroulés_Indica[],13,FALSE),"-")</f>
        <v>0.35</v>
      </c>
      <c r="D23" s="220" t="str">
        <f>IFERROR(VLOOKUP(E23,Préroulés_Indica[],14,FALSE),"-")</f>
        <v>g</v>
      </c>
      <c r="E23" s="855" t="s">
        <v>143</v>
      </c>
      <c r="F23" s="371" t="str">
        <f>IFERROR(VLOOKUP(E23,Préroulés_Indica[],6,FALSE),"-")</f>
        <v>OMY</v>
      </c>
      <c r="G23" s="771">
        <f>IFERROR(VLOOKUP(E23,Préroulés_Indica[],16,FALSE),"-")</f>
        <v>64.099999999999994</v>
      </c>
      <c r="H23" s="1252">
        <v>0.26</v>
      </c>
      <c r="I23" s="181" t="s">
        <v>42</v>
      </c>
      <c r="J23" s="229" t="str">
        <f>IFERROR(VLOOKUP(E23,Préroulés_Indica[],8,FALSE),"")</f>
        <v>Citronné / Épicé</v>
      </c>
      <c r="K23" s="173" t="str">
        <f>IFERROR(VLOOKUP(E23,Préroulés_Indica[],2,FALSE),"-")</f>
        <v>Qc</v>
      </c>
    </row>
    <row r="24" spans="1:17" ht="23.25" customHeight="1" thickBot="1">
      <c r="A24" s="1307"/>
      <c r="B24" s="1308"/>
      <c r="C24" s="1309"/>
      <c r="D24" s="1310"/>
      <c r="E24" s="514"/>
      <c r="F24" s="515"/>
      <c r="G24" s="1311"/>
      <c r="H24" s="1312"/>
      <c r="I24" s="517"/>
      <c r="J24" s="518"/>
      <c r="K24" s="1313"/>
    </row>
    <row r="25" spans="1:17" ht="23.25" customHeight="1" thickBot="1">
      <c r="A25" s="1355" t="s">
        <v>59</v>
      </c>
      <c r="B25" s="1356"/>
      <c r="C25" s="1356"/>
      <c r="D25" s="1356"/>
      <c r="E25" s="1356"/>
      <c r="F25" s="1356"/>
      <c r="G25" s="1356"/>
      <c r="H25" s="1356"/>
      <c r="I25" s="1356"/>
      <c r="J25" s="1356"/>
      <c r="K25" s="1357"/>
    </row>
    <row r="26" spans="1:17" ht="23.25" customHeight="1" thickBot="1">
      <c r="A26" s="1348" t="s">
        <v>28</v>
      </c>
      <c r="B26" s="1349"/>
      <c r="C26" s="1349"/>
      <c r="D26" s="1350"/>
      <c r="E26" s="877" t="s">
        <v>29</v>
      </c>
      <c r="F26" s="119" t="s">
        <v>30</v>
      </c>
      <c r="G26" s="92" t="s">
        <v>31</v>
      </c>
      <c r="H26" s="114" t="s">
        <v>32</v>
      </c>
      <c r="I26" s="92" t="s">
        <v>33</v>
      </c>
      <c r="J26" s="92" t="s">
        <v>34</v>
      </c>
      <c r="K26" s="119" t="s">
        <v>35</v>
      </c>
    </row>
    <row r="27" spans="1:17" ht="37.5" hidden="1" customHeight="1" thickBot="1">
      <c r="A27" s="94" t="s">
        <v>264</v>
      </c>
      <c r="B27" s="95" t="s">
        <v>37</v>
      </c>
      <c r="C27" s="96" t="s">
        <v>38</v>
      </c>
      <c r="D27" s="97" t="s">
        <v>39</v>
      </c>
      <c r="E27" s="879" t="s">
        <v>29</v>
      </c>
      <c r="F27" s="1304" t="s">
        <v>59</v>
      </c>
      <c r="G27" s="1305" t="s">
        <v>265</v>
      </c>
      <c r="H27" s="1305" t="s">
        <v>266</v>
      </c>
      <c r="I27" s="1305" t="s">
        <v>267</v>
      </c>
      <c r="J27" s="1305" t="s">
        <v>268</v>
      </c>
      <c r="K27" s="1305" t="s">
        <v>269</v>
      </c>
      <c r="L27" s="1305"/>
      <c r="M27" s="1305"/>
      <c r="N27" s="1305"/>
      <c r="O27" s="1305"/>
      <c r="P27" s="1306"/>
    </row>
    <row r="28" spans="1:17" ht="21" customHeight="1">
      <c r="A28" s="177">
        <f>IFERROR(VLOOKUP(E28,Préroulés_Sativa[],11,FALSE),"-")</f>
        <v>1</v>
      </c>
      <c r="B28" s="183" t="str">
        <f>IFERROR(VLOOKUP(E28,Préroulés_Sativa[],12,FALSE),"-")</f>
        <v>x</v>
      </c>
      <c r="C28" s="287">
        <f>IFERROR(VLOOKUP(E28,Préroulés_Sativa[],13,FALSE),"-")</f>
        <v>1</v>
      </c>
      <c r="D28" s="372" t="str">
        <f>IFERROR(VLOOKUP(E28,Préroulés_Sativa[],14,FALSE),"-")</f>
        <v>g</v>
      </c>
      <c r="E28" s="198" t="s">
        <v>60</v>
      </c>
      <c r="F28" s="527" t="str">
        <f>IFERROR(VLOOKUP(E28,Préroulés_Sativa[],6,FALSE),"-")</f>
        <v>Good Supply</v>
      </c>
      <c r="G28" s="231">
        <f>IFERROR(VLOOKUP(E28,Préroulés_Sativa[],16,FALSE),"-")</f>
        <v>8.6</v>
      </c>
      <c r="H28" s="1255">
        <v>0.25</v>
      </c>
      <c r="I28" s="170" t="s">
        <v>42</v>
      </c>
      <c r="J28" s="229" t="str">
        <f>IFERROR(VLOOKUP(E28,Préroulés_Sativa[],8,FALSE),"-")</f>
        <v>Citronné / Terreux</v>
      </c>
      <c r="K28" s="213" t="str">
        <f>IFERROR(VLOOKUP(E28,Préroulés_Sativa[],2,FALSE),"-")</f>
        <v>-</v>
      </c>
    </row>
    <row r="29" spans="1:17" ht="20.25" customHeight="1">
      <c r="A29" s="177">
        <f>IFERROR(VLOOKUP(E29,Préroulés_Sativa[],11,FALSE),"-")</f>
        <v>2</v>
      </c>
      <c r="B29" s="183" t="str">
        <f>IFERROR(VLOOKUP(E29,Préroulés_Sativa[],12,FALSE),"-")</f>
        <v>x</v>
      </c>
      <c r="C29" s="287">
        <f>IFERROR(VLOOKUP(E29,Préroulés_Sativa[],13,FALSE),"-")</f>
        <v>0.5</v>
      </c>
      <c r="D29" s="372" t="str">
        <f>IFERROR(VLOOKUP(E29,Préroulés_Sativa[],14,FALSE),"-")</f>
        <v>g</v>
      </c>
      <c r="E29" s="198" t="s">
        <v>145</v>
      </c>
      <c r="F29" s="527" t="str">
        <f>IFERROR(VLOOKUP(E29,Préroulés_Sativa[],6,FALSE),"-")</f>
        <v>Blakh</v>
      </c>
      <c r="G29" s="231">
        <f>IFERROR(VLOOKUP(E29,Préroulés_Sativa[],16,FALSE),"-")</f>
        <v>12.1</v>
      </c>
      <c r="H29" s="1254">
        <v>0.28999999999999998</v>
      </c>
      <c r="I29" s="170" t="s">
        <v>42</v>
      </c>
      <c r="J29" s="229" t="str">
        <f>IFERROR(VLOOKUP(E29,Préroulés_Sativa[],8,FALSE),"-")</f>
        <v>- / -</v>
      </c>
      <c r="K29" s="213" t="str">
        <f>IFERROR(VLOOKUP(E29,Préroulés_Sativa[],2,FALSE),"-")</f>
        <v>Qc</v>
      </c>
      <c r="L29" s="1351"/>
      <c r="M29" s="1351"/>
      <c r="N29" s="1351"/>
      <c r="O29" s="1351"/>
      <c r="P29" s="1351"/>
      <c r="Q29" s="1351"/>
    </row>
    <row r="30" spans="1:17" ht="21" customHeight="1">
      <c r="A30" s="177">
        <f>IFERROR(VLOOKUP(E30,Préroulés_Sativa[],11,FALSE),"-")</f>
        <v>2</v>
      </c>
      <c r="B30" s="183" t="str">
        <f>IFERROR(VLOOKUP(E30,Préroulés_Sativa[],12,FALSE),"-")</f>
        <v>x</v>
      </c>
      <c r="C30" s="287">
        <f>IFERROR(VLOOKUP(E30,Préroulés_Sativa[],13,FALSE),"-")</f>
        <v>0.5</v>
      </c>
      <c r="D30" s="372" t="str">
        <f>IFERROR(VLOOKUP(E30,Préroulés_Sativa[],14,FALSE),"-")</f>
        <v>g</v>
      </c>
      <c r="E30" s="198" t="s">
        <v>146</v>
      </c>
      <c r="F30" s="527" t="str">
        <f>IFERROR(VLOOKUP(E30,Préroulés_Sativa[],6,FALSE),"-")</f>
        <v>7ACRES</v>
      </c>
      <c r="G30" s="231">
        <f>IFERROR(VLOOKUP(E30,Préroulés_Sativa[],16,FALSE),"-")</f>
        <v>9.5</v>
      </c>
      <c r="H30" s="1255">
        <v>0.18</v>
      </c>
      <c r="I30" s="170" t="s">
        <v>42</v>
      </c>
      <c r="J30" s="229" t="str">
        <f>IFERROR(VLOOKUP(E30,Préroulés_Sativa[],8,FALSE),"-")</f>
        <v>Sucré / Épicé</v>
      </c>
      <c r="K30" s="213" t="str">
        <f>IFERROR(VLOOKUP(E30,Préroulés_Sativa[],2,FALSE),"-")</f>
        <v>-</v>
      </c>
      <c r="L30" s="699"/>
      <c r="M30" s="699"/>
      <c r="N30" s="699"/>
      <c r="O30" s="699"/>
      <c r="P30" s="699"/>
      <c r="Q30" s="699"/>
    </row>
    <row r="31" spans="1:17" ht="22.5" customHeight="1">
      <c r="A31" s="177">
        <f>IFERROR(VLOOKUP(E31,Préroulés_Sativa[],11,FALSE),"-")</f>
        <v>3</v>
      </c>
      <c r="B31" s="183" t="str">
        <f>IFERROR(VLOOKUP(E31,Préroulés_Sativa[],12,FALSE),"-")</f>
        <v>x</v>
      </c>
      <c r="C31" s="287">
        <f>IFERROR(VLOOKUP(E31,Préroulés_Sativa[],13,FALSE),"-")</f>
        <v>0.5</v>
      </c>
      <c r="D31" s="372" t="str">
        <f>IFERROR(VLOOKUP(E31,Préroulés_Sativa[],14,FALSE),"-")</f>
        <v>g</v>
      </c>
      <c r="E31" s="198" t="s">
        <v>147</v>
      </c>
      <c r="F31" s="527" t="str">
        <f>IFERROR(VLOOKUP(E31,Préroulés_Sativa[],6,FALSE),"-")</f>
        <v>5 Points Cannabis</v>
      </c>
      <c r="G31" s="231">
        <f>IFERROR(VLOOKUP(E31,Préroulés_Sativa[],16,FALSE),"-")</f>
        <v>16.2</v>
      </c>
      <c r="H31" s="1254">
        <v>0.28999999999999998</v>
      </c>
      <c r="I31" s="170" t="s">
        <v>42</v>
      </c>
      <c r="J31" s="229" t="str">
        <f>IFERROR(VLOOKUP(E31,Préroulés_Sativa[],8,FALSE),"-")</f>
        <v>Citronné / Terreux</v>
      </c>
      <c r="K31" s="213" t="str">
        <f>IFERROR(VLOOKUP(E31,Préroulés_Sativa[],2,FALSE),"-")</f>
        <v>Qc</v>
      </c>
    </row>
    <row r="32" spans="1:17" ht="23.25" customHeight="1">
      <c r="A32" s="177">
        <f>IFERROR(VLOOKUP(E32,Préroulés_Sativa[],11,FALSE),"-")</f>
        <v>3</v>
      </c>
      <c r="B32" s="183" t="str">
        <f>IFERROR(VLOOKUP(E32,Préroulés_Sativa[],12,FALSE),"-")</f>
        <v>x</v>
      </c>
      <c r="C32" s="287">
        <f>IFERROR(VLOOKUP(E32,Préroulés_Sativa[],13,FALSE),"-")</f>
        <v>0.5</v>
      </c>
      <c r="D32" s="372" t="str">
        <f>IFERROR(VLOOKUP(E32,Préroulés_Sativa[],14,FALSE),"-")</f>
        <v>g</v>
      </c>
      <c r="E32" s="198" t="s">
        <v>148</v>
      </c>
      <c r="F32" s="527" t="str">
        <f>IFERROR(VLOOKUP(E32,Préroulés_Sativa[],6,FALSE),"-")</f>
        <v>Weed Me</v>
      </c>
      <c r="G32" s="231">
        <f>IFERROR(VLOOKUP(E32,Préroulés_Sativa[],16,FALSE),"-")</f>
        <v>16.899999999999999</v>
      </c>
      <c r="H32" s="1255">
        <v>0.28999999999999998</v>
      </c>
      <c r="I32" s="170" t="s">
        <v>42</v>
      </c>
      <c r="J32" s="229" t="str">
        <f>IFERROR(VLOOKUP(E32,Préroulés_Sativa[],8,FALSE),"-")</f>
        <v>Épicé / Floral</v>
      </c>
      <c r="K32" s="213" t="str">
        <f>IFERROR(VLOOKUP(E32,Préroulés_Sativa[],2,FALSE),"-")</f>
        <v>-</v>
      </c>
    </row>
    <row r="33" spans="1:11" ht="23.25" customHeight="1">
      <c r="A33" s="177">
        <f>IFERROR(VLOOKUP(E33,Préroulés_Sativa[],11,FALSE),"-")</f>
        <v>3</v>
      </c>
      <c r="B33" s="183" t="str">
        <f>IFERROR(VLOOKUP(E33,Préroulés_Sativa[],12,FALSE),"-")</f>
        <v>x</v>
      </c>
      <c r="C33" s="287">
        <f>IFERROR(VLOOKUP(E33,Préroulés_Sativa[],13,FALSE),"-")</f>
        <v>0.5</v>
      </c>
      <c r="D33" s="372" t="str">
        <f>IFERROR(VLOOKUP(E33,Préroulés_Sativa[],14,FALSE),"-")</f>
        <v>g</v>
      </c>
      <c r="E33" s="198" t="s">
        <v>149</v>
      </c>
      <c r="F33" s="527" t="str">
        <f>IFERROR(VLOOKUP(E33,Préroulés_Sativa[],6,FALSE),"-")</f>
        <v>Carmel Cannabis</v>
      </c>
      <c r="G33" s="498">
        <f>IFERROR(VLOOKUP(E33,Préroulés_Sativa[],16,FALSE),"-")</f>
        <v>23.4</v>
      </c>
      <c r="H33" s="1254">
        <v>0.25</v>
      </c>
      <c r="I33" s="170" t="s">
        <v>42</v>
      </c>
      <c r="J33" s="229" t="str">
        <f>IFERROR(VLOOKUP(E33,Préroulés_Sativa[],8,FALSE),"-")</f>
        <v>Citronné</v>
      </c>
      <c r="K33" s="213" t="str">
        <f>IFERROR(VLOOKUP(E33,Préroulés_Sativa[],2,FALSE),"-")</f>
        <v>-</v>
      </c>
    </row>
    <row r="34" spans="1:11" ht="23.25" customHeight="1">
      <c r="A34" s="177">
        <f>IFERROR(VLOOKUP(E34,Préroulés_Sativa[],11,FALSE),"-")</f>
        <v>3</v>
      </c>
      <c r="B34" s="183" t="str">
        <f>IFERROR(VLOOKUP(E34,Préroulés_Sativa[],12,FALSE),"-")</f>
        <v>x</v>
      </c>
      <c r="C34" s="287">
        <f>IFERROR(VLOOKUP(E34,Préroulés_Sativa[],13,FALSE),"-")</f>
        <v>0.5</v>
      </c>
      <c r="D34" s="372" t="str">
        <f>IFERROR(VLOOKUP(E34,Préroulés_Sativa[],14,FALSE),"-")</f>
        <v>g</v>
      </c>
      <c r="E34" s="198" t="s">
        <v>150</v>
      </c>
      <c r="F34" s="527" t="str">
        <f>IFERROR(VLOOKUP(E34,Préroulés_Sativa[],6,FALSE),"-")</f>
        <v>Wô Là</v>
      </c>
      <c r="G34" s="231">
        <f>IFERROR(VLOOKUP(E34,Préroulés_Sativa[],16,FALSE),"-")</f>
        <v>12</v>
      </c>
      <c r="H34" s="1255">
        <v>0.22</v>
      </c>
      <c r="I34" s="170" t="s">
        <v>42</v>
      </c>
      <c r="J34" s="229" t="str">
        <f>IFERROR(VLOOKUP(E34,Préroulés_Sativa[],8,FALSE),"-")</f>
        <v>Citronné / Diesel</v>
      </c>
      <c r="K34" s="213" t="str">
        <f>IFERROR(VLOOKUP(E34,Préroulés_Sativa[],2,FALSE),"-")</f>
        <v>-</v>
      </c>
    </row>
    <row r="35" spans="1:11" ht="23.25" customHeight="1">
      <c r="A35" s="177">
        <f>IFERROR(VLOOKUP(E35,Préroulés_Sativa[],11,FALSE),"-")</f>
        <v>3</v>
      </c>
      <c r="B35" s="183" t="str">
        <f>IFERROR(VLOOKUP(E35,Préroulés_Sativa[],12,FALSE),"-")</f>
        <v>x</v>
      </c>
      <c r="C35" s="287">
        <f>IFERROR(VLOOKUP(E35,Préroulés_Sativa[],13,FALSE),"-")</f>
        <v>0.5</v>
      </c>
      <c r="D35" s="372" t="str">
        <f>IFERROR(VLOOKUP(E35,Préroulés_Sativa[],14,FALSE),"-")</f>
        <v>g</v>
      </c>
      <c r="E35" s="198" t="s">
        <v>152</v>
      </c>
      <c r="F35" s="527" t="str">
        <f>IFERROR(VLOOKUP(E35,Préroulés_Sativa[],6,FALSE),"-")</f>
        <v>Promenade</v>
      </c>
      <c r="G35" s="231">
        <f>IFERROR(VLOOKUP(E35,Préroulés_Sativa[],16,FALSE),"-")</f>
        <v>9.9</v>
      </c>
      <c r="H35" s="1254">
        <v>0.18</v>
      </c>
      <c r="I35" s="170" t="s">
        <v>42</v>
      </c>
      <c r="J35" s="229" t="str">
        <f>IFERROR(VLOOKUP(E35,Préroulés_Sativa[],8,FALSE),"-")</f>
        <v>Fruité / Citronné</v>
      </c>
      <c r="K35" s="213" t="str">
        <f>IFERROR(VLOOKUP(E35,Préroulés_Sativa[],2,FALSE),"-")</f>
        <v>-</v>
      </c>
    </row>
    <row r="36" spans="1:11" ht="23.25" customHeight="1">
      <c r="A36" s="177">
        <f>IFERROR(VLOOKUP(E36,Préroulés_Sativa[],11,FALSE),"-")</f>
        <v>3</v>
      </c>
      <c r="B36" s="183" t="str">
        <f>IFERROR(VLOOKUP(E36,Préroulés_Sativa[],12,FALSE),"-")</f>
        <v>x</v>
      </c>
      <c r="C36" s="287">
        <f>IFERROR(VLOOKUP(E36,Préroulés_Sativa[],13,FALSE),"-")</f>
        <v>0.5</v>
      </c>
      <c r="D36" s="372" t="str">
        <f>IFERROR(VLOOKUP(E36,Préroulés_Sativa[],14,FALSE),"-")</f>
        <v>g</v>
      </c>
      <c r="E36" s="198" t="s">
        <v>153</v>
      </c>
      <c r="F36" s="527" t="str">
        <f>IFERROR(VLOOKUP(E36,Préroulés_Sativa[],6,FALSE),"-")</f>
        <v>San Rafael '71</v>
      </c>
      <c r="G36" s="231">
        <f>IFERROR(VLOOKUP(E36,Préroulés_Sativa[],16,FALSE),"-")</f>
        <v>17</v>
      </c>
      <c r="H36" s="1255">
        <v>0.13</v>
      </c>
      <c r="I36" s="170" t="s">
        <v>42</v>
      </c>
      <c r="J36" s="229" t="str">
        <f>IFERROR(VLOOKUP(E36,Préroulés_Sativa[],8,FALSE),"-")</f>
        <v>Citronné / -</v>
      </c>
      <c r="K36" s="213" t="str">
        <f>IFERROR(VLOOKUP(E36,Préroulés_Sativa[],2,FALSE),"-")</f>
        <v>-</v>
      </c>
    </row>
    <row r="37" spans="1:11" ht="23.25" customHeight="1">
      <c r="A37" s="177">
        <f>IFERROR(VLOOKUP(E37,Préroulés_Sativa[],11,FALSE),"-")</f>
        <v>3</v>
      </c>
      <c r="B37" s="183" t="str">
        <f>IFERROR(VLOOKUP(E37,Préroulés_Sativa[],12,FALSE),"-")</f>
        <v>x</v>
      </c>
      <c r="C37" s="287">
        <f>IFERROR(VLOOKUP(E37,Préroulés_Sativa[],13,FALSE),"-")</f>
        <v>0.5</v>
      </c>
      <c r="D37" s="372" t="str">
        <f>IFERROR(VLOOKUP(E37,Préroulés_Sativa[],14,FALSE),"-")</f>
        <v>g</v>
      </c>
      <c r="E37" s="198" t="s">
        <v>154</v>
      </c>
      <c r="F37" s="527" t="str">
        <f>IFERROR(VLOOKUP(E37,Préroulés_Sativa[],6,FALSE),"-")</f>
        <v>Spinach</v>
      </c>
      <c r="G37" s="231">
        <f>IFERROR(VLOOKUP(E37,Préroulés_Sativa[],16,FALSE),"-")</f>
        <v>11.9</v>
      </c>
      <c r="H37" s="1254">
        <v>0.05</v>
      </c>
      <c r="I37" s="170">
        <v>0.09</v>
      </c>
      <c r="J37" s="229" t="str">
        <f>IFERROR(VLOOKUP(E37,Préroulés_Sativa[],8,FALSE),"-")</f>
        <v>Sucré / Épicé</v>
      </c>
      <c r="K37" s="213" t="str">
        <f>IFERROR(VLOOKUP(E37,Préroulés_Sativa[],2,FALSE),"-")</f>
        <v>-</v>
      </c>
    </row>
    <row r="38" spans="1:11" ht="23.25" customHeight="1">
      <c r="A38" s="177">
        <f>IFERROR(VLOOKUP(E38,Préroulés_Sativa[],11,FALSE),"-")</f>
        <v>5</v>
      </c>
      <c r="B38" s="183" t="str">
        <f>IFERROR(VLOOKUP(E38,Préroulés_Sativa[],12,FALSE),"-")</f>
        <v>x</v>
      </c>
      <c r="C38" s="287">
        <f>IFERROR(VLOOKUP(E38,Préroulés_Sativa[],13,FALSE),"-")</f>
        <v>0.33</v>
      </c>
      <c r="D38" s="372" t="str">
        <f>IFERROR(VLOOKUP(E38,Préroulés_Sativa[],14,FALSE),"-")</f>
        <v>g</v>
      </c>
      <c r="E38" s="198" t="s">
        <v>155</v>
      </c>
      <c r="F38" s="527" t="str">
        <f>IFERROR(VLOOKUP(E38,Préroulés_Sativa[],6,FALSE),"-")</f>
        <v>Pure Laine Cannabis</v>
      </c>
      <c r="G38" s="231">
        <f>IFERROR(VLOOKUP(E38,Préroulés_Sativa[],16,FALSE),"-")</f>
        <v>13.4</v>
      </c>
      <c r="H38" s="1255">
        <v>0.28999999999999998</v>
      </c>
      <c r="I38" s="170" t="s">
        <v>42</v>
      </c>
      <c r="J38" s="229" t="str">
        <f>IFERROR(VLOOKUP(E38,Préroulés_Sativa[],8,FALSE),"-")</f>
        <v>Floral / Citronné</v>
      </c>
      <c r="K38" s="213" t="str">
        <f>IFERROR(VLOOKUP(E38,Préroulés_Sativa[],2,FALSE),"-")</f>
        <v>Qc</v>
      </c>
    </row>
    <row r="39" spans="1:11" ht="23.25" customHeight="1">
      <c r="A39" s="177">
        <f>IFERROR(VLOOKUP(E39,Préroulés_Sativa[],11,FALSE),"-")</f>
        <v>5</v>
      </c>
      <c r="B39" s="183" t="str">
        <f>IFERROR(VLOOKUP(E39,Préroulés_Sativa[],12,FALSE),"-")</f>
        <v>x</v>
      </c>
      <c r="C39" s="287">
        <f>IFERROR(VLOOKUP(E39,Préroulés_Sativa[],13,FALSE),"-")</f>
        <v>0.5</v>
      </c>
      <c r="D39" s="372" t="str">
        <f>IFERROR(VLOOKUP(E39,Préroulés_Sativa[],14,FALSE),"-")</f>
        <v>g</v>
      </c>
      <c r="E39" s="198" t="s">
        <v>156</v>
      </c>
      <c r="F39" s="527" t="str">
        <f>IFERROR(VLOOKUP(E39,Préroulés_Sativa[],6,FALSE),"-")</f>
        <v>MTL Cannabis</v>
      </c>
      <c r="G39" s="231">
        <f>IFERROR(VLOOKUP(E39,Préroulés_Sativa[],16,FALSE),"-")</f>
        <v>24.9</v>
      </c>
      <c r="H39" s="1254">
        <v>0.28000000000000003</v>
      </c>
      <c r="I39" s="170" t="s">
        <v>42</v>
      </c>
      <c r="J39" s="229" t="str">
        <f>IFERROR(VLOOKUP(E39,Préroulés_Sativa[],8,FALSE),"-")</f>
        <v>Sucré / Fruité</v>
      </c>
      <c r="K39" s="213" t="str">
        <f>IFERROR(VLOOKUP(E39,Préroulés_Sativa[],2,FALSE),"-")</f>
        <v>Qc</v>
      </c>
    </row>
    <row r="40" spans="1:11" ht="23.25" customHeight="1">
      <c r="A40" s="177">
        <f>IFERROR(VLOOKUP(E40,Préroulés_Sativa[],11,FALSE),"-")</f>
        <v>5</v>
      </c>
      <c r="B40" s="183" t="str">
        <f>IFERROR(VLOOKUP(E40,Préroulés_Sativa[],12,FALSE),"-")</f>
        <v>x</v>
      </c>
      <c r="C40" s="287">
        <f>IFERROR(VLOOKUP(E40,Préroulés_Sativa[],13,FALSE),"-")</f>
        <v>0.5</v>
      </c>
      <c r="D40" s="372" t="str">
        <f>IFERROR(VLOOKUP(E40,Préroulés_Sativa[],14,FALSE),"-")</f>
        <v>g</v>
      </c>
      <c r="E40" s="198" t="s">
        <v>157</v>
      </c>
      <c r="F40" s="527" t="str">
        <f>IFERROR(VLOOKUP(E40,Préroulés_Sativa[],6,FALSE),"-")</f>
        <v>Ono Cannabis</v>
      </c>
      <c r="G40" s="231">
        <f>IFERROR(VLOOKUP(E40,Préroulés_Sativa[],16,FALSE),"-")</f>
        <v>24.9</v>
      </c>
      <c r="H40" s="1254">
        <v>0.28000000000000003</v>
      </c>
      <c r="I40" s="170" t="s">
        <v>42</v>
      </c>
      <c r="J40" s="229" t="str">
        <f>IFERROR(VLOOKUP(E40,Préroulés_Sativa[],8,FALSE),"-")</f>
        <v>Fruité / Sucré</v>
      </c>
      <c r="K40" s="213" t="str">
        <f>IFERROR(VLOOKUP(E40,Préroulés_Sativa[],2,FALSE),"-")</f>
        <v>Qc</v>
      </c>
    </row>
    <row r="41" spans="1:11" ht="23.25" customHeight="1">
      <c r="A41" s="177">
        <f>IFERROR(VLOOKUP(E41,Préroulés_Sativa[],11,FALSE),"-")</f>
        <v>5</v>
      </c>
      <c r="B41" s="183" t="str">
        <f>IFERROR(VLOOKUP(E41,Préroulés_Sativa[],12,FALSE),"-")</f>
        <v>x</v>
      </c>
      <c r="C41" s="287">
        <f>IFERROR(VLOOKUP(E41,Préroulés_Sativa[],13,FALSE),"-")</f>
        <v>0.5</v>
      </c>
      <c r="D41" s="372" t="str">
        <f>IFERROR(VLOOKUP(E41,Préroulés_Sativa[],14,FALSE),"-")</f>
        <v>g</v>
      </c>
      <c r="E41" s="198" t="s">
        <v>158</v>
      </c>
      <c r="F41" s="527" t="str">
        <f>IFERROR(VLOOKUP(E41,Préroulés_Sativa[],6,FALSE),"-")</f>
        <v>Blanh</v>
      </c>
      <c r="G41" s="231">
        <f>IFERROR(VLOOKUP(E41,Préroulés_Sativa[],16,FALSE),"-")</f>
        <v>20.9</v>
      </c>
      <c r="H41" s="1255">
        <v>0.28000000000000003</v>
      </c>
      <c r="I41" s="170" t="s">
        <v>42</v>
      </c>
      <c r="J41" s="229" t="str">
        <f>IFERROR(VLOOKUP(E41,Préroulés_Sativa[],8,FALSE),"-")</f>
        <v>- / -</v>
      </c>
      <c r="K41" s="213" t="str">
        <f>IFERROR(VLOOKUP(E41,Préroulés_Sativa[],2,FALSE),"-")</f>
        <v>Qc</v>
      </c>
    </row>
    <row r="42" spans="1:11" ht="23.25" customHeight="1">
      <c r="A42" s="177">
        <f>IFERROR(VLOOKUP(E42,Préroulés_Sativa[],11,FALSE),"-")</f>
        <v>5</v>
      </c>
      <c r="B42" s="183" t="str">
        <f>IFERROR(VLOOKUP(E42,Préroulés_Sativa[],12,FALSE),"-")</f>
        <v>x</v>
      </c>
      <c r="C42" s="287">
        <f>IFERROR(VLOOKUP(E42,Préroulés_Sativa[],13,FALSE),"-")</f>
        <v>0.5</v>
      </c>
      <c r="D42" s="372" t="str">
        <f>IFERROR(VLOOKUP(E42,Préroulés_Sativa[],14,FALSE),"-")</f>
        <v>g</v>
      </c>
      <c r="E42" s="198" t="s">
        <v>159</v>
      </c>
      <c r="F42" s="527" t="str">
        <f>IFERROR(VLOOKUP(E42,Préroulés_Sativa[],6,FALSE),"-")</f>
        <v>Nueva+</v>
      </c>
      <c r="G42" s="231">
        <f>IFERROR(VLOOKUP(E42,Préroulés_Sativa[],16,FALSE),"-")</f>
        <v>30.1</v>
      </c>
      <c r="H42" s="1255">
        <v>0.26</v>
      </c>
      <c r="I42" s="170" t="s">
        <v>42</v>
      </c>
      <c r="J42" s="229" t="str">
        <f>IFERROR(VLOOKUP(E42,Préroulés_Sativa[],8,FALSE),"-")</f>
        <v>Fruité / Sucré</v>
      </c>
      <c r="K42" s="213" t="str">
        <f>IFERROR(VLOOKUP(E42,Préroulés_Sativa[],2,FALSE),"-")</f>
        <v>Qc</v>
      </c>
    </row>
    <row r="43" spans="1:11" ht="23.25" customHeight="1">
      <c r="A43" s="177">
        <f>IFERROR(VLOOKUP(E43,Préroulés_Sativa[],11,FALSE),"-")</f>
        <v>5</v>
      </c>
      <c r="B43" s="183" t="str">
        <f>IFERROR(VLOOKUP(E43,Préroulés_Sativa[],12,FALSE),"-")</f>
        <v>x</v>
      </c>
      <c r="C43" s="287">
        <f>IFERROR(VLOOKUP(E43,Préroulés_Sativa[],13,FALSE),"-")</f>
        <v>0.5</v>
      </c>
      <c r="D43" s="372" t="str">
        <f>IFERROR(VLOOKUP(E43,Préroulés_Sativa[],14,FALSE),"-")</f>
        <v>g</v>
      </c>
      <c r="E43" s="198" t="s">
        <v>161</v>
      </c>
      <c r="F43" s="527">
        <f>IFERROR(VLOOKUP(E43,Préroulés_Sativa[],6,FALSE),"-")</f>
        <v>1964</v>
      </c>
      <c r="G43" s="231">
        <f>IFERROR(VLOOKUP(E43,Préroulés_Sativa[],16,FALSE),"-")</f>
        <v>23.9</v>
      </c>
      <c r="H43" s="1254">
        <v>0.18</v>
      </c>
      <c r="I43" s="170" t="s">
        <v>42</v>
      </c>
      <c r="J43" s="229" t="str">
        <f>IFERROR(VLOOKUP(E43,Préroulés_Sativa[],8,FALSE),"-")</f>
        <v>Fruité / Sucré</v>
      </c>
      <c r="K43" s="213" t="str">
        <f>IFERROR(VLOOKUP(E43,Préroulés_Sativa[],2,FALSE),"-")</f>
        <v>-</v>
      </c>
    </row>
    <row r="44" spans="1:11" ht="23.25" customHeight="1">
      <c r="A44" s="177">
        <f>IFERROR(VLOOKUP(E44,Préroulés_Sativa[],11,FALSE),"-")</f>
        <v>5</v>
      </c>
      <c r="B44" s="183" t="str">
        <f>IFERROR(VLOOKUP(E44,Préroulés_Sativa[],12,FALSE),"-")</f>
        <v>x</v>
      </c>
      <c r="C44" s="287">
        <f>IFERROR(VLOOKUP(E44,Préroulés_Sativa[],13,FALSE),"-")</f>
        <v>0.5</v>
      </c>
      <c r="D44" s="372" t="str">
        <f>IFERROR(VLOOKUP(E44,Préroulés_Sativa[],14,FALSE),"-")</f>
        <v>g</v>
      </c>
      <c r="E44" s="198" t="s">
        <v>162</v>
      </c>
      <c r="F44" s="527" t="str">
        <f>IFERROR(VLOOKUP(E44,Préroulés_Sativa[],6,FALSE),"-")</f>
        <v>Bleuh Light</v>
      </c>
      <c r="G44" s="231">
        <f>IFERROR(VLOOKUP(E44,Préroulés_Sativa[],16,FALSE),"-")</f>
        <v>25</v>
      </c>
      <c r="H44" s="1255">
        <v>0</v>
      </c>
      <c r="I44" s="170">
        <v>0.18</v>
      </c>
      <c r="J44" s="229" t="str">
        <f>IFERROR(VLOOKUP(E44,Préroulés_Sativa[],8,FALSE),"-")</f>
        <v>Sucré / Épicé</v>
      </c>
      <c r="K44" s="213" t="str">
        <f>IFERROR(VLOOKUP(E44,Préroulés_Sativa[],2,FALSE),"-")</f>
        <v>-</v>
      </c>
    </row>
    <row r="45" spans="1:11" ht="23.25" customHeight="1">
      <c r="A45" s="177">
        <f>IFERROR(VLOOKUP(E45,Préroulés_Sativa[],11,FALSE),"-")</f>
        <v>6</v>
      </c>
      <c r="B45" s="183" t="str">
        <f>IFERROR(VLOOKUP(E45,Préroulés_Sativa[],12,FALSE),"-")</f>
        <v>x</v>
      </c>
      <c r="C45" s="287">
        <f>IFERROR(VLOOKUP(E45,Préroulés_Sativa[],13,FALSE),"-")</f>
        <v>0.6</v>
      </c>
      <c r="D45" s="208" t="str">
        <f>IFERROR(VLOOKUP(E45,Préroulés_Sativa[],14,FALSE),"-")</f>
        <v>g</v>
      </c>
      <c r="E45" s="198" t="s">
        <v>78</v>
      </c>
      <c r="F45" s="527" t="str">
        <f>IFERROR(VLOOKUP(E45,Préroulés_Sativa[],6,FALSE),"-")</f>
        <v>Fleurs de Lise</v>
      </c>
      <c r="G45" s="231">
        <f>IFERROR(VLOOKUP(E45,Préroulés_Sativa[],16,FALSE),"-")</f>
        <v>34</v>
      </c>
      <c r="H45" s="1254">
        <v>0.28999999999999998</v>
      </c>
      <c r="I45" s="170" t="s">
        <v>42</v>
      </c>
      <c r="J45" s="229" t="str">
        <f>IFERROR(VLOOKUP(E45,Préroulés_Sativa[],8,FALSE),"-")</f>
        <v>Diesel / Citronné</v>
      </c>
      <c r="K45" s="213" t="str">
        <f>IFERROR(VLOOKUP(E45,Préroulés_Sativa[],2,FALSE),"-")</f>
        <v>Qc</v>
      </c>
    </row>
    <row r="46" spans="1:11" ht="23.25" customHeight="1">
      <c r="A46" s="177">
        <f>IFERROR(VLOOKUP(E46,Préroulés_Sativa[],11,FALSE),"-")</f>
        <v>7</v>
      </c>
      <c r="B46" s="183" t="str">
        <f>IFERROR(VLOOKUP(E46,Préroulés_Sativa[],12,FALSE),"-")</f>
        <v>x</v>
      </c>
      <c r="C46" s="287">
        <f>IFERROR(VLOOKUP(E46,Préroulés_Sativa[],13,FALSE),"-")</f>
        <v>0.5</v>
      </c>
      <c r="D46" s="891" t="str">
        <f>IFERROR(VLOOKUP(E46,Préroulés_Sativa[],14,FALSE),"-")</f>
        <v>g</v>
      </c>
      <c r="E46" s="198" t="s">
        <v>164</v>
      </c>
      <c r="F46" s="527" t="str">
        <f>IFERROR(VLOOKUP(E46,Préroulés_Sativa[],6,FALSE),"-")</f>
        <v>5 Points Cannabis</v>
      </c>
      <c r="G46" s="498">
        <f>IFERROR(VLOOKUP(E46,Préroulés_Sativa[],16,FALSE),"-")</f>
        <v>27</v>
      </c>
      <c r="H46" s="1255">
        <v>0.28000000000000003</v>
      </c>
      <c r="I46" s="170" t="s">
        <v>42</v>
      </c>
      <c r="J46" s="229" t="str">
        <f>IFERROR(VLOOKUP(E46,Préroulés_Sativa[],8,FALSE),"-")</f>
        <v>Épicé / Terreux</v>
      </c>
      <c r="K46" s="213" t="str">
        <f>IFERROR(VLOOKUP(E46,Préroulés_Sativa[],2,FALSE),"-")</f>
        <v>Qc</v>
      </c>
    </row>
    <row r="47" spans="1:11" ht="23.25">
      <c r="A47" s="177">
        <f>IFERROR(VLOOKUP(E47,Préroulés_Sativa[],11,FALSE),"-")</f>
        <v>7</v>
      </c>
      <c r="B47" s="183" t="str">
        <f>IFERROR(VLOOKUP(E47,Préroulés_Sativa[],12,FALSE),"-")</f>
        <v>x</v>
      </c>
      <c r="C47" s="287">
        <f>IFERROR(VLOOKUP(E47,Préroulés_Sativa[],13,FALSE),"-")</f>
        <v>0.3</v>
      </c>
      <c r="D47" s="208" t="str">
        <f>IFERROR(VLOOKUP(E47,Préroulés_Sativa[],14,FALSE),"-")</f>
        <v>g</v>
      </c>
      <c r="E47" s="198" t="s">
        <v>80</v>
      </c>
      <c r="F47" s="527" t="str">
        <f>IFERROR(VLOOKUP(E47,Préroulés_Sativa[],6,FALSE),"-")</f>
        <v>Daily Special</v>
      </c>
      <c r="G47" s="231">
        <f>IFERROR(VLOOKUP(E47,Préroulés_Sativa[],16,FALSE),"-")</f>
        <v>16</v>
      </c>
      <c r="H47" s="1255">
        <v>0.24</v>
      </c>
      <c r="I47" s="170" t="s">
        <v>42</v>
      </c>
      <c r="J47" s="229" t="str">
        <f>IFERROR(VLOOKUP(E47,Préroulés_Sativa[],8,FALSE),"-")</f>
        <v>- / -</v>
      </c>
      <c r="K47" s="213" t="str">
        <f>IFERROR(VLOOKUP(E47,Préroulés_Sativa[],2,FALSE),"-")</f>
        <v>-</v>
      </c>
    </row>
    <row r="48" spans="1:11" ht="23.25">
      <c r="A48" s="177">
        <f>IFERROR(VLOOKUP(E48,Préroulés_Sativa[],11,FALSE),"-")</f>
        <v>7</v>
      </c>
      <c r="B48" s="183" t="str">
        <f>IFERROR(VLOOKUP(E48,Préroulés_Sativa[],12,FALSE),"-")</f>
        <v>x</v>
      </c>
      <c r="C48" s="287">
        <f>IFERROR(VLOOKUP(E48,Préroulés_Sativa[],13,FALSE),"-")</f>
        <v>0.5</v>
      </c>
      <c r="D48" s="372" t="str">
        <f>IFERROR(VLOOKUP(E48,Préroulés_Sativa[],14,FALSE),"-")</f>
        <v>g</v>
      </c>
      <c r="E48" s="198" t="s">
        <v>79</v>
      </c>
      <c r="F48" s="527" t="str">
        <f>IFERROR(VLOOKUP(E48,Préroulés_Sativa[],6,FALSE),"-")</f>
        <v>Good Supply</v>
      </c>
      <c r="G48" s="231">
        <f>IFERROR(VLOOKUP(E48,Préroulés_Sativa[],16,FALSE),"-")</f>
        <v>29.9</v>
      </c>
      <c r="H48" s="1254">
        <v>0.23</v>
      </c>
      <c r="I48" s="170" t="s">
        <v>42</v>
      </c>
      <c r="J48" s="229" t="str">
        <f>IFERROR(VLOOKUP(E48,Préroulés_Sativa[],8,FALSE),"-")</f>
        <v>Citronné / Terreux</v>
      </c>
      <c r="K48" s="213" t="str">
        <f>IFERROR(VLOOKUP(E48,Préroulés_Sativa[],2,FALSE),"-")</f>
        <v>-</v>
      </c>
    </row>
    <row r="49" spans="1:11" ht="23.25">
      <c r="A49" s="177">
        <f>IFERROR(VLOOKUP(E49,Préroulés_Sativa[],11,FALSE),"-")</f>
        <v>10</v>
      </c>
      <c r="B49" s="183" t="str">
        <f>IFERROR(VLOOKUP(E49,Préroulés_Sativa[],12,FALSE),"-")</f>
        <v>x</v>
      </c>
      <c r="C49" s="287">
        <f>IFERROR(VLOOKUP(E49,Préroulés_Sativa[],13,FALSE),"-")</f>
        <v>0.35</v>
      </c>
      <c r="D49" s="208" t="str">
        <f>IFERROR(VLOOKUP(E49,Préroulés_Sativa[],14,FALSE),"-")</f>
        <v>g</v>
      </c>
      <c r="E49" s="198" t="s">
        <v>166</v>
      </c>
      <c r="F49" s="527" t="str">
        <f>IFERROR(VLOOKUP(E49,Préroulés_Sativa[],6,FALSE),"-")</f>
        <v>Fleurs de Lise</v>
      </c>
      <c r="G49" s="231">
        <f>IFERROR(VLOOKUP(E49,Préroulés_Sativa[],16,FALSE),"-")</f>
        <v>34.200000000000003</v>
      </c>
      <c r="H49" s="1254">
        <v>0.28999999999999998</v>
      </c>
      <c r="I49" s="170" t="s">
        <v>42</v>
      </c>
      <c r="J49" s="229" t="str">
        <f>IFERROR(VLOOKUP(E49,Préroulés_Sativa[],8,FALSE),"-")</f>
        <v>Diesel / CItronné</v>
      </c>
      <c r="K49" s="213" t="str">
        <f>IFERROR(VLOOKUP(E49,Préroulés_Sativa[],2,FALSE),"-")</f>
        <v>Qc</v>
      </c>
    </row>
    <row r="50" spans="1:11" ht="23.25">
      <c r="A50" s="177">
        <f>IFERROR(VLOOKUP(E50,Préroulés_Sativa[],11,FALSE),"-")</f>
        <v>10</v>
      </c>
      <c r="B50" s="183" t="str">
        <f>IFERROR(VLOOKUP(E50,Préroulés_Sativa[],12,FALSE),"-")</f>
        <v>x</v>
      </c>
      <c r="C50" s="287">
        <f>IFERROR(VLOOKUP(E50,Préroulés_Sativa[],13,FALSE),"-")</f>
        <v>0.33</v>
      </c>
      <c r="D50" s="208" t="str">
        <f>IFERROR(VLOOKUP(E50,Préroulés_Sativa[],14,FALSE),"-")</f>
        <v>g</v>
      </c>
      <c r="E50" s="198" t="s">
        <v>167</v>
      </c>
      <c r="F50" s="527" t="str">
        <f>IFERROR(VLOOKUP(E50,Préroulés_Sativa[],6,FALSE),"-")</f>
        <v>Canaca</v>
      </c>
      <c r="G50" s="231">
        <f>IFERROR(VLOOKUP(E50,Préroulés_Sativa[],16,FALSE),"-")</f>
        <v>25</v>
      </c>
      <c r="H50" s="1255">
        <v>0.2</v>
      </c>
      <c r="I50" s="170" t="s">
        <v>42</v>
      </c>
      <c r="J50" s="229" t="str">
        <f>IFERROR(VLOOKUP(E50,Préroulés_Sativa[],8,FALSE),"-")</f>
        <v>Fruité / Sucré</v>
      </c>
      <c r="K50" s="213" t="str">
        <f>IFERROR(VLOOKUP(E50,Préroulés_Sativa[],2,FALSE),"-")</f>
        <v>-</v>
      </c>
    </row>
    <row r="51" spans="1:11" ht="23.25">
      <c r="A51" s="177">
        <f>IFERROR(VLOOKUP(E51,Préroulés_Sativa[],11,FALSE),"-")</f>
        <v>14</v>
      </c>
      <c r="B51" s="183" t="str">
        <f>IFERROR(VLOOKUP(E51,Préroulés_Sativa[],12,FALSE),"-")</f>
        <v>x</v>
      </c>
      <c r="C51" s="287">
        <f>IFERROR(VLOOKUP(E51,Préroulés_Sativa[],13,FALSE),"-")</f>
        <v>0.5</v>
      </c>
      <c r="D51" s="208" t="str">
        <f>IFERROR(VLOOKUP(E51,Préroulés_Sativa[],14,FALSE),"-")</f>
        <v>g</v>
      </c>
      <c r="E51" s="198" t="s">
        <v>169</v>
      </c>
      <c r="F51" s="527" t="str">
        <f>IFERROR(VLOOKUP(E51,Préroulés_Sativa[],6,FALSE),"-")</f>
        <v>Grindh</v>
      </c>
      <c r="G51" s="231">
        <f>IFERROR(VLOOKUP(E51,Préroulés_Sativa[],16,FALSE),"-")</f>
        <v>43.9</v>
      </c>
      <c r="H51" s="1254">
        <v>0.27</v>
      </c>
      <c r="I51" s="170" t="s">
        <v>42</v>
      </c>
      <c r="J51" s="229" t="str">
        <f>IFERROR(VLOOKUP(E51,Préroulés_Sativa[],8,FALSE),"-")</f>
        <v>- / -</v>
      </c>
      <c r="K51" s="213" t="str">
        <f>IFERROR(VLOOKUP(E51,Préroulés_Sativa[],2,FALSE),"-")</f>
        <v>Qc</v>
      </c>
    </row>
    <row r="52" spans="1:11" ht="23.25">
      <c r="A52" s="177">
        <f>IFERROR(VLOOKUP(E52,Préroulés_Sativa[],11,FALSE),"-")</f>
        <v>14</v>
      </c>
      <c r="B52" s="183" t="str">
        <f>IFERROR(VLOOKUP(E52,Préroulés_Sativa[],12,FALSE),"-")</f>
        <v>x</v>
      </c>
      <c r="C52" s="287">
        <f>IFERROR(VLOOKUP(E52,Préroulés_Sativa[],13,FALSE),"-")</f>
        <v>0.5</v>
      </c>
      <c r="D52" s="372" t="str">
        <f>IFERROR(VLOOKUP(E52,Préroulés_Sativa[],14,FALSE),"-")</f>
        <v>g</v>
      </c>
      <c r="E52" s="198" t="s">
        <v>114</v>
      </c>
      <c r="F52" s="527" t="str">
        <f>IFERROR(VLOOKUP(E52,Préroulés_Sativa[],6,FALSE),"-")</f>
        <v>Shred</v>
      </c>
      <c r="G52" s="231">
        <f>IFERROR(VLOOKUP(E52,Préroulés_Sativa[],16,FALSE),"-")</f>
        <v>43.9</v>
      </c>
      <c r="H52" s="1254">
        <v>0.26</v>
      </c>
      <c r="I52" s="170" t="s">
        <v>42</v>
      </c>
      <c r="J52" s="229" t="str">
        <f>IFERROR(VLOOKUP(E52,Préroulés_Sativa[],8,FALSE),"-")</f>
        <v>Citronné / Sucré</v>
      </c>
      <c r="K52" s="213" t="str">
        <f>IFERROR(VLOOKUP(E52,Préroulés_Sativa[],2,FALSE),"-")</f>
        <v>-</v>
      </c>
    </row>
    <row r="53" spans="1:11" ht="23.25">
      <c r="A53" s="177">
        <f>IFERROR(VLOOKUP(E53,Préroulés_Sativa[],11,FALSE),"-")</f>
        <v>14</v>
      </c>
      <c r="B53" s="183" t="str">
        <f>IFERROR(VLOOKUP(E53,Préroulés_Sativa[],12,FALSE),"-")</f>
        <v>x</v>
      </c>
      <c r="C53" s="287">
        <f>IFERROR(VLOOKUP(E53,Préroulés_Sativa[],13,FALSE),"-")</f>
        <v>0.6</v>
      </c>
      <c r="D53" s="208" t="str">
        <f>IFERROR(VLOOKUP(E53,Préroulés_Sativa[],14,FALSE),"-")</f>
        <v>g</v>
      </c>
      <c r="E53" s="198" t="s">
        <v>168</v>
      </c>
      <c r="F53" s="527" t="str">
        <f>IFERROR(VLOOKUP(E53,Préroulés_Sativa[],6,FALSE),"-")</f>
        <v>Nugz</v>
      </c>
      <c r="G53" s="231">
        <f>IFERROR(VLOOKUP(E53,Préroulés_Sativa[],16,FALSE),"-")</f>
        <v>49.4</v>
      </c>
      <c r="H53" s="1255">
        <v>0.21</v>
      </c>
      <c r="I53" s="170" t="s">
        <v>42</v>
      </c>
      <c r="J53" s="229" t="str">
        <f>IFERROR(VLOOKUP(E53,Préroulés_Sativa[],8,FALSE),"-")</f>
        <v>Citronné / Sucré</v>
      </c>
      <c r="K53" s="213" t="str">
        <f>IFERROR(VLOOKUP(E53,Préroulés_Sativa[],2,FALSE),"-")</f>
        <v>Qc</v>
      </c>
    </row>
    <row r="54" spans="1:11">
      <c r="A54" s="17"/>
      <c r="B54" s="48"/>
      <c r="C54" s="49"/>
      <c r="D54" s="50"/>
      <c r="E54" s="51"/>
      <c r="F54" s="52"/>
      <c r="G54" s="52"/>
      <c r="H54" s="53"/>
      <c r="I54" s="18"/>
      <c r="J54" s="17"/>
      <c r="K54" s="17"/>
    </row>
    <row r="55" spans="1:11" ht="18" thickBot="1">
      <c r="A55" s="17"/>
      <c r="B55" s="48"/>
      <c r="C55" s="49"/>
      <c r="D55" s="50"/>
      <c r="E55" s="51"/>
      <c r="F55" s="52"/>
      <c r="G55" s="52"/>
      <c r="H55" s="53"/>
      <c r="I55" s="18"/>
      <c r="J55" s="17"/>
      <c r="K55" s="17"/>
    </row>
    <row r="56" spans="1:11" ht="34.5" thickBot="1">
      <c r="A56" s="1358" t="s">
        <v>85</v>
      </c>
      <c r="B56" s="1359"/>
      <c r="C56" s="1359"/>
      <c r="D56" s="1359"/>
      <c r="E56" s="1359"/>
      <c r="F56" s="1359"/>
      <c r="G56" s="1359"/>
      <c r="H56" s="1359"/>
      <c r="I56" s="1359"/>
      <c r="J56" s="1359"/>
      <c r="K56" s="1360"/>
    </row>
    <row r="57" spans="1:11" ht="18.75">
      <c r="A57" s="1345" t="s">
        <v>28</v>
      </c>
      <c r="B57" s="1346"/>
      <c r="C57" s="1346"/>
      <c r="D57" s="1347"/>
      <c r="E57" s="881" t="s">
        <v>86</v>
      </c>
      <c r="F57" s="93" t="s">
        <v>30</v>
      </c>
      <c r="G57" s="130" t="s">
        <v>31</v>
      </c>
      <c r="H57" s="130" t="s">
        <v>32</v>
      </c>
      <c r="I57" s="130" t="s">
        <v>33</v>
      </c>
      <c r="J57" s="130" t="s">
        <v>34</v>
      </c>
      <c r="K57" s="93" t="s">
        <v>35</v>
      </c>
    </row>
    <row r="58" spans="1:11" ht="39" customHeight="1">
      <c r="A58" s="40" t="s">
        <v>36</v>
      </c>
      <c r="B58" s="38" t="s">
        <v>37</v>
      </c>
      <c r="C58" s="45" t="s">
        <v>38</v>
      </c>
      <c r="D58" s="122" t="s">
        <v>39</v>
      </c>
      <c r="E58" s="882" t="s">
        <v>29</v>
      </c>
      <c r="F58" s="880" t="s">
        <v>40</v>
      </c>
      <c r="G58" s="131" t="s">
        <v>31</v>
      </c>
      <c r="H58" s="132" t="s">
        <v>32</v>
      </c>
      <c r="I58" s="132" t="s">
        <v>33</v>
      </c>
      <c r="J58" s="132" t="s">
        <v>34</v>
      </c>
      <c r="K58" s="133" t="s">
        <v>35</v>
      </c>
    </row>
    <row r="59" spans="1:11" ht="20.25" customHeight="1">
      <c r="A59" s="196">
        <f>IFERROR(VLOOKUP(E59,Préroulés_Hybride[],12,FALSE),"-")</f>
        <v>2</v>
      </c>
      <c r="B59" s="165" t="str">
        <f>IFERROR(VLOOKUP(E59,Préroulés_Hybride[],13,FALSE),"-")</f>
        <v>x</v>
      </c>
      <c r="C59" s="166">
        <f>IFERROR(VLOOKUP(E59,Préroulés_Hybride[],14,FALSE),"-")</f>
        <v>0.5</v>
      </c>
      <c r="D59" s="220" t="str">
        <f>IFERROR(VLOOKUP(E59,Préroulés_Hybride[],15,FALSE),"-")</f>
        <v>g</v>
      </c>
      <c r="E59" s="198" t="s">
        <v>175</v>
      </c>
      <c r="F59" s="527" t="str">
        <f>IFERROR(VLOOKUP(E59,Préroulés_Hybride[],6,FALSE),"-")</f>
        <v>Nueva+</v>
      </c>
      <c r="G59" s="231">
        <f>IFERROR(VLOOKUP(E59,Préroulés_Hybride[],17,FALSE),"-")</f>
        <v>10</v>
      </c>
      <c r="H59" s="1253">
        <v>0.13</v>
      </c>
      <c r="I59" s="170">
        <v>0.09</v>
      </c>
      <c r="J59" s="229" t="str">
        <f>IFERROR(VLOOKUP(E59,Préroulés_Hybride[],9,FALSE),"-")</f>
        <v>Fruité / Sucré</v>
      </c>
      <c r="K59" s="213" t="str">
        <f>IFERROR(VLOOKUP(E59,Préroulés_Hybride[],3,FALSE),"-")</f>
        <v>Qc</v>
      </c>
    </row>
    <row r="60" spans="1:11" ht="6.75" hidden="1" customHeight="1">
      <c r="A60" s="288">
        <f>IFERROR(VLOOKUP(E60,Préroulés_Hybride[],12,FALSE),"-")</f>
        <v>2</v>
      </c>
      <c r="B60" s="165" t="str">
        <f>IFERROR(VLOOKUP(E60,Préroulés_Hybride[],13,FALSE),"-")</f>
        <v>x</v>
      </c>
      <c r="C60" s="166">
        <f>IFERROR(VLOOKUP(E60,Préroulés_Hybride[],14,FALSE),"-")</f>
        <v>0.35</v>
      </c>
      <c r="D60" s="220" t="str">
        <f>IFERROR(VLOOKUP(E60,Préroulés_Hybride[],15,FALSE),"-")</f>
        <v>g</v>
      </c>
      <c r="E60" s="198" t="s">
        <v>87</v>
      </c>
      <c r="F60" s="290" t="str">
        <f>IFERROR(VLOOKUP(E60,Préroulés_Hybride[],6,FALSE),"-")</f>
        <v>Color Cannabis</v>
      </c>
      <c r="G60" s="231">
        <f>IFERROR(VLOOKUP(E60,Préroulés_Hybride[],17,FALSE),"-")</f>
        <v>8.1</v>
      </c>
      <c r="H60" s="1252">
        <v>0.05</v>
      </c>
      <c r="I60" s="170">
        <v>0.09</v>
      </c>
      <c r="J60" s="229" t="str">
        <f>IFERROR(VLOOKUP(E60,Préroulés_Hybride[],9,FALSE),"-")</f>
        <v>Floral / Fruité</v>
      </c>
      <c r="K60" s="213" t="str">
        <f>IFERROR(VLOOKUP(E60,Préroulés_Hybride[],3,FALSE),"-")</f>
        <v>-</v>
      </c>
    </row>
    <row r="61" spans="1:11" ht="24.75" customHeight="1">
      <c r="A61" s="288">
        <f>IFERROR(VLOOKUP(E61,Préroulés_Hybride[],12,FALSE),"-")</f>
        <v>2</v>
      </c>
      <c r="B61" s="165" t="str">
        <f>IFERROR(VLOOKUP(E61,Préroulés_Hybride[],13,FALSE),"-")</f>
        <v>x</v>
      </c>
      <c r="C61" s="166">
        <f>IFERROR(VLOOKUP(E61,Préroulés_Hybride[],14,FALSE),"-")</f>
        <v>0.35</v>
      </c>
      <c r="D61" s="220" t="str">
        <f>IFERROR(VLOOKUP(E61,Préroulés_Hybride[],15,FALSE),"-")</f>
        <v>g</v>
      </c>
      <c r="E61" s="198" t="s">
        <v>87</v>
      </c>
      <c r="F61" s="290" t="str">
        <f>IFERROR(VLOOKUP(E61,Préroulés_Hybride[],6,FALSE),"-")</f>
        <v>Color Cannabis</v>
      </c>
      <c r="G61" s="231">
        <f>IFERROR(VLOOKUP(E61,Préroulés_Hybride[],17,FALSE),"-")</f>
        <v>8.1</v>
      </c>
      <c r="H61" s="170">
        <v>0.05</v>
      </c>
      <c r="I61" s="170">
        <v>0.09</v>
      </c>
      <c r="J61" s="229" t="str">
        <f>IFERROR(VLOOKUP(E61,Préroulés_Hybride[],9,FALSE),"-")</f>
        <v>Floral / Fruité</v>
      </c>
      <c r="K61" s="213" t="str">
        <f>IFERROR(VLOOKUP(E61,Préroulés_Hybride[],3,FALSE),"-")</f>
        <v>-</v>
      </c>
    </row>
    <row r="62" spans="1:11" ht="23.25" customHeight="1">
      <c r="A62" s="196">
        <f>IFERROR(VLOOKUP(E62,Préroulés_Hybride[],12,FALSE),"-")</f>
        <v>3</v>
      </c>
      <c r="B62" s="165" t="str">
        <f>IFERROR(VLOOKUP(E62,Préroulés_Hybride[],13,FALSE),"-")</f>
        <v>x</v>
      </c>
      <c r="C62" s="166">
        <f>IFERROR(VLOOKUP(E62,Préroulés_Hybride[],14,FALSE),"-")</f>
        <v>0.5</v>
      </c>
      <c r="D62" s="220" t="str">
        <f>IFERROR(VLOOKUP(E62,Préroulés_Hybride[],15,FALSE),"-")</f>
        <v>g</v>
      </c>
      <c r="E62" s="198" t="s">
        <v>181</v>
      </c>
      <c r="F62" s="527" t="str">
        <f>IFERROR(VLOOKUP(E62,Préroulés_Hybride[],6,FALSE),"-")</f>
        <v>Groupe SûrNaturel</v>
      </c>
      <c r="G62" s="231">
        <f>IFERROR(VLOOKUP(E62,Préroulés_Hybride[],17,FALSE),"-")</f>
        <v>13.1</v>
      </c>
      <c r="H62" s="1252">
        <v>0.28999999999999998</v>
      </c>
      <c r="I62" s="170" t="s">
        <v>42</v>
      </c>
      <c r="J62" s="229" t="str">
        <f>IFERROR(VLOOKUP(E62,Préroulés_Hybride[],9,FALSE),"-")</f>
        <v>Floral / Sucré</v>
      </c>
      <c r="K62" s="213" t="str">
        <f>IFERROR(VLOOKUP(E62,Préroulés_Hybride[],3,FALSE),"-")</f>
        <v>Qc</v>
      </c>
    </row>
    <row r="63" spans="1:11" ht="23.25" customHeight="1">
      <c r="A63" s="288">
        <f>IFERROR(VLOOKUP(E63,Préroulés_Hybride[],12,FALSE),"-")</f>
        <v>3</v>
      </c>
      <c r="B63" s="165" t="str">
        <f>IFERROR(VLOOKUP(E63,Préroulés_Hybride[],13,FALSE),"-")</f>
        <v>x</v>
      </c>
      <c r="C63" s="166">
        <f>IFERROR(VLOOKUP(E63,Préroulés_Hybride[],14,FALSE),"-")</f>
        <v>0.5</v>
      </c>
      <c r="D63" s="220" t="str">
        <f>IFERROR(VLOOKUP(E63,Préroulés_Hybride[],15,FALSE),"-")</f>
        <v>g</v>
      </c>
      <c r="E63" s="198" t="s">
        <v>180</v>
      </c>
      <c r="F63" s="527" t="str">
        <f>IFERROR(VLOOKUP(E63,Préroulés_Hybride[],6,FALSE),"-")</f>
        <v>Next Friday</v>
      </c>
      <c r="G63" s="231">
        <f>IFERROR(VLOOKUP(E63,Préroulés_Hybride[],17,FALSE),"-")</f>
        <v>22.6</v>
      </c>
      <c r="H63" s="1253">
        <v>0.28999999999999998</v>
      </c>
      <c r="I63" s="170" t="s">
        <v>42</v>
      </c>
      <c r="J63" s="229" t="str">
        <f>IFERROR(VLOOKUP(E63,Préroulés_Hybride[],9,FALSE),"-")</f>
        <v>Floral / -</v>
      </c>
      <c r="K63" s="213" t="str">
        <f>IFERROR(VLOOKUP(E63,Préroulés_Hybride[],3,FALSE),"-")</f>
        <v>-</v>
      </c>
    </row>
    <row r="64" spans="1:11" ht="23.25" customHeight="1">
      <c r="A64" s="196">
        <f>IFERROR(VLOOKUP(E64,Préroulés_Hybride[],12,FALSE),"-")</f>
        <v>3</v>
      </c>
      <c r="B64" s="165" t="str">
        <f>IFERROR(VLOOKUP(E64,Préroulés_Hybride[],13,FALSE),"-")</f>
        <v>x</v>
      </c>
      <c r="C64" s="166">
        <f>IFERROR(VLOOKUP(E64,Préroulés_Hybride[],14,FALSE),"-")</f>
        <v>0.5</v>
      </c>
      <c r="D64" s="220" t="str">
        <f>IFERROR(VLOOKUP(E64,Préroulés_Hybride[],15,FALSE),"-")</f>
        <v>g</v>
      </c>
      <c r="E64" s="198" t="s">
        <v>91</v>
      </c>
      <c r="F64" s="305" t="str">
        <f>IFERROR(VLOOKUP(E64,Préroulés_Hybride[],6,FALSE),"-")</f>
        <v>Dubon</v>
      </c>
      <c r="G64" s="210">
        <f>IFERROR(VLOOKUP(E64,Préroulés_Hybride[],17,FALSE),"-")</f>
        <v>13.8</v>
      </c>
      <c r="H64" s="1252">
        <v>0.18</v>
      </c>
      <c r="I64" s="170" t="s">
        <v>42</v>
      </c>
      <c r="J64" s="172" t="str">
        <f>IFERROR(VLOOKUP(E64,Préroulés_Hybride[],9,FALSE),"-")</f>
        <v>Terreux / Boisé</v>
      </c>
      <c r="K64" s="213" t="str">
        <f>IFERROR(VLOOKUP(E64,Préroulés_Hybride[],3,FALSE),"-")</f>
        <v>-</v>
      </c>
    </row>
    <row r="65" spans="1:11" ht="23.25" customHeight="1">
      <c r="A65" s="288">
        <f>IFERROR(VLOOKUP(E65,Préroulés_Hybride[],12,FALSE),"-")</f>
        <v>3</v>
      </c>
      <c r="B65" s="165" t="str">
        <f>IFERROR(VLOOKUP(E65,Préroulés_Hybride[],13,FALSE),"-")</f>
        <v>x</v>
      </c>
      <c r="C65" s="166">
        <f>IFERROR(VLOOKUP(E65,Préroulés_Hybride[],14,FALSE),"-")</f>
        <v>0.5</v>
      </c>
      <c r="D65" s="197" t="str">
        <f>IFERROR(VLOOKUP(E65,Préroulés_Hybride[],15,FALSE),"-")</f>
        <v>g</v>
      </c>
      <c r="E65" s="198" t="s">
        <v>93</v>
      </c>
      <c r="F65" s="527" t="str">
        <f>IFERROR(VLOOKUP(E65,Préroulés_Hybride[],6,FALSE),"-")</f>
        <v>Twd.</v>
      </c>
      <c r="G65" s="231">
        <f>IFERROR(VLOOKUP(E65,Préroulés_Hybride[],17,FALSE),"-")</f>
        <v>10.199999999999999</v>
      </c>
      <c r="H65" s="1253">
        <v>7.0000000000000007E-2</v>
      </c>
      <c r="I65" s="170">
        <v>0.06</v>
      </c>
      <c r="J65" s="229" t="str">
        <f>IFERROR(VLOOKUP(E65,Préroulés_Hybride[],9,FALSE),"-")</f>
        <v>- / -</v>
      </c>
      <c r="K65" s="213" t="str">
        <f>IFERROR(VLOOKUP(E65,Préroulés_Hybride[],3,FALSE),"-")</f>
        <v>-</v>
      </c>
    </row>
    <row r="66" spans="1:11" ht="23.25" customHeight="1">
      <c r="A66" s="288">
        <f>IFERROR(VLOOKUP(E66,Préroulés_Hybride[],12,FALSE),"-")</f>
        <v>4</v>
      </c>
      <c r="B66" s="165" t="str">
        <f>IFERROR(VLOOKUP(E66,Préroulés_Hybride[],13,FALSE),"-")</f>
        <v>x</v>
      </c>
      <c r="C66" s="166">
        <f>IFERROR(VLOOKUP(E66,Préroulés_Hybride[],14,FALSE),"-")</f>
        <v>0.25</v>
      </c>
      <c r="D66" s="197" t="str">
        <f>IFERROR(VLOOKUP(E66,Préroulés_Hybride[],15,FALSE),"-")</f>
        <v>g</v>
      </c>
      <c r="E66" s="198" t="s">
        <v>187</v>
      </c>
      <c r="F66" s="907" t="str">
        <f>IFERROR(VLOOKUP(E66,Préroulés_Hybride[],6,FALSE),"-")</f>
        <v>IRONY</v>
      </c>
      <c r="G66" s="231">
        <f>IFERROR(VLOOKUP(E66,Préroulés_Hybride[],17,FALSE),"-")</f>
        <v>10</v>
      </c>
      <c r="H66" s="1252">
        <v>0.21</v>
      </c>
      <c r="I66" s="170" t="s">
        <v>42</v>
      </c>
      <c r="J66" s="229" t="str">
        <f>IFERROR(VLOOKUP(E66,Préroulés_Hybride[],9,FALSE),"-")</f>
        <v>Citronné / Sucré</v>
      </c>
      <c r="K66" s="213" t="str">
        <f>IFERROR(VLOOKUP(E66,Préroulés_Hybride[],3,FALSE),"-")</f>
        <v>Qc</v>
      </c>
    </row>
    <row r="67" spans="1:11" ht="23.25" customHeight="1">
      <c r="A67" s="196">
        <f>IFERROR(VLOOKUP(E67,Préroulés_Hybride[],12,FALSE),"-")</f>
        <v>5</v>
      </c>
      <c r="B67" s="165" t="str">
        <f>IFERROR(VLOOKUP(E67,Préroulés_Hybride[],13,FALSE),"-")</f>
        <v>x</v>
      </c>
      <c r="C67" s="166">
        <f>IFERROR(VLOOKUP(E67,Préroulés_Hybride[],14,FALSE),"-")</f>
        <v>0.5</v>
      </c>
      <c r="D67" s="220" t="str">
        <f>IFERROR(VLOOKUP(E67,Préroulés_Hybride[],15,FALSE),"-")</f>
        <v>g</v>
      </c>
      <c r="E67" s="198" t="s">
        <v>98</v>
      </c>
      <c r="F67" s="892" t="str">
        <f>IFERROR(VLOOKUP(E67,Préroulés_Hybride[],6,FALSE),"-")</f>
        <v>Tribal</v>
      </c>
      <c r="G67" s="231">
        <f>IFERROR(VLOOKUP(E67,Préroulés_Hybride[],17,FALSE),"-")</f>
        <v>23</v>
      </c>
      <c r="H67" s="1253">
        <v>0.28999999999999998</v>
      </c>
      <c r="I67" s="170" t="s">
        <v>42</v>
      </c>
      <c r="J67" s="229" t="str">
        <f>IFERROR(VLOOKUP(E67,Préroulés_Hybride[],9,FALSE),"-")</f>
        <v>Citronné / Diesel</v>
      </c>
      <c r="K67" s="213" t="str">
        <f>IFERROR(VLOOKUP(E67,Préroulés_Hybride[],3,FALSE),"-")</f>
        <v>Qc</v>
      </c>
    </row>
    <row r="68" spans="1:11" ht="23.25" customHeight="1">
      <c r="A68" s="196">
        <f>IFERROR(VLOOKUP(E68,Préroulés_Hybride[],12,FALSE),"-")</f>
        <v>5</v>
      </c>
      <c r="B68" s="165" t="str">
        <f>IFERROR(VLOOKUP(E68,Préroulés_Hybride[],13,FALSE),"-")</f>
        <v>x</v>
      </c>
      <c r="C68" s="166">
        <f>IFERROR(VLOOKUP(E68,Préroulés_Hybride[],14,FALSE),"-")</f>
        <v>0.33</v>
      </c>
      <c r="D68" s="220" t="str">
        <f>IFERROR(VLOOKUP(E68,Préroulés_Hybride[],15,FALSE),"-")</f>
        <v>g</v>
      </c>
      <c r="E68" s="198" t="s">
        <v>104</v>
      </c>
      <c r="F68" s="527" t="str">
        <f>IFERROR(VLOOKUP(E68,Préroulés_Hybride[],6,FALSE),"-")</f>
        <v>Pure Laine Cannabis</v>
      </c>
      <c r="G68" s="231">
        <f>IFERROR(VLOOKUP(E68,Préroulés_Hybride[],17,FALSE),"-")</f>
        <v>13.3</v>
      </c>
      <c r="H68" s="1252">
        <v>0.25</v>
      </c>
      <c r="I68" s="170" t="s">
        <v>42</v>
      </c>
      <c r="J68" s="229" t="str">
        <f>IFERROR(VLOOKUP(E68,Préroulés_Hybride[],9,FALSE),"-")</f>
        <v>- / -</v>
      </c>
      <c r="K68" s="213" t="str">
        <f>IFERROR(VLOOKUP(E68,Préroulés_Hybride[],3,FALSE),"-")</f>
        <v>Qc</v>
      </c>
    </row>
    <row r="69" spans="1:11" ht="23.25" customHeight="1">
      <c r="A69" s="196">
        <f>IFERROR(VLOOKUP(E69,Préroulés_Hybride[],12,FALSE),"-")</f>
        <v>5</v>
      </c>
      <c r="B69" s="165" t="str">
        <f>IFERROR(VLOOKUP(E69,Préroulés_Hybride[],13,FALSE),"-")</f>
        <v>x</v>
      </c>
      <c r="C69" s="166">
        <f>IFERROR(VLOOKUP(E69,Préroulés_Hybride[],14,FALSE),"-")</f>
        <v>0.5</v>
      </c>
      <c r="D69" s="220" t="str">
        <f>IFERROR(VLOOKUP(E69,Préroulés_Hybride[],15,FALSE),"-")</f>
        <v>g</v>
      </c>
      <c r="E69" s="198" t="s">
        <v>107</v>
      </c>
      <c r="F69" s="527" t="str">
        <f>IFERROR(VLOOKUP(E69,Préroulés_Hybride[],6,FALSE),"-")</f>
        <v>DLYS</v>
      </c>
      <c r="G69" s="231">
        <f>IFERROR(VLOOKUP(E69,Préroulés_Hybride[],17,FALSE),"-")</f>
        <v>16.3</v>
      </c>
      <c r="H69" s="1253">
        <v>0.25</v>
      </c>
      <c r="I69" s="170" t="s">
        <v>42</v>
      </c>
      <c r="J69" s="229" t="str">
        <f>IFERROR(VLOOKUP(E69,Préroulés_Hybride[],9,FALSE),"-")</f>
        <v>- / -</v>
      </c>
      <c r="K69" s="213" t="str">
        <f>IFERROR(VLOOKUP(E69,Préroulés_Hybride[],3,FALSE),"-")</f>
        <v>Qc</v>
      </c>
    </row>
    <row r="70" spans="1:11" ht="23.25" customHeight="1">
      <c r="A70" s="196">
        <f>IFERROR(VLOOKUP(E70,Préroulés_Hybride[],12,FALSE),"-")</f>
        <v>5</v>
      </c>
      <c r="B70" s="165" t="str">
        <f>IFERROR(VLOOKUP(E70,Préroulés_Hybride[],13,FALSE),"-")</f>
        <v>x</v>
      </c>
      <c r="C70" s="166">
        <f>IFERROR(VLOOKUP(E70,Préroulés_Hybride[],14,FALSE),"-")</f>
        <v>0.5</v>
      </c>
      <c r="D70" s="220" t="str">
        <f>IFERROR(VLOOKUP(E70,Préroulés_Hybride[],15,FALSE),"-")</f>
        <v>g</v>
      </c>
      <c r="E70" s="198" t="s">
        <v>193</v>
      </c>
      <c r="F70" s="527" t="str">
        <f>IFERROR(VLOOKUP(E70,Préroulés_Hybride[],6,FALSE),"-")</f>
        <v>Clem &amp; Co</v>
      </c>
      <c r="G70" s="231">
        <f>IFERROR(VLOOKUP(E70,Préroulés_Hybride[],17,FALSE),"-")</f>
        <v>22.8</v>
      </c>
      <c r="H70" s="1252">
        <v>0.1</v>
      </c>
      <c r="I70" s="170">
        <v>0.14000000000000001</v>
      </c>
      <c r="J70" s="229" t="str">
        <f>IFERROR(VLOOKUP(E70,Préroulés_Hybride[],9,FALSE),"-")</f>
        <v>Fruité / Floral</v>
      </c>
      <c r="K70" s="213" t="str">
        <f>IFERROR(VLOOKUP(E70,Préroulés_Hybride[],3,FALSE),"-")</f>
        <v>Qc</v>
      </c>
    </row>
    <row r="71" spans="1:11" ht="22.5" customHeight="1">
      <c r="A71" s="196">
        <f>IFERROR(VLOOKUP(E71,Préroulés_Hybride[],12,FALSE),"-")</f>
        <v>5</v>
      </c>
      <c r="B71" s="165" t="str">
        <f>IFERROR(VLOOKUP(E71,Préroulés_Hybride[],13,FALSE),"-")</f>
        <v>x</v>
      </c>
      <c r="C71" s="166">
        <f>IFERROR(VLOOKUP(E71,Préroulés_Hybride[],14,FALSE),"-")</f>
        <v>0.5</v>
      </c>
      <c r="D71" s="220" t="str">
        <f>IFERROR(VLOOKUP(E71,Préroulés_Hybride[],15,FALSE),"-")</f>
        <v>g</v>
      </c>
      <c r="E71" s="198" t="s">
        <v>110</v>
      </c>
      <c r="F71" s="527" t="str">
        <f>IFERROR(VLOOKUP(E71,Préroulés_Hybride[],6,FALSE),"-")</f>
        <v>Orchid</v>
      </c>
      <c r="G71" s="231">
        <f>IFERROR(VLOOKUP(E71,Préroulés_Hybride[],17,FALSE),"-")</f>
        <v>23</v>
      </c>
      <c r="H71" s="1253">
        <v>7.0000000000000007E-2</v>
      </c>
      <c r="I71" s="170">
        <v>0.1</v>
      </c>
      <c r="J71" s="229" t="str">
        <f>IFERROR(VLOOKUP(E71,Préroulés_Hybride[],9,FALSE),"-")</f>
        <v>Fruité / Sucré</v>
      </c>
      <c r="K71" s="213" t="str">
        <f>IFERROR(VLOOKUP(E71,Préroulés_Hybride[],3,FALSE),"-")</f>
        <v>Qc</v>
      </c>
    </row>
    <row r="72" spans="1:11" ht="22.5" customHeight="1">
      <c r="A72" s="288">
        <f>IFERROR(VLOOKUP(E72,Préroulés_Hybride[],12,FALSE),"-")</f>
        <v>5</v>
      </c>
      <c r="B72" s="165" t="str">
        <f>IFERROR(VLOOKUP(E72,Préroulés_Hybride[],13,FALSE),"-")</f>
        <v>x</v>
      </c>
      <c r="C72" s="166">
        <f>IFERROR(VLOOKUP(E72,Préroulés_Hybride[],14,FALSE),"-")</f>
        <v>0.5</v>
      </c>
      <c r="D72" s="220" t="str">
        <f>IFERROR(VLOOKUP(E72,Préroulés_Hybride[],15,FALSE),"-")</f>
        <v>g</v>
      </c>
      <c r="E72" s="198" t="s">
        <v>195</v>
      </c>
      <c r="F72" s="527" t="str">
        <f>IFERROR(VLOOKUP(E72,Préroulés_Hybride[],6,FALSE),"-")</f>
        <v>Lunaire</v>
      </c>
      <c r="G72" s="231">
        <f>IFERROR(VLOOKUP(E72,Préroulés_Hybride[],17,FALSE),"-")</f>
        <v>24</v>
      </c>
      <c r="H72" s="1252">
        <v>0</v>
      </c>
      <c r="I72" s="170">
        <v>0.11</v>
      </c>
      <c r="J72" s="229" t="str">
        <f>IFERROR(VLOOKUP(E72,Préroulés_Hybride[],9,FALSE),"-")</f>
        <v>Floral / Fruité</v>
      </c>
      <c r="K72" s="213" t="str">
        <f>IFERROR(VLOOKUP(E72,Préroulés_Hybride[],3,FALSE),"-")</f>
        <v>Qc</v>
      </c>
    </row>
    <row r="73" spans="1:11" ht="22.5" customHeight="1">
      <c r="A73" s="196">
        <f>IFERROR(VLOOKUP(E73,Préroulés_Hybride[],12,FALSE),"-")</f>
        <v>7</v>
      </c>
      <c r="B73" s="165" t="str">
        <f>IFERROR(VLOOKUP(E73,Préroulés_Hybride[],13,FALSE),"-")</f>
        <v>x</v>
      </c>
      <c r="C73" s="166">
        <f>IFERROR(VLOOKUP(E73,Préroulés_Hybride[],14,FALSE),"-")</f>
        <v>0.5</v>
      </c>
      <c r="D73" s="220" t="str">
        <f>IFERROR(VLOOKUP(E73,Préroulés_Hybride[],15,FALSE),"-")</f>
        <v>g</v>
      </c>
      <c r="E73" s="198" t="s">
        <v>196</v>
      </c>
      <c r="F73" s="527" t="str">
        <f>IFERROR(VLOOKUP(E73,Préroulés_Hybride[],6,FALSE),"-")</f>
        <v>Sheeesh!</v>
      </c>
      <c r="G73" s="231">
        <f>IFERROR(VLOOKUP(E73,Préroulés_Hybride[],17,FALSE),"-")</f>
        <v>25</v>
      </c>
      <c r="H73" s="1253">
        <v>0.28999999999999998</v>
      </c>
      <c r="I73" s="170" t="s">
        <v>42</v>
      </c>
      <c r="J73" s="229" t="str">
        <f>IFERROR(VLOOKUP(E73,Préroulés_Hybride[],9,FALSE),"-")</f>
        <v>Fruité / Citronné</v>
      </c>
      <c r="K73" s="213" t="str">
        <f>IFERROR(VLOOKUP(E73,Préroulés_Hybride[],3,FALSE),"-")</f>
        <v>Qc</v>
      </c>
    </row>
    <row r="74" spans="1:11" ht="22.5" customHeight="1">
      <c r="A74" s="196">
        <f>IFERROR(VLOOKUP(E74,Préroulés_Hybride[],12,FALSE),"-")</f>
        <v>7</v>
      </c>
      <c r="B74" s="165" t="str">
        <f>IFERROR(VLOOKUP(E74,Préroulés_Hybride[],13,FALSE),"-")</f>
        <v>x</v>
      </c>
      <c r="C74" s="166">
        <f>IFERROR(VLOOKUP(E74,Préroulés_Hybride[],14,FALSE),"-")</f>
        <v>0.5</v>
      </c>
      <c r="D74" s="220" t="str">
        <f>IFERROR(VLOOKUP(E74,Préroulés_Hybride[],15,FALSE),"-")</f>
        <v>g</v>
      </c>
      <c r="E74" s="198" t="s">
        <v>198</v>
      </c>
      <c r="F74" s="527" t="str">
        <f>IFERROR(VLOOKUP(E74,Préroulés_Hybride[],6,FALSE),"-")</f>
        <v>Équilibre</v>
      </c>
      <c r="G74" s="498">
        <f>IFERROR(VLOOKUP(E74,Préroulés_Hybride[],17,FALSE),"-")</f>
        <v>24</v>
      </c>
      <c r="H74" s="1252">
        <v>0</v>
      </c>
      <c r="I74" s="170">
        <v>0.12</v>
      </c>
      <c r="J74" s="229" t="str">
        <f>IFERROR(VLOOKUP(E74,Préroulés_Hybride[],9,FALSE),"-")</f>
        <v>- / -</v>
      </c>
      <c r="K74" s="213" t="str">
        <f>IFERROR(VLOOKUP(E74,Préroulés_Hybride[],3,FALSE),"-")</f>
        <v>Qc</v>
      </c>
    </row>
    <row r="75" spans="1:11" ht="23.25" customHeight="1">
      <c r="A75" s="196">
        <f>IFERROR(VLOOKUP(E75,Préroulés_Hybride[],12,FALSE),"-")</f>
        <v>8</v>
      </c>
      <c r="B75" s="165" t="str">
        <f>IFERROR(VLOOKUP(E75,Préroulés_Hybride[],13,FALSE),"-")</f>
        <v>x</v>
      </c>
      <c r="C75" s="166">
        <f>IFERROR(VLOOKUP(E75,Préroulés_Hybride[],14,FALSE),"-")</f>
        <v>0.7</v>
      </c>
      <c r="D75" s="220" t="str">
        <f>IFERROR(VLOOKUP(E75,Préroulés_Hybride[],15,FALSE),"-")</f>
        <v>g</v>
      </c>
      <c r="E75" s="198" t="s">
        <v>199</v>
      </c>
      <c r="F75" s="527" t="str">
        <f>IFERROR(VLOOKUP(E75,Préroulés_Hybride[],6,FALSE),"-")</f>
        <v>Irony</v>
      </c>
      <c r="G75" s="231">
        <f>IFERROR(VLOOKUP(E75,Préroulés_Hybride[],17,FALSE),"-")</f>
        <v>45</v>
      </c>
      <c r="H75" s="1253">
        <v>0.21</v>
      </c>
      <c r="I75" s="170" t="s">
        <v>42</v>
      </c>
      <c r="J75" s="229" t="str">
        <f>IFERROR(VLOOKUP(E75,Préroulés_Hybride[],9,FALSE),"-")</f>
        <v>Sucré / -</v>
      </c>
      <c r="K75" s="213" t="str">
        <f>IFERROR(VLOOKUP(E75,Préroulés_Hybride[],3,FALSE),"-")</f>
        <v>Qc</v>
      </c>
    </row>
    <row r="76" spans="1:11" ht="23.25" customHeight="1">
      <c r="A76" s="288">
        <f>IFERROR(VLOOKUP(E76,Préroulés_Hybride[],12,FALSE),"-")</f>
        <v>10</v>
      </c>
      <c r="B76" s="165" t="str">
        <f>IFERROR(VLOOKUP(E76,Préroulés_Hybride[],13,FALSE),"-")</f>
        <v>x</v>
      </c>
      <c r="C76" s="166">
        <f>IFERROR(VLOOKUP(E76,Préroulés_Hybride[],14,FALSE),"-")</f>
        <v>0.35</v>
      </c>
      <c r="D76" s="220" t="str">
        <f>IFERROR(VLOOKUP(E76,Préroulés_Hybride[],15,FALSE),"-")</f>
        <v>g</v>
      </c>
      <c r="E76" s="198" t="s">
        <v>112</v>
      </c>
      <c r="F76" s="305" t="str">
        <f>IFERROR(VLOOKUP(E76,Préroulés_Hybride[],6,FALSE),"-")</f>
        <v>Tremblant Cannabis</v>
      </c>
      <c r="G76" s="210">
        <f>IFERROR(VLOOKUP(E76,Préroulés_Hybride[],17,FALSE),"-")</f>
        <v>31.9</v>
      </c>
      <c r="H76" s="1252">
        <v>0.22</v>
      </c>
      <c r="I76" s="170" t="s">
        <v>42</v>
      </c>
      <c r="J76" s="172" t="str">
        <f>IFERROR(VLOOKUP(E76,Préroulés_Hybride[],9,FALSE),"-")</f>
        <v>Diesel / Citronné</v>
      </c>
      <c r="K76" s="213" t="str">
        <f>IFERROR(VLOOKUP(E76,Préroulés_Hybride[],3,FALSE),"-")</f>
        <v>-</v>
      </c>
    </row>
    <row r="77" spans="1:11" ht="23.25" customHeight="1">
      <c r="A77" s="196">
        <f>IFERROR(VLOOKUP(E77,Préroulés_Hybride[],12,FALSE),"-")</f>
        <v>10</v>
      </c>
      <c r="B77" s="165" t="str">
        <f>IFERROR(VLOOKUP(E77,Préroulés_Hybride[],13,FALSE),"-")</f>
        <v>x</v>
      </c>
      <c r="C77" s="166">
        <f>IFERROR(VLOOKUP(E77,Préroulés_Hybride[],14,FALSE),"-")</f>
        <v>0.35</v>
      </c>
      <c r="D77" s="220" t="str">
        <f>IFERROR(VLOOKUP(E77,Préroulés_Hybride[],15,FALSE),"-")</f>
        <v>g</v>
      </c>
      <c r="E77" s="198" t="s">
        <v>200</v>
      </c>
      <c r="F77" s="527" t="str">
        <f>IFERROR(VLOOKUP(E77,Préroulés_Hybride[],6,FALSE),"-")</f>
        <v>Solei</v>
      </c>
      <c r="G77" s="231">
        <f>IFERROR(VLOOKUP(E77,Préroulés_Hybride[],17,FALSE),"-")</f>
        <v>23.1</v>
      </c>
      <c r="H77" s="1253">
        <v>7.0000000000000007E-2</v>
      </c>
      <c r="I77" s="170">
        <v>0.08</v>
      </c>
      <c r="J77" s="229" t="str">
        <f>IFERROR(VLOOKUP(E77,Préroulés_Hybride[],9,FALSE),"-")</f>
        <v>Boisé / -</v>
      </c>
      <c r="K77" s="213" t="str">
        <f>IFERROR(VLOOKUP(E77,Préroulés_Hybride[],3,FALSE),"-")</f>
        <v>-</v>
      </c>
    </row>
    <row r="78" spans="1:11" ht="23.25" customHeight="1">
      <c r="A78" s="288">
        <f>IFERROR(VLOOKUP(E78,Préroulés_Hybride[],12,FALSE),"-")</f>
        <v>12</v>
      </c>
      <c r="B78" s="165" t="str">
        <f>IFERROR(VLOOKUP(E78,Préroulés_Hybride[],13,FALSE),"-")</f>
        <v>x</v>
      </c>
      <c r="C78" s="166">
        <f>IFERROR(VLOOKUP(E78,Préroulés_Hybride[],14,FALSE),"-")</f>
        <v>0.3</v>
      </c>
      <c r="D78" s="220" t="str">
        <f>IFERROR(VLOOKUP(E78,Préroulés_Hybride[],15,FALSE),"-")</f>
        <v>g</v>
      </c>
      <c r="E78" s="198" t="s">
        <v>201</v>
      </c>
      <c r="F78" s="290" t="str">
        <f>IFERROR(VLOOKUP(E78,Préroulés_Hybride[],6,FALSE),"-")</f>
        <v>5 Points Cannabis</v>
      </c>
      <c r="G78" s="231">
        <f>IFERROR(VLOOKUP(E78,Préroulés_Hybride[],17,FALSE),"-")</f>
        <v>38.799999999999997</v>
      </c>
      <c r="H78" s="1252" t="s">
        <v>202</v>
      </c>
      <c r="I78" s="170" t="s">
        <v>42</v>
      </c>
      <c r="J78" s="229" t="str">
        <f>IFERROR(VLOOKUP(E78,Préroulés_Hybride[],9,FALSE),"-")</f>
        <v>- / -</v>
      </c>
      <c r="K78" s="213" t="str">
        <f>IFERROR(VLOOKUP(E78,Préroulés_Hybride[],3,FALSE),"-")</f>
        <v>Qc</v>
      </c>
    </row>
    <row r="79" spans="1:11" ht="23.25" customHeight="1" thickBot="1">
      <c r="A79" s="281">
        <f>IFERROR(VLOOKUP(E79,Préroulés_Hybride[],12,FALSE),"-")</f>
        <v>56</v>
      </c>
      <c r="B79" s="209" t="str">
        <f>IFERROR(VLOOKUP(E79,Préroulés_Hybride[],13,FALSE),"-")</f>
        <v>x</v>
      </c>
      <c r="C79" s="205">
        <f>IFERROR(VLOOKUP(E79,Préroulés_Hybride[],14,FALSE),"-")</f>
        <v>0.5</v>
      </c>
      <c r="D79" s="221" t="str">
        <f>IFERROR(VLOOKUP(E79,Préroulés_Hybride[],15,FALSE),"-")</f>
        <v>g</v>
      </c>
      <c r="E79" s="883" t="s">
        <v>204</v>
      </c>
      <c r="F79" s="306" t="str">
        <f>IFERROR(VLOOKUP(E79,Préroulés_Hybride[],6,FALSE),"-")</f>
        <v>Pure Laine Cannabis</v>
      </c>
      <c r="G79" s="695">
        <f>IFERROR(VLOOKUP(E79,Préroulés_Hybride[],17,FALSE),"-")</f>
        <v>129.80000000000001</v>
      </c>
      <c r="H79" s="1251">
        <v>0.19</v>
      </c>
      <c r="I79" s="193" t="s">
        <v>42</v>
      </c>
      <c r="J79" s="194" t="str">
        <f>IFERROR(VLOOKUP(E79,Préroulés_Hybride[],9,FALSE),"-")</f>
        <v>- / -</v>
      </c>
      <c r="K79" s="876" t="str">
        <f>IFERROR(VLOOKUP(E79,Préroulés_Hybride[],3,FALSE),"-")</f>
        <v>Qc</v>
      </c>
    </row>
    <row r="80" spans="1:11" ht="23.25" customHeight="1"/>
    <row r="81" ht="23.25" customHeight="1"/>
    <row r="82" ht="23.25" customHeight="1"/>
    <row r="83" ht="23.25" customHeight="1"/>
  </sheetData>
  <sheetProtection selectLockedCells="1" selectUnlockedCells="1"/>
  <protectedRanges>
    <protectedRange algorithmName="SHA-512" hashValue="WVnoEhfAMnPzlKn1u/L5UceKQHWADAagofPNy5KOqZsCE6haz2f2WGYJpZPjeO+XSbhIPmaFJByoY2J8nzCoig==" saltValue="BKT+7eADEg+T/nl2vrhdxA==" spinCount="100000" sqref="A80:K1048576 A1:XFD1 L2:XFD26 L30:XFD1048576 Q27:XFD27 L28:XFD29" name="Quai" securityDescriptor="O:WDG:WDD:(A;;CC;;;S-1-5-21-3327995962-2841896682-2555915430-8483)(A;;CC;;;S-1-5-21-3327995962-2841896682-2555915430-5295)(A;;CC;;;S-1-5-21-3327995962-2841896682-2555915430-1826)(A;;CC;;;S-1-5-21-3327995962-2841896682-2555915430-1787)(A;;CC;;;S-1-5-21-3327995962-2841896682-2555915430-1807)"/>
    <protectedRange algorithmName="SHA-512" hashValue="EJQYyeBZSh89+zRD9w3QZFGU3VSoYTrLWpUIfXvpQrwH93fvnq5bbkmNuYYi+gLN5SoTMLjD8zHKDAY46dtAFQ==" saltValue="lnvz9X6LZlrhw2cM4fixig==" spinCount="100000" sqref="E4:E14 H4:I14 E58:E79 H58:I79 E16:E24 H16:I24 H28:I53 E27:E53" name="Plage1_1"/>
  </protectedRanges>
  <mergeCells count="7">
    <mergeCell ref="L29:Q29"/>
    <mergeCell ref="A56:K56"/>
    <mergeCell ref="A57:D57"/>
    <mergeCell ref="A2:K2"/>
    <mergeCell ref="A3:D3"/>
    <mergeCell ref="A25:K25"/>
    <mergeCell ref="A26:D26"/>
  </mergeCells>
  <phoneticPr fontId="15" type="noConversion"/>
  <dataValidations count="2">
    <dataValidation type="list" allowBlank="1" showInputMessage="1" showErrorMessage="1" sqref="C1" xr:uid="{D7D0CEE3-B87A-48AF-9313-7E8B9343FFB5}">
      <formula1>indica1</formula1>
    </dataValidation>
    <dataValidation type="list" allowBlank="1" showInputMessage="1" showErrorMessage="1" sqref="K3 E3:F3 K26 E26:F26 K57 E57:F57 C15" xr:uid="{84DF34F1-B0E6-47F6-9548-A441C7006309}">
      <formula1>sativa1</formula1>
    </dataValidation>
  </dataValidations>
  <printOptions horizontalCentered="1" verticalCentered="1"/>
  <pageMargins left="0.23622047244094502" right="0.23622047244094502" top="0" bottom="0" header="0.31496062992126" footer="0.31496062992126"/>
  <pageSetup paperSize="119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542925</xdr:colOff>
                    <xdr:row>1</xdr:row>
                    <xdr:rowOff>28575</xdr:rowOff>
                  </from>
                  <to>
                    <xdr:col>9</xdr:col>
                    <xdr:colOff>76200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4">
              <controlPr defaultSize="0" print="0" autoFill="0" autoPict="0" macro="[0]!Indica77074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371475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8">
              <controlPr defaultSize="0" print="0" autoFill="0" autoPict="0" macro="[0]!IMPIND77074" altText="Ajouter ligne">
                <anchor moveWithCells="1">
                  <from>
                    <xdr:col>9</xdr:col>
                    <xdr:colOff>1219200</xdr:colOff>
                    <xdr:row>1</xdr:row>
                    <xdr:rowOff>38100</xdr:rowOff>
                  </from>
                  <to>
                    <xdr:col>10</xdr:col>
                    <xdr:colOff>1076325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619125</xdr:colOff>
                    <xdr:row>24</xdr:row>
                    <xdr:rowOff>66675</xdr:rowOff>
                  </from>
                  <to>
                    <xdr:col>9</xdr:col>
                    <xdr:colOff>19050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647700</xdr:colOff>
                    <xdr:row>55</xdr:row>
                    <xdr:rowOff>66675</xdr:rowOff>
                  </from>
                  <to>
                    <xdr:col>9</xdr:col>
                    <xdr:colOff>19050</xdr:colOff>
                    <xdr:row>55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indica_77032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361950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5">
              <controlPr defaultSize="0" print="0" autoFill="0" autoPict="0" macro="[0]!Sativa77010" altText="Ajouter ligne">
                <anchor moveWithCells="1">
                  <from>
                    <xdr:col>0</xdr:col>
                    <xdr:colOff>333375</xdr:colOff>
                    <xdr:row>24</xdr:row>
                    <xdr:rowOff>9525</xdr:rowOff>
                  </from>
                  <to>
                    <xdr:col>4</xdr:col>
                    <xdr:colOff>304800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6">
              <controlPr defaultSize="0" print="0" autoFill="0" autoPict="0" macro="[0]!Hybride77010" altText="Ajouter ligne">
                <anchor moveWithCells="1">
                  <from>
                    <xdr:col>1</xdr:col>
                    <xdr:colOff>523875</xdr:colOff>
                    <xdr:row>55</xdr:row>
                    <xdr:rowOff>38100</xdr:rowOff>
                  </from>
                  <to>
                    <xdr:col>4</xdr:col>
                    <xdr:colOff>123825</xdr:colOff>
                    <xdr:row>55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7">
              <controlPr defaultSize="0" print="0" autoFill="0" autoPict="0" macro="[0]!IMPIND77010" altText="Ajouter ligne">
                <anchor moveWithCells="1">
                  <from>
                    <xdr:col>9</xdr:col>
                    <xdr:colOff>1209675</xdr:colOff>
                    <xdr:row>1</xdr:row>
                    <xdr:rowOff>38100</xdr:rowOff>
                  </from>
                  <to>
                    <xdr:col>10</xdr:col>
                    <xdr:colOff>1076325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IMPSAT77010" altText="Ajouter ligne">
                <anchor moveWithCells="1">
                  <from>
                    <xdr:col>9</xdr:col>
                    <xdr:colOff>1228725</xdr:colOff>
                    <xdr:row>24</xdr:row>
                    <xdr:rowOff>28575</xdr:rowOff>
                  </from>
                  <to>
                    <xdr:col>10</xdr:col>
                    <xdr:colOff>1085850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9">
              <controlPr defaultSize="0" print="0" autoFill="0" autoPict="0" macro="[0]!IMPHYB77010" altText="Ajouter ligne">
                <anchor moveWithCells="1">
                  <from>
                    <xdr:col>9</xdr:col>
                    <xdr:colOff>1247775</xdr:colOff>
                    <xdr:row>55</xdr:row>
                    <xdr:rowOff>28575</xdr:rowOff>
                  </from>
                  <to>
                    <xdr:col>10</xdr:col>
                    <xdr:colOff>1104900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InsertRowFormulas" altText="Ajouter ligne">
                <anchor moveWithCells="1">
                  <from>
                    <xdr:col>7</xdr:col>
                    <xdr:colOff>619125</xdr:colOff>
                    <xdr:row>24</xdr:row>
                    <xdr:rowOff>66675</xdr:rowOff>
                  </from>
                  <to>
                    <xdr:col>9</xdr:col>
                    <xdr:colOff>19050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InsertRowFormulas" altText="Ajouter ligne">
                <anchor moveWithCells="1">
                  <from>
                    <xdr:col>7</xdr:col>
                    <xdr:colOff>647700</xdr:colOff>
                    <xdr:row>55</xdr:row>
                    <xdr:rowOff>66675</xdr:rowOff>
                  </from>
                  <to>
                    <xdr:col>9</xdr:col>
                    <xdr:colOff>19050</xdr:colOff>
                    <xdr:row>55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sativa_77032" altText="Ajouter ligne">
                <anchor moveWithCells="1">
                  <from>
                    <xdr:col>0</xdr:col>
                    <xdr:colOff>333375</xdr:colOff>
                    <xdr:row>24</xdr:row>
                    <xdr:rowOff>9525</xdr:rowOff>
                  </from>
                  <to>
                    <xdr:col>4</xdr:col>
                    <xdr:colOff>304800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hybride_77032" altText="Ajouter ligne">
                <anchor moveWithCells="1">
                  <from>
                    <xdr:col>1</xdr:col>
                    <xdr:colOff>523875</xdr:colOff>
                    <xdr:row>55</xdr:row>
                    <xdr:rowOff>38100</xdr:rowOff>
                  </from>
                  <to>
                    <xdr:col>4</xdr:col>
                    <xdr:colOff>123825</xdr:colOff>
                    <xdr:row>55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IMPIND77074" altText="Ajouter ligne">
                <anchor moveWithCells="1">
                  <from>
                    <xdr:col>9</xdr:col>
                    <xdr:colOff>1209675</xdr:colOff>
                    <xdr:row>1</xdr:row>
                    <xdr:rowOff>38100</xdr:rowOff>
                  </from>
                  <to>
                    <xdr:col>10</xdr:col>
                    <xdr:colOff>1076325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IMPSAT77074" altText="Ajouter ligne">
                <anchor moveWithCells="1">
                  <from>
                    <xdr:col>9</xdr:col>
                    <xdr:colOff>1228725</xdr:colOff>
                    <xdr:row>24</xdr:row>
                    <xdr:rowOff>28575</xdr:rowOff>
                  </from>
                  <to>
                    <xdr:col>10</xdr:col>
                    <xdr:colOff>1085850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IMPHYB77074" altText="Ajouter ligne">
                <anchor moveWithCells="1">
                  <from>
                    <xdr:col>9</xdr:col>
                    <xdr:colOff>1247775</xdr:colOff>
                    <xdr:row>55</xdr:row>
                    <xdr:rowOff>28575</xdr:rowOff>
                  </from>
                  <to>
                    <xdr:col>10</xdr:col>
                    <xdr:colOff>1104900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InsertRowFormulas" altText="Ajouter ligne">
                <anchor moveWithCells="1">
                  <from>
                    <xdr:col>12</xdr:col>
                    <xdr:colOff>619125</xdr:colOff>
                    <xdr:row>26</xdr:row>
                    <xdr:rowOff>66675</xdr:rowOff>
                  </from>
                  <to>
                    <xdr:col>14</xdr:col>
                    <xdr:colOff>542925</xdr:colOff>
                    <xdr:row>28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Sativa77010" altText="Ajouter ligne">
                <anchor moveWithCells="1">
                  <from>
                    <xdr:col>5</xdr:col>
                    <xdr:colOff>333375</xdr:colOff>
                    <xdr:row>26</xdr:row>
                    <xdr:rowOff>9525</xdr:rowOff>
                  </from>
                  <to>
                    <xdr:col>5</xdr:col>
                    <xdr:colOff>1914525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IMPSAT77010" altText="Ajouter ligne">
                <anchor moveWithCells="1">
                  <from>
                    <xdr:col>14</xdr:col>
                    <xdr:colOff>1228725</xdr:colOff>
                    <xdr:row>26</xdr:row>
                    <xdr:rowOff>28575</xdr:rowOff>
                  </from>
                  <to>
                    <xdr:col>17</xdr:col>
                    <xdr:colOff>47625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InsertRowFormulas" altText="Ajouter ligne">
                <anchor moveWithCells="1">
                  <from>
                    <xdr:col>12</xdr:col>
                    <xdr:colOff>619125</xdr:colOff>
                    <xdr:row>26</xdr:row>
                    <xdr:rowOff>66675</xdr:rowOff>
                  </from>
                  <to>
                    <xdr:col>14</xdr:col>
                    <xdr:colOff>542925</xdr:colOff>
                    <xdr:row>28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sativa_77032" altText="Ajouter ligne">
                <anchor moveWithCells="1">
                  <from>
                    <xdr:col>5</xdr:col>
                    <xdr:colOff>333375</xdr:colOff>
                    <xdr:row>26</xdr:row>
                    <xdr:rowOff>9525</xdr:rowOff>
                  </from>
                  <to>
                    <xdr:col>5</xdr:col>
                    <xdr:colOff>1914525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IMPSAT77074" altText="Ajouter ligne">
                <anchor moveWithCells="1">
                  <from>
                    <xdr:col>14</xdr:col>
                    <xdr:colOff>1228725</xdr:colOff>
                    <xdr:row>26</xdr:row>
                    <xdr:rowOff>28575</xdr:rowOff>
                  </from>
                  <to>
                    <xdr:col>17</xdr:col>
                    <xdr:colOff>47625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28"/>
    <tablePart r:id="rId29"/>
    <tablePart r:id="rId30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FC54A5D-35FF-477F-8F4F-9D64E4ECE0BE}">
          <x14:formula1>
            <xm:f>'Base Préroués'!$A$143:$A$259</xm:f>
          </x14:formula1>
          <xm:sqref>E59:E79</xm:sqref>
        </x14:dataValidation>
        <x14:dataValidation type="list" allowBlank="1" showInputMessage="1" showErrorMessage="1" xr:uid="{F13234F2-86DE-4B5C-B620-333E99B99F88}">
          <x14:formula1>
            <xm:f>'Base Préroués'!$A$75:$A$136</xm:f>
          </x14:formula1>
          <xm:sqref>E5:E24</xm:sqref>
        </x14:dataValidation>
        <x14:dataValidation type="list" allowBlank="1" showInputMessage="1" showErrorMessage="1" xr:uid="{52A56378-2BED-4DD9-AB06-8D906B0ABBAA}">
          <x14:formula1>
            <xm:f>'Base Préroués'!$A$6:$A$69</xm:f>
          </x14:formula1>
          <xm:sqref>E28:E53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7">
    <tabColor rgb="FF00B050"/>
    <pageSetUpPr fitToPage="1"/>
  </sheetPr>
  <dimension ref="A1:S86"/>
  <sheetViews>
    <sheetView showGridLines="0" topLeftCell="A62" zoomScale="85" zoomScaleNormal="85" workbookViewId="0">
      <selection activeCell="M10" sqref="M10"/>
    </sheetView>
  </sheetViews>
  <sheetFormatPr baseColWidth="10" defaultColWidth="11.42578125" defaultRowHeight="17.25"/>
  <cols>
    <col min="1" max="1" width="5.140625" style="1" customWidth="1"/>
    <col min="2" max="2" width="4.140625" style="23" customWidth="1"/>
    <col min="3" max="3" width="9" style="46" customWidth="1"/>
    <col min="4" max="4" width="4.28515625" style="8" customWidth="1"/>
    <col min="5" max="5" width="53.7109375" style="36" customWidth="1"/>
    <col min="6" max="6" width="26" style="30" customWidth="1"/>
    <col min="7" max="7" width="17.42578125" style="30" customWidth="1"/>
    <col min="8" max="8" width="15.85546875" style="4" customWidth="1"/>
    <col min="9" max="9" width="12.5703125" style="2" bestFit="1" customWidth="1"/>
    <col min="10" max="10" width="25.7109375" style="1" bestFit="1" customWidth="1"/>
    <col min="11" max="11" width="17.28515625" style="1" bestFit="1" customWidth="1"/>
    <col min="12" max="16384" width="11.42578125" style="1"/>
  </cols>
  <sheetData>
    <row r="1" spans="1:19" ht="9.75" customHeight="1" thickBot="1">
      <c r="A1" s="16"/>
      <c r="B1" s="21"/>
      <c r="C1" s="42"/>
      <c r="D1" s="6"/>
      <c r="E1" s="6"/>
      <c r="F1" s="28"/>
      <c r="G1" s="28"/>
      <c r="H1" s="5"/>
    </row>
    <row r="2" spans="1:19" ht="39" customHeight="1" thickBot="1">
      <c r="A2" s="1355" t="s">
        <v>27</v>
      </c>
      <c r="B2" s="1356"/>
      <c r="C2" s="1356"/>
      <c r="D2" s="1356"/>
      <c r="E2" s="1356"/>
      <c r="F2" s="1356"/>
      <c r="G2" s="1356"/>
      <c r="H2" s="1356"/>
      <c r="I2" s="1356"/>
      <c r="J2" s="1356"/>
      <c r="K2" s="1357"/>
    </row>
    <row r="3" spans="1:19" ht="19.5" customHeight="1" thickBot="1">
      <c r="A3" s="1348" t="s">
        <v>28</v>
      </c>
      <c r="B3" s="1349"/>
      <c r="C3" s="1349"/>
      <c r="D3" s="1350"/>
      <c r="E3" s="91" t="s">
        <v>29</v>
      </c>
      <c r="F3" s="91" t="s">
        <v>30</v>
      </c>
      <c r="G3" s="105" t="s">
        <v>31</v>
      </c>
      <c r="H3" s="92" t="s">
        <v>32</v>
      </c>
      <c r="I3" s="109" t="s">
        <v>33</v>
      </c>
      <c r="J3" s="92" t="s">
        <v>34</v>
      </c>
      <c r="K3" s="91" t="s">
        <v>35</v>
      </c>
    </row>
    <row r="4" spans="1:19" ht="6.75" customHeight="1" thickBot="1">
      <c r="A4" s="39" t="s">
        <v>36</v>
      </c>
      <c r="B4" s="26" t="s">
        <v>37</v>
      </c>
      <c r="C4" s="43" t="s">
        <v>38</v>
      </c>
      <c r="D4" s="26" t="s">
        <v>39</v>
      </c>
      <c r="E4" s="41" t="s">
        <v>29</v>
      </c>
      <c r="F4" s="25" t="s">
        <v>40</v>
      </c>
      <c r="G4" s="106" t="s">
        <v>31</v>
      </c>
      <c r="H4" s="113" t="s">
        <v>32</v>
      </c>
      <c r="I4" s="110" t="s">
        <v>33</v>
      </c>
      <c r="J4" s="27" t="s">
        <v>34</v>
      </c>
      <c r="K4" s="37" t="s">
        <v>35</v>
      </c>
    </row>
    <row r="5" spans="1:19" ht="23.25" customHeight="1">
      <c r="A5" s="156">
        <f>IFERROR(VLOOKUP(E5,Préroulés_Indica[],11,FALSE),"-")</f>
        <v>1</v>
      </c>
      <c r="B5" s="157" t="str">
        <f>IFERROR(VLOOKUP(E5,Préroulés_Indica[],12,FALSE),"-")</f>
        <v>x</v>
      </c>
      <c r="C5" s="158">
        <f>IFERROR(VLOOKUP(E5,Préroulés_Indica[],13,FALSE),"-")</f>
        <v>1</v>
      </c>
      <c r="D5" s="159" t="str">
        <f>IFERROR(VLOOKUP(E5,Préroulés_Indica[],14,FALSE),"-")</f>
        <v>g</v>
      </c>
      <c r="E5" s="269" t="s">
        <v>41</v>
      </c>
      <c r="F5" s="270" t="str">
        <f>IFERROR(VLOOKUP(E5,Préroulés_Indica[],6,FALSE),"-")</f>
        <v>Riff</v>
      </c>
      <c r="G5" s="282">
        <f>IFERROR(VLOOKUP(E5,Préroulés_Indica[],16,FALSE),"-")</f>
        <v>10.6</v>
      </c>
      <c r="H5" s="160">
        <v>0.24</v>
      </c>
      <c r="I5" s="161" t="s">
        <v>42</v>
      </c>
      <c r="J5" s="162" t="str">
        <f>IFERROR(VLOOKUP(E5,Préroulés_Indica[],8,FALSE),"")</f>
        <v>Fruité / -</v>
      </c>
      <c r="K5" s="163" t="str">
        <f>IFERROR(VLOOKUP(E5,Préroulés_Indica[],2,FALSE),"-")</f>
        <v>-</v>
      </c>
    </row>
    <row r="6" spans="1:19" ht="23.25" customHeight="1">
      <c r="A6" s="164">
        <f>IFERROR(VLOOKUP(E6,Préroulés_Indica[],11,FALSE),"-")</f>
        <v>1</v>
      </c>
      <c r="B6" s="165" t="str">
        <f>IFERROR(VLOOKUP(E6,Préroulés_Indica[],12,FALSE),"-")</f>
        <v>x</v>
      </c>
      <c r="C6" s="166">
        <f>IFERROR(VLOOKUP(E6,Préroulés_Indica[],13,FALSE),"-")</f>
        <v>1</v>
      </c>
      <c r="D6" s="167" t="str">
        <f>IFERROR(VLOOKUP(E6,Préroulés_Indica[],14,FALSE),"-")</f>
        <v>g</v>
      </c>
      <c r="E6" s="267" t="s">
        <v>120</v>
      </c>
      <c r="F6" s="268" t="str">
        <f>IFERROR(VLOOKUP(E6,Préroulés_Indica[],6,FALSE),"-")</f>
        <v>Good Supply</v>
      </c>
      <c r="G6" s="283">
        <f>IFERROR(VLOOKUP(E6,Préroulés_Indica[],16,FALSE),"-")</f>
        <v>8.1</v>
      </c>
      <c r="H6" s="170">
        <v>0.22</v>
      </c>
      <c r="I6" s="171" t="s">
        <v>42</v>
      </c>
      <c r="J6" s="172" t="str">
        <f>IFERROR(VLOOKUP(E6,Préroulés_Indica[],8,FALSE),"")</f>
        <v>Fruité / Citronné</v>
      </c>
      <c r="K6" s="173" t="str">
        <f>IFERROR(VLOOKUP(E6,Préroulés_Indica[],2,FALSE),"-")</f>
        <v>-</v>
      </c>
    </row>
    <row r="7" spans="1:19" ht="23.25" customHeight="1">
      <c r="A7" s="164">
        <f>IFERROR(VLOOKUP(E7,Préroulés_Indica[],11,FALSE),"-")</f>
        <v>1</v>
      </c>
      <c r="B7" s="165" t="str">
        <f>IFERROR(VLOOKUP(E7,Préroulés_Indica[],12,FALSE),"-")</f>
        <v>x</v>
      </c>
      <c r="C7" s="166">
        <f>IFERROR(VLOOKUP(E7,Préroulés_Indica[],13,FALSE),"-")</f>
        <v>0.5</v>
      </c>
      <c r="D7" s="167" t="str">
        <f>IFERROR(VLOOKUP(E7,Préroulés_Indica[],14,FALSE),"-")</f>
        <v>g</v>
      </c>
      <c r="E7" s="266" t="s">
        <v>119</v>
      </c>
      <c r="F7" s="268" t="str">
        <f>IFERROR(VLOOKUP(E7,Préroulés_Indica[],6,FALSE),"-")</f>
        <v>OMY</v>
      </c>
      <c r="G7" s="283">
        <f>IFERROR(VLOOKUP(E7,Préroulés_Indica[],16,FALSE),"-")</f>
        <v>6</v>
      </c>
      <c r="H7" s="170">
        <v>0.25</v>
      </c>
      <c r="I7" s="171"/>
      <c r="J7" s="172" t="str">
        <f>IFERROR(VLOOKUP(E7,Préroulés_Indica[],8,FALSE),"")</f>
        <v>Boisé / Épicé</v>
      </c>
      <c r="K7" s="173" t="str">
        <f>IFERROR(VLOOKUP(E7,Préroulés_Indica[],2,FALSE),"-")</f>
        <v>Qc</v>
      </c>
    </row>
    <row r="8" spans="1:19" ht="23.25" customHeight="1">
      <c r="A8" s="164">
        <f>IFERROR(VLOOKUP(E8,Préroulés_Indica[],11,FALSE),"-")</f>
        <v>3</v>
      </c>
      <c r="B8" s="165" t="str">
        <f>IFERROR(VLOOKUP(E8,Préroulés_Indica[],12,FALSE),"-")</f>
        <v>x</v>
      </c>
      <c r="C8" s="166">
        <f>IFERROR(VLOOKUP(E8,Préroulés_Indica[],13,FALSE),"-")</f>
        <v>0.5</v>
      </c>
      <c r="D8" s="167" t="str">
        <f>IFERROR(VLOOKUP(E8,Préroulés_Indica[],14,FALSE),"-")</f>
        <v>g</v>
      </c>
      <c r="E8" s="267" t="s">
        <v>125</v>
      </c>
      <c r="F8" s="268" t="str">
        <f>IFERROR(VLOOKUP(E8,Préroulés_Indica[],6,FALSE),"-")</f>
        <v>San Rafael '71</v>
      </c>
      <c r="G8" s="283">
        <f>IFERROR(VLOOKUP(E8,Préroulés_Indica[],16,FALSE),"-")</f>
        <v>17</v>
      </c>
      <c r="H8" s="170">
        <v>0.27</v>
      </c>
      <c r="I8" s="171" t="s">
        <v>42</v>
      </c>
      <c r="J8" s="172" t="str">
        <f>IFERROR(VLOOKUP(E8,Préroulés_Indica[],8,FALSE),"")</f>
        <v>Sucré / Diesel</v>
      </c>
      <c r="K8" s="173" t="str">
        <f>IFERROR(VLOOKUP(E8,Préroulés_Indica[],2,FALSE),"-")</f>
        <v>-</v>
      </c>
    </row>
    <row r="9" spans="1:19" ht="23.25" customHeight="1">
      <c r="A9" s="164" t="str">
        <f>IFERROR(VLOOKUP(E9,Préroulés_Indica[],11,FALSE),"-")</f>
        <v>-</v>
      </c>
      <c r="B9" s="165" t="str">
        <f>IFERROR(VLOOKUP(E9,Préroulés_Indica[],12,FALSE),"-")</f>
        <v>-</v>
      </c>
      <c r="C9" s="166" t="str">
        <f>IFERROR(VLOOKUP(E9,Préroulés_Indica[],13,FALSE),"-")</f>
        <v>-</v>
      </c>
      <c r="D9" s="167" t="str">
        <f>IFERROR(VLOOKUP(E9,Préroulés_Indica[],14,FALSE),"-")</f>
        <v>-</v>
      </c>
      <c r="E9" s="266" t="s">
        <v>46</v>
      </c>
      <c r="F9" s="268" t="str">
        <f>IFERROR(VLOOKUP(E9,Préroulés_Indica[],6,FALSE),"-")</f>
        <v>-</v>
      </c>
      <c r="G9" s="283" t="str">
        <f>IFERROR(VLOOKUP(E9,Préroulés_Indica[],16,FALSE),"-")</f>
        <v>-</v>
      </c>
      <c r="H9" s="170">
        <v>0.22</v>
      </c>
      <c r="I9" s="171"/>
      <c r="J9" s="172" t="str">
        <f>IFERROR(VLOOKUP(E9,Préroulés_Indica[],8,FALSE),"")</f>
        <v/>
      </c>
      <c r="K9" s="173" t="str">
        <f>IFERROR(VLOOKUP(E9,Préroulés_Indica[],2,FALSE),"-")</f>
        <v>-</v>
      </c>
    </row>
    <row r="10" spans="1:19" ht="23.25" customHeight="1">
      <c r="A10" s="164">
        <f>IFERROR(VLOOKUP(E10,Préroulés_Indica[],11,FALSE),"-")</f>
        <v>3</v>
      </c>
      <c r="B10" s="285" t="str">
        <f>IFERROR(VLOOKUP(E10,Préroulés_Indica[],12,FALSE),"-")</f>
        <v>x</v>
      </c>
      <c r="C10" s="166">
        <f>IFERROR(VLOOKUP(E10,Préroulés_Indica[],13,FALSE),"-")</f>
        <v>0.5</v>
      </c>
      <c r="D10" s="197" t="str">
        <f>IFERROR(VLOOKUP(E10,Préroulés_Indica[],14,FALSE),"-")</f>
        <v>g</v>
      </c>
      <c r="E10" s="266" t="s">
        <v>128</v>
      </c>
      <c r="F10" s="292" t="str">
        <f>IFERROR(VLOOKUP(E10,Préroulés_Indica[],6,FALSE),"-")</f>
        <v>San Rafael '71</v>
      </c>
      <c r="G10" s="180">
        <f>IFERROR(VLOOKUP(E10,Préroulés_Indica[],16,FALSE),"-")</f>
        <v>17</v>
      </c>
      <c r="H10" s="170">
        <v>0.2</v>
      </c>
      <c r="I10" s="170"/>
      <c r="J10" s="229" t="str">
        <f>IFERROR(VLOOKUP(E10,Préroulés_Indica[],8,FALSE),"")</f>
        <v>Citronné / Floral</v>
      </c>
      <c r="K10" s="284" t="str">
        <f>IFERROR(VLOOKUP(E10,Préroulés_Indica[],2,FALSE),"-")</f>
        <v>-</v>
      </c>
    </row>
    <row r="11" spans="1:19" ht="23.25" customHeight="1">
      <c r="A11" s="164" t="str">
        <f>IFERROR(VLOOKUP(E11,Préroulés_Indica[],11,FALSE),"-")</f>
        <v>-</v>
      </c>
      <c r="B11" s="165" t="str">
        <f>IFERROR(VLOOKUP(E11,Préroulés_Indica[],12,FALSE),"-")</f>
        <v>-</v>
      </c>
      <c r="C11" s="166" t="str">
        <f>IFERROR(VLOOKUP(E11,Préroulés_Indica[],13,FALSE),"-")</f>
        <v>-</v>
      </c>
      <c r="D11" s="167" t="str">
        <f>IFERROR(VLOOKUP(E11,Préroulés_Indica[],14,FALSE),"-")</f>
        <v>-</v>
      </c>
      <c r="E11" s="267" t="s">
        <v>47</v>
      </c>
      <c r="F11" s="268" t="str">
        <f>IFERROR(VLOOKUP(E11,Préroulés_Indica[],6,FALSE),"-")</f>
        <v>-</v>
      </c>
      <c r="G11" s="283" t="str">
        <f>IFERROR(VLOOKUP(E11,Préroulés_Indica[],16,FALSE),"-")</f>
        <v>-</v>
      </c>
      <c r="H11" s="170">
        <v>0.2</v>
      </c>
      <c r="I11" s="171" t="s">
        <v>42</v>
      </c>
      <c r="J11" s="172" t="str">
        <f>IFERROR(VLOOKUP(E11,Préroulés_Indica[],8,FALSE),"")</f>
        <v/>
      </c>
      <c r="K11" s="173" t="str">
        <f>IFERROR(VLOOKUP(E11,Préroulés_Indica[],2,FALSE),"-")</f>
        <v>-</v>
      </c>
    </row>
    <row r="12" spans="1:19" ht="23.25" customHeight="1">
      <c r="A12" s="164" t="str">
        <f>IFERROR(VLOOKUP(E12,Préroulés_Indica[],11,FALSE),"-")</f>
        <v>-</v>
      </c>
      <c r="B12" s="165" t="str">
        <f>IFERROR(VLOOKUP(E12,Préroulés_Indica[],12,FALSE),"-")</f>
        <v>-</v>
      </c>
      <c r="C12" s="166" t="str">
        <f>IFERROR(VLOOKUP(E12,Préroulés_Indica[],13,FALSE),"-")</f>
        <v>-</v>
      </c>
      <c r="D12" s="167" t="str">
        <f>IFERROR(VLOOKUP(E12,Préroulés_Indica[],14,FALSE),"-")</f>
        <v>-</v>
      </c>
      <c r="E12" s="266" t="s">
        <v>48</v>
      </c>
      <c r="F12" s="268" t="str">
        <f>IFERROR(VLOOKUP(E12,Préroulés_Indica[],6,FALSE),"-")</f>
        <v>-</v>
      </c>
      <c r="G12" s="283" t="str">
        <f>IFERROR(VLOOKUP(E12,Préroulés_Indica[],16,FALSE),"-")</f>
        <v>-</v>
      </c>
      <c r="H12" s="170">
        <v>0.2</v>
      </c>
      <c r="I12" s="171" t="s">
        <v>42</v>
      </c>
      <c r="J12" s="172" t="str">
        <f>IFERROR(VLOOKUP(E12,Préroulés_Indica[],8,FALSE),"")</f>
        <v/>
      </c>
      <c r="K12" s="173" t="str">
        <f>IFERROR(VLOOKUP(E12,Préroulés_Indica[],2,FALSE),"-")</f>
        <v>-</v>
      </c>
      <c r="M12" s="1351">
        <v>77036</v>
      </c>
      <c r="N12" s="1351"/>
      <c r="O12" s="1351"/>
      <c r="P12" s="1351"/>
      <c r="Q12" s="1351"/>
      <c r="R12" s="1351"/>
      <c r="S12" s="1351"/>
    </row>
    <row r="13" spans="1:19" ht="23.25" customHeight="1">
      <c r="A13" s="164" t="str">
        <f>IFERROR(VLOOKUP(E13,Préroulés_Indica[],11,FALSE),"-")</f>
        <v>-</v>
      </c>
      <c r="B13" s="165" t="str">
        <f>IFERROR(VLOOKUP(E13,Préroulés_Indica[],12,FALSE),"-")</f>
        <v>-</v>
      </c>
      <c r="C13" s="166" t="str">
        <f>IFERROR(VLOOKUP(E13,Préroulés_Indica[],13,FALSE),"-")</f>
        <v>-</v>
      </c>
      <c r="D13" s="167" t="str">
        <f>IFERROR(VLOOKUP(E13,Préroulés_Indica[],14,FALSE),"-")</f>
        <v>-</v>
      </c>
      <c r="E13" s="266" t="s">
        <v>270</v>
      </c>
      <c r="F13" s="268" t="str">
        <f>IFERROR(VLOOKUP(E13,Préroulés_Indica[],6,FALSE),"-")</f>
        <v>-</v>
      </c>
      <c r="G13" s="283" t="str">
        <f>IFERROR(VLOOKUP(E13,Préroulés_Indica[],16,FALSE),"-")</f>
        <v>-</v>
      </c>
      <c r="H13" s="170">
        <v>0.2</v>
      </c>
      <c r="I13" s="171"/>
      <c r="J13" s="172" t="str">
        <f>IFERROR(VLOOKUP(E13,Préroulés_Indica[],8,FALSE),"")</f>
        <v/>
      </c>
      <c r="K13" s="173" t="str">
        <f>IFERROR(VLOOKUP(E13,Préroulés_Indica[],2,FALSE),"-")</f>
        <v>-</v>
      </c>
      <c r="M13" s="1351"/>
      <c r="N13" s="1351"/>
      <c r="O13" s="1351"/>
      <c r="P13" s="1351"/>
      <c r="Q13" s="1351"/>
      <c r="R13" s="1351"/>
      <c r="S13" s="1351"/>
    </row>
    <row r="14" spans="1:19" ht="23.25" customHeight="1">
      <c r="A14" s="164" t="str">
        <f>IFERROR(VLOOKUP(E14,Préroulés_Indica[],11,FALSE),"-")</f>
        <v>-</v>
      </c>
      <c r="B14" s="165" t="str">
        <f>IFERROR(VLOOKUP(E14,Préroulés_Indica[],12,FALSE),"-")</f>
        <v>-</v>
      </c>
      <c r="C14" s="166" t="str">
        <f>IFERROR(VLOOKUP(E14,Préroulés_Indica[],13,FALSE),"-")</f>
        <v>-</v>
      </c>
      <c r="D14" s="167" t="str">
        <f>IFERROR(VLOOKUP(E14,Préroulés_Indica[],14,FALSE),"-")</f>
        <v>-</v>
      </c>
      <c r="E14" s="266" t="s">
        <v>271</v>
      </c>
      <c r="F14" s="268" t="str">
        <f>IFERROR(VLOOKUP(E14,Préroulés_Indica[],6,FALSE),"-")</f>
        <v>-</v>
      </c>
      <c r="G14" s="283" t="str">
        <f>IFERROR(VLOOKUP(E14,Préroulés_Indica[],16,FALSE),"-")</f>
        <v>-</v>
      </c>
      <c r="H14" s="170">
        <v>0.18</v>
      </c>
      <c r="I14" s="171"/>
      <c r="J14" s="172" t="str">
        <f>IFERROR(VLOOKUP(E14,Préroulés_Indica[],8,FALSE),"")</f>
        <v/>
      </c>
      <c r="K14" s="173" t="str">
        <f>IFERROR(VLOOKUP(E14,Préroulés_Indica[],2,FALSE),"-")</f>
        <v>-</v>
      </c>
      <c r="M14" s="1351"/>
      <c r="N14" s="1351"/>
      <c r="O14" s="1351"/>
      <c r="P14" s="1351"/>
      <c r="Q14" s="1351"/>
      <c r="R14" s="1351"/>
      <c r="S14" s="1351"/>
    </row>
    <row r="15" spans="1:19" ht="23.25" customHeight="1">
      <c r="A15" s="164" t="str">
        <f>IFERROR(VLOOKUP(E15,Préroulés_Indica[],11,FALSE),"-")</f>
        <v>-</v>
      </c>
      <c r="B15" s="165" t="str">
        <f>IFERROR(VLOOKUP(E15,Préroulés_Indica[],12,FALSE),"-")</f>
        <v>-</v>
      </c>
      <c r="C15" s="166" t="str">
        <f>IFERROR(VLOOKUP(E15,Préroulés_Indica[],13,FALSE),"-")</f>
        <v>-</v>
      </c>
      <c r="D15" s="167" t="str">
        <f>IFERROR(VLOOKUP(E15,Préroulés_Indica[],14,FALSE),"-")</f>
        <v>-</v>
      </c>
      <c r="E15" s="266" t="s">
        <v>272</v>
      </c>
      <c r="F15" s="268" t="str">
        <f>IFERROR(VLOOKUP(E15,Préroulés_Indica[],6,FALSE),"-")</f>
        <v>-</v>
      </c>
      <c r="G15" s="283" t="str">
        <f>IFERROR(VLOOKUP(E15,Préroulés_Indica[],16,FALSE),"-")</f>
        <v>-</v>
      </c>
      <c r="H15" s="170">
        <v>0.16</v>
      </c>
      <c r="I15" s="170"/>
      <c r="J15" s="172" t="str">
        <f>IFERROR(VLOOKUP(E15,Préroulés_Indica[],8,FALSE),"")</f>
        <v/>
      </c>
      <c r="K15" s="173" t="str">
        <f>IFERROR(VLOOKUP(E15,Préroulés_Indica[],2,FALSE),"-")</f>
        <v>-</v>
      </c>
      <c r="M15" s="1351"/>
      <c r="N15" s="1351"/>
      <c r="O15" s="1351"/>
      <c r="P15" s="1351"/>
      <c r="Q15" s="1351"/>
      <c r="R15" s="1351"/>
      <c r="S15" s="1351"/>
    </row>
    <row r="16" spans="1:19" ht="23.25" customHeight="1">
      <c r="A16" s="164" t="str">
        <f>IFERROR(VLOOKUP(E16,Préroulés_Indica[],11,FALSE),"-")</f>
        <v>-</v>
      </c>
      <c r="B16" s="165" t="str">
        <f>IFERROR(VLOOKUP(E16,Préroulés_Indica[],12,FALSE),"-")</f>
        <v>-</v>
      </c>
      <c r="C16" s="166" t="str">
        <f>IFERROR(VLOOKUP(E16,Préroulés_Indica[],13,FALSE),"-")</f>
        <v>-</v>
      </c>
      <c r="D16" s="167" t="str">
        <f>IFERROR(VLOOKUP(E16,Préroulés_Indica[],14,FALSE),"-")</f>
        <v>-</v>
      </c>
      <c r="E16" s="266" t="s">
        <v>273</v>
      </c>
      <c r="F16" s="268" t="str">
        <f>IFERROR(VLOOKUP(E16,Préroulés_Indica[],6,FALSE),"-")</f>
        <v>-</v>
      </c>
      <c r="G16" s="283" t="str">
        <f>IFERROR(VLOOKUP(E16,Préroulés_Indica[],16,FALSE),"-")</f>
        <v>-</v>
      </c>
      <c r="H16" s="170">
        <v>0.12</v>
      </c>
      <c r="I16" s="170" t="s">
        <v>42</v>
      </c>
      <c r="J16" s="172" t="str">
        <f>IFERROR(VLOOKUP(E16,Préroulés_Indica[],8,FALSE),"")</f>
        <v/>
      </c>
      <c r="K16" s="173" t="str">
        <f>IFERROR(VLOOKUP(E16,Préroulés_Indica[],2,FALSE),"-")</f>
        <v>-</v>
      </c>
      <c r="M16" s="1351"/>
      <c r="N16" s="1351"/>
      <c r="O16" s="1351"/>
      <c r="P16" s="1351"/>
      <c r="Q16" s="1351"/>
      <c r="R16" s="1351"/>
      <c r="S16" s="1351"/>
    </row>
    <row r="17" spans="1:19" ht="23.25" customHeight="1">
      <c r="A17" s="164" t="str">
        <f>IFERROR(VLOOKUP(E17,Préroulés_Indica[],11,FALSE),"-")</f>
        <v>-</v>
      </c>
      <c r="B17" s="165" t="str">
        <f>IFERROR(VLOOKUP(E17,Préroulés_Indica[],12,FALSE),"-")</f>
        <v>-</v>
      </c>
      <c r="C17" s="166" t="str">
        <f>IFERROR(VLOOKUP(E17,Préroulés_Indica[],13,FALSE),"-")</f>
        <v>-</v>
      </c>
      <c r="D17" s="167" t="str">
        <f>IFERROR(VLOOKUP(E17,Préroulés_Indica[],14,FALSE),"-")</f>
        <v>-</v>
      </c>
      <c r="E17" s="267" t="s">
        <v>50</v>
      </c>
      <c r="F17" s="268" t="str">
        <f>IFERROR(VLOOKUP(E17,Préroulés_Indica[],6,FALSE),"-")</f>
        <v>-</v>
      </c>
      <c r="G17" s="283" t="str">
        <f>IFERROR(VLOOKUP(E17,Préroulés_Indica[],16,FALSE),"-")</f>
        <v>-</v>
      </c>
      <c r="H17" s="170">
        <v>0.04</v>
      </c>
      <c r="I17" s="170">
        <v>0.08</v>
      </c>
      <c r="J17" s="172" t="str">
        <f>IFERROR(VLOOKUP(E17,Préroulés_Indica[],8,FALSE),"")</f>
        <v/>
      </c>
      <c r="K17" s="173" t="str">
        <f>IFERROR(VLOOKUP(E17,Préroulés_Indica[],2,FALSE),"-")</f>
        <v>-</v>
      </c>
      <c r="M17" s="1351"/>
      <c r="N17" s="1351"/>
      <c r="O17" s="1351"/>
      <c r="P17" s="1351"/>
      <c r="Q17" s="1351"/>
      <c r="R17" s="1351"/>
      <c r="S17" s="1351"/>
    </row>
    <row r="18" spans="1:19" ht="23.25" customHeight="1">
      <c r="A18" s="164" t="str">
        <f>IFERROR(VLOOKUP(E18,Préroulés_Indica[],11,FALSE),"-")</f>
        <v>-</v>
      </c>
      <c r="B18" s="165" t="str">
        <f>IFERROR(VLOOKUP(E18,Préroulés_Indica[],12,FALSE),"-")</f>
        <v>-</v>
      </c>
      <c r="C18" s="166" t="str">
        <f>IFERROR(VLOOKUP(E18,Préroulés_Indica[],13,FALSE),"-")</f>
        <v>-</v>
      </c>
      <c r="D18" s="167" t="str">
        <f>IFERROR(VLOOKUP(E18,Préroulés_Indica[],14,FALSE),"-")</f>
        <v>-</v>
      </c>
      <c r="E18" s="267" t="s">
        <v>52</v>
      </c>
      <c r="F18" s="268" t="str">
        <f>IFERROR(VLOOKUP(E18,Préroulés_Indica[],6,FALSE),"-")</f>
        <v>-</v>
      </c>
      <c r="G18" s="283" t="str">
        <f>IFERROR(VLOOKUP(E18,Préroulés_Indica[],16,FALSE),"-")</f>
        <v>-</v>
      </c>
      <c r="H18" s="170">
        <v>0.19</v>
      </c>
      <c r="I18" s="171" t="s">
        <v>42</v>
      </c>
      <c r="J18" s="172" t="str">
        <f>IFERROR(VLOOKUP(E18,Préroulés_Indica[],8,FALSE),"")</f>
        <v/>
      </c>
      <c r="K18" s="173" t="str">
        <f>IFERROR(VLOOKUP(E18,Préroulés_Indica[],2,FALSE),"-")</f>
        <v>-</v>
      </c>
      <c r="M18" s="1351"/>
      <c r="N18" s="1351"/>
      <c r="O18" s="1351"/>
      <c r="P18" s="1351"/>
      <c r="Q18" s="1351"/>
      <c r="R18" s="1351"/>
      <c r="S18" s="1351"/>
    </row>
    <row r="19" spans="1:19" ht="23.25" customHeight="1">
      <c r="A19" s="164" t="str">
        <f>IFERROR(VLOOKUP(E19,Préroulés_Indica[],11,FALSE),"-")</f>
        <v>-</v>
      </c>
      <c r="B19" s="165" t="str">
        <f>IFERROR(VLOOKUP(E19,Préroulés_Indica[],12,FALSE),"-")</f>
        <v>-</v>
      </c>
      <c r="C19" s="166" t="str">
        <f>IFERROR(VLOOKUP(E19,Préroulés_Indica[],13,FALSE),"-")</f>
        <v>-</v>
      </c>
      <c r="D19" s="167" t="str">
        <f>IFERROR(VLOOKUP(E19,Préroulés_Indica[],14,FALSE),"-")</f>
        <v>-</v>
      </c>
      <c r="E19" s="267" t="s">
        <v>53</v>
      </c>
      <c r="F19" s="268" t="str">
        <f>IFERROR(VLOOKUP(E19,Préroulés_Indica[],6,FALSE),"-")</f>
        <v>-</v>
      </c>
      <c r="G19" s="283" t="str">
        <f>IFERROR(VLOOKUP(E19,Préroulés_Indica[],16,FALSE),"-")</f>
        <v>-</v>
      </c>
      <c r="H19" s="170">
        <v>0.19</v>
      </c>
      <c r="I19" s="171" t="s">
        <v>42</v>
      </c>
      <c r="J19" s="172" t="str">
        <f>IFERROR(VLOOKUP(E19,Préroulés_Indica[],8,FALSE),"")</f>
        <v/>
      </c>
      <c r="K19" s="173" t="str">
        <f>IFERROR(VLOOKUP(E19,Préroulés_Indica[],2,FALSE),"-")</f>
        <v>-</v>
      </c>
      <c r="M19" s="1351"/>
      <c r="N19" s="1351"/>
      <c r="O19" s="1351"/>
      <c r="P19" s="1351"/>
      <c r="Q19" s="1351"/>
      <c r="R19" s="1351"/>
      <c r="S19" s="1351"/>
    </row>
    <row r="20" spans="1:19" ht="23.25" customHeight="1">
      <c r="A20" s="164" t="str">
        <f>IFERROR(VLOOKUP(E20,Préroulés_Indica[],11,FALSE),"-")</f>
        <v>-</v>
      </c>
      <c r="B20" s="165" t="str">
        <f>IFERROR(VLOOKUP(E20,Préroulés_Indica[],12,FALSE),"-")</f>
        <v>-</v>
      </c>
      <c r="C20" s="166" t="str">
        <f>IFERROR(VLOOKUP(E20,Préroulés_Indica[],13,FALSE),"-")</f>
        <v>-</v>
      </c>
      <c r="D20" s="167" t="str">
        <f>IFERROR(VLOOKUP(E20,Préroulés_Indica[],14,FALSE),"-")</f>
        <v>-</v>
      </c>
      <c r="E20" s="267" t="s">
        <v>54</v>
      </c>
      <c r="F20" s="268" t="str">
        <f>IFERROR(VLOOKUP(E20,Préroulés_Indica[],6,FALSE),"-")</f>
        <v>-</v>
      </c>
      <c r="G20" s="283" t="str">
        <f>IFERROR(VLOOKUP(E20,Préroulés_Indica[],16,FALSE),"-")</f>
        <v>-</v>
      </c>
      <c r="H20" s="170">
        <v>0.19</v>
      </c>
      <c r="I20" s="171" t="s">
        <v>42</v>
      </c>
      <c r="J20" s="172" t="str">
        <f>IFERROR(VLOOKUP(E20,Préroulés_Indica[],8,FALSE),"")</f>
        <v/>
      </c>
      <c r="K20" s="173" t="str">
        <f>IFERROR(VLOOKUP(E20,Préroulés_Indica[],2,FALSE),"-")</f>
        <v>-</v>
      </c>
      <c r="M20" s="1351"/>
      <c r="N20" s="1351"/>
      <c r="O20" s="1351"/>
      <c r="P20" s="1351"/>
      <c r="Q20" s="1351"/>
      <c r="R20" s="1351"/>
      <c r="S20" s="1351"/>
    </row>
    <row r="21" spans="1:19" ht="23.25" customHeight="1">
      <c r="A21" s="164">
        <f>IFERROR(VLOOKUP(E21,Préroulés_Indica[],11,FALSE),"-")</f>
        <v>12</v>
      </c>
      <c r="B21" s="165" t="str">
        <f>IFERROR(VLOOKUP(E21,Préroulés_Indica[],12,FALSE),"-")</f>
        <v>x</v>
      </c>
      <c r="C21" s="166">
        <f>IFERROR(VLOOKUP(E21,Préroulés_Indica[],13,FALSE),"-")</f>
        <v>0.5</v>
      </c>
      <c r="D21" s="167" t="str">
        <f>IFERROR(VLOOKUP(E21,Préroulés_Indica[],14,FALSE),"-")</f>
        <v>g</v>
      </c>
      <c r="E21" s="266" t="s">
        <v>57</v>
      </c>
      <c r="F21" s="268" t="str">
        <f>IFERROR(VLOOKUP(E21,Préroulés_Indica[],6,FALSE),"-")</f>
        <v>QcGoldtech</v>
      </c>
      <c r="G21" s="283">
        <f>IFERROR(VLOOKUP(E21,Préroulés_Indica[],16,FALSE),"-")</f>
        <v>49.7</v>
      </c>
      <c r="H21" s="170">
        <v>0.24</v>
      </c>
      <c r="I21" s="171" t="s">
        <v>42</v>
      </c>
      <c r="J21" s="172" t="str">
        <f>IFERROR(VLOOKUP(E21,Préroulés_Indica[],8,FALSE),"")</f>
        <v>Terreux / Sucré</v>
      </c>
      <c r="K21" s="173" t="str">
        <f>IFERROR(VLOOKUP(E21,Préroulés_Indica[],2,FALSE),"-")</f>
        <v>Qc</v>
      </c>
      <c r="M21" s="1351"/>
      <c r="N21" s="1351"/>
      <c r="O21" s="1351"/>
      <c r="P21" s="1351"/>
      <c r="Q21" s="1351"/>
      <c r="R21" s="1351"/>
      <c r="S21" s="1351"/>
    </row>
    <row r="22" spans="1:19" ht="23.25" customHeight="1">
      <c r="A22" s="164">
        <f>IFERROR(VLOOKUP(E22,Préroulés_Indica[],11,FALSE),"-")</f>
        <v>12</v>
      </c>
      <c r="B22" s="165" t="str">
        <f>IFERROR(VLOOKUP(E22,Préroulés_Indica[],12,FALSE),"-")</f>
        <v>x</v>
      </c>
      <c r="C22" s="166">
        <f>IFERROR(VLOOKUP(E22,Préroulés_Indica[],13,FALSE),"-")</f>
        <v>0.5</v>
      </c>
      <c r="D22" s="167" t="str">
        <f>IFERROR(VLOOKUP(E22,Préroulés_Indica[],14,FALSE),"-")</f>
        <v>g</v>
      </c>
      <c r="E22" s="266" t="s">
        <v>58</v>
      </c>
      <c r="F22" s="268" t="str">
        <f>IFERROR(VLOOKUP(E22,Préroulés_Indica[],6,FALSE),"-")</f>
        <v>Hexo Plus</v>
      </c>
      <c r="G22" s="283">
        <f>IFERROR(VLOOKUP(E22,Préroulés_Indica[],16,FALSE),"-")</f>
        <v>46.7</v>
      </c>
      <c r="H22" s="170">
        <v>0.21</v>
      </c>
      <c r="I22" s="171" t="s">
        <v>42</v>
      </c>
      <c r="J22" s="172" t="str">
        <f>IFERROR(VLOOKUP(E22,Préroulés_Indica[],8,FALSE),"")</f>
        <v>Fruité / Épicé</v>
      </c>
      <c r="K22" s="173" t="str">
        <f>IFERROR(VLOOKUP(E22,Préroulés_Indica[],2,FALSE),"-")</f>
        <v>Qc</v>
      </c>
      <c r="M22" s="1351"/>
      <c r="N22" s="1351"/>
      <c r="O22" s="1351"/>
      <c r="P22" s="1351"/>
      <c r="Q22" s="1351"/>
      <c r="R22" s="1351"/>
      <c r="S22" s="1351"/>
    </row>
    <row r="23" spans="1:19" ht="23.25" customHeight="1">
      <c r="A23" s="164" t="str">
        <f>IFERROR(VLOOKUP(E23,Préroulés_Indica[],11,FALSE),"-")</f>
        <v>-</v>
      </c>
      <c r="B23" s="165" t="str">
        <f>IFERROR(VLOOKUP(E23,Préroulés_Indica[],12,FALSE),"-")</f>
        <v>-</v>
      </c>
      <c r="C23" s="166" t="str">
        <f>IFERROR(VLOOKUP(E23,Préroulés_Indica[],13,FALSE),"-")</f>
        <v>-</v>
      </c>
      <c r="D23" s="167" t="str">
        <f>IFERROR(VLOOKUP(E23,Préroulés_Indica[],14,FALSE),"-")</f>
        <v>-</v>
      </c>
      <c r="E23" s="266" t="s">
        <v>55</v>
      </c>
      <c r="F23" s="268" t="str">
        <f>IFERROR(VLOOKUP(E23,Préroulés_Indica[],6,FALSE),"-")</f>
        <v>-</v>
      </c>
      <c r="G23" s="283" t="str">
        <f>IFERROR(VLOOKUP(E23,Préroulés_Indica[],16,FALSE),"-")</f>
        <v>-</v>
      </c>
      <c r="H23" s="170">
        <v>0.2</v>
      </c>
      <c r="I23" s="171" t="s">
        <v>42</v>
      </c>
      <c r="J23" s="172" t="str">
        <f>IFERROR(VLOOKUP(E23,Préroulés_Indica[],8,FALSE),"")</f>
        <v/>
      </c>
      <c r="K23" s="173" t="str">
        <f>IFERROR(VLOOKUP(E23,Préroulés_Indica[],2,FALSE),"-")</f>
        <v>-</v>
      </c>
      <c r="M23" s="1351"/>
      <c r="N23" s="1351"/>
      <c r="O23" s="1351"/>
      <c r="P23" s="1351"/>
      <c r="Q23" s="1351"/>
      <c r="R23" s="1351"/>
      <c r="S23" s="1351"/>
    </row>
    <row r="24" spans="1:19" ht="19.5" thickBot="1">
      <c r="A24" s="15"/>
      <c r="B24" s="22"/>
      <c r="C24" s="44"/>
      <c r="D24" s="7"/>
      <c r="E24" s="7"/>
      <c r="F24" s="29"/>
      <c r="G24" s="29"/>
      <c r="H24" s="3"/>
      <c r="M24" s="1351"/>
      <c r="N24" s="1351"/>
      <c r="O24" s="1351"/>
      <c r="P24" s="1351"/>
      <c r="Q24" s="1351"/>
      <c r="R24" s="1351"/>
      <c r="S24" s="1351"/>
    </row>
    <row r="25" spans="1:19" ht="39" customHeight="1" thickBot="1">
      <c r="A25" s="1358" t="s">
        <v>59</v>
      </c>
      <c r="B25" s="1359"/>
      <c r="C25" s="1359"/>
      <c r="D25" s="1359"/>
      <c r="E25" s="1359"/>
      <c r="F25" s="1359"/>
      <c r="G25" s="1359"/>
      <c r="H25" s="1359"/>
      <c r="I25" s="1359"/>
      <c r="J25" s="1359"/>
      <c r="K25" s="1360"/>
    </row>
    <row r="26" spans="1:19" ht="19.5" thickBot="1">
      <c r="A26" s="1339" t="s">
        <v>28</v>
      </c>
      <c r="B26" s="1340"/>
      <c r="C26" s="1340"/>
      <c r="D26" s="1341"/>
      <c r="E26" s="91" t="s">
        <v>29</v>
      </c>
      <c r="F26" s="91" t="s">
        <v>30</v>
      </c>
      <c r="G26" s="92" t="s">
        <v>31</v>
      </c>
      <c r="H26" s="114" t="s">
        <v>32</v>
      </c>
      <c r="I26" s="92" t="s">
        <v>33</v>
      </c>
      <c r="J26" s="92" t="s">
        <v>34</v>
      </c>
      <c r="K26" s="119" t="s">
        <v>35</v>
      </c>
    </row>
    <row r="27" spans="1:19" ht="6" customHeight="1" thickBot="1">
      <c r="A27" s="94" t="s">
        <v>36</v>
      </c>
      <c r="B27" s="95" t="s">
        <v>37</v>
      </c>
      <c r="C27" s="96" t="s">
        <v>38</v>
      </c>
      <c r="D27" s="97" t="s">
        <v>39</v>
      </c>
      <c r="E27" s="222" t="s">
        <v>29</v>
      </c>
      <c r="F27" s="223" t="s">
        <v>40</v>
      </c>
      <c r="G27" s="101" t="s">
        <v>31</v>
      </c>
      <c r="H27" s="115" t="s">
        <v>32</v>
      </c>
      <c r="I27" s="118" t="s">
        <v>33</v>
      </c>
      <c r="J27" s="118" t="s">
        <v>34</v>
      </c>
      <c r="K27" s="120" t="s">
        <v>35</v>
      </c>
    </row>
    <row r="28" spans="1:19" ht="23.25" customHeight="1">
      <c r="A28" s="177">
        <f>IFERROR(VLOOKUP(E28,Préroulés_Sativa[],11,FALSE),"-")</f>
        <v>1</v>
      </c>
      <c r="B28" s="178" t="str">
        <f>IFERROR(VLOOKUP(E28,Préroulés_Sativa[],12,FALSE),"-")</f>
        <v>x</v>
      </c>
      <c r="C28" s="179">
        <f>IFERROR(VLOOKUP(E28,Préroulés_Sativa[],13,FALSE),"-")</f>
        <v>1</v>
      </c>
      <c r="D28" s="167" t="str">
        <f>IFERROR(VLOOKUP(E28,Préroulés_Sativa[],14,FALSE),"-")</f>
        <v>g</v>
      </c>
      <c r="E28" s="295" t="s">
        <v>60</v>
      </c>
      <c r="F28" s="296" t="str">
        <f>IFERROR(VLOOKUP(E28,Préroulés_Sativa[],6,FALSE),"-")</f>
        <v>Good Supply</v>
      </c>
      <c r="G28" s="180">
        <f>IFERROR(VLOOKUP(E28,Préroulés_Sativa[],16,FALSE),"-")</f>
        <v>8.6</v>
      </c>
      <c r="H28" s="181">
        <v>999.99</v>
      </c>
      <c r="I28" s="170" t="s">
        <v>42</v>
      </c>
      <c r="J28" s="182" t="str">
        <f>IFERROR(VLOOKUP(E28,Préroulés_Sativa[],8,FALSE),"-")</f>
        <v>Citronné / Terreux</v>
      </c>
      <c r="K28" s="173" t="str">
        <f>IFERROR(VLOOKUP(E28,Préroulés_Sativa[],2,FALSE),"-")</f>
        <v>-</v>
      </c>
    </row>
    <row r="29" spans="1:19" ht="23.25" customHeight="1">
      <c r="A29" s="177" t="str">
        <f>IFERROR(VLOOKUP(E29,Préroulés_Sativa[],11,FALSE),"-")</f>
        <v>-</v>
      </c>
      <c r="B29" s="183" t="str">
        <f>IFERROR(VLOOKUP(E29,Préroulés_Sativa[],12,FALSE),"-")</f>
        <v>-</v>
      </c>
      <c r="C29" s="179" t="str">
        <f>IFERROR(VLOOKUP(E29,Préroulés_Sativa[],13,FALSE),"-")</f>
        <v>-</v>
      </c>
      <c r="D29" s="167" t="str">
        <f>IFERROR(VLOOKUP(E29,Préroulés_Sativa[],14,FALSE),"-")</f>
        <v>-</v>
      </c>
      <c r="E29" s="297" t="s">
        <v>61</v>
      </c>
      <c r="F29" s="211" t="str">
        <f>IFERROR(VLOOKUP(E29,Préroulés_Sativa[],6,FALSE),"-")</f>
        <v>-</v>
      </c>
      <c r="G29" s="230" t="str">
        <f>IFERROR(VLOOKUP(E29,Préroulés_Sativa[],16,FALSE),"-")</f>
        <v>-</v>
      </c>
      <c r="H29" s="181">
        <v>0.19</v>
      </c>
      <c r="I29" s="170" t="s">
        <v>42</v>
      </c>
      <c r="J29" s="172" t="str">
        <f>IFERROR(VLOOKUP(E29,Préroulés_Sativa[],8,FALSE),"-")</f>
        <v>-</v>
      </c>
      <c r="K29" s="173" t="str">
        <f>IFERROR(VLOOKUP(E29,Préroulés_Sativa[],2,FALSE),"-")</f>
        <v>-</v>
      </c>
    </row>
    <row r="30" spans="1:19" ht="23.25" customHeight="1">
      <c r="A30" s="177" t="str">
        <f>IFERROR(VLOOKUP(E30,Préroulés_Sativa[],11,FALSE),"-")</f>
        <v>-</v>
      </c>
      <c r="B30" s="183" t="str">
        <f>IFERROR(VLOOKUP(E30,Préroulés_Sativa[],12,FALSE),"-")</f>
        <v>-</v>
      </c>
      <c r="C30" s="179" t="str">
        <f>IFERROR(VLOOKUP(E30,Préroulés_Sativa[],13,FALSE),"-")</f>
        <v>-</v>
      </c>
      <c r="D30" s="186" t="str">
        <f>IFERROR(VLOOKUP(E30,Préroulés_Sativa[],14,FALSE),"-")</f>
        <v>-</v>
      </c>
      <c r="E30" s="297" t="s">
        <v>62</v>
      </c>
      <c r="F30" s="211" t="str">
        <f>IFERROR(VLOOKUP(E30,Préroulés_Sativa[],6,FALSE),"-")</f>
        <v>-</v>
      </c>
      <c r="G30" s="230" t="str">
        <f>IFERROR(VLOOKUP(E30,Préroulés_Sativa[],16,FALSE),"-")</f>
        <v>-</v>
      </c>
      <c r="H30" s="181">
        <v>0.19</v>
      </c>
      <c r="I30" s="170" t="s">
        <v>42</v>
      </c>
      <c r="J30" s="172" t="str">
        <f>IFERROR(VLOOKUP(E30,Préroulés_Sativa[],8,FALSE),"-")</f>
        <v>-</v>
      </c>
      <c r="K30" s="173" t="str">
        <f>IFERROR(VLOOKUP(E30,Préroulés_Sativa[],2,FALSE),"-")</f>
        <v>-</v>
      </c>
    </row>
    <row r="31" spans="1:19" ht="23.25" customHeight="1">
      <c r="A31" s="177" t="str">
        <f>IFERROR(VLOOKUP(E31,Préroulés_Sativa[],11,FALSE),"-")</f>
        <v>-</v>
      </c>
      <c r="B31" s="183" t="str">
        <f>IFERROR(VLOOKUP(E31,Préroulés_Sativa[],12,FALSE),"-")</f>
        <v>-</v>
      </c>
      <c r="C31" s="179" t="str">
        <f>IFERROR(VLOOKUP(E31,Préroulés_Sativa[],13,FALSE),"-")</f>
        <v>-</v>
      </c>
      <c r="D31" s="167" t="str">
        <f>IFERROR(VLOOKUP(E31,Préroulés_Sativa[],14,FALSE),"-")</f>
        <v>-</v>
      </c>
      <c r="E31" s="297" t="s">
        <v>66</v>
      </c>
      <c r="F31" s="211" t="str">
        <f>IFERROR(VLOOKUP(E31,Préroulés_Sativa[],6,FALSE),"-")</f>
        <v>-</v>
      </c>
      <c r="G31" s="230" t="str">
        <f>IFERROR(VLOOKUP(E31,Préroulés_Sativa[],16,FALSE),"-")</f>
        <v>-</v>
      </c>
      <c r="H31" s="181">
        <v>77.77</v>
      </c>
      <c r="I31" s="170" t="s">
        <v>42</v>
      </c>
      <c r="J31" s="172" t="str">
        <f>IFERROR(VLOOKUP(E31,Préroulés_Sativa[],8,FALSE),"-")</f>
        <v>-</v>
      </c>
      <c r="K31" s="173" t="str">
        <f>IFERROR(VLOOKUP(E31,Préroulés_Sativa[],2,FALSE),"-")</f>
        <v>-</v>
      </c>
    </row>
    <row r="32" spans="1:19" ht="23.25" customHeight="1">
      <c r="A32" s="177" t="str">
        <f>IFERROR(VLOOKUP(E32,Préroulés_Sativa[],11,FALSE),"-")</f>
        <v>-</v>
      </c>
      <c r="B32" s="183" t="str">
        <f>IFERROR(VLOOKUP(E32,Préroulés_Sativa[],12,FALSE),"-")</f>
        <v>-</v>
      </c>
      <c r="C32" s="179" t="str">
        <f>IFERROR(VLOOKUP(E32,Préroulés_Sativa[],13,FALSE),"-")</f>
        <v>-</v>
      </c>
      <c r="D32" s="167" t="str">
        <f>IFERROR(VLOOKUP(E32,Préroulés_Sativa[],14,FALSE),"-")</f>
        <v>-</v>
      </c>
      <c r="E32" s="297" t="s">
        <v>68</v>
      </c>
      <c r="F32" s="211" t="str">
        <f>IFERROR(VLOOKUP(E32,Préroulés_Sativa[],6,FALSE),"-")</f>
        <v>-</v>
      </c>
      <c r="G32" s="230" t="str">
        <f>IFERROR(VLOOKUP(E32,Préroulés_Sativa[],16,FALSE),"-")</f>
        <v>-</v>
      </c>
      <c r="H32" s="181">
        <v>66.66</v>
      </c>
      <c r="I32" s="170" t="s">
        <v>42</v>
      </c>
      <c r="J32" s="172" t="str">
        <f>IFERROR(VLOOKUP(E32,Préroulés_Sativa[],8,FALSE),"-")</f>
        <v>-</v>
      </c>
      <c r="K32" s="173" t="str">
        <f>IFERROR(VLOOKUP(E32,Préroulés_Sativa[],2,FALSE),"-")</f>
        <v>-</v>
      </c>
    </row>
    <row r="33" spans="1:11" ht="23.25" customHeight="1">
      <c r="A33" s="177">
        <f>IFERROR(VLOOKUP(E33,Préroulés_Sativa[],11,FALSE),"-")</f>
        <v>3</v>
      </c>
      <c r="B33" s="183" t="str">
        <f>IFERROR(VLOOKUP(E33,Préroulés_Sativa[],12,FALSE),"-")</f>
        <v>x</v>
      </c>
      <c r="C33" s="179">
        <f>IFERROR(VLOOKUP(E33,Préroulés_Sativa[],13,FALSE),"-")</f>
        <v>0.5</v>
      </c>
      <c r="D33" s="167" t="str">
        <f>IFERROR(VLOOKUP(E33,Préroulés_Sativa[],14,FALSE),"-")</f>
        <v>g</v>
      </c>
      <c r="E33" s="168" t="s">
        <v>63</v>
      </c>
      <c r="F33" s="211" t="str">
        <f>IFERROR(VLOOKUP(E33,Préroulés_Sativa[],6,FALSE),"-")</f>
        <v>Broken Coast</v>
      </c>
      <c r="G33" s="230">
        <f>IFERROR(VLOOKUP(E33,Préroulés_Sativa[],16,FALSE),"-")</f>
        <v>19.3</v>
      </c>
      <c r="H33" s="181">
        <v>0.3</v>
      </c>
      <c r="I33" s="170"/>
      <c r="J33" s="172" t="str">
        <f>IFERROR(VLOOKUP(E33,Préroulés_Sativa[],8,FALSE),"-")</f>
        <v>Citronné / Épicé</v>
      </c>
      <c r="K33" s="173" t="str">
        <f>IFERROR(VLOOKUP(E33,Préroulés_Sativa[],2,FALSE),"-")</f>
        <v>-</v>
      </c>
    </row>
    <row r="34" spans="1:11" ht="23.25" customHeight="1">
      <c r="A34" s="177" t="str">
        <f>IFERROR(VLOOKUP(E34,Préroulés_Sativa[],11,FALSE),"-")</f>
        <v>-</v>
      </c>
      <c r="B34" s="183" t="str">
        <f>IFERROR(VLOOKUP(E34,Préroulés_Sativa[],12,FALSE),"-")</f>
        <v>-</v>
      </c>
      <c r="C34" s="179" t="str">
        <f>IFERROR(VLOOKUP(E34,Préroulés_Sativa[],13,FALSE),"-")</f>
        <v>-</v>
      </c>
      <c r="D34" s="186" t="str">
        <f>IFERROR(VLOOKUP(E34,Préroulés_Sativa[],14,FALSE),"-")</f>
        <v>-</v>
      </c>
      <c r="E34" s="297" t="s">
        <v>64</v>
      </c>
      <c r="F34" s="211" t="str">
        <f>IFERROR(VLOOKUP(E34,Préroulés_Sativa[],6,FALSE),"-")</f>
        <v>-</v>
      </c>
      <c r="G34" s="230" t="str">
        <f>IFERROR(VLOOKUP(E34,Préroulés_Sativa[],16,FALSE),"-")</f>
        <v>-</v>
      </c>
      <c r="H34" s="181">
        <v>0.23</v>
      </c>
      <c r="I34" s="170" t="s">
        <v>42</v>
      </c>
      <c r="J34" s="172" t="str">
        <f>IFERROR(VLOOKUP(E34,Préroulés_Sativa[],8,FALSE),"-")</f>
        <v>-</v>
      </c>
      <c r="K34" s="173" t="str">
        <f>IFERROR(VLOOKUP(E34,Préroulés_Sativa[],2,FALSE),"-")</f>
        <v>-</v>
      </c>
    </row>
    <row r="35" spans="1:11" ht="23.25" customHeight="1">
      <c r="A35" s="177" t="str">
        <f>IFERROR(VLOOKUP(E35,Préroulés_Sativa[],11,FALSE),"-")</f>
        <v>-</v>
      </c>
      <c r="B35" s="183" t="str">
        <f>IFERROR(VLOOKUP(E35,Préroulés_Sativa[],12,FALSE),"-")</f>
        <v>-</v>
      </c>
      <c r="C35" s="179" t="str">
        <f>IFERROR(VLOOKUP(E35,Préroulés_Sativa[],13,FALSE),"-")</f>
        <v>-</v>
      </c>
      <c r="D35" s="186" t="str">
        <f>IFERROR(VLOOKUP(E35,Préroulés_Sativa[],14,FALSE),"-")</f>
        <v>-</v>
      </c>
      <c r="E35" s="168" t="s">
        <v>65</v>
      </c>
      <c r="F35" s="211" t="str">
        <f>IFERROR(VLOOKUP(E35,Préroulés_Sativa[],6,FALSE),"-")</f>
        <v>-</v>
      </c>
      <c r="G35" s="230" t="str">
        <f>IFERROR(VLOOKUP(E35,Préroulés_Sativa[],16,FALSE),"-")</f>
        <v>-</v>
      </c>
      <c r="H35" s="181">
        <v>0.23</v>
      </c>
      <c r="I35" s="170" t="s">
        <v>42</v>
      </c>
      <c r="J35" s="172" t="str">
        <f>IFERROR(VLOOKUP(E35,Préroulés_Sativa[],8,FALSE),"-")</f>
        <v>-</v>
      </c>
      <c r="K35" s="173" t="str">
        <f>IFERROR(VLOOKUP(E35,Préroulés_Sativa[],2,FALSE),"-")</f>
        <v>-</v>
      </c>
    </row>
    <row r="36" spans="1:11" ht="23.25" customHeight="1">
      <c r="A36" s="177" t="str">
        <f>IFERROR(VLOOKUP(E36,Préroulés_Sativa[],11,FALSE),"-")</f>
        <v>-</v>
      </c>
      <c r="B36" s="183" t="str">
        <f>IFERROR(VLOOKUP(E36,Préroulés_Sativa[],12,FALSE),"-")</f>
        <v>-</v>
      </c>
      <c r="C36" s="179" t="str">
        <f>IFERROR(VLOOKUP(E36,Préroulés_Sativa[],13,FALSE),"-")</f>
        <v>-</v>
      </c>
      <c r="D36" s="167" t="str">
        <f>IFERROR(VLOOKUP(E36,Préroulés_Sativa[],14,FALSE),"-")</f>
        <v>-</v>
      </c>
      <c r="E36" s="168" t="s">
        <v>67</v>
      </c>
      <c r="F36" s="211" t="str">
        <f>IFERROR(VLOOKUP(E36,Préroulés_Sativa[],6,FALSE),"-")</f>
        <v>-</v>
      </c>
      <c r="G36" s="230" t="str">
        <f>IFERROR(VLOOKUP(E36,Préroulés_Sativa[],16,FALSE),"-")</f>
        <v>-</v>
      </c>
      <c r="H36" s="181">
        <v>0.21</v>
      </c>
      <c r="I36" s="170" t="s">
        <v>42</v>
      </c>
      <c r="J36" s="172" t="str">
        <f>IFERROR(VLOOKUP(E36,Préroulés_Sativa[],8,FALSE),"-")</f>
        <v>-</v>
      </c>
      <c r="K36" s="173" t="str">
        <f>IFERROR(VLOOKUP(E36,Préroulés_Sativa[],2,FALSE),"-")</f>
        <v>-</v>
      </c>
    </row>
    <row r="37" spans="1:11" ht="23.25" customHeight="1">
      <c r="A37" s="177">
        <f>IFERROR(VLOOKUP(E37,Préroulés_Sativa[],11,FALSE),"-")</f>
        <v>3</v>
      </c>
      <c r="B37" s="183" t="str">
        <f>IFERROR(VLOOKUP(E37,Préroulés_Sativa[],12,FALSE),"-")</f>
        <v>x</v>
      </c>
      <c r="C37" s="179">
        <f>IFERROR(VLOOKUP(E37,Préroulés_Sativa[],13,FALSE),"-")</f>
        <v>0.5</v>
      </c>
      <c r="D37" s="167" t="str">
        <f>IFERROR(VLOOKUP(E37,Préroulés_Sativa[],14,FALSE),"-")</f>
        <v>g</v>
      </c>
      <c r="E37" s="297" t="s">
        <v>69</v>
      </c>
      <c r="F37" s="211" t="str">
        <f>IFERROR(VLOOKUP(E37,Préroulés_Sativa[],6,FALSE),"-")</f>
        <v>Namaste</v>
      </c>
      <c r="G37" s="230">
        <f>IFERROR(VLOOKUP(E37,Préroulés_Sativa[],16,FALSE),"-")</f>
        <v>17.100000000000001</v>
      </c>
      <c r="H37" s="187">
        <v>0.19</v>
      </c>
      <c r="I37" s="170" t="s">
        <v>42</v>
      </c>
      <c r="J37" s="172" t="str">
        <f>IFERROR(VLOOKUP(E37,Préroulés_Sativa[],8,FALSE),"-")</f>
        <v>Citronné / Fruité</v>
      </c>
      <c r="K37" s="173" t="str">
        <f>IFERROR(VLOOKUP(E37,Préroulés_Sativa[],2,FALSE),"-")</f>
        <v>Qc</v>
      </c>
    </row>
    <row r="38" spans="1:11" ht="23.25" customHeight="1">
      <c r="A38" s="177" t="str">
        <f>IFERROR(VLOOKUP(E38,Préroulés_Sativa[],11,FALSE),"-")</f>
        <v>-</v>
      </c>
      <c r="B38" s="183" t="str">
        <f>IFERROR(VLOOKUP(E38,Préroulés_Sativa[],12,FALSE),"-")</f>
        <v>-</v>
      </c>
      <c r="C38" s="179" t="str">
        <f>IFERROR(VLOOKUP(E38,Préroulés_Sativa[],13,FALSE),"-")</f>
        <v>-</v>
      </c>
      <c r="D38" s="167" t="str">
        <f>IFERROR(VLOOKUP(E38,Préroulés_Sativa[],14,FALSE),"-")</f>
        <v>-</v>
      </c>
      <c r="E38" s="297" t="s">
        <v>70</v>
      </c>
      <c r="F38" s="211" t="str">
        <f>IFERROR(VLOOKUP(E38,Préroulés_Sativa[],6,FALSE),"-")</f>
        <v>-</v>
      </c>
      <c r="G38" s="230" t="str">
        <f>IFERROR(VLOOKUP(E38,Préroulés_Sativa[],16,FALSE),"-")</f>
        <v>-</v>
      </c>
      <c r="H38" s="187">
        <v>0.19</v>
      </c>
      <c r="I38" s="170" t="s">
        <v>42</v>
      </c>
      <c r="J38" s="172" t="str">
        <f>IFERROR(VLOOKUP(E38,Préroulés_Sativa[],8,FALSE),"-")</f>
        <v>-</v>
      </c>
      <c r="K38" s="173" t="str">
        <f>IFERROR(VLOOKUP(E38,Préroulés_Sativa[],2,FALSE),"-")</f>
        <v>-</v>
      </c>
    </row>
    <row r="39" spans="1:11" ht="23.25" customHeight="1">
      <c r="A39" s="177" t="str">
        <f>IFERROR(VLOOKUP(E39,Préroulés_Sativa[],11,FALSE),"-")</f>
        <v>-</v>
      </c>
      <c r="B39" s="183" t="str">
        <f>IFERROR(VLOOKUP(E39,Préroulés_Sativa[],12,FALSE),"-")</f>
        <v>-</v>
      </c>
      <c r="C39" s="179" t="str">
        <f>IFERROR(VLOOKUP(E39,Préroulés_Sativa[],13,FALSE),"-")</f>
        <v>-</v>
      </c>
      <c r="D39" s="167" t="str">
        <f>IFERROR(VLOOKUP(E39,Préroulés_Sativa[],14,FALSE),"-")</f>
        <v>-</v>
      </c>
      <c r="E39" s="297" t="s">
        <v>71</v>
      </c>
      <c r="F39" s="211" t="str">
        <f>IFERROR(VLOOKUP(E39,Préroulés_Sativa[],6,FALSE),"-")</f>
        <v>-</v>
      </c>
      <c r="G39" s="230" t="str">
        <f>IFERROR(VLOOKUP(E39,Préroulés_Sativa[],16,FALSE),"-")</f>
        <v>-</v>
      </c>
      <c r="H39" s="187">
        <v>0.18</v>
      </c>
      <c r="I39" s="170" t="s">
        <v>42</v>
      </c>
      <c r="J39" s="172" t="str">
        <f>IFERROR(VLOOKUP(E39,Préroulés_Sativa[],8,FALSE),"-")</f>
        <v>-</v>
      </c>
      <c r="K39" s="173" t="str">
        <f>IFERROR(VLOOKUP(E39,Préroulés_Sativa[],2,FALSE),"-")</f>
        <v>-</v>
      </c>
    </row>
    <row r="40" spans="1:11" ht="23.25" customHeight="1">
      <c r="A40" s="177" t="str">
        <f>IFERROR(VLOOKUP(E40,Préroulés_Sativa[],11,FALSE),"-")</f>
        <v>-</v>
      </c>
      <c r="B40" s="183" t="str">
        <f>IFERROR(VLOOKUP(E40,Préroulés_Sativa[],12,FALSE),"-")</f>
        <v>-</v>
      </c>
      <c r="C40" s="179" t="str">
        <f>IFERROR(VLOOKUP(E40,Préroulés_Sativa[],13,FALSE),"-")</f>
        <v>-</v>
      </c>
      <c r="D40" s="167" t="str">
        <f>IFERROR(VLOOKUP(E40,Préroulés_Sativa[],14,FALSE),"-")</f>
        <v>-</v>
      </c>
      <c r="E40" s="297" t="s">
        <v>72</v>
      </c>
      <c r="F40" s="211" t="str">
        <f>IFERROR(VLOOKUP(E40,Préroulés_Sativa[],6,FALSE),"-")</f>
        <v>-</v>
      </c>
      <c r="G40" s="230" t="str">
        <f>IFERROR(VLOOKUP(E40,Préroulés_Sativa[],16,FALSE),"-")</f>
        <v>-</v>
      </c>
      <c r="H40" s="187">
        <v>0.18</v>
      </c>
      <c r="I40" s="170" t="s">
        <v>42</v>
      </c>
      <c r="J40" s="172" t="str">
        <f>IFERROR(VLOOKUP(E40,Préroulés_Sativa[],8,FALSE),"-")</f>
        <v>-</v>
      </c>
      <c r="K40" s="173" t="str">
        <f>IFERROR(VLOOKUP(E40,Préroulés_Sativa[],2,FALSE),"-")</f>
        <v>-</v>
      </c>
    </row>
    <row r="41" spans="1:11" ht="23.25" customHeight="1">
      <c r="A41" s="177" t="str">
        <f>IFERROR(VLOOKUP(E41,Préroulés_Sativa[],11,FALSE),"-")</f>
        <v>-</v>
      </c>
      <c r="B41" s="183" t="str">
        <f>IFERROR(VLOOKUP(E41,Préroulés_Sativa[],12,FALSE),"-")</f>
        <v>-</v>
      </c>
      <c r="C41" s="179" t="str">
        <f>IFERROR(VLOOKUP(E41,Préroulés_Sativa[],13,FALSE),"-")</f>
        <v>-</v>
      </c>
      <c r="D41" s="167" t="str">
        <f>IFERROR(VLOOKUP(E41,Préroulés_Sativa[],14,FALSE),"-")</f>
        <v>-</v>
      </c>
      <c r="E41" s="168" t="s">
        <v>73</v>
      </c>
      <c r="F41" s="211" t="str">
        <f>IFERROR(VLOOKUP(E41,Préroulés_Sativa[],6,FALSE),"-")</f>
        <v>-</v>
      </c>
      <c r="G41" s="230" t="str">
        <f>IFERROR(VLOOKUP(E41,Préroulés_Sativa[],16,FALSE),"-")</f>
        <v>-</v>
      </c>
      <c r="H41" s="181">
        <v>0.04</v>
      </c>
      <c r="I41" s="170">
        <v>7.0000000000000007E-2</v>
      </c>
      <c r="J41" s="172" t="str">
        <f>IFERROR(VLOOKUP(E41,Préroulés_Sativa[],8,FALSE),"-")</f>
        <v>-</v>
      </c>
      <c r="K41" s="173" t="str">
        <f>IFERROR(VLOOKUP(E41,Préroulés_Sativa[],2,FALSE),"-")</f>
        <v>-</v>
      </c>
    </row>
    <row r="42" spans="1:11" ht="23.25" customHeight="1">
      <c r="A42" s="177">
        <f>IFERROR(VLOOKUP(E42,Préroulés_Sativa[],11,FALSE),"-")</f>
        <v>3</v>
      </c>
      <c r="B42" s="183" t="str">
        <f>IFERROR(VLOOKUP(E42,Préroulés_Sativa[],12,FALSE),"-")</f>
        <v>x</v>
      </c>
      <c r="C42" s="179">
        <f>IFERROR(VLOOKUP(E42,Préroulés_Sativa[],13,FALSE),"-")</f>
        <v>0.33</v>
      </c>
      <c r="D42" s="186" t="str">
        <f>IFERROR(VLOOKUP(E42,Préroulés_Sativa[],14,FALSE),"-")</f>
        <v>g</v>
      </c>
      <c r="E42" s="168" t="s">
        <v>74</v>
      </c>
      <c r="F42" s="211" t="str">
        <f>IFERROR(VLOOKUP(E42,Préroulés_Sativa[],6,FALSE),"-")</f>
        <v>Solei</v>
      </c>
      <c r="G42" s="230">
        <f>IFERROR(VLOOKUP(E42,Préroulés_Sativa[],16,FALSE),"-")</f>
        <v>9.4</v>
      </c>
      <c r="H42" s="181">
        <v>0</v>
      </c>
      <c r="I42" s="170">
        <v>0.16</v>
      </c>
      <c r="J42" s="172" t="str">
        <f>IFERROR(VLOOKUP(E42,Préroulés_Sativa[],8,FALSE),"-")</f>
        <v>Moufette / Épicé</v>
      </c>
      <c r="K42" s="173" t="str">
        <f>IFERROR(VLOOKUP(E42,Préroulés_Sativa[],2,FALSE),"-")</f>
        <v>-</v>
      </c>
    </row>
    <row r="43" spans="1:11" ht="23.25" customHeight="1">
      <c r="A43" s="177" t="str">
        <f>IFERROR(VLOOKUP(E43,Préroulés_Sativa[],11,FALSE),"-")</f>
        <v>-</v>
      </c>
      <c r="B43" s="183" t="str">
        <f>IFERROR(VLOOKUP(E43,Préroulés_Sativa[],12,FALSE),"-")</f>
        <v>-</v>
      </c>
      <c r="C43" s="179" t="str">
        <f>IFERROR(VLOOKUP(E43,Préroulés_Sativa[],13,FALSE),"-")</f>
        <v>-</v>
      </c>
      <c r="D43" s="167" t="str">
        <f>IFERROR(VLOOKUP(E43,Préroulés_Sativa[],14,FALSE),"-")</f>
        <v>-</v>
      </c>
      <c r="E43" s="297" t="s">
        <v>75</v>
      </c>
      <c r="F43" s="211" t="str">
        <f>IFERROR(VLOOKUP(E43,Préroulés_Sativa[],6,FALSE),"-")</f>
        <v>-</v>
      </c>
      <c r="G43" s="230" t="str">
        <f>IFERROR(VLOOKUP(E43,Préroulés_Sativa[],16,FALSE),"-")</f>
        <v>-</v>
      </c>
      <c r="H43" s="181">
        <v>0.19</v>
      </c>
      <c r="I43" s="170" t="s">
        <v>42</v>
      </c>
      <c r="J43" s="172" t="str">
        <f>IFERROR(VLOOKUP(E43,Préroulés_Sativa[],8,FALSE),"-")</f>
        <v>-</v>
      </c>
      <c r="K43" s="173" t="str">
        <f>IFERROR(VLOOKUP(E43,Préroulés_Sativa[],2,FALSE),"-")</f>
        <v>-</v>
      </c>
    </row>
    <row r="44" spans="1:11" ht="23.25" customHeight="1">
      <c r="A44" s="177" t="str">
        <f>IFERROR(VLOOKUP(E44,Préroulés_Sativa[],11,FALSE),"-")</f>
        <v>-</v>
      </c>
      <c r="B44" s="183" t="str">
        <f>IFERROR(VLOOKUP(E44,Préroulés_Sativa[],12,FALSE),"-")</f>
        <v>-</v>
      </c>
      <c r="C44" s="179" t="str">
        <f>IFERROR(VLOOKUP(E44,Préroulés_Sativa[],13,FALSE),"-")</f>
        <v>-</v>
      </c>
      <c r="D44" s="167" t="str">
        <f>IFERROR(VLOOKUP(E44,Préroulés_Sativa[],14,FALSE),"-")</f>
        <v>-</v>
      </c>
      <c r="E44" s="168" t="s">
        <v>76</v>
      </c>
      <c r="F44" s="211" t="str">
        <f>IFERROR(VLOOKUP(E44,Préroulés_Sativa[],6,FALSE),"-")</f>
        <v>-</v>
      </c>
      <c r="G44" s="230" t="str">
        <f>IFERROR(VLOOKUP(E44,Préroulés_Sativa[],16,FALSE),"-")</f>
        <v>-</v>
      </c>
      <c r="H44" s="181">
        <v>0.26</v>
      </c>
      <c r="I44" s="170"/>
      <c r="J44" s="172" t="str">
        <f>IFERROR(VLOOKUP(E44,Préroulés_Sativa[],8,FALSE),"-")</f>
        <v>-</v>
      </c>
      <c r="K44" s="173" t="str">
        <f>IFERROR(VLOOKUP(E44,Préroulés_Sativa[],2,FALSE),"-")</f>
        <v>-</v>
      </c>
    </row>
    <row r="45" spans="1:11" ht="23.25" customHeight="1">
      <c r="A45" s="177">
        <f>IFERROR(VLOOKUP(E45,Préroulés_Sativa[],11,FALSE),"-")</f>
        <v>5</v>
      </c>
      <c r="B45" s="183" t="str">
        <f>IFERROR(VLOOKUP(E45,Préroulés_Sativa[],12,FALSE),"-")</f>
        <v>x</v>
      </c>
      <c r="C45" s="179">
        <f>IFERROR(VLOOKUP(E45,Préroulés_Sativa[],13,FALSE),"-")</f>
        <v>0.5</v>
      </c>
      <c r="D45" s="167" t="str">
        <f>IFERROR(VLOOKUP(E45,Préroulés_Sativa[],14,FALSE),"-")</f>
        <v>g</v>
      </c>
      <c r="E45" s="297" t="s">
        <v>77</v>
      </c>
      <c r="F45" s="211" t="str">
        <f>IFERROR(VLOOKUP(E45,Préroulés_Sativa[],6,FALSE),"-")</f>
        <v>QcGoldtech</v>
      </c>
      <c r="G45" s="230">
        <f>IFERROR(VLOOKUP(E45,Préroulés_Sativa[],16,FALSE),"-")</f>
        <v>21.9</v>
      </c>
      <c r="H45" s="181">
        <v>0.26</v>
      </c>
      <c r="I45" s="170" t="s">
        <v>42</v>
      </c>
      <c r="J45" s="172" t="str">
        <f>IFERROR(VLOOKUP(E45,Préroulés_Sativa[],8,FALSE),"-")</f>
        <v>Épicé / Fruité</v>
      </c>
      <c r="K45" s="173" t="str">
        <f>IFERROR(VLOOKUP(E45,Préroulés_Sativa[],2,FALSE),"-")</f>
        <v>Qc</v>
      </c>
    </row>
    <row r="46" spans="1:11" ht="23.25" customHeight="1">
      <c r="A46" s="177" t="str">
        <f>IFERROR(VLOOKUP(E46,Préroulés_Sativa[],11,FALSE),"-")</f>
        <v>-</v>
      </c>
      <c r="B46" s="183" t="str">
        <f>IFERROR(VLOOKUP(E46,Préroulés_Sativa[],12,FALSE),"-")</f>
        <v>-</v>
      </c>
      <c r="C46" s="179" t="str">
        <f>IFERROR(VLOOKUP(E46,Préroulés_Sativa[],13,FALSE),"-")</f>
        <v>-</v>
      </c>
      <c r="D46" s="167" t="str">
        <f>IFERROR(VLOOKUP(E46,Préroulés_Sativa[],14,FALSE),"-")</f>
        <v>-</v>
      </c>
      <c r="E46" s="297" t="s">
        <v>76</v>
      </c>
      <c r="F46" s="211" t="str">
        <f>IFERROR(VLOOKUP(E46,Préroulés_Sativa[],6,FALSE),"-")</f>
        <v>-</v>
      </c>
      <c r="G46" s="230" t="str">
        <f>IFERROR(VLOOKUP(E46,Préroulés_Sativa[],16,FALSE),"-")</f>
        <v>-</v>
      </c>
      <c r="H46" s="181">
        <v>0.24</v>
      </c>
      <c r="I46" s="170" t="s">
        <v>42</v>
      </c>
      <c r="J46" s="172" t="str">
        <f>IFERROR(VLOOKUP(E46,Préroulés_Sativa[],8,FALSE),"-")</f>
        <v>-</v>
      </c>
      <c r="K46" s="173" t="str">
        <f>IFERROR(VLOOKUP(E46,Préroulés_Sativa[],2,FALSE),"-")</f>
        <v>-</v>
      </c>
    </row>
    <row r="47" spans="1:11" ht="23.25" customHeight="1">
      <c r="A47" s="177">
        <f>IFERROR(VLOOKUP(E47,Préroulés_Sativa[],11,FALSE),"-")</f>
        <v>6</v>
      </c>
      <c r="B47" s="183" t="str">
        <f>IFERROR(VLOOKUP(E47,Préroulés_Sativa[],12,FALSE),"-")</f>
        <v>x</v>
      </c>
      <c r="C47" s="179">
        <f>IFERROR(VLOOKUP(E47,Préroulés_Sativa[],13,FALSE),"-")</f>
        <v>0.6</v>
      </c>
      <c r="D47" s="167" t="str">
        <f>IFERROR(VLOOKUP(E47,Préroulés_Sativa[],14,FALSE),"-")</f>
        <v>g</v>
      </c>
      <c r="E47" s="297" t="s">
        <v>78</v>
      </c>
      <c r="F47" s="211" t="str">
        <f>IFERROR(VLOOKUP(E47,Préroulés_Sativa[],6,FALSE),"-")</f>
        <v>Fleurs de Lise</v>
      </c>
      <c r="G47" s="230">
        <f>IFERROR(VLOOKUP(E47,Préroulés_Sativa[],16,FALSE),"-")</f>
        <v>34</v>
      </c>
      <c r="H47" s="181">
        <v>0.26</v>
      </c>
      <c r="I47" s="170" t="s">
        <v>42</v>
      </c>
      <c r="J47" s="172" t="str">
        <f>IFERROR(VLOOKUP(E47,Préroulés_Sativa[],8,FALSE),"-")</f>
        <v>Diesel / Citronné</v>
      </c>
      <c r="K47" s="173" t="str">
        <f>IFERROR(VLOOKUP(E47,Préroulés_Sativa[],2,FALSE),"-")</f>
        <v>Qc</v>
      </c>
    </row>
    <row r="48" spans="1:11" ht="23.25" customHeight="1">
      <c r="A48" s="177">
        <f>IFERROR(VLOOKUP(E48,Préroulés_Sativa[],11,FALSE),"-")</f>
        <v>7</v>
      </c>
      <c r="B48" s="183" t="str">
        <f>IFERROR(VLOOKUP(E48,Préroulés_Sativa[],12,FALSE),"-")</f>
        <v>x</v>
      </c>
      <c r="C48" s="179">
        <f>IFERROR(VLOOKUP(E48,Préroulés_Sativa[],13,FALSE),"-")</f>
        <v>0.5</v>
      </c>
      <c r="D48" s="167" t="str">
        <f>IFERROR(VLOOKUP(E48,Préroulés_Sativa[],14,FALSE),"-")</f>
        <v>g</v>
      </c>
      <c r="E48" s="168" t="s">
        <v>79</v>
      </c>
      <c r="F48" s="211" t="str">
        <f>IFERROR(VLOOKUP(E48,Préroulés_Sativa[],6,FALSE),"-")</f>
        <v>Good Supply</v>
      </c>
      <c r="G48" s="230">
        <f>IFERROR(VLOOKUP(E48,Préroulés_Sativa[],16,FALSE),"-")</f>
        <v>29.9</v>
      </c>
      <c r="H48" s="181">
        <v>0.21</v>
      </c>
      <c r="I48" s="170" t="s">
        <v>42</v>
      </c>
      <c r="J48" s="172" t="str">
        <f>IFERROR(VLOOKUP(E48,Préroulés_Sativa[],8,FALSE),"-")</f>
        <v>Citronné / Terreux</v>
      </c>
      <c r="K48" s="173" t="str">
        <f>IFERROR(VLOOKUP(E48,Préroulés_Sativa[],2,FALSE),"-")</f>
        <v>-</v>
      </c>
    </row>
    <row r="49" spans="1:11" ht="23.25" customHeight="1">
      <c r="A49" s="177">
        <f>IFERROR(VLOOKUP(E49,Préroulés_Sativa[],11,FALSE),"-")</f>
        <v>7</v>
      </c>
      <c r="B49" s="183" t="str">
        <f>IFERROR(VLOOKUP(E49,Préroulés_Sativa[],12,FALSE),"-")</f>
        <v>x</v>
      </c>
      <c r="C49" s="179">
        <f>IFERROR(VLOOKUP(E49,Préroulés_Sativa[],13,FALSE),"-")</f>
        <v>0.3</v>
      </c>
      <c r="D49" s="167" t="str">
        <f>IFERROR(VLOOKUP(E49,Préroulés_Sativa[],14,FALSE),"-")</f>
        <v>g</v>
      </c>
      <c r="E49" s="168" t="s">
        <v>80</v>
      </c>
      <c r="F49" s="211" t="str">
        <f>IFERROR(VLOOKUP(E49,Préroulés_Sativa[],6,FALSE),"-")</f>
        <v>Daily Special</v>
      </c>
      <c r="G49" s="230">
        <f>IFERROR(VLOOKUP(E49,Préroulés_Sativa[],16,FALSE),"-")</f>
        <v>16</v>
      </c>
      <c r="H49" s="181">
        <v>0.2</v>
      </c>
      <c r="I49" s="170" t="s">
        <v>42</v>
      </c>
      <c r="J49" s="172" t="str">
        <f>IFERROR(VLOOKUP(E49,Préroulés_Sativa[],8,FALSE),"-")</f>
        <v>- / -</v>
      </c>
      <c r="K49" s="173" t="str">
        <f>IFERROR(VLOOKUP(E49,Préroulés_Sativa[],2,FALSE),"-")</f>
        <v>-</v>
      </c>
    </row>
    <row r="50" spans="1:11" ht="23.25" customHeight="1">
      <c r="A50" s="177" t="str">
        <f>IFERROR(VLOOKUP(E50,Préroulés_Sativa[],11,FALSE),"-")</f>
        <v>-</v>
      </c>
      <c r="B50" s="183" t="str">
        <f>IFERROR(VLOOKUP(E50,Préroulés_Sativa[],12,FALSE),"-")</f>
        <v>-</v>
      </c>
      <c r="C50" s="179" t="str">
        <f>IFERROR(VLOOKUP(E50,Préroulés_Sativa[],13,FALSE),"-")</f>
        <v>-</v>
      </c>
      <c r="D50" s="167" t="str">
        <f>IFERROR(VLOOKUP(E50,Préroulés_Sativa[],14,FALSE),"-")</f>
        <v>-</v>
      </c>
      <c r="E50" s="168" t="s">
        <v>81</v>
      </c>
      <c r="F50" s="211" t="str">
        <f>IFERROR(VLOOKUP(E50,Préroulés_Sativa[],6,FALSE),"-")</f>
        <v>-</v>
      </c>
      <c r="G50" s="230" t="str">
        <f>IFERROR(VLOOKUP(E50,Préroulés_Sativa[],16,FALSE),"-")</f>
        <v>-</v>
      </c>
      <c r="H50" s="181">
        <v>0.19</v>
      </c>
      <c r="I50" s="170" t="s">
        <v>42</v>
      </c>
      <c r="J50" s="172" t="str">
        <f>IFERROR(VLOOKUP(E50,Préroulés_Sativa[],8,FALSE),"-")</f>
        <v>-</v>
      </c>
      <c r="K50" s="173" t="str">
        <f>IFERROR(VLOOKUP(E50,Préroulés_Sativa[],2,FALSE),"-")</f>
        <v>-</v>
      </c>
    </row>
    <row r="51" spans="1:11" ht="23.25" customHeight="1">
      <c r="A51" s="177" t="str">
        <f>IFERROR(VLOOKUP(E51,Préroulés_Sativa[],11,FALSE),"-")</f>
        <v>-</v>
      </c>
      <c r="B51" s="183" t="str">
        <f>IFERROR(VLOOKUP(E51,Préroulés_Sativa[],12,FALSE),"-")</f>
        <v>-</v>
      </c>
      <c r="C51" s="179" t="str">
        <f>IFERROR(VLOOKUP(E51,Préroulés_Sativa[],13,FALSE),"-")</f>
        <v>-</v>
      </c>
      <c r="D51" s="167" t="str">
        <f>IFERROR(VLOOKUP(E51,Préroulés_Sativa[],14,FALSE),"-")</f>
        <v>-</v>
      </c>
      <c r="E51" s="297" t="s">
        <v>82</v>
      </c>
      <c r="F51" s="211" t="str">
        <f>IFERROR(VLOOKUP(E51,Préroulés_Sativa[],6,FALSE),"-")</f>
        <v>-</v>
      </c>
      <c r="G51" s="230" t="str">
        <f>IFERROR(VLOOKUP(E51,Préroulés_Sativa[],16,FALSE),"-")</f>
        <v>-</v>
      </c>
      <c r="H51" s="181">
        <v>0.2</v>
      </c>
      <c r="I51" s="170" t="s">
        <v>42</v>
      </c>
      <c r="J51" s="172" t="str">
        <f>IFERROR(VLOOKUP(E51,Préroulés_Sativa[],8,FALSE),"-")</f>
        <v>-</v>
      </c>
      <c r="K51" s="173" t="str">
        <f>IFERROR(VLOOKUP(E51,Préroulés_Sativa[],2,FALSE),"-")</f>
        <v>-</v>
      </c>
    </row>
    <row r="52" spans="1:11" ht="23.25" customHeight="1">
      <c r="A52" s="177" t="str">
        <f>IFERROR(VLOOKUP(E52,Préroulés_Sativa[],11,FALSE),"-")</f>
        <v>-</v>
      </c>
      <c r="B52" s="183" t="str">
        <f>IFERROR(VLOOKUP(E52,Préroulés_Sativa[],12,FALSE),"-")</f>
        <v>-</v>
      </c>
      <c r="C52" s="179" t="str">
        <f>IFERROR(VLOOKUP(E52,Préroulés_Sativa[],13,FALSE),"-")</f>
        <v>-</v>
      </c>
      <c r="D52" s="167" t="str">
        <f>IFERROR(VLOOKUP(E52,Préroulés_Sativa[],14,FALSE),"-")</f>
        <v>-</v>
      </c>
      <c r="E52" s="297" t="s">
        <v>274</v>
      </c>
      <c r="F52" s="211" t="str">
        <f>IFERROR(VLOOKUP(E52,Préroulés_Sativa[],6,FALSE),"-")</f>
        <v>-</v>
      </c>
      <c r="G52" s="230" t="str">
        <f>IFERROR(VLOOKUP(E52,Préroulés_Sativa[],16,FALSE),"-")</f>
        <v>-</v>
      </c>
      <c r="H52" s="181">
        <v>0.17</v>
      </c>
      <c r="I52" s="170" t="s">
        <v>42</v>
      </c>
      <c r="J52" s="172" t="str">
        <f>IFERROR(VLOOKUP(E52,Préroulés_Sativa[],8,FALSE),"-")</f>
        <v>-</v>
      </c>
      <c r="K52" s="173" t="str">
        <f>IFERROR(VLOOKUP(E52,Préroulés_Sativa[],2,FALSE),"-")</f>
        <v>-</v>
      </c>
    </row>
    <row r="53" spans="1:11" ht="23.25" customHeight="1">
      <c r="A53" s="177">
        <f>IFERROR(VLOOKUP(E53,Préroulés_Sativa[],11,FALSE),"-")</f>
        <v>12</v>
      </c>
      <c r="B53" s="183" t="str">
        <f>IFERROR(VLOOKUP(E53,Préroulés_Sativa[],12,FALSE),"-")</f>
        <v>x</v>
      </c>
      <c r="C53" s="179">
        <f>IFERROR(VLOOKUP(E53,Préroulés_Sativa[],13,FALSE),"-")</f>
        <v>0.6</v>
      </c>
      <c r="D53" s="186" t="str">
        <f>IFERROR(VLOOKUP(E53,Préroulés_Sativa[],14,FALSE),"-")</f>
        <v>g</v>
      </c>
      <c r="E53" s="297" t="s">
        <v>84</v>
      </c>
      <c r="F53" s="211" t="str">
        <f>IFERROR(VLOOKUP(E53,Préroulés_Sativa[],6,FALSE),"-")</f>
        <v>Original Stash</v>
      </c>
      <c r="G53" s="230">
        <f>IFERROR(VLOOKUP(E53,Préroulés_Sativa[],16,FALSE),"-")</f>
        <v>38.5</v>
      </c>
      <c r="H53" s="181">
        <v>0.14000000000000001</v>
      </c>
      <c r="I53" s="170" t="s">
        <v>42</v>
      </c>
      <c r="J53" s="172" t="str">
        <f>IFERROR(VLOOKUP(E53,Préroulés_Sativa[],8,FALSE),"-")</f>
        <v>- / -</v>
      </c>
      <c r="K53" s="173" t="str">
        <f>IFERROR(VLOOKUP(E53,Préroulés_Sativa[],2,FALSE),"-")</f>
        <v>Qc</v>
      </c>
    </row>
    <row r="54" spans="1:11" ht="23.25" customHeight="1" thickBot="1">
      <c r="A54" s="189">
        <f>IFERROR(VLOOKUP(E54,Préroulés_Sativa[],11,FALSE),"-")</f>
        <v>14</v>
      </c>
      <c r="B54" s="190" t="str">
        <f>IFERROR(VLOOKUP(E54,Préroulés_Sativa[],12,FALSE),"-")</f>
        <v>x</v>
      </c>
      <c r="C54" s="191">
        <f>IFERROR(VLOOKUP(E54,Préroulés_Sativa[],13,FALSE),"-")</f>
        <v>0.6</v>
      </c>
      <c r="D54" s="293" t="str">
        <f>IFERROR(VLOOKUP(E54,Préroulés_Sativa[],14,FALSE),"-")</f>
        <v>g</v>
      </c>
      <c r="E54" s="174" t="s">
        <v>168</v>
      </c>
      <c r="F54" s="294" t="str">
        <f>IFERROR(VLOOKUP(E54,Préroulés_Sativa[],6,FALSE),"-")</f>
        <v>Nugz</v>
      </c>
      <c r="G54" s="264">
        <f>IFERROR(VLOOKUP(E54,Préroulés_Sativa[],16,FALSE),"-")</f>
        <v>49.4</v>
      </c>
      <c r="H54" s="192"/>
      <c r="I54" s="193"/>
      <c r="J54" s="194" t="str">
        <f>IFERROR(VLOOKUP(E54,Préroulés_Sativa[],8,FALSE),"-")</f>
        <v>Citronné / Sucré</v>
      </c>
      <c r="K54" s="195" t="str">
        <f>IFERROR(VLOOKUP(E54,Préroulés_Sativa[],2,FALSE),"-")</f>
        <v>Qc</v>
      </c>
    </row>
    <row r="55" spans="1:11" ht="18" thickBot="1">
      <c r="A55" s="17"/>
      <c r="B55" s="48"/>
      <c r="C55" s="49"/>
      <c r="D55" s="50"/>
      <c r="E55" s="51"/>
      <c r="F55" s="52"/>
      <c r="G55" s="52"/>
      <c r="H55" s="53"/>
      <c r="I55" s="18"/>
      <c r="J55" s="17"/>
      <c r="K55" s="17"/>
    </row>
    <row r="56" spans="1:11" ht="39" customHeight="1" thickBot="1">
      <c r="A56" s="1358" t="s">
        <v>85</v>
      </c>
      <c r="B56" s="1359"/>
      <c r="C56" s="1359"/>
      <c r="D56" s="1359"/>
      <c r="E56" s="1359"/>
      <c r="F56" s="1359"/>
      <c r="G56" s="1359"/>
      <c r="H56" s="1359"/>
      <c r="I56" s="1359"/>
      <c r="J56" s="1359"/>
      <c r="K56" s="1360"/>
    </row>
    <row r="57" spans="1:11" ht="18.75">
      <c r="A57" s="1345" t="s">
        <v>28</v>
      </c>
      <c r="B57" s="1346"/>
      <c r="C57" s="1346"/>
      <c r="D57" s="1347"/>
      <c r="E57" s="125" t="s">
        <v>86</v>
      </c>
      <c r="F57" s="125" t="s">
        <v>30</v>
      </c>
      <c r="G57" s="130" t="s">
        <v>31</v>
      </c>
      <c r="H57" s="130" t="s">
        <v>32</v>
      </c>
      <c r="I57" s="130" t="s">
        <v>33</v>
      </c>
      <c r="J57" s="130" t="s">
        <v>34</v>
      </c>
      <c r="K57" s="93" t="s">
        <v>35</v>
      </c>
    </row>
    <row r="58" spans="1:11" ht="6" customHeight="1" thickBot="1">
      <c r="A58" s="298" t="s">
        <v>36</v>
      </c>
      <c r="B58" s="299" t="s">
        <v>37</v>
      </c>
      <c r="C58" s="300" t="s">
        <v>38</v>
      </c>
      <c r="D58" s="301" t="s">
        <v>39</v>
      </c>
      <c r="E58" s="232" t="s">
        <v>29</v>
      </c>
      <c r="F58" s="233" t="s">
        <v>40</v>
      </c>
      <c r="G58" s="131" t="s">
        <v>31</v>
      </c>
      <c r="H58" s="132" t="s">
        <v>32</v>
      </c>
      <c r="I58" s="132" t="s">
        <v>33</v>
      </c>
      <c r="J58" s="132" t="s">
        <v>34</v>
      </c>
      <c r="K58" s="133" t="s">
        <v>35</v>
      </c>
    </row>
    <row r="59" spans="1:11" ht="23.25" customHeight="1">
      <c r="A59" s="217">
        <f>IFERROR(VLOOKUP(E59,Préroulés_Hybride[],12,FALSE),"-")</f>
        <v>2</v>
      </c>
      <c r="B59" s="157" t="str">
        <f>IFERROR(VLOOKUP(E59,Préroulés_Hybride[],13,FALSE),"-")</f>
        <v>x</v>
      </c>
      <c r="C59" s="158">
        <f>IFERROR(VLOOKUP(E59,Préroulés_Hybride[],14,FALSE),"-")</f>
        <v>0.35</v>
      </c>
      <c r="D59" s="218" t="str">
        <f>IFERROR(VLOOKUP(E59,Préroulés_Hybride[],15,FALSE),"-")</f>
        <v>g</v>
      </c>
      <c r="E59" s="295" t="s">
        <v>87</v>
      </c>
      <c r="F59" s="302" t="str">
        <f>IFERROR(VLOOKUP(E59,Préroulés_Hybride[],6,FALSE),"-")</f>
        <v>Color Cannabis</v>
      </c>
      <c r="G59" s="230">
        <f>IFERROR(VLOOKUP(E59,Préroulés_Hybride[],17,FALSE),"-")</f>
        <v>8.1</v>
      </c>
      <c r="H59" s="170">
        <v>66.66</v>
      </c>
      <c r="I59" s="170">
        <v>0.11</v>
      </c>
      <c r="J59" s="172" t="str">
        <f>IFERROR(VLOOKUP(E59,Préroulés_Hybride[],9,FALSE),"-")</f>
        <v>Floral / Fruité</v>
      </c>
      <c r="K59" s="173" t="str">
        <f>IFERROR(VLOOKUP(E59,Préroulés_Hybride[],3,FALSE),"-")</f>
        <v>-</v>
      </c>
    </row>
    <row r="60" spans="1:11" ht="23.25" customHeight="1">
      <c r="A60" s="196">
        <f>IFERROR(VLOOKUP(E60,Préroulés_Hybride[],12,FALSE),"-")</f>
        <v>3</v>
      </c>
      <c r="B60" s="165" t="str">
        <f>IFERROR(VLOOKUP(E60,Préroulés_Hybride[],13,FALSE),"-")</f>
        <v>x</v>
      </c>
      <c r="C60" s="166">
        <f>IFERROR(VLOOKUP(E60,Préroulés_Hybride[],14,FALSE),"-")</f>
        <v>0.6</v>
      </c>
      <c r="D60" s="220" t="str">
        <f>IFERROR(VLOOKUP(E60,Préroulés_Hybride[],15,FALSE),"-")</f>
        <v>g</v>
      </c>
      <c r="E60" s="297" t="s">
        <v>90</v>
      </c>
      <c r="F60" s="305" t="str">
        <f>IFERROR(VLOOKUP(E60,Préroulés_Hybride[],6,FALSE),"-")</f>
        <v>La Voute</v>
      </c>
      <c r="G60" s="230">
        <f>IFERROR(VLOOKUP(E60,Préroulés_Hybride[],17,FALSE),"-")</f>
        <v>20.9</v>
      </c>
      <c r="H60" s="170">
        <v>566.66</v>
      </c>
      <c r="I60" s="170" t="s">
        <v>42</v>
      </c>
      <c r="J60" s="172" t="str">
        <f>IFERROR(VLOOKUP(E60,Préroulés_Hybride[],9,FALSE),"-")</f>
        <v>Fruité / Épicé</v>
      </c>
      <c r="K60" s="173" t="str">
        <f>IFERROR(VLOOKUP(E60,Préroulés_Hybride[],3,FALSE),"-")</f>
        <v>Qc</v>
      </c>
    </row>
    <row r="61" spans="1:11" ht="23.25" customHeight="1">
      <c r="A61" s="196" t="str">
        <f>IFERROR(VLOOKUP(E61,Préroulés_Hybride[],12,FALSE),"-")</f>
        <v>-</v>
      </c>
      <c r="B61" s="165" t="str">
        <f>IFERROR(VLOOKUP(E61,Préroulés_Hybride[],13,FALSE),"-")</f>
        <v>-</v>
      </c>
      <c r="C61" s="166" t="str">
        <f>IFERROR(VLOOKUP(E61,Préroulés_Hybride[],14,FALSE),"-")</f>
        <v>-</v>
      </c>
      <c r="D61" s="220" t="str">
        <f>IFERROR(VLOOKUP(E61,Préroulés_Hybride[],15,FALSE),"-")</f>
        <v>-</v>
      </c>
      <c r="E61" s="168" t="s">
        <v>88</v>
      </c>
      <c r="F61" s="219" t="str">
        <f>IFERROR(VLOOKUP(E61,Préroulés_Hybride[],6,FALSE),"-")</f>
        <v>-</v>
      </c>
      <c r="G61" s="230" t="str">
        <f>IFERROR(VLOOKUP(E61,Préroulés_Hybride[],17,FALSE),"-")</f>
        <v>-</v>
      </c>
      <c r="H61" s="170">
        <v>0.24</v>
      </c>
      <c r="I61" s="170" t="s">
        <v>42</v>
      </c>
      <c r="J61" s="172" t="str">
        <f>IFERROR(VLOOKUP(E61,Préroulés_Hybride[],9,FALSE),"-")</f>
        <v>-</v>
      </c>
      <c r="K61" s="173" t="str">
        <f>IFERROR(VLOOKUP(E61,Préroulés_Hybride[],3,FALSE),"-")</f>
        <v>-</v>
      </c>
    </row>
    <row r="62" spans="1:11" ht="23.25" customHeight="1">
      <c r="A62" s="196" t="str">
        <f>IFERROR(VLOOKUP(E62,Préroulés_Hybride[],12,FALSE),"-")</f>
        <v>-</v>
      </c>
      <c r="B62" s="165" t="str">
        <f>IFERROR(VLOOKUP(E62,Préroulés_Hybride[],13,FALSE),"-")</f>
        <v>-</v>
      </c>
      <c r="C62" s="166" t="str">
        <f>IFERROR(VLOOKUP(E62,Préroulés_Hybride[],14,FALSE),"-")</f>
        <v>-</v>
      </c>
      <c r="D62" s="220" t="str">
        <f>IFERROR(VLOOKUP(E62,Préroulés_Hybride[],15,FALSE),"-")</f>
        <v>-</v>
      </c>
      <c r="E62" s="297" t="s">
        <v>89</v>
      </c>
      <c r="F62" s="219" t="str">
        <f>IFERROR(VLOOKUP(E62,Préroulés_Hybride[],6,FALSE),"-")</f>
        <v>-</v>
      </c>
      <c r="G62" s="230" t="str">
        <f>IFERROR(VLOOKUP(E62,Préroulés_Hybride[],17,FALSE),"-")</f>
        <v>-</v>
      </c>
      <c r="H62" s="170">
        <v>0.24</v>
      </c>
      <c r="I62" s="170" t="s">
        <v>42</v>
      </c>
      <c r="J62" s="172" t="str">
        <f>IFERROR(VLOOKUP(E62,Préroulés_Hybride[],9,FALSE),"-")</f>
        <v>-</v>
      </c>
      <c r="K62" s="173" t="str">
        <f>IFERROR(VLOOKUP(E62,Préroulés_Hybride[],3,FALSE),"-")</f>
        <v>-</v>
      </c>
    </row>
    <row r="63" spans="1:11" ht="23.25" customHeight="1">
      <c r="A63" s="196">
        <f>IFERROR(VLOOKUP(E63,Préroulés_Hybride[],12,FALSE),"-")</f>
        <v>3</v>
      </c>
      <c r="B63" s="165" t="str">
        <f>IFERROR(VLOOKUP(E63,Préroulés_Hybride[],13,FALSE),"-")</f>
        <v>x</v>
      </c>
      <c r="C63" s="166">
        <f>IFERROR(VLOOKUP(E63,Préroulés_Hybride[],14,FALSE),"-")</f>
        <v>0.5</v>
      </c>
      <c r="D63" s="220" t="str">
        <f>IFERROR(VLOOKUP(E63,Préroulés_Hybride[],15,FALSE),"-")</f>
        <v>g</v>
      </c>
      <c r="E63" s="297" t="s">
        <v>91</v>
      </c>
      <c r="F63" s="219" t="str">
        <f>IFERROR(VLOOKUP(E63,Préroulés_Hybride[],6,FALSE),"-")</f>
        <v>Dubon</v>
      </c>
      <c r="G63" s="230">
        <f>IFERROR(VLOOKUP(E63,Préroulés_Hybride[],17,FALSE),"-")</f>
        <v>13.8</v>
      </c>
      <c r="H63" s="170">
        <v>0.18</v>
      </c>
      <c r="I63" s="170" t="s">
        <v>42</v>
      </c>
      <c r="J63" s="172" t="str">
        <f>IFERROR(VLOOKUP(E63,Préroulés_Hybride[],9,FALSE),"-")</f>
        <v>Terreux / Boisé</v>
      </c>
      <c r="K63" s="173" t="str">
        <f>IFERROR(VLOOKUP(E63,Préroulés_Hybride[],3,FALSE),"-")</f>
        <v>-</v>
      </c>
    </row>
    <row r="64" spans="1:11" ht="23.25" customHeight="1">
      <c r="A64" s="196">
        <f>IFERROR(VLOOKUP(E64,Préroulés_Hybride[],12,FALSE),"-")</f>
        <v>3</v>
      </c>
      <c r="B64" s="165" t="str">
        <f>IFERROR(VLOOKUP(E64,Préroulés_Hybride[],13,FALSE),"-")</f>
        <v>x</v>
      </c>
      <c r="C64" s="166">
        <f>IFERROR(VLOOKUP(E64,Préroulés_Hybride[],14,FALSE),"-")</f>
        <v>0.5</v>
      </c>
      <c r="D64" s="220" t="str">
        <f>IFERROR(VLOOKUP(E64,Préroulés_Hybride[],15,FALSE),"-")</f>
        <v>g</v>
      </c>
      <c r="E64" s="297" t="s">
        <v>92</v>
      </c>
      <c r="F64" s="219" t="str">
        <f>IFERROR(VLOOKUP(E64,Préroulés_Hybride[],6,FALSE),"-")</f>
        <v>Dubon</v>
      </c>
      <c r="G64" s="230">
        <f>IFERROR(VLOOKUP(E64,Préroulés_Hybride[],17,FALSE),"-")</f>
        <v>12.2</v>
      </c>
      <c r="H64" s="170">
        <v>0.18</v>
      </c>
      <c r="I64" s="170" t="s">
        <v>42</v>
      </c>
      <c r="J64" s="172" t="str">
        <f>IFERROR(VLOOKUP(E64,Préroulés_Hybride[],9,FALSE),"-")</f>
        <v>Terreux / Boisé</v>
      </c>
      <c r="K64" s="173" t="str">
        <f>IFERROR(VLOOKUP(E64,Préroulés_Hybride[],3,FALSE),"-")</f>
        <v>-</v>
      </c>
    </row>
    <row r="65" spans="1:11" ht="23.25" customHeight="1">
      <c r="A65" s="196">
        <f>IFERROR(VLOOKUP(E65,Préroulés_Hybride[],12,FALSE),"-")</f>
        <v>3</v>
      </c>
      <c r="B65" s="165" t="str">
        <f>IFERROR(VLOOKUP(E65,Préroulés_Hybride[],13,FALSE),"-")</f>
        <v>x</v>
      </c>
      <c r="C65" s="166">
        <f>IFERROR(VLOOKUP(E65,Préroulés_Hybride[],14,FALSE),"-")</f>
        <v>0.5</v>
      </c>
      <c r="D65" s="220" t="str">
        <f>IFERROR(VLOOKUP(E65,Préroulés_Hybride[],15,FALSE),"-")</f>
        <v>g</v>
      </c>
      <c r="E65" s="168" t="s">
        <v>93</v>
      </c>
      <c r="F65" s="219" t="str">
        <f>IFERROR(VLOOKUP(E65,Préroulés_Hybride[],6,FALSE),"-")</f>
        <v>Twd.</v>
      </c>
      <c r="G65" s="230">
        <f>IFERROR(VLOOKUP(E65,Préroulés_Hybride[],17,FALSE),"-")</f>
        <v>10.199999999999999</v>
      </c>
      <c r="H65" s="170">
        <v>0.06</v>
      </c>
      <c r="I65" s="170">
        <v>0.08</v>
      </c>
      <c r="J65" s="172" t="str">
        <f>IFERROR(VLOOKUP(E65,Préroulés_Hybride[],9,FALSE),"-")</f>
        <v>- / -</v>
      </c>
      <c r="K65" s="173" t="str">
        <f>IFERROR(VLOOKUP(E65,Préroulés_Hybride[],3,FALSE),"-")</f>
        <v>-</v>
      </c>
    </row>
    <row r="66" spans="1:11" ht="23.25" customHeight="1">
      <c r="A66" s="196">
        <f>IFERROR(VLOOKUP(E66,Préroulés_Hybride[],12,FALSE),"-")</f>
        <v>6</v>
      </c>
      <c r="B66" s="165" t="str">
        <f>IFERROR(VLOOKUP(E66,Préroulés_Hybride[],13,FALSE),"-")</f>
        <v>x</v>
      </c>
      <c r="C66" s="166">
        <f>IFERROR(VLOOKUP(E66,Préroulés_Hybride[],14,FALSE),"-")</f>
        <v>0.33</v>
      </c>
      <c r="D66" s="220" t="str">
        <f>IFERROR(VLOOKUP(E66,Préroulés_Hybride[],15,FALSE),"-")</f>
        <v>g</v>
      </c>
      <c r="E66" s="297" t="s">
        <v>94</v>
      </c>
      <c r="F66" s="219" t="str">
        <f>IFERROR(VLOOKUP(E66,Préroulés_Hybride[],6,FALSE),"-")</f>
        <v>Solei</v>
      </c>
      <c r="G66" s="230">
        <f>IFERROR(VLOOKUP(E66,Préroulés_Hybride[],17,FALSE),"-")</f>
        <v>18.8</v>
      </c>
      <c r="H66" s="170">
        <v>0.05</v>
      </c>
      <c r="I66" s="170">
        <v>0.09</v>
      </c>
      <c r="J66" s="172" t="str">
        <f>IFERROR(VLOOKUP(E66,Préroulés_Hybride[],9,FALSE),"-")</f>
        <v>Citronné / Épicé</v>
      </c>
      <c r="K66" s="173" t="str">
        <f>IFERROR(VLOOKUP(E66,Préroulés_Hybride[],3,FALSE),"-")</f>
        <v>-</v>
      </c>
    </row>
    <row r="67" spans="1:11" ht="23.25" customHeight="1">
      <c r="A67" s="196">
        <f>IFERROR(VLOOKUP(E67,Préroulés_Hybride[],12,FALSE),"-")</f>
        <v>4</v>
      </c>
      <c r="B67" s="165" t="str">
        <f>IFERROR(VLOOKUP(E67,Préroulés_Hybride[],13,FALSE),"-")</f>
        <v>x</v>
      </c>
      <c r="C67" s="166">
        <f>IFERROR(VLOOKUP(E67,Préroulés_Hybride[],14,FALSE),"-")</f>
        <v>0.5</v>
      </c>
      <c r="D67" s="220" t="str">
        <f>IFERROR(VLOOKUP(E67,Préroulés_Hybride[],15,FALSE),"-")</f>
        <v>g</v>
      </c>
      <c r="E67" s="168" t="s">
        <v>95</v>
      </c>
      <c r="F67" s="219" t="str">
        <f>IFERROR(VLOOKUP(E67,Préroulés_Hybride[],6,FALSE),"-")</f>
        <v>Hexo</v>
      </c>
      <c r="G67" s="230">
        <f>IFERROR(VLOOKUP(E67,Préroulés_Hybride[],17,FALSE),"-")</f>
        <v>17.5</v>
      </c>
      <c r="H67" s="170">
        <v>0.21</v>
      </c>
      <c r="I67" s="170" t="s">
        <v>42</v>
      </c>
      <c r="J67" s="172" t="str">
        <f>IFERROR(VLOOKUP(E67,Préroulés_Hybride[],9,FALSE),"-")</f>
        <v>Citronné / Floral</v>
      </c>
      <c r="K67" s="173" t="str">
        <f>IFERROR(VLOOKUP(E67,Préroulés_Hybride[],3,FALSE),"-")</f>
        <v>-</v>
      </c>
    </row>
    <row r="68" spans="1:11" ht="23.25" customHeight="1">
      <c r="A68" s="196">
        <f>IFERROR(VLOOKUP(E68,Préroulés_Hybride[],12,FALSE),"-")</f>
        <v>4</v>
      </c>
      <c r="B68" s="165" t="str">
        <f>IFERROR(VLOOKUP(E68,Préroulés_Hybride[],13,FALSE),"-")</f>
        <v>x</v>
      </c>
      <c r="C68" s="166">
        <f>IFERROR(VLOOKUP(E68,Préroulés_Hybride[],14,FALSE),"-")</f>
        <v>0.5</v>
      </c>
      <c r="D68" s="220" t="str">
        <f>IFERROR(VLOOKUP(E68,Préroulés_Hybride[],15,FALSE),"-")</f>
        <v>g</v>
      </c>
      <c r="E68" s="297" t="s">
        <v>96</v>
      </c>
      <c r="F68" s="219" t="str">
        <f>IFERROR(VLOOKUP(E68,Préroulés_Hybride[],6,FALSE),"-")</f>
        <v>5 Points Cannabis</v>
      </c>
      <c r="G68" s="230">
        <f>IFERROR(VLOOKUP(E68,Préroulés_Hybride[],17,FALSE),"-")</f>
        <v>19.2</v>
      </c>
      <c r="H68" s="170">
        <v>0.2</v>
      </c>
      <c r="I68" s="170" t="s">
        <v>42</v>
      </c>
      <c r="J68" s="172" t="str">
        <f>IFERROR(VLOOKUP(E68,Préroulés_Hybride[],9,FALSE),"-")</f>
        <v>Fruité / Citronné</v>
      </c>
      <c r="K68" s="173" t="str">
        <f>IFERROR(VLOOKUP(E68,Préroulés_Hybride[],3,FALSE),"-")</f>
        <v>Qc</v>
      </c>
    </row>
    <row r="69" spans="1:11" ht="23.25" customHeight="1">
      <c r="A69" s="196">
        <f>IFERROR(VLOOKUP(E69,Préroulés_Hybride[],12,FALSE),"-")</f>
        <v>4</v>
      </c>
      <c r="B69" s="165" t="str">
        <f>IFERROR(VLOOKUP(E69,Préroulés_Hybride[],13,FALSE),"-")</f>
        <v>x</v>
      </c>
      <c r="C69" s="166">
        <f>IFERROR(VLOOKUP(E69,Préroulés_Hybride[],14,FALSE),"-")</f>
        <v>0.5</v>
      </c>
      <c r="D69" s="220" t="str">
        <f>IFERROR(VLOOKUP(E69,Préroulés_Hybride[],15,FALSE),"-")</f>
        <v>g</v>
      </c>
      <c r="E69" s="168" t="s">
        <v>97</v>
      </c>
      <c r="F69" s="219" t="str">
        <f>IFERROR(VLOOKUP(E69,Préroulés_Hybride[],6,FALSE),"-")</f>
        <v>5 Points Cannabis</v>
      </c>
      <c r="G69" s="230">
        <f>IFERROR(VLOOKUP(E69,Préroulés_Hybride[],17,FALSE),"-")</f>
        <v>17.5</v>
      </c>
      <c r="H69" s="170">
        <v>0.2</v>
      </c>
      <c r="I69" s="170" t="s">
        <v>42</v>
      </c>
      <c r="J69" s="172" t="str">
        <f>IFERROR(VLOOKUP(E69,Préroulés_Hybride[],9,FALSE),"-")</f>
        <v>Boisé / Floral</v>
      </c>
      <c r="K69" s="173" t="str">
        <f>IFERROR(VLOOKUP(E69,Préroulés_Hybride[],3,FALSE),"-")</f>
        <v>Qc</v>
      </c>
    </row>
    <row r="70" spans="1:11" ht="23.25" customHeight="1">
      <c r="A70" s="196">
        <f>IFERROR(VLOOKUP(E70,Préroulés_Hybride[],12,FALSE),"-")</f>
        <v>5</v>
      </c>
      <c r="B70" s="165" t="str">
        <f>IFERROR(VLOOKUP(E70,Préroulés_Hybride[],13,FALSE),"-")</f>
        <v>x</v>
      </c>
      <c r="C70" s="166">
        <f>IFERROR(VLOOKUP(E70,Préroulés_Hybride[],14,FALSE),"-")</f>
        <v>0.5</v>
      </c>
      <c r="D70" s="220" t="str">
        <f>IFERROR(VLOOKUP(E70,Préroulés_Hybride[],15,FALSE),"-")</f>
        <v>g</v>
      </c>
      <c r="E70" s="297" t="s">
        <v>98</v>
      </c>
      <c r="F70" s="219" t="str">
        <f>IFERROR(VLOOKUP(E70,Préroulés_Hybride[],6,FALSE),"-")</f>
        <v>Tribal</v>
      </c>
      <c r="G70" s="230">
        <f>IFERROR(VLOOKUP(E70,Préroulés_Hybride[],17,FALSE),"-")</f>
        <v>23</v>
      </c>
      <c r="H70" s="170">
        <v>0.25</v>
      </c>
      <c r="I70" s="170" t="s">
        <v>42</v>
      </c>
      <c r="J70" s="172" t="str">
        <f>IFERROR(VLOOKUP(E70,Préroulés_Hybride[],9,FALSE),"-")</f>
        <v>Citronné / Diesel</v>
      </c>
      <c r="K70" s="173" t="str">
        <f>IFERROR(VLOOKUP(E70,Préroulés_Hybride[],3,FALSE),"-")</f>
        <v>Qc</v>
      </c>
    </row>
    <row r="71" spans="1:11" ht="23.25" customHeight="1">
      <c r="A71" s="196" t="str">
        <f>IFERROR(VLOOKUP(E71,Préroulés_Hybride[],12,FALSE),"-")</f>
        <v>-</v>
      </c>
      <c r="B71" s="165" t="str">
        <f>IFERROR(VLOOKUP(E71,Préroulés_Hybride[],13,FALSE),"-")</f>
        <v>-</v>
      </c>
      <c r="C71" s="166" t="str">
        <f>IFERROR(VLOOKUP(E71,Préroulés_Hybride[],14,FALSE),"-")</f>
        <v>-</v>
      </c>
      <c r="D71" s="220" t="str">
        <f>IFERROR(VLOOKUP(E71,Préroulés_Hybride[],15,FALSE),"-")</f>
        <v>-</v>
      </c>
      <c r="E71" s="168" t="s">
        <v>99</v>
      </c>
      <c r="F71" s="219" t="str">
        <f>IFERROR(VLOOKUP(E71,Préroulés_Hybride[],6,FALSE),"-")</f>
        <v>-</v>
      </c>
      <c r="G71" s="230" t="str">
        <f>IFERROR(VLOOKUP(E71,Préroulés_Hybride[],17,FALSE),"-")</f>
        <v>-</v>
      </c>
      <c r="H71" s="170">
        <v>0.21</v>
      </c>
      <c r="I71" s="170" t="s">
        <v>42</v>
      </c>
      <c r="J71" s="172" t="str">
        <f>IFERROR(VLOOKUP(E71,Préroulés_Hybride[],9,FALSE),"-")</f>
        <v>-</v>
      </c>
      <c r="K71" s="173" t="str">
        <f>IFERROR(VLOOKUP(E71,Préroulés_Hybride[],3,FALSE),"-")</f>
        <v>-</v>
      </c>
    </row>
    <row r="72" spans="1:11" ht="23.25" customHeight="1">
      <c r="A72" s="196">
        <f>IFERROR(VLOOKUP(E72,Préroulés_Hybride[],12,FALSE),"-")</f>
        <v>5</v>
      </c>
      <c r="B72" s="165" t="str">
        <f>IFERROR(VLOOKUP(E72,Préroulés_Hybride[],13,FALSE),"-")</f>
        <v>x</v>
      </c>
      <c r="C72" s="166">
        <f>IFERROR(VLOOKUP(E72,Préroulés_Hybride[],14,FALSE),"-")</f>
        <v>0.4</v>
      </c>
      <c r="D72" s="220" t="str">
        <f>IFERROR(VLOOKUP(E72,Préroulés_Hybride[],15,FALSE),"-")</f>
        <v>g</v>
      </c>
      <c r="E72" s="297" t="s">
        <v>100</v>
      </c>
      <c r="F72" s="219" t="str">
        <f>IFERROR(VLOOKUP(E72,Préroulés_Hybride[],6,FALSE),"-")</f>
        <v>Fleurs de Chez Nous</v>
      </c>
      <c r="G72" s="230">
        <f>IFERROR(VLOOKUP(E72,Préroulés_Hybride[],17,FALSE),"-")</f>
        <v>17.8</v>
      </c>
      <c r="H72" s="170">
        <v>0.21</v>
      </c>
      <c r="I72" s="170" t="s">
        <v>42</v>
      </c>
      <c r="J72" s="172" t="str">
        <f>IFERROR(VLOOKUP(E72,Préroulés_Hybride[],9,FALSE),"-")</f>
        <v>Citronné / Mouffette</v>
      </c>
      <c r="K72" s="173" t="str">
        <f>IFERROR(VLOOKUP(E72,Préroulés_Hybride[],3,FALSE),"-")</f>
        <v>Qc</v>
      </c>
    </row>
    <row r="73" spans="1:11" ht="23.25" customHeight="1">
      <c r="A73" s="196">
        <f>IFERROR(VLOOKUP(E73,Préroulés_Hybride[],12,FALSE),"-")</f>
        <v>5</v>
      </c>
      <c r="B73" s="165" t="str">
        <f>IFERROR(VLOOKUP(E73,Préroulés_Hybride[],13,FALSE),"-")</f>
        <v>x</v>
      </c>
      <c r="C73" s="166">
        <f>IFERROR(VLOOKUP(E73,Préroulés_Hybride[],14,FALSE),"-")</f>
        <v>0.3</v>
      </c>
      <c r="D73" s="220" t="str">
        <f>IFERROR(VLOOKUP(E73,Préroulés_Hybride[],15,FALSE),"-")</f>
        <v>g</v>
      </c>
      <c r="E73" s="168" t="s">
        <v>101</v>
      </c>
      <c r="F73" s="219" t="str">
        <f>IFERROR(VLOOKUP(E73,Préroulés_Hybride[],6,FALSE),"-")</f>
        <v>5 Points Cannabis</v>
      </c>
      <c r="G73" s="230">
        <f>IFERROR(VLOOKUP(E73,Préroulés_Hybride[],17,FALSE),"-")</f>
        <v>16.8</v>
      </c>
      <c r="H73" s="170">
        <v>0.2</v>
      </c>
      <c r="I73" s="170" t="s">
        <v>42</v>
      </c>
      <c r="J73" s="172" t="str">
        <f>IFERROR(VLOOKUP(E73,Préroulés_Hybride[],9,FALSE),"-")</f>
        <v>- / -</v>
      </c>
      <c r="K73" s="173" t="str">
        <f>IFERROR(VLOOKUP(E73,Préroulés_Hybride[],3,FALSE),"-")</f>
        <v>Qc</v>
      </c>
    </row>
    <row r="74" spans="1:11" ht="23.25" customHeight="1">
      <c r="A74" s="196">
        <f>IFERROR(VLOOKUP(E74,Préroulés_Hybride[],12,FALSE),"-")</f>
        <v>5</v>
      </c>
      <c r="B74" s="165" t="str">
        <f>IFERROR(VLOOKUP(E74,Préroulés_Hybride[],13,FALSE),"-")</f>
        <v>x</v>
      </c>
      <c r="C74" s="166">
        <f>IFERROR(VLOOKUP(E74,Préroulés_Hybride[],14,FALSE),"-")</f>
        <v>0.5</v>
      </c>
      <c r="D74" s="220" t="str">
        <f>IFERROR(VLOOKUP(E74,Préroulés_Hybride[],15,FALSE),"-")</f>
        <v>g</v>
      </c>
      <c r="E74" s="168" t="s">
        <v>102</v>
      </c>
      <c r="F74" s="219" t="str">
        <f>IFERROR(VLOOKUP(E74,Préroulés_Hybride[],6,FALSE),"-")</f>
        <v>Souvenir</v>
      </c>
      <c r="G74" s="230">
        <f>IFERROR(VLOOKUP(E74,Préroulés_Hybride[],17,FALSE),"-")</f>
        <v>21.3</v>
      </c>
      <c r="H74" s="170">
        <v>0.19</v>
      </c>
      <c r="I74" s="170" t="s">
        <v>42</v>
      </c>
      <c r="J74" s="172" t="str">
        <f>IFERROR(VLOOKUP(E74,Préroulés_Hybride[],9,FALSE),"-")</f>
        <v>Fruité / Terreux</v>
      </c>
      <c r="K74" s="173" t="str">
        <f>IFERROR(VLOOKUP(E74,Préroulés_Hybride[],3,FALSE),"-")</f>
        <v>Qc</v>
      </c>
    </row>
    <row r="75" spans="1:11" ht="23.25" customHeight="1">
      <c r="A75" s="196" t="str">
        <f>IFERROR(VLOOKUP(E75,Préroulés_Hybride[],12,FALSE),"-")</f>
        <v>-</v>
      </c>
      <c r="B75" s="165" t="str">
        <f>IFERROR(VLOOKUP(E75,Préroulés_Hybride[],13,FALSE),"-")</f>
        <v>-</v>
      </c>
      <c r="C75" s="166" t="str">
        <f>IFERROR(VLOOKUP(E75,Préroulés_Hybride[],14,FALSE),"-")</f>
        <v>-</v>
      </c>
      <c r="D75" s="220" t="str">
        <f>IFERROR(VLOOKUP(E75,Préroulés_Hybride[],15,FALSE),"-")</f>
        <v>-</v>
      </c>
      <c r="E75" s="168" t="s">
        <v>103</v>
      </c>
      <c r="F75" s="219" t="str">
        <f>IFERROR(VLOOKUP(E75,Préroulés_Hybride[],6,FALSE),"-")</f>
        <v>-</v>
      </c>
      <c r="G75" s="230" t="str">
        <f>IFERROR(VLOOKUP(E75,Préroulés_Hybride[],17,FALSE),"-")</f>
        <v>-</v>
      </c>
      <c r="H75" s="170">
        <v>0.19</v>
      </c>
      <c r="I75" s="170" t="s">
        <v>42</v>
      </c>
      <c r="J75" s="172" t="str">
        <f>IFERROR(VLOOKUP(E75,Préroulés_Hybride[],9,FALSE),"-")</f>
        <v>-</v>
      </c>
      <c r="K75" s="173" t="str">
        <f>IFERROR(VLOOKUP(E75,Préroulés_Hybride[],3,FALSE),"-")</f>
        <v>-</v>
      </c>
    </row>
    <row r="76" spans="1:11" ht="23.25" customHeight="1">
      <c r="A76" s="196">
        <f>IFERROR(VLOOKUP(E76,Préroulés_Hybride[],12,FALSE),"-")</f>
        <v>5</v>
      </c>
      <c r="B76" s="165" t="str">
        <f>IFERROR(VLOOKUP(E76,Préroulés_Hybride[],13,FALSE),"-")</f>
        <v>x</v>
      </c>
      <c r="C76" s="166">
        <f>IFERROR(VLOOKUP(E76,Préroulés_Hybride[],14,FALSE),"-")</f>
        <v>0.33</v>
      </c>
      <c r="D76" s="220" t="str">
        <f>IFERROR(VLOOKUP(E76,Préroulés_Hybride[],15,FALSE),"-")</f>
        <v>g</v>
      </c>
      <c r="E76" s="168" t="s">
        <v>104</v>
      </c>
      <c r="F76" s="219" t="str">
        <f>IFERROR(VLOOKUP(E76,Préroulés_Hybride[],6,FALSE),"-")</f>
        <v>Pure Laine Cannabis</v>
      </c>
      <c r="G76" s="230">
        <f>IFERROR(VLOOKUP(E76,Préroulés_Hybride[],17,FALSE),"-")</f>
        <v>13.3</v>
      </c>
      <c r="H76" s="170">
        <v>0.18</v>
      </c>
      <c r="I76" s="170" t="s">
        <v>42</v>
      </c>
      <c r="J76" s="172" t="str">
        <f>IFERROR(VLOOKUP(E76,Préroulés_Hybride[],9,FALSE),"-")</f>
        <v>- / -</v>
      </c>
      <c r="K76" s="173" t="str">
        <f>IFERROR(VLOOKUP(E76,Préroulés_Hybride[],3,FALSE),"-")</f>
        <v>Qc</v>
      </c>
    </row>
    <row r="77" spans="1:11" ht="23.25" customHeight="1">
      <c r="A77" s="196" t="str">
        <f>IFERROR(VLOOKUP(E77,Préroulés_Hybride[],12,FALSE),"-")</f>
        <v>-</v>
      </c>
      <c r="B77" s="165" t="str">
        <f>IFERROR(VLOOKUP(E77,Préroulés_Hybride[],13,FALSE),"-")</f>
        <v>-</v>
      </c>
      <c r="C77" s="166" t="str">
        <f>IFERROR(VLOOKUP(E77,Préroulés_Hybride[],14,FALSE),"-")</f>
        <v>-</v>
      </c>
      <c r="D77" s="220" t="str">
        <f>IFERROR(VLOOKUP(E77,Préroulés_Hybride[],15,FALSE),"-")</f>
        <v>-</v>
      </c>
      <c r="E77" s="168" t="s">
        <v>105</v>
      </c>
      <c r="F77" s="219" t="str">
        <f>IFERROR(VLOOKUP(E77,Préroulés_Hybride[],6,FALSE),"-")</f>
        <v>-</v>
      </c>
      <c r="G77" s="230" t="str">
        <f>IFERROR(VLOOKUP(E77,Préroulés_Hybride[],17,FALSE),"-")</f>
        <v>-</v>
      </c>
      <c r="H77" s="170">
        <v>0.18</v>
      </c>
      <c r="I77" s="170" t="s">
        <v>42</v>
      </c>
      <c r="J77" s="172" t="str">
        <f>IFERROR(VLOOKUP(E77,Préroulés_Hybride[],9,FALSE),"-")</f>
        <v>-</v>
      </c>
      <c r="K77" s="173" t="str">
        <f>IFERROR(VLOOKUP(E77,Préroulés_Hybride[],3,FALSE),"-")</f>
        <v>-</v>
      </c>
    </row>
    <row r="78" spans="1:11" ht="23.25" customHeight="1">
      <c r="A78" s="196" t="str">
        <f>IFERROR(VLOOKUP(E78,Préroulés_Hybride[],12,FALSE),"-")</f>
        <v>-</v>
      </c>
      <c r="B78" s="165" t="str">
        <f>IFERROR(VLOOKUP(E78,Préroulés_Hybride[],13,FALSE),"-")</f>
        <v>-</v>
      </c>
      <c r="C78" s="166" t="str">
        <f>IFERROR(VLOOKUP(E78,Préroulés_Hybride[],14,FALSE),"-")</f>
        <v>-</v>
      </c>
      <c r="D78" s="220" t="str">
        <f>IFERROR(VLOOKUP(E78,Préroulés_Hybride[],15,FALSE),"-")</f>
        <v>-</v>
      </c>
      <c r="E78" s="168" t="s">
        <v>106</v>
      </c>
      <c r="F78" s="219" t="str">
        <f>IFERROR(VLOOKUP(E78,Préroulés_Hybride[],6,FALSE),"-")</f>
        <v>-</v>
      </c>
      <c r="G78" s="230" t="str">
        <f>IFERROR(VLOOKUP(E78,Préroulés_Hybride[],17,FALSE),"-")</f>
        <v>-</v>
      </c>
      <c r="H78" s="170">
        <v>0.17</v>
      </c>
      <c r="I78" s="170" t="s">
        <v>42</v>
      </c>
      <c r="J78" s="172" t="str">
        <f>IFERROR(VLOOKUP(E78,Préroulés_Hybride[],9,FALSE),"-")</f>
        <v>-</v>
      </c>
      <c r="K78" s="173" t="str">
        <f>IFERROR(VLOOKUP(E78,Préroulés_Hybride[],3,FALSE),"-")</f>
        <v>-</v>
      </c>
    </row>
    <row r="79" spans="1:11" ht="23.25" customHeight="1">
      <c r="A79" s="196">
        <f>IFERROR(VLOOKUP(E79,Préroulés_Hybride[],12,FALSE),"-")</f>
        <v>5</v>
      </c>
      <c r="B79" s="165" t="str">
        <f>IFERROR(VLOOKUP(E79,Préroulés_Hybride[],13,FALSE),"-")</f>
        <v>x</v>
      </c>
      <c r="C79" s="166">
        <f>IFERROR(VLOOKUP(E79,Préroulés_Hybride[],14,FALSE),"-")</f>
        <v>0.5</v>
      </c>
      <c r="D79" s="220" t="str">
        <f>IFERROR(VLOOKUP(E79,Préroulés_Hybride[],15,FALSE),"-")</f>
        <v>g</v>
      </c>
      <c r="E79" s="168" t="s">
        <v>107</v>
      </c>
      <c r="F79" s="219" t="str">
        <f>IFERROR(VLOOKUP(E79,Préroulés_Hybride[],6,FALSE),"-")</f>
        <v>DLYS</v>
      </c>
      <c r="G79" s="230">
        <f>IFERROR(VLOOKUP(E79,Préroulés_Hybride[],17,FALSE),"-")</f>
        <v>16.3</v>
      </c>
      <c r="H79" s="170">
        <v>0.16</v>
      </c>
      <c r="I79" s="170" t="s">
        <v>42</v>
      </c>
      <c r="J79" s="172" t="str">
        <f>IFERROR(VLOOKUP(E79,Préroulés_Hybride[],9,FALSE),"-")</f>
        <v>- / -</v>
      </c>
      <c r="K79" s="173" t="str">
        <f>IFERROR(VLOOKUP(E79,Préroulés_Hybride[],3,FALSE),"-")</f>
        <v>Qc</v>
      </c>
    </row>
    <row r="80" spans="1:11" ht="23.25" customHeight="1">
      <c r="A80" s="196">
        <f>IFERROR(VLOOKUP(E80,Préroulés_Hybride[],12,FALSE),"-")</f>
        <v>5</v>
      </c>
      <c r="B80" s="165" t="str">
        <f>IFERROR(VLOOKUP(E80,Préroulés_Hybride[],13,FALSE),"-")</f>
        <v>x</v>
      </c>
      <c r="C80" s="166">
        <f>IFERROR(VLOOKUP(E80,Préroulés_Hybride[],14,FALSE),"-")</f>
        <v>0.5</v>
      </c>
      <c r="D80" s="220" t="str">
        <f>IFERROR(VLOOKUP(E80,Préroulés_Hybride[],15,FALSE),"-")</f>
        <v>g</v>
      </c>
      <c r="E80" s="168" t="s">
        <v>108</v>
      </c>
      <c r="F80" s="219" t="str">
        <f>IFERROR(VLOOKUP(E80,Préroulés_Hybride[],6,FALSE),"-")</f>
        <v>Endo</v>
      </c>
      <c r="G80" s="230">
        <f>IFERROR(VLOOKUP(E80,Préroulés_Hybride[],17,FALSE),"-")</f>
        <v>22.8</v>
      </c>
      <c r="H80" s="170">
        <v>0.15</v>
      </c>
      <c r="I80" s="170" t="s">
        <v>42</v>
      </c>
      <c r="J80" s="172" t="str">
        <f>IFERROR(VLOOKUP(E80,Préroulés_Hybride[],9,FALSE),"-")</f>
        <v>Fruité / Sucré</v>
      </c>
      <c r="K80" s="173" t="str">
        <f>IFERROR(VLOOKUP(E80,Préroulés_Hybride[],3,FALSE),"-")</f>
        <v>Qc</v>
      </c>
    </row>
    <row r="81" spans="1:11" ht="23.25" customHeight="1">
      <c r="A81" s="196">
        <f>IFERROR(VLOOKUP(E81,Préroulés_Hybride[],12,FALSE),"-")</f>
        <v>5</v>
      </c>
      <c r="B81" s="165" t="str">
        <f>IFERROR(VLOOKUP(E81,Préroulés_Hybride[],13,FALSE),"-")</f>
        <v>x</v>
      </c>
      <c r="C81" s="166">
        <f>IFERROR(VLOOKUP(E81,Préroulés_Hybride[],14,FALSE),"-")</f>
        <v>0.5</v>
      </c>
      <c r="D81" s="220" t="str">
        <f>IFERROR(VLOOKUP(E81,Préroulés_Hybride[],15,FALSE),"-")</f>
        <v>g</v>
      </c>
      <c r="E81" s="168" t="s">
        <v>109</v>
      </c>
      <c r="F81" s="219" t="str">
        <f>IFERROR(VLOOKUP(E81,Préroulés_Hybride[],6,FALSE),"-")</f>
        <v>514</v>
      </c>
      <c r="G81" s="230">
        <f>IFERROR(VLOOKUP(E81,Préroulés_Hybride[],17,FALSE),"-")</f>
        <v>25.6</v>
      </c>
      <c r="H81" s="170">
        <v>0.13</v>
      </c>
      <c r="I81" s="170" t="s">
        <v>42</v>
      </c>
      <c r="J81" s="172" t="str">
        <f>IFERROR(VLOOKUP(E81,Préroulés_Hybride[],9,FALSE),"-")</f>
        <v>Terreux / Sucré</v>
      </c>
      <c r="K81" s="173" t="str">
        <f>IFERROR(VLOOKUP(E81,Préroulés_Hybride[],3,FALSE),"-")</f>
        <v>Qc</v>
      </c>
    </row>
    <row r="82" spans="1:11" ht="23.25" customHeight="1">
      <c r="A82" s="196">
        <f>IFERROR(VLOOKUP(E82,Préroulés_Hybride[],12,FALSE),"-")</f>
        <v>5</v>
      </c>
      <c r="B82" s="165" t="str">
        <f>IFERROR(VLOOKUP(E82,Préroulés_Hybride[],13,FALSE),"-")</f>
        <v>x</v>
      </c>
      <c r="C82" s="166">
        <f>IFERROR(VLOOKUP(E82,Préroulés_Hybride[],14,FALSE),"-")</f>
        <v>0.5</v>
      </c>
      <c r="D82" s="220" t="str">
        <f>IFERROR(VLOOKUP(E82,Préroulés_Hybride[],15,FALSE),"-")</f>
        <v>g</v>
      </c>
      <c r="E82" s="168" t="s">
        <v>110</v>
      </c>
      <c r="F82" s="219" t="str">
        <f>IFERROR(VLOOKUP(E82,Préroulés_Hybride[],6,FALSE),"-")</f>
        <v>Orchid</v>
      </c>
      <c r="G82" s="230">
        <f>IFERROR(VLOOKUP(E82,Préroulés_Hybride[],17,FALSE),"-")</f>
        <v>23</v>
      </c>
      <c r="H82" s="170">
        <v>0.09</v>
      </c>
      <c r="I82" s="170">
        <v>0.14000000000000001</v>
      </c>
      <c r="J82" s="172" t="str">
        <f>IFERROR(VLOOKUP(E82,Préroulés_Hybride[],9,FALSE),"-")</f>
        <v>Fruité / Sucré</v>
      </c>
      <c r="K82" s="173" t="str">
        <f>IFERROR(VLOOKUP(E82,Préroulés_Hybride[],3,FALSE),"-")</f>
        <v>Qc</v>
      </c>
    </row>
    <row r="83" spans="1:11" ht="23.25" customHeight="1">
      <c r="A83" s="196">
        <f>IFERROR(VLOOKUP(E83,Préroulés_Hybride[],12,FALSE),"-")</f>
        <v>5</v>
      </c>
      <c r="B83" s="165" t="str">
        <f>IFERROR(VLOOKUP(E83,Préroulés_Hybride[],13,FALSE),"-")</f>
        <v>x</v>
      </c>
      <c r="C83" s="166">
        <f>IFERROR(VLOOKUP(E83,Préroulés_Hybride[],14,FALSE),"-")</f>
        <v>0.5</v>
      </c>
      <c r="D83" s="220" t="str">
        <f>IFERROR(VLOOKUP(E83,Préroulés_Hybride[],15,FALSE),"-")</f>
        <v>g</v>
      </c>
      <c r="E83" s="168" t="s">
        <v>111</v>
      </c>
      <c r="F83" s="219" t="str">
        <f>IFERROR(VLOOKUP(E83,Préroulés_Hybride[],6,FALSE),"-")</f>
        <v>Endo</v>
      </c>
      <c r="G83" s="230">
        <f>IFERROR(VLOOKUP(E83,Préroulés_Hybride[],17,FALSE),"-")</f>
        <v>22.8</v>
      </c>
      <c r="H83" s="170">
        <v>0.08</v>
      </c>
      <c r="I83" s="170">
        <v>7.0000000000000007E-2</v>
      </c>
      <c r="J83" s="172" t="str">
        <f>IFERROR(VLOOKUP(E83,Préroulés_Hybride[],9,FALSE),"-")</f>
        <v>Fruité / Citronné</v>
      </c>
      <c r="K83" s="173" t="str">
        <f>IFERROR(VLOOKUP(E83,Préroulés_Hybride[],3,FALSE),"-")</f>
        <v>Qc</v>
      </c>
    </row>
    <row r="84" spans="1:11" ht="23.25" customHeight="1">
      <c r="A84" s="196">
        <f>IFERROR(VLOOKUP(E84,Préroulés_Hybride[],12,FALSE),"-")</f>
        <v>10</v>
      </c>
      <c r="B84" s="165" t="str">
        <f>IFERROR(VLOOKUP(E84,Préroulés_Hybride[],13,FALSE),"-")</f>
        <v>x</v>
      </c>
      <c r="C84" s="166">
        <f>IFERROR(VLOOKUP(E84,Préroulés_Hybride[],14,FALSE),"-")</f>
        <v>0.35</v>
      </c>
      <c r="D84" s="220" t="str">
        <f>IFERROR(VLOOKUP(E84,Préroulés_Hybride[],15,FALSE),"-")</f>
        <v>g</v>
      </c>
      <c r="E84" s="168" t="s">
        <v>112</v>
      </c>
      <c r="F84" s="219" t="str">
        <f>IFERROR(VLOOKUP(E84,Préroulés_Hybride[],6,FALSE),"-")</f>
        <v>Tremblant Cannabis</v>
      </c>
      <c r="G84" s="230">
        <f>IFERROR(VLOOKUP(E84,Préroulés_Hybride[],17,FALSE),"-")</f>
        <v>31.9</v>
      </c>
      <c r="H84" s="170">
        <v>0.18</v>
      </c>
      <c r="I84" s="170" t="s">
        <v>42</v>
      </c>
      <c r="J84" s="172" t="str">
        <f>IFERROR(VLOOKUP(E84,Préroulés_Hybride[],9,FALSE),"-")</f>
        <v>Diesel / Citronné</v>
      </c>
      <c r="K84" s="173" t="str">
        <f>IFERROR(VLOOKUP(E84,Préroulés_Hybride[],3,FALSE),"-")</f>
        <v>-</v>
      </c>
    </row>
    <row r="85" spans="1:11" ht="23.25" customHeight="1">
      <c r="A85" s="200">
        <f>IFERROR(VLOOKUP(E85,Préroulés_Hybride[],12,FALSE),"-")</f>
        <v>10</v>
      </c>
      <c r="B85" s="201" t="str">
        <f>IFERROR(VLOOKUP(E85,Préroulés_Hybride[],13,FALSE),"-")</f>
        <v>x</v>
      </c>
      <c r="C85" s="166">
        <f>IFERROR(VLOOKUP(E85,Préroulés_Hybride[],14,FALSE),"-")</f>
        <v>0.35</v>
      </c>
      <c r="D85" s="220" t="str">
        <f>IFERROR(VLOOKUP(E85,Préroulés_Hybride[],15,FALSE),"-")</f>
        <v>g</v>
      </c>
      <c r="E85" s="168" t="s">
        <v>113</v>
      </c>
      <c r="F85" s="219" t="str">
        <f>IFERROR(VLOOKUP(E85,Préroulés_Hybride[],6,FALSE),"-")</f>
        <v>Laurentian Organic</v>
      </c>
      <c r="G85" s="230">
        <f>IFERROR(VLOOKUP(E85,Préroulés_Hybride[],17,FALSE),"-")</f>
        <v>35</v>
      </c>
      <c r="H85" s="170">
        <v>0.15</v>
      </c>
      <c r="I85" s="170" t="s">
        <v>42</v>
      </c>
      <c r="J85" s="202" t="str">
        <f>IFERROR(VLOOKUP(E85,Préroulés_Hybride[],9,FALSE),"-")</f>
        <v>Épicé / Terreux</v>
      </c>
      <c r="K85" s="173" t="str">
        <f>IFERROR(VLOOKUP(E85,Préroulés_Hybride[],3,FALSE),"-")</f>
        <v>Qc</v>
      </c>
    </row>
    <row r="86" spans="1:11" ht="23.25" customHeight="1" thickBot="1">
      <c r="A86" s="203" t="str">
        <f>IFERROR(VLOOKUP(E86,Préroulés_Hybride[],12,FALSE),"-")</f>
        <v>-</v>
      </c>
      <c r="B86" s="204" t="str">
        <f>IFERROR(VLOOKUP(E86,Préroulés_Hybride[],13,FALSE),"-")</f>
        <v>-</v>
      </c>
      <c r="C86" s="205" t="str">
        <f>IFERROR(VLOOKUP(E86,Préroulés_Hybride[],14,FALSE),"-")</f>
        <v>-</v>
      </c>
      <c r="D86" s="221" t="str">
        <f>IFERROR(VLOOKUP(E86,Préroulés_Hybride[],15,FALSE),"-")</f>
        <v>-</v>
      </c>
      <c r="E86" s="168" t="s">
        <v>114</v>
      </c>
      <c r="F86" s="219" t="str">
        <f>IFERROR(VLOOKUP(E86,Préroulés_Hybride[],6,FALSE),"-")</f>
        <v>-</v>
      </c>
      <c r="G86" s="264" t="str">
        <f>IFERROR(VLOOKUP(E86,Préroulés_Hybride[],17,FALSE),"-")</f>
        <v>-</v>
      </c>
      <c r="H86" s="193">
        <v>0.18</v>
      </c>
      <c r="I86" s="193" t="s">
        <v>42</v>
      </c>
      <c r="J86" s="207" t="str">
        <f>IFERROR(VLOOKUP(E86,Préroulés_Hybride[],9,FALSE),"-")</f>
        <v>-</v>
      </c>
      <c r="K86" s="195" t="str">
        <f>IFERROR(VLOOKUP(E86,Préroulés_Hybride[],3,FALSE),"-")</f>
        <v>-</v>
      </c>
    </row>
  </sheetData>
  <sheetProtection insertRows="0" insertHyperlinks="0" deleteRows="0" selectLockedCells="1" sort="0" pivotTables="0"/>
  <protectedRanges>
    <protectedRange algorithmName="SHA-512" hashValue="EJQYyeBZSh89+zRD9w3QZFGU3VSoYTrLWpUIfXvpQrwH93fvnq5bbkmNuYYi+gLN5SoTMLjD8zHKDAY46dtAFQ==" saltValue="lnvz9X6LZlrhw2cM4fixig==" spinCount="100000" sqref="E58:E86 H58:I86 H4:I23 E4:E23 H27:I54 E27:E54" name="Plage1"/>
  </protectedRanges>
  <mergeCells count="7">
    <mergeCell ref="M12:S24"/>
    <mergeCell ref="A57:D57"/>
    <mergeCell ref="A2:K2"/>
    <mergeCell ref="A3:D3"/>
    <mergeCell ref="A25:K25"/>
    <mergeCell ref="A26:D26"/>
    <mergeCell ref="A56:K56"/>
  </mergeCells>
  <dataValidations count="2">
    <dataValidation type="list" allowBlank="1" showInputMessage="1" showErrorMessage="1" sqref="C1" xr:uid="{00000000-0002-0000-0700-000000000000}">
      <formula1>indica1</formula1>
    </dataValidation>
    <dataValidation type="list" allowBlank="1" showInputMessage="1" showErrorMessage="1" sqref="C24 K3 E3:F3 K26 E26:F26 K57 E57:F57" xr:uid="{00000000-0002-0000-0700-000001000000}">
      <formula1>sativa1</formula1>
    </dataValidation>
  </dataValidations>
  <printOptions horizontalCentered="1" verticalCentered="1"/>
  <pageMargins left="0.23622047244094491" right="0.23622047244094491" top="0" bottom="0" header="0.31496062992125984" footer="0.31496062992125984"/>
  <pageSetup scale="47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561975</xdr:colOff>
                    <xdr:row>1</xdr:row>
                    <xdr:rowOff>28575</xdr:rowOff>
                  </from>
                  <to>
                    <xdr:col>9</xdr:col>
                    <xdr:colOff>238125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581025</xdr:colOff>
                    <xdr:row>24</xdr:row>
                    <xdr:rowOff>38100</xdr:rowOff>
                  </from>
                  <to>
                    <xdr:col>9</xdr:col>
                    <xdr:colOff>142875</xdr:colOff>
                    <xdr:row>24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609600</xdr:colOff>
                    <xdr:row>55</xdr:row>
                    <xdr:rowOff>66675</xdr:rowOff>
                  </from>
                  <to>
                    <xdr:col>9</xdr:col>
                    <xdr:colOff>142875</xdr:colOff>
                    <xdr:row>55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Indica77036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409575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Sativa77036" altText="Ajouter ligne">
                <anchor moveWithCells="1">
                  <from>
                    <xdr:col>0</xdr:col>
                    <xdr:colOff>333375</xdr:colOff>
                    <xdr:row>24</xdr:row>
                    <xdr:rowOff>9525</xdr:rowOff>
                  </from>
                  <to>
                    <xdr:col>4</xdr:col>
                    <xdr:colOff>400050</xdr:colOff>
                    <xdr:row>24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Hybride77036" altText="Ajouter ligne">
                <anchor moveWithCells="1">
                  <from>
                    <xdr:col>1</xdr:col>
                    <xdr:colOff>523875</xdr:colOff>
                    <xdr:row>55</xdr:row>
                    <xdr:rowOff>38100</xdr:rowOff>
                  </from>
                  <to>
                    <xdr:col>4</xdr:col>
                    <xdr:colOff>171450</xdr:colOff>
                    <xdr:row>55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0" name="Button 9">
              <controlPr defaultSize="0" print="0" autoFill="0" autoPict="0" macro="[0]!IMPIND77036" altText="Ajouter ligne">
                <anchor moveWithCells="1">
                  <from>
                    <xdr:col>9</xdr:col>
                    <xdr:colOff>1228725</xdr:colOff>
                    <xdr:row>1</xdr:row>
                    <xdr:rowOff>38100</xdr:rowOff>
                  </from>
                  <to>
                    <xdr:col>10</xdr:col>
                    <xdr:colOff>1085850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1" name="Button 10">
              <controlPr defaultSize="0" print="0" autoFill="0" autoPict="0" macro="[0]!IMPSAT77036" altText="Ajouter ligne">
                <anchor moveWithCells="1">
                  <from>
                    <xdr:col>9</xdr:col>
                    <xdr:colOff>1219200</xdr:colOff>
                    <xdr:row>24</xdr:row>
                    <xdr:rowOff>38100</xdr:rowOff>
                  </from>
                  <to>
                    <xdr:col>10</xdr:col>
                    <xdr:colOff>1076325</xdr:colOff>
                    <xdr:row>24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2" name="Button 11">
              <controlPr defaultSize="0" print="0" autoFill="0" autoPict="0" macro="[0]!IMPHYB77036" altText="Ajouter ligne">
                <anchor moveWithCells="1">
                  <from>
                    <xdr:col>9</xdr:col>
                    <xdr:colOff>1238250</xdr:colOff>
                    <xdr:row>55</xdr:row>
                    <xdr:rowOff>28575</xdr:rowOff>
                  </from>
                  <to>
                    <xdr:col>10</xdr:col>
                    <xdr:colOff>1095375</xdr:colOff>
                    <xdr:row>55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3000000}">
          <x14:formula1>
            <xm:f>'Base Préroués'!$A$6:$A$69</xm:f>
          </x14:formula1>
          <xm:sqref>E28:E54</xm:sqref>
        </x14:dataValidation>
        <x14:dataValidation type="list" allowBlank="1" showInputMessage="1" showErrorMessage="1" xr:uid="{00000000-0002-0000-0700-000002000000}">
          <x14:formula1>
            <xm:f>'Base Préroués'!$A$75:$A$136</xm:f>
          </x14:formula1>
          <xm:sqref>E5:E23</xm:sqref>
        </x14:dataValidation>
        <x14:dataValidation type="list" allowBlank="1" showInputMessage="1" showErrorMessage="1" xr:uid="{00000000-0002-0000-0700-000004000000}">
          <x14:formula1>
            <xm:f>'Base Préroués'!$A$143:$A$259</xm:f>
          </x14:formula1>
          <xm:sqref>E59:E86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092B3-04D9-4123-807F-AB5F71AA7F79}">
  <sheetPr codeName="Feuil3">
    <tabColor rgb="FF00B050"/>
  </sheetPr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8">
    <tabColor rgb="FF00B050"/>
    <pageSetUpPr fitToPage="1"/>
  </sheetPr>
  <dimension ref="A1:S120"/>
  <sheetViews>
    <sheetView showGridLines="0" topLeftCell="A74" zoomScale="85" zoomScaleNormal="85" workbookViewId="0">
      <selection activeCell="H90" sqref="H90"/>
    </sheetView>
  </sheetViews>
  <sheetFormatPr baseColWidth="10" defaultColWidth="11.42578125" defaultRowHeight="17.25"/>
  <cols>
    <col min="1" max="1" width="6.28515625" style="1" customWidth="1"/>
    <col min="2" max="2" width="4.140625" style="23" customWidth="1"/>
    <col min="3" max="3" width="8.85546875" style="46" customWidth="1"/>
    <col min="4" max="4" width="4.28515625" style="8" customWidth="1"/>
    <col min="5" max="5" width="61.140625" style="36" bestFit="1" customWidth="1"/>
    <col min="6" max="6" width="26.42578125" style="30" customWidth="1"/>
    <col min="7" max="7" width="13.140625" style="464" bestFit="1" customWidth="1"/>
    <col min="8" max="8" width="16.140625" style="4" customWidth="1"/>
    <col min="9" max="9" width="12.5703125" style="2" bestFit="1" customWidth="1"/>
    <col min="10" max="10" width="36.140625" style="411" customWidth="1"/>
    <col min="11" max="11" width="17.28515625" style="411" bestFit="1" customWidth="1"/>
    <col min="12" max="16384" width="11.42578125" style="1"/>
  </cols>
  <sheetData>
    <row r="1" spans="1:11" ht="9.75" customHeight="1" thickBot="1">
      <c r="A1" s="16"/>
      <c r="B1" s="21"/>
      <c r="C1" s="42"/>
      <c r="D1" s="6"/>
      <c r="E1" s="6"/>
      <c r="F1" s="28"/>
      <c r="G1" s="462"/>
      <c r="H1" s="5"/>
    </row>
    <row r="2" spans="1:11" ht="39" customHeight="1">
      <c r="A2" s="1382" t="s">
        <v>27</v>
      </c>
      <c r="B2" s="1382"/>
      <c r="C2" s="1382"/>
      <c r="D2" s="1382"/>
      <c r="E2" s="1382"/>
      <c r="F2" s="1382"/>
      <c r="G2" s="1382"/>
      <c r="H2" s="1382"/>
      <c r="I2" s="1382"/>
      <c r="J2" s="1382"/>
      <c r="K2" s="1382"/>
    </row>
    <row r="3" spans="1:11" ht="19.5" customHeight="1" thickBot="1">
      <c r="A3" s="1385" t="s">
        <v>28</v>
      </c>
      <c r="B3" s="1385"/>
      <c r="C3" s="1385"/>
      <c r="D3" s="1385"/>
      <c r="E3" s="603" t="s">
        <v>29</v>
      </c>
      <c r="F3" s="603" t="s">
        <v>30</v>
      </c>
      <c r="G3" s="604" t="s">
        <v>31</v>
      </c>
      <c r="H3" s="605" t="s">
        <v>32</v>
      </c>
      <c r="I3" s="606" t="s">
        <v>33</v>
      </c>
      <c r="J3" s="605" t="s">
        <v>34</v>
      </c>
      <c r="K3" s="603" t="s">
        <v>35</v>
      </c>
    </row>
    <row r="4" spans="1:11" ht="25.5" customHeight="1">
      <c r="A4" s="607" t="s">
        <v>36</v>
      </c>
      <c r="B4" s="608" t="s">
        <v>37</v>
      </c>
      <c r="C4" s="609" t="s">
        <v>38</v>
      </c>
      <c r="D4" s="608" t="s">
        <v>39</v>
      </c>
      <c r="E4" s="610" t="s">
        <v>29</v>
      </c>
      <c r="F4" s="611" t="s">
        <v>40</v>
      </c>
      <c r="G4" s="612" t="s">
        <v>31</v>
      </c>
      <c r="H4" s="613" t="s">
        <v>32</v>
      </c>
      <c r="I4" s="614" t="s">
        <v>33</v>
      </c>
      <c r="J4" s="615" t="s">
        <v>34</v>
      </c>
      <c r="K4" s="616" t="s">
        <v>35</v>
      </c>
    </row>
    <row r="5" spans="1:11" ht="24" customHeight="1">
      <c r="A5" s="617">
        <f>IFERROR(VLOOKUP(E5,Préroulés_Indica[],11,FALSE),"-")</f>
        <v>1</v>
      </c>
      <c r="B5" s="618" t="str">
        <f>IFERROR(VLOOKUP(E5,Préroulés_Indica[],12,FALSE),"-")</f>
        <v>x</v>
      </c>
      <c r="C5" s="619">
        <f>IFERROR(VLOOKUP(E5,Préroulés_Indica[],13,FALSE),"-")</f>
        <v>1</v>
      </c>
      <c r="D5" s="618" t="str">
        <f>IFERROR(VLOOKUP(E5,Préroulés_Indica[],14,FALSE),"-")</f>
        <v>g</v>
      </c>
      <c r="E5" s="621" t="s">
        <v>116</v>
      </c>
      <c r="F5" s="622" t="str">
        <f>IFERROR(VLOOKUP(E5,Préroulés_Indica[],6,FALSE),"-")</f>
        <v>BLKMKT</v>
      </c>
      <c r="G5" s="631">
        <f>IFERROR(VLOOKUP(E5,Préroulés_Indica[],16,FALSE),"-")</f>
        <v>10.5</v>
      </c>
      <c r="H5" s="624">
        <v>0.28999999999999998</v>
      </c>
      <c r="I5" s="625"/>
      <c r="J5" s="626" t="str">
        <f>IFERROR(VLOOKUP(E5,Préroulés_Indica[],8,FALSE),"")</f>
        <v>Diesel / Citronné</v>
      </c>
      <c r="K5" s="630" t="str">
        <f>IFERROR(VLOOKUP(E5,Préroulés_Indica[],2,FALSE),"-")</f>
        <v>-</v>
      </c>
    </row>
    <row r="6" spans="1:11" ht="25.5" customHeight="1">
      <c r="A6" s="617">
        <f>IFERROR(VLOOKUP(E6,Préroulés_Indica[],11,FALSE),"-")</f>
        <v>1</v>
      </c>
      <c r="B6" s="618" t="str">
        <f>IFERROR(VLOOKUP(E6,Préroulés_Indica[],12,FALSE),"-")</f>
        <v>x</v>
      </c>
      <c r="C6" s="619">
        <f>IFERROR(VLOOKUP(E6,Préroulés_Indica[],13,FALSE),"-")</f>
        <v>1</v>
      </c>
      <c r="D6" s="618" t="str">
        <f>IFERROR(VLOOKUP(E6,Préroulés_Indica[],14,FALSE),"-")</f>
        <v>g</v>
      </c>
      <c r="E6" s="621" t="s">
        <v>118</v>
      </c>
      <c r="F6" s="622" t="str">
        <f>IFERROR(VLOOKUP(E6,Préroulés_Indica[],6,FALSE),"-")</f>
        <v>Bud Lafleur</v>
      </c>
      <c r="G6" s="631">
        <f>IFERROR(VLOOKUP(E6,Préroulés_Indica[],16,FALSE),"-")</f>
        <v>9.5</v>
      </c>
      <c r="H6" s="624">
        <v>0.28000000000000003</v>
      </c>
      <c r="I6" s="625" t="s">
        <v>42</v>
      </c>
      <c r="J6" s="626" t="str">
        <f>IFERROR(VLOOKUP(E6,Préroulés_Indica[],8,FALSE),"")</f>
        <v>Fruité / Sucré</v>
      </c>
      <c r="K6" s="630" t="str">
        <f>IFERROR(VLOOKUP(E6,Préroulés_Indica[],2,FALSE),"-")</f>
        <v>Qc</v>
      </c>
    </row>
    <row r="7" spans="1:11" ht="25.5" customHeight="1">
      <c r="A7" s="617">
        <f>IFERROR(VLOOKUP(E7,Préroulés_Indica[],11,FALSE),"-")</f>
        <v>1</v>
      </c>
      <c r="B7" s="618" t="str">
        <f>IFERROR(VLOOKUP(E7,Préroulés_Indica[],12,FALSE),"-")</f>
        <v>x</v>
      </c>
      <c r="C7" s="619">
        <f>IFERROR(VLOOKUP(E7,Préroulés_Indica[],13,FALSE),"-")</f>
        <v>0.5</v>
      </c>
      <c r="D7" s="618" t="str">
        <f>IFERROR(VLOOKUP(E7,Préroulés_Indica[],14,FALSE),"-")</f>
        <v>g</v>
      </c>
      <c r="E7" s="621" t="s">
        <v>119</v>
      </c>
      <c r="F7" s="622" t="str">
        <f>IFERROR(VLOOKUP(E7,Préroulés_Indica[],6,FALSE),"-")</f>
        <v>OMY</v>
      </c>
      <c r="G7" s="631">
        <f>IFERROR(VLOOKUP(E7,Préroulés_Indica[],16,FALSE),"-")</f>
        <v>6</v>
      </c>
      <c r="H7" s="624">
        <v>0.25</v>
      </c>
      <c r="I7" s="625"/>
      <c r="J7" s="626" t="str">
        <f>IFERROR(VLOOKUP(E7,Préroulés_Indica[],8,FALSE),"")</f>
        <v>Boisé / Épicé</v>
      </c>
      <c r="K7" s="630" t="str">
        <f>IFERROR(VLOOKUP(E7,Préroulés_Indica[],2,FALSE),"-")</f>
        <v>Qc</v>
      </c>
    </row>
    <row r="8" spans="1:11" ht="25.5" customHeight="1">
      <c r="A8" s="617">
        <f>IFERROR(VLOOKUP(E8,Préroulés_Indica[],11,FALSE),"-")</f>
        <v>1</v>
      </c>
      <c r="B8" s="618" t="str">
        <f>IFERROR(VLOOKUP(E8,Préroulés_Indica[],12,FALSE),"-")</f>
        <v>x</v>
      </c>
      <c r="C8" s="619">
        <f>IFERROR(VLOOKUP(E8,Préroulés_Indica[],13,FALSE),"-")</f>
        <v>1</v>
      </c>
      <c r="D8" s="618" t="str">
        <f>IFERROR(VLOOKUP(E8,Préroulés_Indica[],14,FALSE),"-")</f>
        <v>g</v>
      </c>
      <c r="E8" s="621" t="s">
        <v>120</v>
      </c>
      <c r="F8" s="622" t="str">
        <f>IFERROR(VLOOKUP(E8,Préroulés_Indica[],6,FALSE),"-")</f>
        <v>Good Supply</v>
      </c>
      <c r="G8" s="631">
        <f>IFERROR(VLOOKUP(E8,Préroulés_Indica[],16,FALSE),"-")</f>
        <v>8.1</v>
      </c>
      <c r="H8" s="624">
        <v>0.23</v>
      </c>
      <c r="I8" s="625" t="s">
        <v>42</v>
      </c>
      <c r="J8" s="626" t="str">
        <f>IFERROR(VLOOKUP(E8,Préroulés_Indica[],8,FALSE),"")</f>
        <v>Fruité / Citronné</v>
      </c>
      <c r="K8" s="630" t="str">
        <f>IFERROR(VLOOKUP(E8,Préroulés_Indica[],2,FALSE),"-")</f>
        <v>-</v>
      </c>
    </row>
    <row r="9" spans="1:11" ht="25.5" customHeight="1">
      <c r="A9" s="617">
        <f>IFERROR(VLOOKUP(E9,Préroulés_Indica[],11,FALSE),"-")</f>
        <v>1</v>
      </c>
      <c r="B9" s="618" t="str">
        <f>IFERROR(VLOOKUP(E9,Préroulés_Indica[],12,FALSE),"-")</f>
        <v>x</v>
      </c>
      <c r="C9" s="619">
        <f>IFERROR(VLOOKUP(E9,Préroulés_Indica[],13,FALSE),"-")</f>
        <v>1</v>
      </c>
      <c r="D9" s="618" t="str">
        <f>IFERROR(VLOOKUP(E9,Préroulés_Indica[],14,FALSE),"-")</f>
        <v>g</v>
      </c>
      <c r="E9" s="621" t="s">
        <v>41</v>
      </c>
      <c r="F9" s="622" t="str">
        <f>IFERROR(VLOOKUP(E9,Préroulés_Indica[],6,FALSE),"-")</f>
        <v>Riff</v>
      </c>
      <c r="G9" s="631">
        <f>IFERROR(VLOOKUP(E9,Préroulés_Indica[],16,FALSE),"-")</f>
        <v>10.6</v>
      </c>
      <c r="H9" s="624">
        <v>0.21</v>
      </c>
      <c r="I9" s="625" t="s">
        <v>42</v>
      </c>
      <c r="J9" s="626" t="str">
        <f>IFERROR(VLOOKUP(E9,Préroulés_Indica[],8,FALSE),"")</f>
        <v>Fruité / -</v>
      </c>
      <c r="K9" s="630" t="str">
        <f>IFERROR(VLOOKUP(E9,Préroulés_Indica[],2,FALSE),"-")</f>
        <v>-</v>
      </c>
    </row>
    <row r="10" spans="1:11" ht="25.5" customHeight="1">
      <c r="A10" s="617">
        <f>IFERROR(VLOOKUP(E10,Préroulés_Indica[],11,FALSE),"-")</f>
        <v>1</v>
      </c>
      <c r="B10" s="618" t="str">
        <f>IFERROR(VLOOKUP(E10,Préroulés_Indica[],12,FALSE),"-")</f>
        <v>x</v>
      </c>
      <c r="C10" s="619">
        <f>IFERROR(VLOOKUP(E10,Préroulés_Indica[],13,FALSE),"-")</f>
        <v>0.5</v>
      </c>
      <c r="D10" s="618" t="str">
        <f>IFERROR(VLOOKUP(E10,Préroulés_Indica[],14,FALSE),"-")</f>
        <v>g</v>
      </c>
      <c r="E10" s="621" t="s">
        <v>121</v>
      </c>
      <c r="F10" s="622" t="str">
        <f>IFERROR(VLOOKUP(E10,Préroulés_Indica[],6,FALSE),"-")</f>
        <v>Canaca</v>
      </c>
      <c r="G10" s="631">
        <f>IFERROR(VLOOKUP(E10,Préroulés_Indica[],16,FALSE),"-")</f>
        <v>5.0999999999999996</v>
      </c>
      <c r="H10" s="624">
        <v>0.21</v>
      </c>
      <c r="I10" s="625"/>
      <c r="J10" s="626" t="str">
        <f>IFERROR(VLOOKUP(E10,Préroulés_Indica[],8,FALSE),"")</f>
        <v>Fromagé / Épicé</v>
      </c>
      <c r="K10" s="630" t="str">
        <f>IFERROR(VLOOKUP(E10,Préroulés_Indica[],2,FALSE),"-")</f>
        <v>-</v>
      </c>
    </row>
    <row r="11" spans="1:11" ht="25.5" customHeight="1">
      <c r="A11" s="617">
        <f>IFERROR(VLOOKUP(E11,Préroulés_Indica[],11,FALSE),"-")</f>
        <v>2</v>
      </c>
      <c r="B11" s="618" t="str">
        <f>IFERROR(VLOOKUP(E11,Préroulés_Indica[],12,FALSE),"-")</f>
        <v>x</v>
      </c>
      <c r="C11" s="619">
        <f>IFERROR(VLOOKUP(E11,Préroulés_Indica[],13,FALSE),"-")</f>
        <v>0.5</v>
      </c>
      <c r="D11" s="618" t="str">
        <f>IFERROR(VLOOKUP(E11,Préroulés_Indica[],14,FALSE),"-")</f>
        <v>g</v>
      </c>
      <c r="E11" s="621" t="s">
        <v>122</v>
      </c>
      <c r="F11" s="622" t="str">
        <f>IFERROR(VLOOKUP(E11,Préroulés_Indica[],6,FALSE),"-")</f>
        <v>7ACRES</v>
      </c>
      <c r="G11" s="631">
        <f>IFERROR(VLOOKUP(E11,Préroulés_Indica[],16,FALSE),"-")</f>
        <v>9.5</v>
      </c>
      <c r="H11" s="624">
        <v>0.23</v>
      </c>
      <c r="I11" s="625"/>
      <c r="J11" s="626" t="str">
        <f>IFERROR(VLOOKUP(E11,Préroulés_Indica[],8,FALSE),"")</f>
        <v>Mouffette  / Terreux</v>
      </c>
      <c r="K11" s="630" t="str">
        <f>IFERROR(VLOOKUP(E11,Préroulés_Indica[],2,FALSE),"-")</f>
        <v>-</v>
      </c>
    </row>
    <row r="12" spans="1:11" ht="25.5" customHeight="1">
      <c r="A12" s="617">
        <f>IFERROR(VLOOKUP(E12,Préroulés_Indica[],11,FALSE),"-")</f>
        <v>2</v>
      </c>
      <c r="B12" s="618" t="str">
        <f>IFERROR(VLOOKUP(E12,Préroulés_Indica[],12,FALSE),"-")</f>
        <v>x</v>
      </c>
      <c r="C12" s="619">
        <f>IFERROR(VLOOKUP(E12,Préroulés_Indica[],13,FALSE),"-")</f>
        <v>0.5</v>
      </c>
      <c r="D12" s="618" t="str">
        <f>IFERROR(VLOOKUP(E12,Préroulés_Indica[],14,FALSE),"-")</f>
        <v>g</v>
      </c>
      <c r="E12" s="621" t="s">
        <v>123</v>
      </c>
      <c r="F12" s="622" t="str">
        <f>IFERROR(VLOOKUP(E12,Préroulés_Indica[],6,FALSE),"-")</f>
        <v>Irony</v>
      </c>
      <c r="G12" s="631">
        <f>IFERROR(VLOOKUP(E12,Préroulés_Indica[],16,FALSE),"-")</f>
        <v>8.3000000000000007</v>
      </c>
      <c r="H12" s="624">
        <v>0.22</v>
      </c>
      <c r="I12" s="625"/>
      <c r="J12" s="626" t="str">
        <f>IFERROR(VLOOKUP(E12,Préroulés_Indica[],8,FALSE),"")</f>
        <v>Fruité / Sucré</v>
      </c>
      <c r="K12" s="630" t="str">
        <f>IFERROR(VLOOKUP(E12,Préroulés_Indica[],2,FALSE),"-")</f>
        <v>Qc</v>
      </c>
    </row>
    <row r="13" spans="1:11" ht="25.5" customHeight="1">
      <c r="A13" s="617">
        <f>IFERROR(VLOOKUP(E13,Préroulés_Indica[],11,FALSE),"-")</f>
        <v>3</v>
      </c>
      <c r="B13" s="618" t="str">
        <f>IFERROR(VLOOKUP(E13,Préroulés_Indica[],12,FALSE),"-")</f>
        <v>x</v>
      </c>
      <c r="C13" s="619">
        <f>IFERROR(VLOOKUP(E13,Préroulés_Indica[],13,FALSE),"-")</f>
        <v>0.5</v>
      </c>
      <c r="D13" s="618" t="str">
        <f>IFERROR(VLOOKUP(E13,Préroulés_Indica[],14,FALSE),"-")</f>
        <v>g</v>
      </c>
      <c r="E13" s="621" t="s">
        <v>207</v>
      </c>
      <c r="F13" s="622" t="str">
        <f>IFERROR(VLOOKUP(E13,Préroulés_Indica[],6,FALSE),"-")</f>
        <v>Spinach</v>
      </c>
      <c r="G13" s="631">
        <f>IFERROR(VLOOKUP(E13,Préroulés_Indica[],16,FALSE),"-")</f>
        <v>11.9</v>
      </c>
      <c r="H13" s="624">
        <v>0.27</v>
      </c>
      <c r="I13" s="625"/>
      <c r="J13" s="626" t="str">
        <f>IFERROR(VLOOKUP(E13,Préroulés_Indica[],8,FALSE),"")</f>
        <v>Sucré / Fruité</v>
      </c>
      <c r="K13" s="630" t="str">
        <f>IFERROR(VLOOKUP(E13,Préroulés_Indica[],2,FALSE),"-")</f>
        <v>-</v>
      </c>
    </row>
    <row r="14" spans="1:11" ht="25.5" customHeight="1">
      <c r="A14" s="617">
        <f>IFERROR(VLOOKUP(E14,Préroulés_Indica[],11,FALSE),"-")</f>
        <v>3</v>
      </c>
      <c r="B14" s="618" t="str">
        <f>IFERROR(VLOOKUP(E14,Préroulés_Indica[],12,FALSE),"-")</f>
        <v>x</v>
      </c>
      <c r="C14" s="619">
        <f>IFERROR(VLOOKUP(E14,Préroulés_Indica[],13,FALSE),"-")</f>
        <v>0.5</v>
      </c>
      <c r="D14" s="618" t="str">
        <f>IFERROR(VLOOKUP(E14,Préroulés_Indica[],14,FALSE),"-")</f>
        <v>g</v>
      </c>
      <c r="E14" s="621" t="s">
        <v>124</v>
      </c>
      <c r="F14" s="622" t="str">
        <f>IFERROR(VLOOKUP(E14,Préroulés_Indica[],6,FALSE),"-")</f>
        <v>Fleurons</v>
      </c>
      <c r="G14" s="631">
        <f>IFERROR(VLOOKUP(E14,Préroulés_Indica[],16,FALSE),"-")</f>
        <v>11.4</v>
      </c>
      <c r="H14" s="624">
        <v>0.25</v>
      </c>
      <c r="I14" s="625" t="s">
        <v>42</v>
      </c>
      <c r="J14" s="626" t="str">
        <f>IFERROR(VLOOKUP(E14,Préroulés_Indica[],8,FALSE),"")</f>
        <v>- / -</v>
      </c>
      <c r="K14" s="630" t="str">
        <f>IFERROR(VLOOKUP(E14,Préroulés_Indica[],2,FALSE),"-")</f>
        <v>Qc</v>
      </c>
    </row>
    <row r="15" spans="1:11" ht="25.5" customHeight="1">
      <c r="A15" s="617">
        <f>IFERROR(VLOOKUP(E15,Préroulés_Indica[],11,FALSE),"-")</f>
        <v>3</v>
      </c>
      <c r="B15" s="618" t="str">
        <f>IFERROR(VLOOKUP(E15,Préroulés_Indica[],12,FALSE),"-")</f>
        <v>x</v>
      </c>
      <c r="C15" s="619">
        <f>IFERROR(VLOOKUP(E15,Préroulés_Indica[],13,FALSE),"-")</f>
        <v>0.5</v>
      </c>
      <c r="D15" s="618" t="str">
        <f>IFERROR(VLOOKUP(E15,Préroulés_Indica[],14,FALSE),"-")</f>
        <v>g</v>
      </c>
      <c r="E15" s="621" t="s">
        <v>125</v>
      </c>
      <c r="F15" s="622" t="str">
        <f>IFERROR(VLOOKUP(E15,Préroulés_Indica[],6,FALSE),"-")</f>
        <v>San Rafael '71</v>
      </c>
      <c r="G15" s="631">
        <f>IFERROR(VLOOKUP(E15,Préroulés_Indica[],16,FALSE),"-")</f>
        <v>17</v>
      </c>
      <c r="H15" s="624">
        <v>0.25</v>
      </c>
      <c r="I15" s="625" t="s">
        <v>42</v>
      </c>
      <c r="J15" s="626" t="str">
        <f>IFERROR(VLOOKUP(E15,Préroulés_Indica[],8,FALSE),"")</f>
        <v>Sucré / Diesel</v>
      </c>
      <c r="K15" s="630" t="str">
        <f>IFERROR(VLOOKUP(E15,Préroulés_Indica[],2,FALSE),"-")</f>
        <v>-</v>
      </c>
    </row>
    <row r="16" spans="1:11" ht="22.5" customHeight="1">
      <c r="A16" s="617">
        <f>IFERROR(VLOOKUP(E16,Préroulés_Indica[],11,FALSE),"-")</f>
        <v>3</v>
      </c>
      <c r="B16" s="619" t="str">
        <f>IFERROR(VLOOKUP(E16,Préroulés_Indica[],12,FALSE),"-")</f>
        <v>x</v>
      </c>
      <c r="C16" s="619">
        <f>IFERROR(VLOOKUP(E16,Préroulés_Indica[],13,FALSE),"-")</f>
        <v>0.5</v>
      </c>
      <c r="D16" s="619" t="str">
        <f>IFERROR(VLOOKUP(E16,Préroulés_Indica[],14,FALSE),"-")</f>
        <v>g</v>
      </c>
      <c r="E16" s="621" t="s">
        <v>126</v>
      </c>
      <c r="F16" s="628" t="str">
        <f>IFERROR(VLOOKUP(E16,Préroulés_Indica[],6,FALSE),"-")</f>
        <v>Promenade</v>
      </c>
      <c r="G16" s="629">
        <f>IFERROR(VLOOKUP(E16,Préroulés_Indica[],16,FALSE),"-")</f>
        <v>10.6</v>
      </c>
      <c r="H16" s="624">
        <v>0.23</v>
      </c>
      <c r="I16" s="625" t="s">
        <v>42</v>
      </c>
      <c r="J16" s="626" t="str">
        <f>IFERROR(VLOOKUP(E16,Préroulés_Indica[],8,FALSE),"")</f>
        <v>Épicé / Moufette</v>
      </c>
      <c r="K16" s="630" t="str">
        <f>IFERROR(VLOOKUP(E16,Préroulés_Indica[],2,FALSE),"-")</f>
        <v>-</v>
      </c>
    </row>
    <row r="17" spans="1:11" ht="22.5" customHeight="1">
      <c r="A17" s="617">
        <f>IFERROR(VLOOKUP(E17,Préroulés_Indica[],11,FALSE),"-")</f>
        <v>3</v>
      </c>
      <c r="B17" s="618" t="str">
        <f>IFERROR(VLOOKUP(E17,Préroulés_Indica[],12,FALSE),"-")</f>
        <v>x</v>
      </c>
      <c r="C17" s="619">
        <f>IFERROR(VLOOKUP(E17,Préroulés_Indica[],13,FALSE),"-")</f>
        <v>0.5</v>
      </c>
      <c r="D17" s="618" t="str">
        <f>IFERROR(VLOOKUP(E17,Préroulés_Indica[],14,FALSE),"-")</f>
        <v>g</v>
      </c>
      <c r="E17" s="621" t="s">
        <v>127</v>
      </c>
      <c r="F17" s="622" t="str">
        <f>IFERROR(VLOOKUP(E17,Préroulés_Indica[],6,FALSE),"-")</f>
        <v>Promenade</v>
      </c>
      <c r="G17" s="631">
        <f>IFERROR(VLOOKUP(E17,Préroulés_Indica[],16,FALSE),"-")</f>
        <v>9.9</v>
      </c>
      <c r="H17" s="624">
        <v>0.21</v>
      </c>
      <c r="I17" s="625"/>
      <c r="J17" s="626" t="str">
        <f>IFERROR(VLOOKUP(E17,Préroulés_Indica[],8,FALSE),"")</f>
        <v>Sucré / Diesel</v>
      </c>
      <c r="K17" s="630" t="str">
        <f>IFERROR(VLOOKUP(E17,Préroulés_Indica[],2,FALSE),"-")</f>
        <v>-</v>
      </c>
    </row>
    <row r="18" spans="1:11" ht="22.5" customHeight="1">
      <c r="A18" s="617">
        <f>IFERROR(VLOOKUP(E18,Préroulés_Indica[],11,FALSE),"-")</f>
        <v>3</v>
      </c>
      <c r="B18" s="618" t="str">
        <f>IFERROR(VLOOKUP(E18,Préroulés_Indica[],12,FALSE),"-")</f>
        <v>x</v>
      </c>
      <c r="C18" s="619">
        <f>IFERROR(VLOOKUP(E18,Préroulés_Indica[],13,FALSE),"-")</f>
        <v>0.5</v>
      </c>
      <c r="D18" s="618" t="str">
        <f>IFERROR(VLOOKUP(E18,Préroulés_Indica[],14,FALSE),"-")</f>
        <v>g</v>
      </c>
      <c r="E18" s="621" t="s">
        <v>128</v>
      </c>
      <c r="F18" s="622" t="str">
        <f>IFERROR(VLOOKUP(E18,Préroulés_Indica[],6,FALSE),"-")</f>
        <v>San Rafael '71</v>
      </c>
      <c r="G18" s="631">
        <f>IFERROR(VLOOKUP(E18,Préroulés_Indica[],16,FALSE),"-")</f>
        <v>17</v>
      </c>
      <c r="H18" s="624">
        <v>0.21</v>
      </c>
      <c r="I18" s="625" t="s">
        <v>42</v>
      </c>
      <c r="J18" s="626" t="str">
        <f>IFERROR(VLOOKUP(E18,Préroulés_Indica[],8,FALSE),"")</f>
        <v>Citronné / Floral</v>
      </c>
      <c r="K18" s="630" t="str">
        <f>IFERROR(VLOOKUP(E18,Préroulés_Indica[],2,FALSE),"-")</f>
        <v>-</v>
      </c>
    </row>
    <row r="19" spans="1:11" ht="22.5" customHeight="1">
      <c r="A19" s="617">
        <f>IFERROR(VLOOKUP(E19,Préroulés_Indica[],11,FALSE),"-")</f>
        <v>5</v>
      </c>
      <c r="B19" s="618" t="str">
        <f>IFERROR(VLOOKUP(E19,Préroulés_Indica[],12,FALSE),"-")</f>
        <v>x</v>
      </c>
      <c r="C19" s="619">
        <f>IFERROR(VLOOKUP(E19,Préroulés_Indica[],13,FALSE),"-")</f>
        <v>0.5</v>
      </c>
      <c r="D19" s="618" t="str">
        <f>IFERROR(VLOOKUP(E19,Préroulés_Indica[],14,FALSE),"-")</f>
        <v>g</v>
      </c>
      <c r="E19" s="621" t="s">
        <v>129</v>
      </c>
      <c r="F19" s="622" t="str">
        <f>IFERROR(VLOOKUP(E19,Préroulés_Indica[],6,FALSE),"-")</f>
        <v>Ono Cannabis</v>
      </c>
      <c r="G19" s="631">
        <f>IFERROR(VLOOKUP(E19,Préroulés_Indica[],16,FALSE),"-")</f>
        <v>24.9</v>
      </c>
      <c r="H19" s="624">
        <v>0.28999999999999998</v>
      </c>
      <c r="I19" s="625" t="s">
        <v>42</v>
      </c>
      <c r="J19" s="626" t="str">
        <f>IFERROR(VLOOKUP(E19,Préroulés_Indica[],8,FALSE),"")</f>
        <v>Fruité / Sucré</v>
      </c>
      <c r="K19" s="630" t="str">
        <f>IFERROR(VLOOKUP(E19,Préroulés_Indica[],2,FALSE),"-")</f>
        <v>Qc</v>
      </c>
    </row>
    <row r="20" spans="1:11" ht="22.5" customHeight="1">
      <c r="A20" s="617">
        <f>IFERROR(VLOOKUP(E20,Préroulés_Indica[],11,FALSE),"-")</f>
        <v>5</v>
      </c>
      <c r="B20" s="618" t="str">
        <f>IFERROR(VLOOKUP(E20,Préroulés_Indica[],12,FALSE),"-")</f>
        <v>x</v>
      </c>
      <c r="C20" s="619">
        <f>IFERROR(VLOOKUP(E20,Préroulés_Indica[],13,FALSE),"-")</f>
        <v>0.5</v>
      </c>
      <c r="D20" s="618" t="str">
        <f>IFERROR(VLOOKUP(E20,Préroulés_Indica[],14,FALSE),"-")</f>
        <v>g</v>
      </c>
      <c r="E20" s="621" t="s">
        <v>130</v>
      </c>
      <c r="F20" s="622" t="str">
        <f>IFERROR(VLOOKUP(E20,Préroulés_Indica[],6,FALSE),"-")</f>
        <v>R'Belle</v>
      </c>
      <c r="G20" s="631">
        <f>IFERROR(VLOOKUP(E20,Préroulés_Indica[],16,FALSE),"-")</f>
        <v>22.9</v>
      </c>
      <c r="H20" s="624">
        <v>0.28999999999999998</v>
      </c>
      <c r="I20" s="625" t="s">
        <v>42</v>
      </c>
      <c r="J20" s="626" t="str">
        <f>IFERROR(VLOOKUP(E20,Préroulés_Indica[],8,FALSE),"")</f>
        <v>Fruité / Épicé</v>
      </c>
      <c r="K20" s="630" t="str">
        <f>IFERROR(VLOOKUP(E20,Préroulés_Indica[],2,FALSE),"-")</f>
        <v>Qc</v>
      </c>
    </row>
    <row r="21" spans="1:11" ht="22.5" customHeight="1">
      <c r="A21" s="617">
        <f>IFERROR(VLOOKUP(E21,Préroulés_Indica[],11,FALSE),"-")</f>
        <v>5</v>
      </c>
      <c r="B21" s="618" t="str">
        <f>IFERROR(VLOOKUP(E21,Préroulés_Indica[],12,FALSE),"-")</f>
        <v>x</v>
      </c>
      <c r="C21" s="619">
        <f>IFERROR(VLOOKUP(E21,Préroulés_Indica[],13,FALSE),"-")</f>
        <v>0.5</v>
      </c>
      <c r="D21" s="618" t="str">
        <f>IFERROR(VLOOKUP(E21,Préroulés_Indica[],14,FALSE),"-")</f>
        <v>g</v>
      </c>
      <c r="E21" s="621" t="s">
        <v>131</v>
      </c>
      <c r="F21" s="622" t="str">
        <f>IFERROR(VLOOKUP(E21,Préroulés_Indica[],6,FALSE),"-")</f>
        <v>Tribal</v>
      </c>
      <c r="G21" s="631">
        <f>IFERROR(VLOOKUP(E21,Préroulés_Indica[],16,FALSE),"-")</f>
        <v>23</v>
      </c>
      <c r="H21" s="624">
        <v>0.25</v>
      </c>
      <c r="I21" s="625" t="s">
        <v>42</v>
      </c>
      <c r="J21" s="626" t="str">
        <f>IFERROR(VLOOKUP(E21,Préroulés_Indica[],8,FALSE),"")</f>
        <v>Diesel / Fruité</v>
      </c>
      <c r="K21" s="630" t="str">
        <f>IFERROR(VLOOKUP(E21,Préroulés_Indica[],2,FALSE),"-")</f>
        <v>Qc</v>
      </c>
    </row>
    <row r="22" spans="1:11" ht="22.5" customHeight="1">
      <c r="A22" s="617">
        <f>IFERROR(VLOOKUP(E22,Préroulés_Indica[],11,FALSE),"-")</f>
        <v>5</v>
      </c>
      <c r="B22" s="618" t="str">
        <f>IFERROR(VLOOKUP(E22,Préroulés_Indica[],12,FALSE),"-")</f>
        <v>x</v>
      </c>
      <c r="C22" s="619">
        <f>IFERROR(VLOOKUP(E22,Préroulés_Indica[],13,FALSE),"-")</f>
        <v>0.5</v>
      </c>
      <c r="D22" s="618" t="str">
        <f>IFERROR(VLOOKUP(E22,Préroulés_Indica[],14,FALSE),"-")</f>
        <v>g</v>
      </c>
      <c r="E22" s="621" t="s">
        <v>132</v>
      </c>
      <c r="F22" s="622" t="str">
        <f>IFERROR(VLOOKUP(E22,Préroulés_Indica[],6,FALSE),"-")</f>
        <v>Tribal</v>
      </c>
      <c r="G22" s="631">
        <f>IFERROR(VLOOKUP(E22,Préroulés_Indica[],16,FALSE),"-")</f>
        <v>23</v>
      </c>
      <c r="H22" s="624">
        <v>0.24</v>
      </c>
      <c r="I22" s="625" t="s">
        <v>42</v>
      </c>
      <c r="J22" s="626" t="str">
        <f>IFERROR(VLOOKUP(E22,Préroulés_Indica[],8,FALSE),"")</f>
        <v>Épicé / Sucré</v>
      </c>
      <c r="K22" s="630" t="str">
        <f>IFERROR(VLOOKUP(E22,Préroulés_Indica[],2,FALSE),"-")</f>
        <v>Qc</v>
      </c>
    </row>
    <row r="23" spans="1:11" ht="22.5" customHeight="1">
      <c r="A23" s="617">
        <f>IFERROR(VLOOKUP(E23,Préroulés_Indica[],11,FALSE),"-")</f>
        <v>5</v>
      </c>
      <c r="B23" s="618" t="str">
        <f>IFERROR(VLOOKUP(E23,Préroulés_Indica[],12,FALSE),"-")</f>
        <v>x</v>
      </c>
      <c r="C23" s="619">
        <f>IFERROR(VLOOKUP(E23,Préroulés_Indica[],13,FALSE),"-")</f>
        <v>0.5</v>
      </c>
      <c r="D23" s="618" t="str">
        <f>IFERROR(VLOOKUP(E23,Préroulés_Indica[],14,FALSE),"-")</f>
        <v>g</v>
      </c>
      <c r="E23" s="621" t="s">
        <v>133</v>
      </c>
      <c r="F23" s="622" t="str">
        <f>IFERROR(VLOOKUP(E23,Préroulés_Indica[],6,FALSE),"-")</f>
        <v>Tribal</v>
      </c>
      <c r="G23" s="631">
        <f>IFERROR(VLOOKUP(E23,Préroulés_Indica[],16,FALSE),"-")</f>
        <v>23</v>
      </c>
      <c r="H23" s="624">
        <v>0.21</v>
      </c>
      <c r="I23" s="625" t="s">
        <v>42</v>
      </c>
      <c r="J23" s="626" t="str">
        <f>IFERROR(VLOOKUP(E23,Préroulés_Indica[],8,FALSE),"")</f>
        <v>Diesel / Épicé</v>
      </c>
      <c r="K23" s="630" t="str">
        <f>IFERROR(VLOOKUP(E23,Préroulés_Indica[],2,FALSE),"-")</f>
        <v>Qc</v>
      </c>
    </row>
    <row r="24" spans="1:11" ht="22.5" customHeight="1">
      <c r="A24" s="617">
        <f>IFERROR(VLOOKUP(E24,Préroulés_Indica[],11,FALSE),"-")</f>
        <v>6</v>
      </c>
      <c r="B24" s="618" t="str">
        <f>IFERROR(VLOOKUP(E24,Préroulés_Indica[],12,FALSE),"-")</f>
        <v>x</v>
      </c>
      <c r="C24" s="619">
        <f>IFERROR(VLOOKUP(E24,Préroulés_Indica[],13,FALSE),"-")</f>
        <v>0.35</v>
      </c>
      <c r="D24" s="618" t="str">
        <f>IFERROR(VLOOKUP(E24,Préroulés_Indica[],14,FALSE),"-")</f>
        <v>g</v>
      </c>
      <c r="E24" s="621" t="s">
        <v>134</v>
      </c>
      <c r="F24" s="622" t="str">
        <f>IFERROR(VLOOKUP(E24,Préroulés_Indica[],6,FALSE),"-")</f>
        <v>Fleurons</v>
      </c>
      <c r="G24" s="631">
        <f>IFERROR(VLOOKUP(E24,Préroulés_Indica[],16,FALSE),"-")</f>
        <v>17.5</v>
      </c>
      <c r="H24" s="624">
        <v>0.27</v>
      </c>
      <c r="I24" s="625" t="s">
        <v>42</v>
      </c>
      <c r="J24" s="626" t="str">
        <f>IFERROR(VLOOKUP(E24,Préroulés_Indica[],8,FALSE),"")</f>
        <v>- / -</v>
      </c>
      <c r="K24" s="630" t="str">
        <f>IFERROR(VLOOKUP(E24,Préroulés_Indica[],2,FALSE),"-")</f>
        <v>Qc</v>
      </c>
    </row>
    <row r="25" spans="1:11" ht="22.5" customHeight="1">
      <c r="A25" s="617">
        <f>IFERROR(VLOOKUP(E25,Préroulés_Indica[],11,FALSE),"-")</f>
        <v>7</v>
      </c>
      <c r="B25" s="618" t="str">
        <f>IFERROR(VLOOKUP(E25,Préroulés_Indica[],12,FALSE),"-")</f>
        <v>x</v>
      </c>
      <c r="C25" s="619">
        <f>IFERROR(VLOOKUP(E25,Préroulés_Indica[],13,FALSE),"-")</f>
        <v>0.5</v>
      </c>
      <c r="D25" s="618" t="str">
        <f>IFERROR(VLOOKUP(E25,Préroulés_Indica[],14,FALSE),"-")</f>
        <v>g</v>
      </c>
      <c r="E25" s="621" t="s">
        <v>135</v>
      </c>
      <c r="F25" s="622" t="str">
        <f>IFERROR(VLOOKUP(E25,Préroulés_Indica[],6,FALSE),"-")</f>
        <v>San Rafael '71</v>
      </c>
      <c r="G25" s="631">
        <f>IFERROR(VLOOKUP(E25,Préroulés_Indica[],16,FALSE),"-")</f>
        <v>31.1</v>
      </c>
      <c r="H25" s="624">
        <v>0.26</v>
      </c>
      <c r="I25" s="625"/>
      <c r="J25" s="626" t="str">
        <f>IFERROR(VLOOKUP(E25,Préroulés_Indica[],8,FALSE),"")</f>
        <v>Fruité / Épicé</v>
      </c>
      <c r="K25" s="630" t="str">
        <f>IFERROR(VLOOKUP(E25,Préroulés_Indica[],2,FALSE),"-")</f>
        <v>-</v>
      </c>
    </row>
    <row r="26" spans="1:11" ht="22.5" customHeight="1">
      <c r="A26" s="617">
        <f>IFERROR(VLOOKUP(E26,Préroulés_Indica[],11,FALSE),"-")</f>
        <v>7</v>
      </c>
      <c r="B26" s="618" t="str">
        <f>IFERROR(VLOOKUP(E26,Préroulés_Indica[],12,FALSE),"-")</f>
        <v>x</v>
      </c>
      <c r="C26" s="619">
        <f>IFERROR(VLOOKUP(E26,Préroulés_Indica[],13,FALSE),"-")</f>
        <v>0.5</v>
      </c>
      <c r="D26" s="618" t="str">
        <f>IFERROR(VLOOKUP(E26,Préroulés_Indica[],14,FALSE),"-")</f>
        <v>g</v>
      </c>
      <c r="E26" s="621" t="s">
        <v>136</v>
      </c>
      <c r="F26" s="622" t="str">
        <f>IFERROR(VLOOKUP(E26,Préroulés_Indica[],6,FALSE),"-")</f>
        <v>Daily Special</v>
      </c>
      <c r="G26" s="631">
        <f>IFERROR(VLOOKUP(E26,Préroulés_Indica[],16,FALSE),"-")</f>
        <v>24.6</v>
      </c>
      <c r="H26" s="624">
        <v>0.24</v>
      </c>
      <c r="I26" s="625" t="s">
        <v>42</v>
      </c>
      <c r="J26" s="626" t="str">
        <f>IFERROR(VLOOKUP(E26,Préroulés_Indica[],8,FALSE),"")</f>
        <v>Diesel / Épicé</v>
      </c>
      <c r="K26" s="630" t="str">
        <f>IFERROR(VLOOKUP(E26,Préroulés_Indica[],2,FALSE),"-")</f>
        <v>-</v>
      </c>
    </row>
    <row r="27" spans="1:11" ht="22.5" customHeight="1">
      <c r="A27" s="617">
        <f>IFERROR(VLOOKUP(E27,Préroulés_Indica[],11,FALSE),"-")</f>
        <v>9</v>
      </c>
      <c r="B27" s="618" t="str">
        <f>IFERROR(VLOOKUP(E27,Préroulés_Indica[],12,FALSE),"-")</f>
        <v>x</v>
      </c>
      <c r="C27" s="619">
        <f>IFERROR(VLOOKUP(E27,Préroulés_Indica[],13,FALSE),"-")</f>
        <v>0.45</v>
      </c>
      <c r="D27" s="618" t="str">
        <f>IFERROR(VLOOKUP(E27,Préroulés_Indica[],14,FALSE),"-")</f>
        <v>g</v>
      </c>
      <c r="E27" s="621" t="s">
        <v>137</v>
      </c>
      <c r="F27" s="622" t="str">
        <f>IFERROR(VLOOKUP(E27,Préroulés_Indica[],6,FALSE),"-")</f>
        <v>Bleuh</v>
      </c>
      <c r="G27" s="631">
        <f>IFERROR(VLOOKUP(E27,Préroulés_Indica[],16,FALSE),"-")</f>
        <v>30</v>
      </c>
      <c r="H27" s="624">
        <v>0.28000000000000003</v>
      </c>
      <c r="I27" s="625"/>
      <c r="J27" s="626" t="str">
        <f>IFERROR(VLOOKUP(E27,Préroulés_Indica[],8,FALSE),"")</f>
        <v>- / -</v>
      </c>
      <c r="K27" s="630" t="str">
        <f>IFERROR(VLOOKUP(E27,Préroulés_Indica[],2,FALSE),"-")</f>
        <v>Qc</v>
      </c>
    </row>
    <row r="28" spans="1:11" ht="22.5" customHeight="1">
      <c r="A28" s="617">
        <f>IFERROR(VLOOKUP(E28,Préroulés_Indica[],11,FALSE),"-")</f>
        <v>10</v>
      </c>
      <c r="B28" s="618" t="str">
        <f>IFERROR(VLOOKUP(E28,Préroulés_Indica[],12,FALSE),"-")</f>
        <v>x</v>
      </c>
      <c r="C28" s="619">
        <f>IFERROR(VLOOKUP(E28,Préroulés_Indica[],13,FALSE),"-")</f>
        <v>0.35</v>
      </c>
      <c r="D28" s="618" t="str">
        <f>IFERROR(VLOOKUP(E28,Préroulés_Indica[],14,FALSE),"-")</f>
        <v>g</v>
      </c>
      <c r="E28" s="621" t="s">
        <v>138</v>
      </c>
      <c r="F28" s="622" t="str">
        <f>IFERROR(VLOOKUP(E28,Préroulés_Indica[],6,FALSE),"-")</f>
        <v>Spinach</v>
      </c>
      <c r="G28" s="631">
        <f>IFERROR(VLOOKUP(E28,Préroulés_Indica[],16,FALSE),"-")</f>
        <v>24.5</v>
      </c>
      <c r="H28" s="624">
        <v>0.26</v>
      </c>
      <c r="I28" s="625"/>
      <c r="J28" s="626" t="str">
        <f>IFERROR(VLOOKUP(E28,Préroulés_Indica[],8,FALSE),"")</f>
        <v>Sucré / Fruité</v>
      </c>
      <c r="K28" s="630" t="str">
        <f>IFERROR(VLOOKUP(E28,Préroulés_Indica[],2,FALSE),"-")</f>
        <v>-</v>
      </c>
    </row>
    <row r="29" spans="1:11" ht="22.5" customHeight="1">
      <c r="A29" s="617">
        <f>IFERROR(VLOOKUP(E29,Préroulés_Indica[],11,FALSE),"-")</f>
        <v>10</v>
      </c>
      <c r="B29" s="618" t="str">
        <f>IFERROR(VLOOKUP(E29,Préroulés_Indica[],12,FALSE),"-")</f>
        <v>x</v>
      </c>
      <c r="C29" s="619">
        <f>IFERROR(VLOOKUP(E29,Préroulés_Indica[],13,FALSE),"-")</f>
        <v>0.35</v>
      </c>
      <c r="D29" s="618" t="str">
        <f>IFERROR(VLOOKUP(E29,Préroulés_Indica[],14,FALSE),"-")</f>
        <v>g</v>
      </c>
      <c r="E29" s="621" t="s">
        <v>139</v>
      </c>
      <c r="F29" s="622" t="str">
        <f>IFERROR(VLOOKUP(E29,Préroulés_Indica[],6,FALSE),"-")</f>
        <v>Original Stash</v>
      </c>
      <c r="G29" s="631">
        <f>IFERROR(VLOOKUP(E29,Préroulés_Indica[],16,FALSE),"-")</f>
        <v>28.1</v>
      </c>
      <c r="H29" s="624">
        <v>0.22</v>
      </c>
      <c r="I29" s="625"/>
      <c r="J29" s="626" t="str">
        <f>IFERROR(VLOOKUP(E29,Préroulés_Indica[],8,FALSE),"")</f>
        <v xml:space="preserve">Mouffette / </v>
      </c>
      <c r="K29" s="630" t="str">
        <f>IFERROR(VLOOKUP(E29,Préroulés_Indica[],2,FALSE),"-")</f>
        <v>Qc</v>
      </c>
    </row>
    <row r="30" spans="1:11" ht="22.5" customHeight="1">
      <c r="A30" s="617">
        <f>IFERROR(VLOOKUP(E30,Préroulés_Indica[],11,FALSE),"-")</f>
        <v>10</v>
      </c>
      <c r="B30" s="618" t="str">
        <f>IFERROR(VLOOKUP(E30,Préroulés_Indica[],12,FALSE),"-")</f>
        <v>x</v>
      </c>
      <c r="C30" s="619">
        <f>IFERROR(VLOOKUP(E30,Préroulés_Indica[],13,FALSE),"-")</f>
        <v>0.35</v>
      </c>
      <c r="D30" s="620" t="str">
        <f>IFERROR(VLOOKUP(E30,Préroulés_Indica[],14,FALSE),"-")</f>
        <v>g</v>
      </c>
      <c r="E30" s="705" t="s">
        <v>140</v>
      </c>
      <c r="F30" s="622" t="str">
        <f>IFERROR(VLOOKUP(E30,Préroulés_Indica[],6,FALSE),"-")</f>
        <v>Color Cannabis</v>
      </c>
      <c r="G30" s="623">
        <f>IFERROR(VLOOKUP(E30,Préroulés_Indica[],16,FALSE),"-")</f>
        <v>22.2</v>
      </c>
      <c r="H30" s="624">
        <v>0.2</v>
      </c>
      <c r="I30" s="625" t="s">
        <v>42</v>
      </c>
      <c r="J30" s="626" t="str">
        <f>IFERROR(VLOOKUP(E30,Préroulés_Indica[],8,FALSE),"")</f>
        <v>Fruité / Floral</v>
      </c>
      <c r="K30" s="627" t="str">
        <f>IFERROR(VLOOKUP(E30,Préroulés_Indica[],2,FALSE),"-")</f>
        <v>-</v>
      </c>
    </row>
    <row r="31" spans="1:11" ht="20.25" customHeight="1">
      <c r="A31" s="617">
        <f>IFERROR(VLOOKUP(E31,Préroulés_Indica[],11,FALSE),"-")</f>
        <v>10</v>
      </c>
      <c r="B31" s="618" t="str">
        <f>IFERROR(VLOOKUP(E31,Préroulés_Indica[],12,FALSE),"-")</f>
        <v>x</v>
      </c>
      <c r="C31" s="619">
        <f>IFERROR(VLOOKUP(E31,Préroulés_Indica[],13,FALSE),"-")</f>
        <v>0.35</v>
      </c>
      <c r="D31" s="618" t="str">
        <f>IFERROR(VLOOKUP(E31,Préroulés_Indica[],14,FALSE),"-")</f>
        <v>g</v>
      </c>
      <c r="E31" s="621" t="s">
        <v>141</v>
      </c>
      <c r="F31" s="622" t="str">
        <f>IFERROR(VLOOKUP(E31,Préroulés_Indica[],6,FALSE),"-")</f>
        <v>Vert</v>
      </c>
      <c r="G31" s="631">
        <f>IFERROR(VLOOKUP(E31,Préroulés_Indica[],16,FALSE),"-")</f>
        <v>29.2</v>
      </c>
      <c r="H31" s="624">
        <v>0.04</v>
      </c>
      <c r="I31" s="625">
        <v>0.12</v>
      </c>
      <c r="J31" s="626" t="str">
        <f>IFERROR(VLOOKUP(E31,Préroulés_Indica[],8,FALSE),"")</f>
        <v>Sucré / Fruité</v>
      </c>
      <c r="K31" s="630" t="str">
        <f>IFERROR(VLOOKUP(E31,Préroulés_Indica[],2,FALSE),"-")</f>
        <v>Qc</v>
      </c>
    </row>
    <row r="32" spans="1:11" ht="22.5" customHeight="1">
      <c r="A32" s="617">
        <f>IFERROR(VLOOKUP(E32,Préroulés_Indica[],11,FALSE),"-")</f>
        <v>12</v>
      </c>
      <c r="B32" s="618" t="str">
        <f>IFERROR(VLOOKUP(E32,Préroulés_Indica[],12,FALSE),"-")</f>
        <v>x</v>
      </c>
      <c r="C32" s="619">
        <f>IFERROR(VLOOKUP(E32,Préroulés_Indica[],13,FALSE),"-")</f>
        <v>0.5</v>
      </c>
      <c r="D32" s="618" t="str">
        <f>IFERROR(VLOOKUP(E32,Préroulés_Indica[],14,FALSE),"-")</f>
        <v>g</v>
      </c>
      <c r="E32" s="621" t="s">
        <v>58</v>
      </c>
      <c r="F32" s="622" t="str">
        <f>IFERROR(VLOOKUP(E32,Préroulés_Indica[],6,FALSE),"-")</f>
        <v>Hexo Plus</v>
      </c>
      <c r="G32" s="631">
        <f>IFERROR(VLOOKUP(E32,Préroulés_Indica[],16,FALSE),"-")</f>
        <v>46.7</v>
      </c>
      <c r="H32" s="624">
        <v>0.22</v>
      </c>
      <c r="I32" s="625" t="s">
        <v>42</v>
      </c>
      <c r="J32" s="626" t="str">
        <f>IFERROR(VLOOKUP(E32,Préroulés_Indica[],8,FALSE),"")</f>
        <v>Fruité / Épicé</v>
      </c>
      <c r="K32" s="630" t="str">
        <f>IFERROR(VLOOKUP(E32,Préroulés_Indica[],2,FALSE),"-")</f>
        <v>Qc</v>
      </c>
    </row>
    <row r="33" spans="1:19" ht="22.5" customHeight="1">
      <c r="A33" s="617">
        <f>IFERROR(VLOOKUP(E33,Préroulés_Indica[],11,FALSE),"-")</f>
        <v>12</v>
      </c>
      <c r="B33" s="619" t="str">
        <f>IFERROR(VLOOKUP(E33,Préroulés_Indica[],12,FALSE),"-")</f>
        <v>x</v>
      </c>
      <c r="C33" s="619">
        <f>IFERROR(VLOOKUP(E33,Préroulés_Indica[],13,FALSE),"-")</f>
        <v>0.5</v>
      </c>
      <c r="D33" s="619" t="str">
        <f>IFERROR(VLOOKUP(E33,Préroulés_Indica[],14,FALSE),"-")</f>
        <v>g</v>
      </c>
      <c r="E33" s="704" t="s">
        <v>57</v>
      </c>
      <c r="F33" s="628" t="str">
        <f>IFERROR(VLOOKUP(E33,Préroulés_Indica[],6,FALSE),"-")</f>
        <v>QcGoldtech</v>
      </c>
      <c r="G33" s="629">
        <f>IFERROR(VLOOKUP(E33,Préroulés_Indica[],16,FALSE),"-")</f>
        <v>49.7</v>
      </c>
      <c r="H33" s="624">
        <v>0.22</v>
      </c>
      <c r="I33" s="625" t="s">
        <v>42</v>
      </c>
      <c r="J33" s="626" t="str">
        <f>IFERROR(VLOOKUP(E33,Préroulés_Indica[],8,FALSE),"")</f>
        <v>Terreux / Sucré</v>
      </c>
      <c r="K33" s="630" t="str">
        <f>IFERROR(VLOOKUP(E33,Préroulés_Indica[],2,FALSE),"-")</f>
        <v>Qc</v>
      </c>
    </row>
    <row r="34" spans="1:19" ht="22.5" customHeight="1">
      <c r="A34" s="617">
        <f>IFERROR(VLOOKUP(E34,Préroulés_Indica[],11,FALSE),"-")</f>
        <v>14</v>
      </c>
      <c r="B34" s="619" t="str">
        <f>IFERROR(VLOOKUP(E34,Préroulés_Indica[],12,FALSE),"-")</f>
        <v>x</v>
      </c>
      <c r="C34" s="619">
        <f>IFERROR(VLOOKUP(E34,Préroulés_Indica[],13,FALSE),"-")</f>
        <v>0.5</v>
      </c>
      <c r="D34" s="619" t="str">
        <f>IFERROR(VLOOKUP(E34,Préroulés_Indica[],14,FALSE),"-")</f>
        <v>g</v>
      </c>
      <c r="E34" s="621" t="s">
        <v>142</v>
      </c>
      <c r="F34" s="628" t="str">
        <f>IFERROR(VLOOKUP(E34,Préroulés_Indica[],6,FALSE),"-")</f>
        <v>Shred</v>
      </c>
      <c r="G34" s="629">
        <f>IFERROR(VLOOKUP(E34,Préroulés_Indica[],16,FALSE),"-")</f>
        <v>43.9</v>
      </c>
      <c r="H34" s="624">
        <v>0.25</v>
      </c>
      <c r="I34" s="625"/>
      <c r="J34" s="626" t="str">
        <f>IFERROR(VLOOKUP(E34,Préroulés_Indica[],8,FALSE),"")</f>
        <v>Diesel / Moufette</v>
      </c>
      <c r="K34" s="630" t="str">
        <f>IFERROR(VLOOKUP(E34,Préroulés_Indica[],2,FALSE),"-")</f>
        <v>-</v>
      </c>
    </row>
    <row r="35" spans="1:19" ht="22.5" customHeight="1">
      <c r="A35" s="617">
        <f>IFERROR(VLOOKUP(E35,Préroulés_Indica[],11,FALSE),"-")</f>
        <v>20</v>
      </c>
      <c r="B35" s="618" t="str">
        <f>IFERROR(VLOOKUP(E35,Préroulés_Indica[],12,FALSE),"-")</f>
        <v>x</v>
      </c>
      <c r="C35" s="619">
        <f>IFERROR(VLOOKUP(E35,Préroulés_Indica[],13,FALSE),"-")</f>
        <v>0.35</v>
      </c>
      <c r="D35" s="618" t="str">
        <f>IFERROR(VLOOKUP(E35,Préroulés_Indica[],14,FALSE),"-")</f>
        <v>g</v>
      </c>
      <c r="E35" s="621" t="s">
        <v>143</v>
      </c>
      <c r="F35" s="622" t="str">
        <f>IFERROR(VLOOKUP(E35,Préroulés_Indica[],6,FALSE),"-")</f>
        <v>OMY</v>
      </c>
      <c r="G35" s="631">
        <f>IFERROR(VLOOKUP(E35,Préroulés_Indica[],16,FALSE),"-")</f>
        <v>64.099999999999994</v>
      </c>
      <c r="H35" s="624">
        <v>0.25</v>
      </c>
      <c r="I35" s="625" t="s">
        <v>42</v>
      </c>
      <c r="J35" s="626" t="str">
        <f>IFERROR(VLOOKUP(E35,Préroulés_Indica[],8,FALSE),"")</f>
        <v>Citronné / Épicé</v>
      </c>
      <c r="K35" s="630" t="str">
        <f>IFERROR(VLOOKUP(E35,Préroulés_Indica[],2,FALSE),"-")</f>
        <v>Qc</v>
      </c>
    </row>
    <row r="36" spans="1:19" ht="22.5" customHeight="1">
      <c r="A36" s="15"/>
      <c r="B36" s="22"/>
      <c r="C36" s="44"/>
      <c r="D36" s="7"/>
      <c r="E36" s="7"/>
      <c r="F36" s="29"/>
      <c r="G36" s="463"/>
      <c r="H36" s="3"/>
      <c r="I36" s="144"/>
      <c r="J36" s="412"/>
      <c r="K36" s="412"/>
      <c r="M36" s="1351">
        <v>77037</v>
      </c>
      <c r="N36" s="1351"/>
      <c r="O36" s="1351"/>
      <c r="P36" s="1351"/>
      <c r="Q36" s="1351"/>
      <c r="R36" s="1351"/>
      <c r="S36" s="1351"/>
    </row>
    <row r="37" spans="1:19" ht="24.75" customHeight="1" thickBot="1">
      <c r="A37" s="15"/>
      <c r="B37" s="22"/>
      <c r="C37" s="44"/>
      <c r="D37" s="7"/>
      <c r="E37" s="7"/>
      <c r="F37" s="29"/>
      <c r="G37" s="463"/>
      <c r="H37" s="3"/>
      <c r="I37" s="144"/>
      <c r="J37" s="412"/>
      <c r="K37" s="412"/>
      <c r="M37" s="1351"/>
      <c r="N37" s="1351"/>
      <c r="O37" s="1351"/>
      <c r="P37" s="1351"/>
      <c r="Q37" s="1351"/>
      <c r="R37" s="1351"/>
      <c r="S37" s="1351"/>
    </row>
    <row r="38" spans="1:19" ht="24.75" customHeight="1" thickBot="1">
      <c r="A38" s="1386" t="s">
        <v>59</v>
      </c>
      <c r="B38" s="1386"/>
      <c r="C38" s="1386"/>
      <c r="D38" s="1386"/>
      <c r="E38" s="1386"/>
      <c r="F38" s="1386"/>
      <c r="G38" s="1386"/>
      <c r="H38" s="1386"/>
      <c r="I38" s="1386"/>
      <c r="J38" s="1386"/>
      <c r="K38" s="1386"/>
      <c r="M38" s="1351"/>
      <c r="N38" s="1351"/>
      <c r="O38" s="1351"/>
      <c r="P38" s="1351"/>
      <c r="Q38" s="1351"/>
      <c r="R38" s="1351"/>
      <c r="S38" s="1351"/>
    </row>
    <row r="39" spans="1:19" ht="24.75" customHeight="1" thickBot="1">
      <c r="A39" s="1387" t="s">
        <v>28</v>
      </c>
      <c r="B39" s="1387"/>
      <c r="C39" s="1387"/>
      <c r="D39" s="1387"/>
      <c r="E39" s="632" t="s">
        <v>29</v>
      </c>
      <c r="F39" s="632" t="s">
        <v>30</v>
      </c>
      <c r="G39" s="633" t="s">
        <v>31</v>
      </c>
      <c r="H39" s="634" t="s">
        <v>32</v>
      </c>
      <c r="I39" s="635" t="s">
        <v>33</v>
      </c>
      <c r="J39" s="635" t="s">
        <v>34</v>
      </c>
      <c r="K39" s="636" t="s">
        <v>35</v>
      </c>
      <c r="M39" s="1351"/>
      <c r="N39" s="1351"/>
      <c r="O39" s="1351"/>
      <c r="P39" s="1351"/>
      <c r="Q39" s="1351"/>
      <c r="R39" s="1351"/>
      <c r="S39" s="1351"/>
    </row>
    <row r="40" spans="1:19" ht="23.25" customHeight="1" thickBot="1">
      <c r="A40" s="637" t="s">
        <v>36</v>
      </c>
      <c r="B40" s="638" t="s">
        <v>37</v>
      </c>
      <c r="C40" s="639" t="s">
        <v>38</v>
      </c>
      <c r="D40" s="640" t="s">
        <v>39</v>
      </c>
      <c r="E40" s="641" t="s">
        <v>29</v>
      </c>
      <c r="F40" s="642" t="s">
        <v>40</v>
      </c>
      <c r="G40" s="643" t="s">
        <v>31</v>
      </c>
      <c r="H40" s="644" t="s">
        <v>32</v>
      </c>
      <c r="I40" s="645" t="s">
        <v>33</v>
      </c>
      <c r="J40" s="645" t="s">
        <v>34</v>
      </c>
      <c r="K40" s="646" t="s">
        <v>35</v>
      </c>
      <c r="M40" s="1351"/>
      <c r="N40" s="1351"/>
      <c r="O40" s="1351"/>
      <c r="P40" s="1351"/>
      <c r="Q40" s="1351"/>
      <c r="R40" s="1351"/>
      <c r="S40" s="1351"/>
    </row>
    <row r="41" spans="1:19" ht="19.5" customHeight="1" thickBot="1">
      <c r="A41" s="647">
        <f>IFERROR(VLOOKUP(E41,Préroulés_Sativa[],11,FALSE),"-")</f>
        <v>1</v>
      </c>
      <c r="B41" s="648" t="str">
        <f>IFERROR(VLOOKUP(E41,Préroulés_Sativa[],12,FALSE),"-")</f>
        <v>x</v>
      </c>
      <c r="C41" s="649">
        <f>IFERROR(VLOOKUP(E41,Préroulés_Sativa[],13,FALSE),"-")</f>
        <v>1</v>
      </c>
      <c r="D41" s="649" t="str">
        <f>IFERROR(VLOOKUP(E41,Préroulés_Sativa[],14,FALSE),"-")</f>
        <v>g</v>
      </c>
      <c r="E41" s="650" t="s">
        <v>144</v>
      </c>
      <c r="F41" s="1030" t="str">
        <f>IFERROR(VLOOKUP(E41,Préroulés_Sativa[],6,FALSE),"-")</f>
        <v>Bon Jak</v>
      </c>
      <c r="G41" s="656">
        <f>IFERROR(VLOOKUP(E41,Préroulés_Sativa[],16,FALSE),"-")</f>
        <v>7.9</v>
      </c>
      <c r="H41" s="652">
        <v>0.25</v>
      </c>
      <c r="I41" s="653"/>
      <c r="J41" s="661" t="str">
        <f>IFERROR(VLOOKUP(E41,Préroulés_Sativa[],8,FALSE),"-")</f>
        <v>Citronné / Fruité</v>
      </c>
      <c r="K41" s="654" t="str">
        <f>IFERROR(VLOOKUP(E41,Préroulés_Sativa[],2,FALSE),"-")</f>
        <v>-</v>
      </c>
      <c r="M41" s="1351"/>
      <c r="N41" s="1351"/>
      <c r="O41" s="1351"/>
      <c r="P41" s="1351"/>
      <c r="Q41" s="1351"/>
      <c r="R41" s="1351"/>
      <c r="S41" s="1351"/>
    </row>
    <row r="42" spans="1:19" ht="19.5" customHeight="1">
      <c r="A42" s="647">
        <v>1</v>
      </c>
      <c r="B42" s="648" t="str">
        <f>IFERROR(VLOOKUP(E42,Préroulés_Sativa[],12,FALSE),"-")</f>
        <v>x</v>
      </c>
      <c r="C42" s="649">
        <f>IFERROR(VLOOKUP(E42,Préroulés_Sativa[],13,FALSE),"-")</f>
        <v>1</v>
      </c>
      <c r="D42" s="649" t="str">
        <f>IFERROR(VLOOKUP(E42,Préroulés_Sativa[],14,FALSE),"-")</f>
        <v>g</v>
      </c>
      <c r="E42" s="655" t="s">
        <v>60</v>
      </c>
      <c r="F42" s="1030" t="str">
        <f>IFERROR(VLOOKUP(E42,Préroulés_Sativa[],6,FALSE),"-")</f>
        <v>Good Supply</v>
      </c>
      <c r="G42" s="656">
        <f>IFERROR(VLOOKUP(E42,Préroulés_Sativa[],16,FALSE),"-")</f>
        <v>8.6</v>
      </c>
      <c r="H42" s="652">
        <v>0.22</v>
      </c>
      <c r="I42" s="653"/>
      <c r="J42" s="661" t="str">
        <f>IFERROR(VLOOKUP(E42,Préroulés_Sativa[],8,FALSE),"-")</f>
        <v>Citronné / Terreux</v>
      </c>
      <c r="K42" s="654" t="str">
        <f>IFERROR(VLOOKUP(E42,Préroulés_Sativa[],2,FALSE),"-")</f>
        <v>-</v>
      </c>
      <c r="M42" s="699"/>
      <c r="N42" s="699"/>
      <c r="O42" s="699"/>
      <c r="P42" s="699"/>
      <c r="Q42" s="699"/>
      <c r="R42" s="699"/>
      <c r="S42" s="699"/>
    </row>
    <row r="43" spans="1:19" ht="21.75" customHeight="1">
      <c r="A43" s="647">
        <f>IFERROR(VLOOKUP(E43,Préroulés_Sativa[],11,FALSE),"-")</f>
        <v>2</v>
      </c>
      <c r="B43" s="648" t="str">
        <f>IFERROR(VLOOKUP(E43,Préroulés_Sativa[],12,FALSE),"-")</f>
        <v>x</v>
      </c>
      <c r="C43" s="649">
        <f>IFERROR(VLOOKUP(E43,Préroulés_Sativa[],13,FALSE),"-")</f>
        <v>0.5</v>
      </c>
      <c r="D43" s="658" t="str">
        <f>IFERROR(VLOOKUP(E43,Préroulés_Sativa[],14,FALSE),"-")</f>
        <v>g</v>
      </c>
      <c r="E43" s="655" t="s">
        <v>145</v>
      </c>
      <c r="F43" s="628" t="str">
        <f>IFERROR(VLOOKUP(E43,Préroulés_Sativa[],6,FALSE),"-")</f>
        <v>Blakh</v>
      </c>
      <c r="G43" s="651">
        <f>IFERROR(VLOOKUP(E43,Préroulés_Sativa[],16,FALSE),"-")</f>
        <v>12.1</v>
      </c>
      <c r="H43" s="652">
        <v>0.28999999999999998</v>
      </c>
      <c r="I43" s="653"/>
      <c r="J43" s="661" t="str">
        <f>IFERROR(VLOOKUP(E43,Préroulés_Sativa[],8,FALSE),"-")</f>
        <v>- / -</v>
      </c>
      <c r="K43" s="657" t="str">
        <f>IFERROR(VLOOKUP(E43,Préroulés_Sativa[],2,FALSE),"-")</f>
        <v>Qc</v>
      </c>
    </row>
    <row r="44" spans="1:19" ht="21.75" customHeight="1">
      <c r="A44" s="647">
        <f>IFERROR(VLOOKUP(E44,Préroulés_Sativa[],11,FALSE),"-")</f>
        <v>2</v>
      </c>
      <c r="B44" s="648" t="str">
        <f>IFERROR(VLOOKUP(E44,Préroulés_Sativa[],12,FALSE),"-")</f>
        <v>x</v>
      </c>
      <c r="C44" s="649">
        <f>IFERROR(VLOOKUP(E44,Préroulés_Sativa[],13,FALSE),"-")</f>
        <v>0.5</v>
      </c>
      <c r="D44" s="649" t="str">
        <f>IFERROR(VLOOKUP(E44,Préroulés_Sativa[],14,FALSE),"-")</f>
        <v>g</v>
      </c>
      <c r="E44" s="655" t="s">
        <v>146</v>
      </c>
      <c r="F44" s="622" t="str">
        <f>IFERROR(VLOOKUP(E44,Préroulés_Sativa[],6,FALSE),"-")</f>
        <v>7ACRES</v>
      </c>
      <c r="G44" s="656">
        <f>IFERROR(VLOOKUP(E44,Préroulés_Sativa[],16,FALSE),"-")</f>
        <v>9.5</v>
      </c>
      <c r="H44" s="652">
        <v>0.18</v>
      </c>
      <c r="I44" s="653" t="s">
        <v>42</v>
      </c>
      <c r="J44" s="661" t="str">
        <f>IFERROR(VLOOKUP(E44,Préroulés_Sativa[],8,FALSE),"-")</f>
        <v>Sucré / Épicé</v>
      </c>
      <c r="K44" s="657" t="str">
        <f>IFERROR(VLOOKUP(E44,Préroulés_Sativa[],2,FALSE),"-")</f>
        <v>-</v>
      </c>
    </row>
    <row r="45" spans="1:19" ht="20.25">
      <c r="A45" s="647">
        <f>IFERROR(VLOOKUP(E45,Préroulés_Sativa[],11,FALSE),"-")</f>
        <v>3</v>
      </c>
      <c r="B45" s="648" t="str">
        <f>IFERROR(VLOOKUP(E45,Préroulés_Sativa[],12,FALSE),"-")</f>
        <v>x</v>
      </c>
      <c r="C45" s="649">
        <f>IFERROR(VLOOKUP(E45,Préroulés_Sativa[],13,FALSE),"-")</f>
        <v>0.5</v>
      </c>
      <c r="D45" s="658" t="str">
        <f>IFERROR(VLOOKUP(E45,Préroulés_Sativa[],14,FALSE),"-")</f>
        <v>g</v>
      </c>
      <c r="E45" s="655" t="s">
        <v>147</v>
      </c>
      <c r="F45" s="622" t="str">
        <f>IFERROR(VLOOKUP(E45,Préroulés_Sativa[],6,FALSE),"-")</f>
        <v>5 Points Cannabis</v>
      </c>
      <c r="G45" s="656">
        <f>IFERROR(VLOOKUP(E45,Préroulés_Sativa[],16,FALSE),"-")</f>
        <v>16.2</v>
      </c>
      <c r="H45" s="652">
        <v>0.28999999999999998</v>
      </c>
      <c r="I45" s="653" t="s">
        <v>42</v>
      </c>
      <c r="J45" s="661" t="str">
        <f>IFERROR(VLOOKUP(E45,Préroulés_Sativa[],8,FALSE),"-")</f>
        <v>Citronné / Terreux</v>
      </c>
      <c r="K45" s="657" t="str">
        <f>IFERROR(VLOOKUP(E45,Préroulés_Sativa[],2,FALSE),"-")</f>
        <v>Qc</v>
      </c>
    </row>
    <row r="46" spans="1:19" ht="20.25">
      <c r="A46" s="647">
        <f>IFERROR(VLOOKUP(E46,Préroulés_Sativa[],11,FALSE),"-")</f>
        <v>3</v>
      </c>
      <c r="B46" s="648" t="str">
        <f>IFERROR(VLOOKUP(E46,Préroulés_Sativa[],12,FALSE),"-")</f>
        <v>x</v>
      </c>
      <c r="C46" s="649">
        <f>IFERROR(VLOOKUP(E46,Préroulés_Sativa[],13,FALSE),"-")</f>
        <v>0.5</v>
      </c>
      <c r="D46" s="658" t="str">
        <f>IFERROR(VLOOKUP(E46,Préroulés_Sativa[],14,FALSE),"-")</f>
        <v>g</v>
      </c>
      <c r="E46" s="655" t="s">
        <v>148</v>
      </c>
      <c r="F46" s="622" t="str">
        <f>IFERROR(VLOOKUP(E46,Préroulés_Sativa[],6,FALSE),"-")</f>
        <v>Weed Me</v>
      </c>
      <c r="G46" s="656">
        <f>IFERROR(VLOOKUP(E46,Préroulés_Sativa[],16,FALSE),"-")</f>
        <v>16.899999999999999</v>
      </c>
      <c r="H46" s="652">
        <v>0.28999999999999998</v>
      </c>
      <c r="I46" s="653" t="s">
        <v>42</v>
      </c>
      <c r="J46" s="661" t="str">
        <f>IFERROR(VLOOKUP(E46,Préroulés_Sativa[],8,FALSE),"-")</f>
        <v>Épicé / Floral</v>
      </c>
      <c r="K46" s="657" t="str">
        <f>IFERROR(VLOOKUP(E46,Préroulés_Sativa[],2,FALSE),"-")</f>
        <v>-</v>
      </c>
    </row>
    <row r="47" spans="1:19" ht="20.25">
      <c r="A47" s="647">
        <f>IFERROR(VLOOKUP(E47,Préroulés_Sativa[],11,FALSE),"-")</f>
        <v>3</v>
      </c>
      <c r="B47" s="648" t="str">
        <f>IFERROR(VLOOKUP(E47,Préroulés_Sativa[],12,FALSE),"-")</f>
        <v>x</v>
      </c>
      <c r="C47" s="649">
        <f>IFERROR(VLOOKUP(E47,Préroulés_Sativa[],13,FALSE),"-")</f>
        <v>0.5</v>
      </c>
      <c r="D47" s="649" t="str">
        <f>IFERROR(VLOOKUP(E47,Préroulés_Sativa[],14,FALSE),"-")</f>
        <v>g</v>
      </c>
      <c r="E47" s="655" t="s">
        <v>149</v>
      </c>
      <c r="F47" s="622" t="str">
        <f>IFERROR(VLOOKUP(E47,Préroulés_Sativa[],6,FALSE),"-")</f>
        <v>Carmel Cannabis</v>
      </c>
      <c r="G47" s="656">
        <f>IFERROR(VLOOKUP(E47,Préroulés_Sativa[],16,FALSE),"-")</f>
        <v>23.4</v>
      </c>
      <c r="H47" s="652">
        <v>0.25</v>
      </c>
      <c r="I47" s="653" t="s">
        <v>42</v>
      </c>
      <c r="J47" s="661" t="str">
        <f>IFERROR(VLOOKUP(E47,Préroulés_Sativa[],8,FALSE),"-")</f>
        <v>Citronné</v>
      </c>
      <c r="K47" s="657" t="str">
        <f>IFERROR(VLOOKUP(E47,Préroulés_Sativa[],2,FALSE),"-")</f>
        <v>-</v>
      </c>
    </row>
    <row r="48" spans="1:19" ht="20.25">
      <c r="A48" s="647">
        <f>IFERROR(VLOOKUP(E48,Préroulés_Sativa[],11,FALSE),"-")</f>
        <v>3</v>
      </c>
      <c r="B48" s="648" t="str">
        <f>IFERROR(VLOOKUP(E48,Préroulés_Sativa[],12,FALSE),"-")</f>
        <v>x</v>
      </c>
      <c r="C48" s="649">
        <f>IFERROR(VLOOKUP(E48,Préroulés_Sativa[],13,FALSE),"-")</f>
        <v>0.5</v>
      </c>
      <c r="D48" s="658" t="str">
        <f>IFERROR(VLOOKUP(E48,Préroulés_Sativa[],14,FALSE),"-")</f>
        <v>g</v>
      </c>
      <c r="E48" s="655" t="s">
        <v>150</v>
      </c>
      <c r="F48" s="622" t="str">
        <f>IFERROR(VLOOKUP(E48,Préroulés_Sativa[],6,FALSE),"-")</f>
        <v>Wô Là</v>
      </c>
      <c r="G48" s="656">
        <f>IFERROR(VLOOKUP(E48,Préroulés_Sativa[],16,FALSE),"-")</f>
        <v>12</v>
      </c>
      <c r="H48" s="652">
        <v>0.25</v>
      </c>
      <c r="I48" s="653" t="s">
        <v>42</v>
      </c>
      <c r="J48" s="661" t="str">
        <f>IFERROR(VLOOKUP(E48,Préroulés_Sativa[],8,FALSE),"-")</f>
        <v>Citronné / Diesel</v>
      </c>
      <c r="K48" s="657" t="str">
        <f>IFERROR(VLOOKUP(E48,Préroulés_Sativa[],2,FALSE),"-")</f>
        <v>-</v>
      </c>
    </row>
    <row r="49" spans="1:11" ht="20.25">
      <c r="A49" s="647">
        <f>IFERROR(VLOOKUP(E49,Préroulés_Sativa[],11,FALSE),"-")</f>
        <v>3</v>
      </c>
      <c r="B49" s="648" t="str">
        <f>IFERROR(VLOOKUP(E49,Préroulés_Sativa[],12,FALSE),"-")</f>
        <v>x</v>
      </c>
      <c r="C49" s="649">
        <f>IFERROR(VLOOKUP(E49,Préroulés_Sativa[],13,FALSE),"-")</f>
        <v>0.5</v>
      </c>
      <c r="D49" s="658" t="str">
        <f>IFERROR(VLOOKUP(E49,Préroulés_Sativa[],14,FALSE),"-")</f>
        <v>g</v>
      </c>
      <c r="E49" s="655" t="s">
        <v>151</v>
      </c>
      <c r="F49" s="622" t="str">
        <f>IFERROR(VLOOKUP(E49,Préroulés_Sativa[],6,FALSE),"-")</f>
        <v>Spinach</v>
      </c>
      <c r="G49" s="656">
        <f>IFERROR(VLOOKUP(E49,Préroulés_Sativa[],16,FALSE),"-")</f>
        <v>11.9</v>
      </c>
      <c r="H49" s="652">
        <v>0.21</v>
      </c>
      <c r="I49" s="653"/>
      <c r="J49" s="661" t="str">
        <f>IFERROR(VLOOKUP(E49,Préroulés_Sativa[],8,FALSE),"-")</f>
        <v>Citronnée / Diesel</v>
      </c>
      <c r="K49" s="657" t="str">
        <f>IFERROR(VLOOKUP(E49,Préroulés_Sativa[],2,FALSE),"-")</f>
        <v>-</v>
      </c>
    </row>
    <row r="50" spans="1:11" ht="23.25" customHeight="1">
      <c r="A50" s="647">
        <f>IFERROR(VLOOKUP(E50,Préroulés_Sativa[],11,FALSE),"-")</f>
        <v>3</v>
      </c>
      <c r="B50" s="648" t="str">
        <f>IFERROR(VLOOKUP(E50,Préroulés_Sativa[],12,FALSE),"-")</f>
        <v>x</v>
      </c>
      <c r="C50" s="649">
        <f>IFERROR(VLOOKUP(E50,Préroulés_Sativa[],13,FALSE),"-")</f>
        <v>0.5</v>
      </c>
      <c r="D50" s="658" t="str">
        <f>IFERROR(VLOOKUP(E50,Préroulés_Sativa[],14,FALSE),"-")</f>
        <v>g</v>
      </c>
      <c r="E50" s="655" t="s">
        <v>152</v>
      </c>
      <c r="F50" s="622" t="str">
        <f>IFERROR(VLOOKUP(E50,Préroulés_Sativa[],6,FALSE),"-")</f>
        <v>Promenade</v>
      </c>
      <c r="G50" s="656">
        <f>IFERROR(VLOOKUP(E50,Préroulés_Sativa[],16,FALSE),"-")</f>
        <v>9.9</v>
      </c>
      <c r="H50" s="652">
        <v>0.15</v>
      </c>
      <c r="I50" s="653" t="s">
        <v>42</v>
      </c>
      <c r="J50" s="661" t="str">
        <f>IFERROR(VLOOKUP(E50,Préroulés_Sativa[],8,FALSE),"-")</f>
        <v>Fruité / Citronné</v>
      </c>
      <c r="K50" s="657" t="str">
        <f>IFERROR(VLOOKUP(E50,Préroulés_Sativa[],2,FALSE),"-")</f>
        <v>-</v>
      </c>
    </row>
    <row r="51" spans="1:11" ht="23.25" customHeight="1">
      <c r="A51" s="647">
        <f>IFERROR(VLOOKUP(E51,Préroulés_Sativa[],11,FALSE),"-")</f>
        <v>3</v>
      </c>
      <c r="B51" s="648" t="str">
        <f>IFERROR(VLOOKUP(E51,Préroulés_Sativa[],12,FALSE),"-")</f>
        <v>x</v>
      </c>
      <c r="C51" s="649">
        <f>IFERROR(VLOOKUP(E51,Préroulés_Sativa[],13,FALSE),"-")</f>
        <v>0.5</v>
      </c>
      <c r="D51" s="658" t="str">
        <f>IFERROR(VLOOKUP(E51,Préroulés_Sativa[],14,FALSE),"-")</f>
        <v>g</v>
      </c>
      <c r="E51" s="655" t="s">
        <v>153</v>
      </c>
      <c r="F51" s="622" t="str">
        <f>IFERROR(VLOOKUP(E51,Préroulés_Sativa[],6,FALSE),"-")</f>
        <v>San Rafael '71</v>
      </c>
      <c r="G51" s="656">
        <f>IFERROR(VLOOKUP(E51,Préroulés_Sativa[],16,FALSE),"-")</f>
        <v>17</v>
      </c>
      <c r="H51" s="652">
        <v>0.13</v>
      </c>
      <c r="I51" s="653" t="s">
        <v>42</v>
      </c>
      <c r="J51" s="661" t="str">
        <f>IFERROR(VLOOKUP(E51,Préroulés_Sativa[],8,FALSE),"-")</f>
        <v>Citronné / -</v>
      </c>
      <c r="K51" s="657" t="str">
        <f>IFERROR(VLOOKUP(E51,Préroulés_Sativa[],2,FALSE),"-")</f>
        <v>-</v>
      </c>
    </row>
    <row r="52" spans="1:11" ht="23.25" customHeight="1">
      <c r="A52" s="647">
        <f>IFERROR(VLOOKUP(E52,Préroulés_Sativa[],11,FALSE),"-")</f>
        <v>3</v>
      </c>
      <c r="B52" s="648" t="str">
        <f>IFERROR(VLOOKUP(E52,Préroulés_Sativa[],12,FALSE),"-")</f>
        <v>x</v>
      </c>
      <c r="C52" s="649">
        <f>IFERROR(VLOOKUP(E52,Préroulés_Sativa[],13,FALSE),"-")</f>
        <v>0.5</v>
      </c>
      <c r="D52" s="658" t="str">
        <f>IFERROR(VLOOKUP(E52,Préroulés_Sativa[],14,FALSE),"-")</f>
        <v>g</v>
      </c>
      <c r="E52" s="655" t="s">
        <v>154</v>
      </c>
      <c r="F52" s="622" t="str">
        <f>IFERROR(VLOOKUP(E52,Préroulés_Sativa[],6,FALSE),"-")</f>
        <v>Spinach</v>
      </c>
      <c r="G52" s="656">
        <f>IFERROR(VLOOKUP(E52,Préroulés_Sativa[],16,FALSE),"-")</f>
        <v>11.9</v>
      </c>
      <c r="H52" s="652">
        <v>0.05</v>
      </c>
      <c r="I52" s="653">
        <v>0.09</v>
      </c>
      <c r="J52" s="661" t="str">
        <f>IFERROR(VLOOKUP(E52,Préroulés_Sativa[],8,FALSE),"-")</f>
        <v>Sucré / Épicé</v>
      </c>
      <c r="K52" s="657" t="str">
        <f>IFERROR(VLOOKUP(E52,Préroulés_Sativa[],2,FALSE),"-")</f>
        <v>-</v>
      </c>
    </row>
    <row r="53" spans="1:11" ht="23.25" customHeight="1">
      <c r="A53" s="647">
        <f>IFERROR(VLOOKUP(E53,Préroulés_Sativa[],11,FALSE),"-")</f>
        <v>3</v>
      </c>
      <c r="B53" s="648" t="str">
        <f>IFERROR(VLOOKUP(E53,Préroulés_Sativa[],12,FALSE),"-")</f>
        <v>x</v>
      </c>
      <c r="C53" s="660">
        <f>IFERROR(VLOOKUP(E53,Préroulés_Sativa[],13,FALSE),"-")</f>
        <v>0.33</v>
      </c>
      <c r="D53" s="649" t="str">
        <f>IFERROR(VLOOKUP(E53,Préroulés_Sativa[],14,FALSE),"-")</f>
        <v>g</v>
      </c>
      <c r="E53" s="655" t="s">
        <v>74</v>
      </c>
      <c r="F53" s="628" t="str">
        <f>IFERROR(VLOOKUP(E53,Préroulés_Sativa[],6,FALSE),"-")</f>
        <v>Solei</v>
      </c>
      <c r="G53" s="651">
        <f>IFERROR(VLOOKUP(E53,Préroulés_Sativa[],16,FALSE),"-")</f>
        <v>9.4</v>
      </c>
      <c r="H53" s="652">
        <v>0</v>
      </c>
      <c r="I53" s="653">
        <v>0.13</v>
      </c>
      <c r="J53" s="661" t="str">
        <f>IFERROR(VLOOKUP(E53,Préroulés_Sativa[],8,FALSE),"-")</f>
        <v>Moufette / Épicé</v>
      </c>
      <c r="K53" s="657" t="str">
        <f>IFERROR(VLOOKUP(E53,Préroulés_Sativa[],2,FALSE),"-")</f>
        <v>-</v>
      </c>
    </row>
    <row r="54" spans="1:11" ht="23.25" customHeight="1">
      <c r="A54" s="647">
        <f>IFERROR(VLOOKUP(E54,Préroulés_Sativa[],11,FALSE),"-")</f>
        <v>5</v>
      </c>
      <c r="B54" s="648" t="str">
        <f>IFERROR(VLOOKUP(E54,Préroulés_Sativa[],12,FALSE),"-")</f>
        <v>x</v>
      </c>
      <c r="C54" s="649">
        <f>IFERROR(VLOOKUP(E54,Préroulés_Sativa[],13,FALSE),"-")</f>
        <v>0.5</v>
      </c>
      <c r="D54" s="658" t="str">
        <f>IFERROR(VLOOKUP(E54,Préroulés_Sativa[],14,FALSE),"-")</f>
        <v>g</v>
      </c>
      <c r="E54" s="655" t="s">
        <v>157</v>
      </c>
      <c r="F54" s="622" t="str">
        <f>IFERROR(VLOOKUP(E54,Préroulés_Sativa[],6,FALSE),"-")</f>
        <v>Ono Cannabis</v>
      </c>
      <c r="G54" s="656">
        <f>IFERROR(VLOOKUP(E54,Préroulés_Sativa[],16,FALSE),"-")</f>
        <v>24.9</v>
      </c>
      <c r="H54" s="652">
        <v>0.28000000000000003</v>
      </c>
      <c r="I54" s="653"/>
      <c r="J54" s="661" t="str">
        <f>IFERROR(VLOOKUP(E54,Préroulés_Sativa[],8,FALSE),"-")</f>
        <v>Fruité / Sucré</v>
      </c>
      <c r="K54" s="657" t="str">
        <f>IFERROR(VLOOKUP(E54,Préroulés_Sativa[],2,FALSE),"-")</f>
        <v>Qc</v>
      </c>
    </row>
    <row r="55" spans="1:11" ht="23.25" customHeight="1">
      <c r="A55" s="647">
        <f>IFERROR(VLOOKUP(E55,Préroulés_Sativa[],11,FALSE),"-")</f>
        <v>5</v>
      </c>
      <c r="B55" s="648" t="str">
        <f>IFERROR(VLOOKUP(E55,Préroulés_Sativa[],12,FALSE),"-")</f>
        <v>x</v>
      </c>
      <c r="C55" s="649">
        <f>IFERROR(VLOOKUP(E55,Préroulés_Sativa[],13,FALSE),"-")</f>
        <v>0.5</v>
      </c>
      <c r="D55" s="649" t="str">
        <f>IFERROR(VLOOKUP(E55,Préroulés_Sativa[],14,FALSE),"-")</f>
        <v>g</v>
      </c>
      <c r="E55" s="655" t="s">
        <v>156</v>
      </c>
      <c r="F55" s="622" t="str">
        <f>IFERROR(VLOOKUP(E55,Préroulés_Sativa[],6,FALSE),"-")</f>
        <v>MTL Cannabis</v>
      </c>
      <c r="G55" s="656">
        <f>IFERROR(VLOOKUP(E55,Préroulés_Sativa[],16,FALSE),"-")</f>
        <v>24.9</v>
      </c>
      <c r="H55" s="652">
        <v>0.28000000000000003</v>
      </c>
      <c r="I55" s="653" t="s">
        <v>42</v>
      </c>
      <c r="J55" s="661" t="str">
        <f>IFERROR(VLOOKUP(E55,Préroulés_Sativa[],8,FALSE),"-")</f>
        <v>Sucré / Fruité</v>
      </c>
      <c r="K55" s="657" t="str">
        <f>IFERROR(VLOOKUP(E55,Préroulés_Sativa[],2,FALSE),"-")</f>
        <v>Qc</v>
      </c>
    </row>
    <row r="56" spans="1:11" ht="23.25" customHeight="1">
      <c r="A56" s="647">
        <f>IFERROR(VLOOKUP(E56,Préroulés_Sativa[],11,FALSE),"-")</f>
        <v>5</v>
      </c>
      <c r="B56" s="648" t="str">
        <f>IFERROR(VLOOKUP(E56,Préroulés_Sativa[],12,FALSE),"-")</f>
        <v>x</v>
      </c>
      <c r="C56" s="660">
        <f>IFERROR(VLOOKUP(E56,Préroulés_Sativa[],13,FALSE),"-")</f>
        <v>0.5</v>
      </c>
      <c r="D56" s="649" t="str">
        <f>IFERROR(VLOOKUP(E56,Préroulés_Sativa[],14,FALSE),"-")</f>
        <v>g</v>
      </c>
      <c r="E56" s="655" t="s">
        <v>158</v>
      </c>
      <c r="F56" s="628" t="str">
        <f>IFERROR(VLOOKUP(E56,Préroulés_Sativa[],6,FALSE),"-")</f>
        <v>Blanh</v>
      </c>
      <c r="G56" s="651">
        <f>IFERROR(VLOOKUP(E56,Préroulés_Sativa[],16,FALSE),"-")</f>
        <v>20.9</v>
      </c>
      <c r="H56" s="652">
        <v>0.28000000000000003</v>
      </c>
      <c r="I56" s="653" t="s">
        <v>42</v>
      </c>
      <c r="J56" s="661" t="str">
        <f>IFERROR(VLOOKUP(E56,Préroulés_Sativa[],8,FALSE),"-")</f>
        <v>- / -</v>
      </c>
      <c r="K56" s="657" t="str">
        <f>IFERROR(VLOOKUP(E56,Préroulés_Sativa[],2,FALSE),"-")</f>
        <v>Qc</v>
      </c>
    </row>
    <row r="57" spans="1:11" ht="23.25" customHeight="1">
      <c r="A57" s="647">
        <f>IFERROR(VLOOKUP(E57,Préroulés_Sativa[],11,FALSE),"-")</f>
        <v>5</v>
      </c>
      <c r="B57" s="648" t="str">
        <f>IFERROR(VLOOKUP(E57,Préroulés_Sativa[],12,FALSE),"-")</f>
        <v>x</v>
      </c>
      <c r="C57" s="660">
        <f>IFERROR(VLOOKUP(E57,Préroulés_Sativa[],13,FALSE),"-")</f>
        <v>0.5</v>
      </c>
      <c r="D57" s="649" t="str">
        <f>IFERROR(VLOOKUP(E57,Préroulés_Sativa[],14,FALSE),"-")</f>
        <v>g</v>
      </c>
      <c r="E57" s="655" t="s">
        <v>159</v>
      </c>
      <c r="F57" s="628" t="str">
        <f>IFERROR(VLOOKUP(E57,Préroulés_Sativa[],6,FALSE),"-")</f>
        <v>Nueva+</v>
      </c>
      <c r="G57" s="651">
        <f>IFERROR(VLOOKUP(E57,Préroulés_Sativa[],16,FALSE),"-")</f>
        <v>30.1</v>
      </c>
      <c r="H57" s="652">
        <v>0.26</v>
      </c>
      <c r="I57" s="653" t="s">
        <v>42</v>
      </c>
      <c r="J57" s="661" t="str">
        <f>IFERROR(VLOOKUP(E57,Préroulés_Sativa[],8,FALSE),"-")</f>
        <v>Fruité / Sucré</v>
      </c>
      <c r="K57" s="657" t="str">
        <f>IFERROR(VLOOKUP(E57,Préroulés_Sativa[],2,FALSE),"-")</f>
        <v>Qc</v>
      </c>
    </row>
    <row r="58" spans="1:11" ht="23.25" customHeight="1">
      <c r="A58" s="647">
        <f>IFERROR(VLOOKUP(E58,Préroulés_Sativa[],11,FALSE),"-")</f>
        <v>5</v>
      </c>
      <c r="B58" s="648" t="str">
        <f>IFERROR(VLOOKUP(E58,Préroulés_Sativa[],12,FALSE),"-")</f>
        <v>x</v>
      </c>
      <c r="C58" s="649">
        <f>IFERROR(VLOOKUP(E58,Préroulés_Sativa[],13,FALSE),"-")</f>
        <v>0.5</v>
      </c>
      <c r="D58" s="649" t="str">
        <f>IFERROR(VLOOKUP(E58,Préroulés_Sativa[],14,FALSE),"-")</f>
        <v>g</v>
      </c>
      <c r="E58" s="655" t="s">
        <v>160</v>
      </c>
      <c r="F58" s="622" t="str">
        <f>IFERROR(VLOOKUP(E58,Préroulés_Sativa[],6,FALSE),"-")</f>
        <v>QcGoldtech</v>
      </c>
      <c r="G58" s="656">
        <f>IFERROR(VLOOKUP(E58,Préroulés_Sativa[],16,FALSE),"-")</f>
        <v>19.600000000000001</v>
      </c>
      <c r="H58" s="652">
        <v>0.25</v>
      </c>
      <c r="I58" s="653" t="s">
        <v>42</v>
      </c>
      <c r="J58" s="661" t="str">
        <f>IFERROR(VLOOKUP(E58,Préroulés_Sativa[],8,FALSE),"-")</f>
        <v>Sucré / Boisé</v>
      </c>
      <c r="K58" s="657" t="str">
        <f>IFERROR(VLOOKUP(E58,Préroulés_Sativa[],2,FALSE),"-")</f>
        <v>Qc</v>
      </c>
    </row>
    <row r="59" spans="1:11" ht="23.25" customHeight="1">
      <c r="A59" s="647">
        <f>IFERROR(VLOOKUP(E59,Préroulés_Sativa[],11,FALSE),"-")</f>
        <v>5</v>
      </c>
      <c r="B59" s="648" t="str">
        <f>IFERROR(VLOOKUP(E59,Préroulés_Sativa[],12,FALSE),"-")</f>
        <v>x</v>
      </c>
      <c r="C59" s="649">
        <f>IFERROR(VLOOKUP(E59,Préroulés_Sativa[],13,FALSE),"-")</f>
        <v>0.33</v>
      </c>
      <c r="D59" s="649" t="str">
        <f>IFERROR(VLOOKUP(E59,Préroulés_Sativa[],14,FALSE),"-")</f>
        <v>g</v>
      </c>
      <c r="E59" s="655" t="s">
        <v>155</v>
      </c>
      <c r="F59" s="622" t="str">
        <f>IFERROR(VLOOKUP(E59,Préroulés_Sativa[],6,FALSE),"-")</f>
        <v>Pure Laine Cannabis</v>
      </c>
      <c r="G59" s="656">
        <f>IFERROR(VLOOKUP(E59,Préroulés_Sativa[],16,FALSE),"-")</f>
        <v>13.4</v>
      </c>
      <c r="H59" s="652">
        <v>0.24</v>
      </c>
      <c r="I59" s="653"/>
      <c r="J59" s="661" t="str">
        <f>IFERROR(VLOOKUP(E59,Préroulés_Sativa[],8,FALSE),"-")</f>
        <v>Floral / Citronné</v>
      </c>
      <c r="K59" s="657" t="str">
        <f>IFERROR(VLOOKUP(E59,Préroulés_Sativa[],2,FALSE),"-")</f>
        <v>Qc</v>
      </c>
    </row>
    <row r="60" spans="1:11" ht="23.25" customHeight="1">
      <c r="A60" s="647">
        <f>IFERROR(VLOOKUP(E60,Préroulés_Sativa[],11,FALSE),"-")</f>
        <v>5</v>
      </c>
      <c r="B60" s="648" t="str">
        <f>IFERROR(VLOOKUP(E60,Préroulés_Sativa[],12,FALSE),"-")</f>
        <v>x</v>
      </c>
      <c r="C60" s="649">
        <f>IFERROR(VLOOKUP(E60,Préroulés_Sativa[],13,FALSE),"-")</f>
        <v>0.5</v>
      </c>
      <c r="D60" s="649" t="str">
        <f>IFERROR(VLOOKUP(E60,Préroulés_Sativa[],14,FALSE),"-")</f>
        <v>g</v>
      </c>
      <c r="E60" s="655" t="s">
        <v>77</v>
      </c>
      <c r="F60" s="622" t="str">
        <f>IFERROR(VLOOKUP(E60,Préroulés_Sativa[],6,FALSE),"-")</f>
        <v>QcGoldtech</v>
      </c>
      <c r="G60" s="656">
        <f>IFERROR(VLOOKUP(E60,Préroulés_Sativa[],16,FALSE),"-")</f>
        <v>21.9</v>
      </c>
      <c r="H60" s="652">
        <v>0.22</v>
      </c>
      <c r="I60" s="653" t="s">
        <v>42</v>
      </c>
      <c r="J60" s="661" t="str">
        <f>IFERROR(VLOOKUP(E60,Préroulés_Sativa[],8,FALSE),"-")</f>
        <v>Épicé / Fruité</v>
      </c>
      <c r="K60" s="657" t="str">
        <f>IFERROR(VLOOKUP(E60,Préroulés_Sativa[],2,FALSE),"-")</f>
        <v>Qc</v>
      </c>
    </row>
    <row r="61" spans="1:11" ht="23.25" customHeight="1">
      <c r="A61" s="647">
        <f>IFERROR(VLOOKUP(E61,Préroulés_Sativa[],11,FALSE),"-")</f>
        <v>5</v>
      </c>
      <c r="B61" s="648" t="str">
        <f>IFERROR(VLOOKUP(E61,Préroulés_Sativa[],12,FALSE),"-")</f>
        <v>x</v>
      </c>
      <c r="C61" s="845">
        <f>IFERROR(VLOOKUP(E61,Préroulés_Sativa[],13,FALSE),"-")</f>
        <v>0.5</v>
      </c>
      <c r="D61" s="845" t="str">
        <f>IFERROR(VLOOKUP(E61,Préroulés_Sativa[],14,FALSE),"-")</f>
        <v>g</v>
      </c>
      <c r="E61" s="655" t="s">
        <v>161</v>
      </c>
      <c r="F61" s="622">
        <f>IFERROR(VLOOKUP(E61,Préroulés_Sativa[],6,FALSE),"-")</f>
        <v>1964</v>
      </c>
      <c r="G61" s="651">
        <f>IFERROR(VLOOKUP(E61,Préroulés_Sativa[],16,FALSE),"-")</f>
        <v>23.9</v>
      </c>
      <c r="H61" s="889">
        <v>0.19</v>
      </c>
      <c r="I61" s="890" t="s">
        <v>42</v>
      </c>
      <c r="J61" s="661" t="str">
        <f>IFERROR(VLOOKUP(E61,Préroulés_Sativa[],8,FALSE),"-")</f>
        <v>Fruité / Sucré</v>
      </c>
      <c r="K61" s="657" t="str">
        <f>IFERROR(VLOOKUP(E61,Préroulés_Sativa[],2,FALSE),"-")</f>
        <v>-</v>
      </c>
    </row>
    <row r="62" spans="1:11" ht="23.25" customHeight="1">
      <c r="A62" s="647">
        <f>IFERROR(VLOOKUP(E62,Préroulés_Sativa[],11,FALSE),"-")</f>
        <v>5</v>
      </c>
      <c r="B62" s="648" t="str">
        <f>IFERROR(VLOOKUP(E62,Préroulés_Sativa[],12,FALSE),"-")</f>
        <v>x</v>
      </c>
      <c r="C62" s="649">
        <f>IFERROR(VLOOKUP(E62,Préroulés_Sativa[],13,FALSE),"-")</f>
        <v>0.5</v>
      </c>
      <c r="D62" s="649" t="str">
        <f>IFERROR(VLOOKUP(E62,Préroulés_Sativa[],14,FALSE),"-")</f>
        <v>g</v>
      </c>
      <c r="E62" s="655" t="s">
        <v>162</v>
      </c>
      <c r="F62" s="628" t="str">
        <f>IFERROR(VLOOKUP(E62,Préroulés_Sativa[],6,FALSE),"-")</f>
        <v>Bleuh Light</v>
      </c>
      <c r="G62" s="651">
        <v>25.003</v>
      </c>
      <c r="H62" s="652">
        <v>0</v>
      </c>
      <c r="I62" s="653">
        <v>0.17</v>
      </c>
      <c r="J62" s="661" t="str">
        <f>IFERROR(VLOOKUP(E62,Préroulés_Sativa[],8,FALSE),"-")</f>
        <v>Sucré / Épicé</v>
      </c>
      <c r="K62" s="657" t="str">
        <f>IFERROR(VLOOKUP(E62,Préroulés_Sativa[],2,FALSE),"-")</f>
        <v>-</v>
      </c>
    </row>
    <row r="63" spans="1:11" ht="23.25" customHeight="1">
      <c r="A63" s="647">
        <f>IFERROR(VLOOKUP(E63,Préroulés_Sativa[],11,FALSE),"-")</f>
        <v>6</v>
      </c>
      <c r="B63" s="648" t="str">
        <f>IFERROR(VLOOKUP(E63,Préroulés_Sativa[],12,FALSE),"-")</f>
        <v>x</v>
      </c>
      <c r="C63" s="649">
        <f>IFERROR(VLOOKUP(E63,Préroulés_Sativa[],13,FALSE),"-")</f>
        <v>0.6</v>
      </c>
      <c r="D63" s="649" t="str">
        <f>IFERROR(VLOOKUP(E63,Préroulés_Sativa[],14,FALSE),"-")</f>
        <v>g</v>
      </c>
      <c r="E63" s="655" t="s">
        <v>78</v>
      </c>
      <c r="F63" s="622" t="str">
        <f>IFERROR(VLOOKUP(E63,Préroulés_Sativa[],6,FALSE),"-")</f>
        <v>Fleurs de Lise</v>
      </c>
      <c r="G63" s="656">
        <f>IFERROR(VLOOKUP(E63,Préroulés_Sativa[],16,FALSE),"-")</f>
        <v>34</v>
      </c>
      <c r="H63" s="652">
        <v>0.28999999999999998</v>
      </c>
      <c r="I63" s="653" t="s">
        <v>42</v>
      </c>
      <c r="J63" s="661" t="str">
        <f>IFERROR(VLOOKUP(E63,Préroulés_Sativa[],8,FALSE),"-")</f>
        <v>Diesel / Citronné</v>
      </c>
      <c r="K63" s="657" t="str">
        <f>IFERROR(VLOOKUP(E63,Préroulés_Sativa[],2,FALSE),"-")</f>
        <v>Qc</v>
      </c>
    </row>
    <row r="64" spans="1:11" ht="23.25" customHeight="1">
      <c r="A64" s="647">
        <f>IFERROR(VLOOKUP(E64,Préroulés_Sativa[],11,FALSE),"-")</f>
        <v>7</v>
      </c>
      <c r="B64" s="648" t="str">
        <f>IFERROR(VLOOKUP(E64,Préroulés_Sativa[],12,FALSE),"-")</f>
        <v>x</v>
      </c>
      <c r="C64" s="649">
        <f>IFERROR(VLOOKUP(E64,Préroulés_Sativa[],13,FALSE),"-")</f>
        <v>0.5</v>
      </c>
      <c r="D64" s="658" t="str">
        <f>IFERROR(VLOOKUP(E64,Préroulés_Sativa[],14,FALSE),"-")</f>
        <v>g</v>
      </c>
      <c r="E64" s="655" t="s">
        <v>163</v>
      </c>
      <c r="F64" s="622" t="str">
        <f>IFERROR(VLOOKUP(E64,Préroulés_Sativa[],6,FALSE),"-")</f>
        <v>Bud Lafleur</v>
      </c>
      <c r="G64" s="656">
        <f>IFERROR(VLOOKUP(E64,Préroulés_Sativa[],16,FALSE),"-")</f>
        <v>32.9</v>
      </c>
      <c r="H64" s="659">
        <v>0.28999999999999998</v>
      </c>
      <c r="I64" s="906"/>
      <c r="J64" s="661" t="str">
        <f>IFERROR(VLOOKUP(E64,Préroulés_Sativa[],8,FALSE),"-")</f>
        <v>Sucré / Boisé</v>
      </c>
      <c r="K64" s="657" t="str">
        <f>IFERROR(VLOOKUP(E64,Préroulés_Sativa[],2,FALSE),"-")</f>
        <v>Qc</v>
      </c>
    </row>
    <row r="65" spans="1:11" ht="22.5" customHeight="1">
      <c r="A65" s="647">
        <f>IFERROR(VLOOKUP(E65,Préroulés_Sativa[],11,FALSE),"-")</f>
        <v>7</v>
      </c>
      <c r="B65" s="648" t="str">
        <f>IFERROR(VLOOKUP(E65,Préroulés_Sativa[],12,FALSE),"-")</f>
        <v>x</v>
      </c>
      <c r="C65" s="649">
        <f>IFERROR(VLOOKUP(E65,Préroulés_Sativa[],13,FALSE),"-")</f>
        <v>0.5</v>
      </c>
      <c r="D65" s="658" t="str">
        <f>IFERROR(VLOOKUP(E65,Préroulés_Sativa[],14,FALSE),"-")</f>
        <v>g</v>
      </c>
      <c r="E65" s="655" t="s">
        <v>164</v>
      </c>
      <c r="F65" s="622" t="str">
        <f>IFERROR(VLOOKUP(E65,Préroulés_Sativa[],6,FALSE),"-")</f>
        <v>5 Points Cannabis</v>
      </c>
      <c r="G65" s="656">
        <f>IFERROR(VLOOKUP(E65,Préroulés_Sativa[],16,FALSE),"-")</f>
        <v>27</v>
      </c>
      <c r="H65" s="659">
        <v>0.28000000000000003</v>
      </c>
      <c r="I65" s="653"/>
      <c r="J65" s="661" t="str">
        <f>IFERROR(VLOOKUP(E65,Préroulés_Sativa[],8,FALSE),"-")</f>
        <v>Épicé / Terreux</v>
      </c>
      <c r="K65" s="657" t="str">
        <f>IFERROR(VLOOKUP(E65,Préroulés_Sativa[],2,FALSE),"-")</f>
        <v>Qc</v>
      </c>
    </row>
    <row r="66" spans="1:11" ht="22.5" customHeight="1">
      <c r="A66" s="647">
        <f>IFERROR(VLOOKUP(E66,Préroulés_Sativa[],11,FALSE),"-")</f>
        <v>7</v>
      </c>
      <c r="B66" s="648" t="str">
        <f>IFERROR(VLOOKUP(E66,Préroulés_Sativa[],12,FALSE),"-")</f>
        <v>x</v>
      </c>
      <c r="C66" s="649">
        <f>IFERROR(VLOOKUP(E66,Préroulés_Sativa[],13,FALSE),"-")</f>
        <v>0.3</v>
      </c>
      <c r="D66" s="649" t="str">
        <f>IFERROR(VLOOKUP(E66,Préroulés_Sativa[],14,FALSE),"-")</f>
        <v>g</v>
      </c>
      <c r="E66" s="655" t="s">
        <v>80</v>
      </c>
      <c r="F66" s="622" t="str">
        <f>IFERROR(VLOOKUP(E66,Préroulés_Sativa[],6,FALSE),"-")</f>
        <v>Daily Special</v>
      </c>
      <c r="G66" s="656">
        <f>IFERROR(VLOOKUP(E66,Préroulés_Sativa[],16,FALSE),"-")</f>
        <v>16</v>
      </c>
      <c r="H66" s="652">
        <v>0.24</v>
      </c>
      <c r="I66" s="653" t="s">
        <v>42</v>
      </c>
      <c r="J66" s="661" t="str">
        <f>IFERROR(VLOOKUP(E66,Préroulés_Sativa[],8,FALSE),"-")</f>
        <v>- / -</v>
      </c>
      <c r="K66" s="657" t="str">
        <f>IFERROR(VLOOKUP(E66,Préroulés_Sativa[],2,FALSE),"-")</f>
        <v>-</v>
      </c>
    </row>
    <row r="67" spans="1:11" ht="23.25" customHeight="1">
      <c r="A67" s="647">
        <f>IFERROR(VLOOKUP(E67,Préroulés_Sativa[],11,FALSE),"-")</f>
        <v>7</v>
      </c>
      <c r="B67" s="648" t="str">
        <f>IFERROR(VLOOKUP(E67,Préroulés_Sativa[],12,FALSE),"-")</f>
        <v>x</v>
      </c>
      <c r="C67" s="649">
        <f>IFERROR(VLOOKUP(E67,Préroulés_Sativa[],13,FALSE),"-")</f>
        <v>0.5</v>
      </c>
      <c r="D67" s="658" t="str">
        <f>IFERROR(VLOOKUP(E67,Préroulés_Sativa[],14,FALSE),"-")</f>
        <v>g</v>
      </c>
      <c r="E67" s="655" t="s">
        <v>79</v>
      </c>
      <c r="F67" s="628" t="str">
        <f>IFERROR(VLOOKUP(E67,Préroulés_Sativa[],6,FALSE),"-")</f>
        <v>Good Supply</v>
      </c>
      <c r="G67" s="651">
        <f>IFERROR(VLOOKUP(E67,Préroulés_Sativa[],16,FALSE),"-")</f>
        <v>29.9</v>
      </c>
      <c r="H67" s="652">
        <v>0.22</v>
      </c>
      <c r="I67" s="653" t="s">
        <v>42</v>
      </c>
      <c r="J67" s="661" t="str">
        <f>IFERROR(VLOOKUP(E67,Préroulés_Sativa[],8,FALSE),"-")</f>
        <v>Citronné / Terreux</v>
      </c>
      <c r="K67" s="657" t="str">
        <f>IFERROR(VLOOKUP(E67,Préroulés_Sativa[],2,FALSE),"-")</f>
        <v>-</v>
      </c>
    </row>
    <row r="68" spans="1:11" ht="23.25" customHeight="1">
      <c r="A68" s="647">
        <f>IFERROR(VLOOKUP(E68,Préroulés_Sativa[],11,FALSE),"-")</f>
        <v>8</v>
      </c>
      <c r="B68" s="648" t="str">
        <f>IFERROR(VLOOKUP(E68,Préroulés_Sativa[],12,FALSE),"-")</f>
        <v>x</v>
      </c>
      <c r="C68" s="649">
        <f>IFERROR(VLOOKUP(E68,Préroulés_Sativa[],13,FALSE),"-")</f>
        <v>0.35</v>
      </c>
      <c r="D68" s="649" t="str">
        <f>IFERROR(VLOOKUP(E68,Préroulés_Sativa[],14,FALSE),"-")</f>
        <v>g</v>
      </c>
      <c r="E68" s="655" t="s">
        <v>165</v>
      </c>
      <c r="F68" s="622" t="str">
        <f>IFERROR(VLOOKUP(E68,Préroulés_Sativa[],6,FALSE),"-")</f>
        <v>Wio</v>
      </c>
      <c r="G68" s="656">
        <f>IFERROR(VLOOKUP(E68,Préroulés_Sativa[],16,FALSE),"-")</f>
        <v>28.7</v>
      </c>
      <c r="H68" s="652">
        <v>0.09</v>
      </c>
      <c r="I68" s="653">
        <v>0.13</v>
      </c>
      <c r="J68" s="661" t="str">
        <f>IFERROR(VLOOKUP(E68,Préroulés_Sativa[],8,FALSE),"-")</f>
        <v>Citronné / Fruité</v>
      </c>
      <c r="K68" s="657" t="str">
        <f>IFERROR(VLOOKUP(E68,Préroulés_Sativa[],2,FALSE),"-")</f>
        <v>Qc</v>
      </c>
    </row>
    <row r="69" spans="1:11" ht="23.25" customHeight="1">
      <c r="A69" s="647">
        <f>IFERROR(VLOOKUP(E69,Préroulés_Sativa[],11,FALSE),"-")</f>
        <v>10</v>
      </c>
      <c r="B69" s="648" t="str">
        <f>IFERROR(VLOOKUP(E69,Préroulés_Sativa[],12,FALSE),"-")</f>
        <v>x</v>
      </c>
      <c r="C69" s="649">
        <f>IFERROR(VLOOKUP(E69,Préroulés_Sativa[],13,FALSE),"-")</f>
        <v>0.35</v>
      </c>
      <c r="D69" s="658" t="str">
        <f>IFERROR(VLOOKUP(E69,Préroulés_Sativa[],14,FALSE),"-")</f>
        <v>g</v>
      </c>
      <c r="E69" s="655" t="s">
        <v>166</v>
      </c>
      <c r="F69" s="622" t="str">
        <f>IFERROR(VLOOKUP(E69,Préroulés_Sativa[],6,FALSE),"-")</f>
        <v>Fleurs de Lise</v>
      </c>
      <c r="G69" s="656">
        <f>IFERROR(VLOOKUP(E69,Préroulés_Sativa[],16,FALSE),"-")</f>
        <v>34.200000000000003</v>
      </c>
      <c r="H69" s="652">
        <v>0.28999999999999998</v>
      </c>
      <c r="I69" s="653"/>
      <c r="J69" s="661" t="str">
        <f>IFERROR(VLOOKUP(E69,Préroulés_Sativa[],8,FALSE),"-")</f>
        <v>Diesel / CItronné</v>
      </c>
      <c r="K69" s="657" t="str">
        <f>IFERROR(VLOOKUP(E69,Préroulés_Sativa[],2,FALSE),"-")</f>
        <v>Qc</v>
      </c>
    </row>
    <row r="70" spans="1:11" ht="23.25" customHeight="1">
      <c r="A70" s="647">
        <f>IFERROR(VLOOKUP(E70,Préroulés_Sativa[],11,FALSE),"-")</f>
        <v>10</v>
      </c>
      <c r="B70" s="648" t="str">
        <f>IFERROR(VLOOKUP(E70,Préroulés_Sativa[],12,FALSE),"-")</f>
        <v>x</v>
      </c>
      <c r="C70" s="649">
        <f>IFERROR(VLOOKUP(E70,Préroulés_Sativa[],13,FALSE),"-")</f>
        <v>0.33</v>
      </c>
      <c r="D70" s="649" t="str">
        <f>IFERROR(VLOOKUP(E70,Préroulés_Sativa[],14,FALSE),"-")</f>
        <v>g</v>
      </c>
      <c r="E70" s="655" t="s">
        <v>167</v>
      </c>
      <c r="F70" s="622" t="str">
        <f>IFERROR(VLOOKUP(E70,Préroulés_Sativa[],6,FALSE),"-")</f>
        <v>Canaca</v>
      </c>
      <c r="G70" s="656">
        <f>IFERROR(VLOOKUP(E70,Préroulés_Sativa[],16,FALSE),"-")</f>
        <v>25</v>
      </c>
      <c r="H70" s="652">
        <v>0.2</v>
      </c>
      <c r="I70" s="653" t="s">
        <v>42</v>
      </c>
      <c r="J70" s="661" t="str">
        <f>IFERROR(VLOOKUP(E70,Préroulés_Sativa[],8,FALSE),"-")</f>
        <v>Fruité / Sucré</v>
      </c>
      <c r="K70" s="657" t="str">
        <f>IFERROR(VLOOKUP(E70,Préroulés_Sativa[],2,FALSE),"-")</f>
        <v>-</v>
      </c>
    </row>
    <row r="71" spans="1:11" ht="20.25" customHeight="1">
      <c r="A71" s="647">
        <f>IFERROR(VLOOKUP(E71,Préroulés_Sativa[],11,FALSE),"-")</f>
        <v>14</v>
      </c>
      <c r="B71" s="648" t="str">
        <f>IFERROR(VLOOKUP(E71,Préroulés_Sativa[],12,FALSE),"-")</f>
        <v>x</v>
      </c>
      <c r="C71" s="649">
        <f>IFERROR(VLOOKUP(E71,Préroulés_Sativa[],13,FALSE),"-")</f>
        <v>0.6</v>
      </c>
      <c r="D71" s="658" t="str">
        <f>IFERROR(VLOOKUP(E71,Préroulés_Sativa[],14,FALSE),"-")</f>
        <v>g</v>
      </c>
      <c r="E71" s="655" t="s">
        <v>168</v>
      </c>
      <c r="F71" s="622" t="str">
        <f>IFERROR(VLOOKUP(E71,Préroulés_Sativa[],6,FALSE),"-")</f>
        <v>Nugz</v>
      </c>
      <c r="G71" s="656">
        <f>IFERROR(VLOOKUP(E71,Préroulés_Sativa[],16,FALSE),"-")</f>
        <v>49.4</v>
      </c>
      <c r="H71" s="652">
        <v>0.28999999999999998</v>
      </c>
      <c r="I71" s="653" t="s">
        <v>42</v>
      </c>
      <c r="J71" s="661" t="str">
        <f>IFERROR(VLOOKUP(E71,Préroulés_Sativa[],8,FALSE),"-")</f>
        <v>Citronné / Sucré</v>
      </c>
      <c r="K71" s="657" t="str">
        <f>IFERROR(VLOOKUP(E71,Préroulés_Sativa[],2,FALSE),"-")</f>
        <v>Qc</v>
      </c>
    </row>
    <row r="72" spans="1:11" ht="20.25" customHeight="1">
      <c r="A72" s="647">
        <f>IFERROR(VLOOKUP(E72,Préroulés_Sativa[],11,FALSE),"-")</f>
        <v>14</v>
      </c>
      <c r="B72" s="648" t="str">
        <f>IFERROR(VLOOKUP(E72,Préroulés_Sativa[],12,FALSE),"-")</f>
        <v>x</v>
      </c>
      <c r="C72" s="649">
        <f>IFERROR(VLOOKUP(E72,Préroulés_Sativa[],13,FALSE),"-")</f>
        <v>0.5</v>
      </c>
      <c r="D72" s="658" t="str">
        <f>IFERROR(VLOOKUP(E72,Préroulés_Sativa[],14,FALSE),"-")</f>
        <v>g</v>
      </c>
      <c r="E72" s="655" t="s">
        <v>169</v>
      </c>
      <c r="F72" s="622" t="str">
        <f>IFERROR(VLOOKUP(E72,Préroulés_Sativa[],6,FALSE),"-")</f>
        <v>Grindh</v>
      </c>
      <c r="G72" s="656">
        <f>IFERROR(VLOOKUP(E72,Préroulés_Sativa[],16,FALSE),"-")</f>
        <v>43.9</v>
      </c>
      <c r="H72" s="652">
        <v>0.27</v>
      </c>
      <c r="I72" s="653"/>
      <c r="J72" s="661" t="str">
        <f>IFERROR(VLOOKUP(E72,Préroulés_Sativa[],8,FALSE),"-")</f>
        <v>- / -</v>
      </c>
      <c r="K72" s="657" t="str">
        <f>IFERROR(VLOOKUP(E72,Préroulés_Sativa[],2,FALSE),"-")</f>
        <v>Qc</v>
      </c>
    </row>
    <row r="73" spans="1:11" ht="23.25" customHeight="1">
      <c r="A73" s="647">
        <f>IFERROR(VLOOKUP(E73,Préroulés_Sativa[],11,FALSE),"-")</f>
        <v>14</v>
      </c>
      <c r="B73" s="648" t="str">
        <f>IFERROR(VLOOKUP(E73,Préroulés_Sativa[],12,FALSE),"-")</f>
        <v>x</v>
      </c>
      <c r="C73" s="649">
        <f>IFERROR(VLOOKUP(E73,Préroulés_Sativa[],13,FALSE),"-")</f>
        <v>0.5</v>
      </c>
      <c r="D73" s="649" t="str">
        <f>IFERROR(VLOOKUP(E73,Préroulés_Sativa[],14,FALSE),"-")</f>
        <v>g</v>
      </c>
      <c r="E73" s="655" t="s">
        <v>114</v>
      </c>
      <c r="F73" s="622" t="str">
        <f>IFERROR(VLOOKUP(E73,Préroulés_Sativa[],6,FALSE),"-")</f>
        <v>Shred</v>
      </c>
      <c r="G73" s="656">
        <f>IFERROR(VLOOKUP(E73,Préroulés_Sativa[],16,FALSE),"-")</f>
        <v>43.9</v>
      </c>
      <c r="H73" s="652">
        <v>0.24</v>
      </c>
      <c r="I73" s="653"/>
      <c r="J73" s="661" t="str">
        <f>IFERROR(VLOOKUP(E73,Préroulés_Sativa[],8,FALSE),"-")</f>
        <v>Citronné / Sucré</v>
      </c>
      <c r="K73" s="657" t="str">
        <f>IFERROR(VLOOKUP(E73,Préroulés_Sativa[],2,FALSE),"-")</f>
        <v>-</v>
      </c>
    </row>
    <row r="74" spans="1:11" ht="23.25" customHeight="1" thickBot="1">
      <c r="A74" s="594"/>
      <c r="B74" s="595"/>
      <c r="C74" s="596"/>
      <c r="D74" s="596"/>
      <c r="E74" s="597"/>
      <c r="F74" s="598"/>
      <c r="G74" s="599"/>
      <c r="H74" s="600"/>
      <c r="I74" s="600"/>
      <c r="J74" s="601"/>
      <c r="K74" s="602"/>
    </row>
    <row r="75" spans="1:11" ht="23.25" customHeight="1" thickBot="1">
      <c r="A75" s="1382" t="s">
        <v>85</v>
      </c>
      <c r="B75" s="1383"/>
      <c r="C75" s="1383"/>
      <c r="D75" s="1383"/>
      <c r="E75" s="1383"/>
      <c r="F75" s="1383"/>
      <c r="G75" s="1383"/>
      <c r="H75" s="1383"/>
      <c r="I75" s="1383"/>
      <c r="J75" s="1383"/>
      <c r="K75" s="1384"/>
    </row>
    <row r="76" spans="1:11" ht="21.75" customHeight="1">
      <c r="A76" s="1379" t="s">
        <v>28</v>
      </c>
      <c r="B76" s="1380"/>
      <c r="C76" s="1380"/>
      <c r="D76" s="1381"/>
      <c r="E76" s="662" t="s">
        <v>86</v>
      </c>
      <c r="F76" s="662" t="s">
        <v>30</v>
      </c>
      <c r="G76" s="663" t="s">
        <v>31</v>
      </c>
      <c r="H76" s="664" t="s">
        <v>32</v>
      </c>
      <c r="I76" s="664" t="s">
        <v>33</v>
      </c>
      <c r="J76" s="664" t="s">
        <v>34</v>
      </c>
      <c r="K76" s="665" t="s">
        <v>35</v>
      </c>
    </row>
    <row r="77" spans="1:11" ht="23.25" customHeight="1">
      <c r="A77" s="666" t="s">
        <v>36</v>
      </c>
      <c r="B77" s="667" t="s">
        <v>37</v>
      </c>
      <c r="C77" s="667" t="s">
        <v>38</v>
      </c>
      <c r="D77" s="668" t="s">
        <v>39</v>
      </c>
      <c r="E77" s="669" t="s">
        <v>29</v>
      </c>
      <c r="F77" s="669" t="s">
        <v>40</v>
      </c>
      <c r="G77" s="670" t="s">
        <v>31</v>
      </c>
      <c r="H77" s="671" t="s">
        <v>32</v>
      </c>
      <c r="I77" s="671" t="s">
        <v>33</v>
      </c>
      <c r="J77" s="671" t="s">
        <v>34</v>
      </c>
      <c r="K77" s="672" t="s">
        <v>35</v>
      </c>
    </row>
    <row r="78" spans="1:11" ht="23.25" customHeight="1">
      <c r="A78" s="617">
        <f>IFERROR(VLOOKUP(E78,Préroulés_Hybride[],12,FALSE),"-")</f>
        <v>1</v>
      </c>
      <c r="B78" s="619" t="str">
        <f>IFERROR(VLOOKUP(E78,Préroulés_Hybride[],13,FALSE),"-")</f>
        <v>x</v>
      </c>
      <c r="C78" s="619">
        <f>IFERROR(VLOOKUP(E78,Préroulés_Hybride[],14,FALSE),"-")</f>
        <v>0.5</v>
      </c>
      <c r="D78" s="618" t="str">
        <f>IFERROR(VLOOKUP(E78,Préroulés_Hybride[],15,FALSE),"-")</f>
        <v>g</v>
      </c>
      <c r="E78" s="675" t="s">
        <v>171</v>
      </c>
      <c r="F78" s="622" t="str">
        <f>IFERROR(VLOOKUP(E78,Préroulés_Hybride[],6,FALSE),"-")</f>
        <v>Simple Bare</v>
      </c>
      <c r="G78" s="673">
        <f>IFERROR(VLOOKUP(E78,Préroulés_Hybride[],17,FALSE),"-")</f>
        <v>7.8</v>
      </c>
      <c r="H78" s="625">
        <v>0.27</v>
      </c>
      <c r="I78" s="624" t="s">
        <v>42</v>
      </c>
      <c r="J78" s="674" t="str">
        <f>IFERROR(VLOOKUP(E78,Préroulés_Hybride[],9,FALSE),"-")</f>
        <v>Floral / Citronné</v>
      </c>
      <c r="K78" s="701" t="str">
        <f>IFERROR(VLOOKUP(E78,Préroulés_Hybride[],3,FALSE),"-")</f>
        <v>-</v>
      </c>
    </row>
    <row r="79" spans="1:11" ht="23.25" customHeight="1">
      <c r="A79" s="617">
        <f>IFERROR(VLOOKUP(E79,Préroulés_Hybride[],12,FALSE),"-")</f>
        <v>1</v>
      </c>
      <c r="B79" s="619" t="str">
        <f>IFERROR(VLOOKUP(E79,Préroulés_Hybride[],13,FALSE),"-")</f>
        <v>x</v>
      </c>
      <c r="C79" s="619">
        <f>IFERROR(VLOOKUP(E79,Préroulés_Hybride[],14,FALSE),"-")</f>
        <v>1</v>
      </c>
      <c r="D79" s="618" t="str">
        <f>IFERROR(VLOOKUP(E79,Préroulés_Hybride[],15,FALSE),"-")</f>
        <v>g</v>
      </c>
      <c r="E79" s="675" t="s">
        <v>170</v>
      </c>
      <c r="F79" s="622" t="str">
        <f>IFERROR(VLOOKUP(E79,Préroulés_Hybride[],6,FALSE),"-")</f>
        <v>Bud Lafleur</v>
      </c>
      <c r="G79" s="676">
        <f>IFERROR(VLOOKUP(E79,Préroulés_Hybride[],17,FALSE),"-")</f>
        <v>10.4</v>
      </c>
      <c r="H79" s="625">
        <v>0.26</v>
      </c>
      <c r="I79" s="624" t="s">
        <v>42</v>
      </c>
      <c r="J79" s="626" t="str">
        <f>IFERROR(VLOOKUP(E79,Préroulés_Hybride[],9,FALSE),"-")</f>
        <v>Citronné / Terreux</v>
      </c>
      <c r="K79" s="627" t="str">
        <f>IFERROR(VLOOKUP(E79,Préroulés_Hybride[],3,FALSE),"-")</f>
        <v>Qc</v>
      </c>
    </row>
    <row r="80" spans="1:11" ht="20.25" customHeight="1">
      <c r="A80" s="617">
        <f>IFERROR(VLOOKUP(E80,Préroulés_Hybride[],12,FALSE),"-")</f>
        <v>1</v>
      </c>
      <c r="B80" s="619" t="str">
        <f>IFERROR(VLOOKUP(E80,Préroulés_Hybride[],13,FALSE),"-")</f>
        <v>x</v>
      </c>
      <c r="C80" s="619">
        <f>IFERROR(VLOOKUP(E80,Préroulés_Hybride[],14,FALSE),"-")</f>
        <v>1</v>
      </c>
      <c r="D80" s="618" t="str">
        <f>IFERROR(VLOOKUP(E80,Préroulés_Hybride[],15,FALSE),"-")</f>
        <v>g</v>
      </c>
      <c r="E80" s="675" t="s">
        <v>172</v>
      </c>
      <c r="F80" s="622" t="str">
        <f>IFERROR(VLOOKUP(E80,Préroulés_Hybride[],6,FALSE),"-")</f>
        <v>Équilibre</v>
      </c>
      <c r="G80" s="676">
        <f>IFERROR(VLOOKUP(E80,Préroulés_Hybride[],17,FALSE),"-")</f>
        <v>7.5</v>
      </c>
      <c r="H80" s="625">
        <v>0</v>
      </c>
      <c r="I80" s="624">
        <v>0.11</v>
      </c>
      <c r="J80" s="626" t="str">
        <f>IFERROR(VLOOKUP(E80,Préroulés_Hybride[],9,FALSE),"-")</f>
        <v>- / -</v>
      </c>
      <c r="K80" s="630" t="str">
        <f>IFERROR(VLOOKUP(E80,Préroulés_Hybride[],3,FALSE),"-")</f>
        <v>Qc</v>
      </c>
    </row>
    <row r="81" spans="1:11" ht="24.75" customHeight="1">
      <c r="A81" s="617">
        <f>IFERROR(VLOOKUP(E81,Préroulés_Hybride[],12,FALSE),"-")</f>
        <v>2</v>
      </c>
      <c r="B81" s="619" t="str">
        <f>IFERROR(VLOOKUP(E81,Préroulés_Hybride[],13,FALSE),"-")</f>
        <v>x</v>
      </c>
      <c r="C81" s="619">
        <f>IFERROR(VLOOKUP(E81,Préroulés_Hybride[],14,FALSE),"-")</f>
        <v>0.5</v>
      </c>
      <c r="D81" s="618" t="str">
        <f>IFERROR(VLOOKUP(E81,Préroulés_Hybride[],15,FALSE),"-")</f>
        <v>g</v>
      </c>
      <c r="E81" s="675" t="s">
        <v>173</v>
      </c>
      <c r="F81" s="622" t="str">
        <f>IFERROR(VLOOKUP(E81,Préroulés_Hybride[],6,FALSE),"-")</f>
        <v>Bud Lafleur</v>
      </c>
      <c r="G81" s="676">
        <f>IFERROR(VLOOKUP(E81,Préroulés_Hybride[],17,FALSE),"-")</f>
        <v>10.4</v>
      </c>
      <c r="H81" s="625">
        <v>0.28000000000000003</v>
      </c>
      <c r="I81" s="624" t="s">
        <v>42</v>
      </c>
      <c r="J81" s="626" t="str">
        <f>IFERROR(VLOOKUP(E81,Préroulés_Hybride[],9,FALSE),"-")</f>
        <v>Fromagé / Terreux</v>
      </c>
      <c r="K81" s="630" t="str">
        <f>IFERROR(VLOOKUP(E81,Préroulés_Hybride[],3,FALSE),"-")</f>
        <v>Qc</v>
      </c>
    </row>
    <row r="82" spans="1:11" ht="24" customHeight="1">
      <c r="A82" s="617">
        <f>IFERROR(VLOOKUP(E82,Préroulés_Hybride[],12,FALSE),"-")</f>
        <v>2</v>
      </c>
      <c r="B82" s="619" t="str">
        <f>IFERROR(VLOOKUP(E82,Préroulés_Hybride[],13,FALSE),"-")</f>
        <v>x</v>
      </c>
      <c r="C82" s="619">
        <f>IFERROR(VLOOKUP(E82,Préroulés_Hybride[],14,FALSE),"-")</f>
        <v>0.5</v>
      </c>
      <c r="D82" s="618" t="str">
        <f>IFERROR(VLOOKUP(E82,Préroulés_Hybride[],15,FALSE),"-")</f>
        <v>g</v>
      </c>
      <c r="E82" s="675" t="s">
        <v>174</v>
      </c>
      <c r="F82" s="622" t="str">
        <f>IFERROR(VLOOKUP(E82,Préroulés_Hybride[],6,FALSE),"-")</f>
        <v>7ACRES</v>
      </c>
      <c r="G82" s="676">
        <f>IFERROR(VLOOKUP(E82,Préroulés_Hybride[],17,FALSE),"-")</f>
        <v>9.5</v>
      </c>
      <c r="H82" s="625">
        <v>0.2</v>
      </c>
      <c r="I82" s="624" t="s">
        <v>42</v>
      </c>
      <c r="J82" s="626" t="str">
        <f>IFERROR(VLOOKUP(E82,Préroulés_Hybride[],9,FALSE),"-")</f>
        <v>Citronné / Sucré</v>
      </c>
      <c r="K82" s="630" t="str">
        <f>IFERROR(VLOOKUP(E82,Préroulés_Hybride[],3,FALSE),"-")</f>
        <v>-</v>
      </c>
    </row>
    <row r="83" spans="1:11" ht="24" customHeight="1">
      <c r="A83" s="617">
        <f>IFERROR(VLOOKUP(E83,Préroulés_Hybride[],12,FALSE),"-")</f>
        <v>2</v>
      </c>
      <c r="B83" s="619" t="str">
        <f>IFERROR(VLOOKUP(E83,Préroulés_Hybride[],13,FALSE),"-")</f>
        <v>x</v>
      </c>
      <c r="C83" s="619">
        <f>IFERROR(VLOOKUP(E83,Préroulés_Hybride[],14,FALSE),"-")</f>
        <v>0.5</v>
      </c>
      <c r="D83" s="618" t="str">
        <f>IFERROR(VLOOKUP(E83,Préroulés_Hybride[],15,FALSE),"-")</f>
        <v>g</v>
      </c>
      <c r="E83" s="675" t="s">
        <v>175</v>
      </c>
      <c r="F83" s="622" t="str">
        <f>IFERROR(VLOOKUP(E83,Préroulés_Hybride[],6,FALSE),"-")</f>
        <v>Nueva+</v>
      </c>
      <c r="G83" s="676">
        <f>IFERROR(VLOOKUP(E83,Préroulés_Hybride[],17,FALSE),"-")</f>
        <v>10</v>
      </c>
      <c r="H83" s="625">
        <v>0.13</v>
      </c>
      <c r="I83" s="624">
        <v>0.09</v>
      </c>
      <c r="J83" s="626" t="str">
        <f>IFERROR(VLOOKUP(E83,Préroulés_Hybride[],9,FALSE),"-")</f>
        <v>Fruité / Sucré</v>
      </c>
      <c r="K83" s="630" t="str">
        <f>IFERROR(VLOOKUP(E83,Préroulés_Hybride[],3,FALSE),"-")</f>
        <v>Qc</v>
      </c>
    </row>
    <row r="84" spans="1:11" ht="21" customHeight="1">
      <c r="A84" s="617">
        <f>IFERROR(VLOOKUP(E84,Préroulés_Hybride[],12,FALSE),"-")</f>
        <v>2</v>
      </c>
      <c r="B84" s="619" t="str">
        <f>IFERROR(VLOOKUP(E84,Préroulés_Hybride[],13,FALSE),"-")</f>
        <v>x</v>
      </c>
      <c r="C84" s="619">
        <f>IFERROR(VLOOKUP(E84,Préroulés_Hybride[],14,FALSE),"-")</f>
        <v>0.35</v>
      </c>
      <c r="D84" s="618" t="str">
        <f>IFERROR(VLOOKUP(E84,Préroulés_Hybride[],15,FALSE),"-")</f>
        <v>g</v>
      </c>
      <c r="E84" s="675" t="s">
        <v>87</v>
      </c>
      <c r="F84" s="622" t="str">
        <f>IFERROR(VLOOKUP(E84,Préroulés_Hybride[],6,FALSE),"-")</f>
        <v>Color Cannabis</v>
      </c>
      <c r="G84" s="676">
        <f>IFERROR(VLOOKUP(E84,Préroulés_Hybride[],17,FALSE),"-")</f>
        <v>8.1</v>
      </c>
      <c r="H84" s="625">
        <v>0.06</v>
      </c>
      <c r="I84" s="624">
        <v>0.11</v>
      </c>
      <c r="J84" s="626" t="str">
        <f>IFERROR(VLOOKUP(E84,Préroulés_Hybride[],9,FALSE),"-")</f>
        <v>Floral / Fruité</v>
      </c>
      <c r="K84" s="630" t="str">
        <f>IFERROR(VLOOKUP(E84,Préroulés_Hybride[],3,FALSE),"-")</f>
        <v>-</v>
      </c>
    </row>
    <row r="85" spans="1:11" ht="21" customHeight="1">
      <c r="A85" s="617">
        <f>IFERROR(VLOOKUP(E85,Préroulés_Hybride[],12,FALSE),"-")</f>
        <v>2</v>
      </c>
      <c r="B85" s="619" t="str">
        <f>IFERROR(VLOOKUP(E85,Préroulés_Hybride[],13,FALSE),"-")</f>
        <v>x</v>
      </c>
      <c r="C85" s="618">
        <f>IFERROR(VLOOKUP(E85,Préroulés_Hybride[],14,FALSE),"-")</f>
        <v>0.4</v>
      </c>
      <c r="D85" s="618" t="str">
        <f>IFERROR(VLOOKUP(E85,Préroulés_Hybride[],15,FALSE),"-")</f>
        <v>g</v>
      </c>
      <c r="E85" s="675" t="s">
        <v>176</v>
      </c>
      <c r="F85" s="622" t="str">
        <f>IFERROR(VLOOKUP(E85,Préroulés_Hybride[],6,FALSE),"-")</f>
        <v>Bud Lafleur</v>
      </c>
      <c r="G85" s="673">
        <f>IFERROR(VLOOKUP(E85,Préroulés_Hybride[],17,FALSE),"-")</f>
        <v>7.8</v>
      </c>
      <c r="H85" s="625">
        <v>0.04</v>
      </c>
      <c r="I85" s="624">
        <v>0.06</v>
      </c>
      <c r="J85" s="626" t="str">
        <f>IFERROR(VLOOKUP(E85,Préroulés_Hybride[],9,FALSE),"-")</f>
        <v>Fruité / Sucré</v>
      </c>
      <c r="K85" s="630" t="str">
        <f>IFERROR(VLOOKUP(E85,Préroulés_Hybride[],3,FALSE),"-")</f>
        <v>Qc</v>
      </c>
    </row>
    <row r="86" spans="1:11" ht="21" customHeight="1">
      <c r="A86" s="617">
        <f>IFERROR(VLOOKUP(E86,Préroulés_Hybride[],12,FALSE),"-")</f>
        <v>3</v>
      </c>
      <c r="B86" s="619" t="str">
        <f>IFERROR(VLOOKUP(E86,Préroulés_Hybride[],13,FALSE),"-")</f>
        <v>x</v>
      </c>
      <c r="C86" s="619">
        <f>IFERROR(VLOOKUP(E86,Préroulés_Hybride[],14,FALSE),"-")</f>
        <v>0.5</v>
      </c>
      <c r="D86" s="618" t="str">
        <f>IFERROR(VLOOKUP(E86,Préroulés_Hybride[],15,FALSE),"-")</f>
        <v>g</v>
      </c>
      <c r="E86" s="675" t="s">
        <v>177</v>
      </c>
      <c r="F86" s="622" t="str">
        <f>IFERROR(VLOOKUP(E86,Préroulés_Hybride[],6,FALSE),"-")</f>
        <v>IRONY</v>
      </c>
      <c r="G86" s="676">
        <f>IFERROR(VLOOKUP(E86,Préroulés_Hybride[],17,FALSE),"-")</f>
        <v>20</v>
      </c>
      <c r="H86" s="625" t="s">
        <v>208</v>
      </c>
      <c r="I86" s="711" t="s">
        <v>179</v>
      </c>
      <c r="J86" s="626" t="str">
        <f>IFERROR(VLOOKUP(E86,Préroulés_Hybride[],9,FALSE),"-")</f>
        <v>- / -</v>
      </c>
      <c r="K86" s="630" t="str">
        <f>IFERROR(VLOOKUP(E86,Préroulés_Hybride[],3,FALSE),"-")</f>
        <v>Qc</v>
      </c>
    </row>
    <row r="87" spans="1:11" ht="21" customHeight="1">
      <c r="A87" s="617">
        <f>IFERROR(VLOOKUP(E87,Préroulés_Hybride[],12,FALSE),"-")</f>
        <v>3</v>
      </c>
      <c r="B87" s="619" t="str">
        <f>IFERROR(VLOOKUP(E87,Préroulés_Hybride[],13,FALSE),"-")</f>
        <v>x</v>
      </c>
      <c r="C87" s="619">
        <f>IFERROR(VLOOKUP(E87,Préroulés_Hybride[],14,FALSE),"-")</f>
        <v>0.5</v>
      </c>
      <c r="D87" s="618" t="str">
        <f>IFERROR(VLOOKUP(E87,Préroulés_Hybride[],15,FALSE),"-")</f>
        <v>g</v>
      </c>
      <c r="E87" s="675" t="s">
        <v>180</v>
      </c>
      <c r="F87" s="622" t="str">
        <f>IFERROR(VLOOKUP(E87,Préroulés_Hybride[],6,FALSE),"-")</f>
        <v>Next Friday</v>
      </c>
      <c r="G87" s="676">
        <f>IFERROR(VLOOKUP(E87,Préroulés_Hybride[],17,FALSE),"-")</f>
        <v>22.6</v>
      </c>
      <c r="H87" s="625">
        <v>0.28999999999999998</v>
      </c>
      <c r="I87" s="624"/>
      <c r="J87" s="626" t="str">
        <f>IFERROR(VLOOKUP(E87,Préroulés_Hybride[],9,FALSE),"-")</f>
        <v>Floral / -</v>
      </c>
      <c r="K87" s="630" t="str">
        <f>IFERROR(VLOOKUP(E87,Préroulés_Hybride[],3,FALSE),"-")</f>
        <v>-</v>
      </c>
    </row>
    <row r="88" spans="1:11" ht="21" customHeight="1">
      <c r="A88" s="617">
        <f>IFERROR(VLOOKUP(E88,Préroulés_Hybride[],12,FALSE),"-")</f>
        <v>3</v>
      </c>
      <c r="B88" s="619" t="str">
        <f>IFERROR(VLOOKUP(E88,Préroulés_Hybride[],13,FALSE),"-")</f>
        <v>x</v>
      </c>
      <c r="C88" s="619">
        <f>IFERROR(VLOOKUP(E88,Préroulés_Hybride[],14,FALSE),"-")</f>
        <v>0.5</v>
      </c>
      <c r="D88" s="618" t="str">
        <f>IFERROR(VLOOKUP(E88,Préroulés_Hybride[],15,FALSE),"-")</f>
        <v>g</v>
      </c>
      <c r="E88" s="675" t="s">
        <v>181</v>
      </c>
      <c r="F88" s="622" t="str">
        <f>IFERROR(VLOOKUP(E88,Préroulés_Hybride[],6,FALSE),"-")</f>
        <v>Groupe SûrNaturel</v>
      </c>
      <c r="G88" s="676">
        <f>IFERROR(VLOOKUP(E88,Préroulés_Hybride[],17,FALSE),"-")</f>
        <v>13.1</v>
      </c>
      <c r="H88" s="625">
        <v>0.27</v>
      </c>
      <c r="I88" s="624" t="s">
        <v>42</v>
      </c>
      <c r="J88" s="626" t="str">
        <f>IFERROR(VLOOKUP(E88,Préroulés_Hybride[],9,FALSE),"-")</f>
        <v>Floral / Sucré</v>
      </c>
      <c r="K88" s="630" t="str">
        <f>IFERROR(VLOOKUP(E88,Préroulés_Hybride[],3,FALSE),"-")</f>
        <v>Qc</v>
      </c>
    </row>
    <row r="89" spans="1:11" ht="21" customHeight="1">
      <c r="A89" s="617">
        <f>IFERROR(VLOOKUP(E89,Préroulés_Hybride[],12,FALSE),"-")</f>
        <v>3</v>
      </c>
      <c r="B89" s="619" t="str">
        <f>IFERROR(VLOOKUP(E89,Préroulés_Hybride[],13,FALSE),"-")</f>
        <v>x</v>
      </c>
      <c r="C89" s="618">
        <f>IFERROR(VLOOKUP(E89,Préroulés_Hybride[],14,FALSE),"-")</f>
        <v>0.5</v>
      </c>
      <c r="D89" s="618" t="str">
        <f>IFERROR(VLOOKUP(E89,Préroulés_Hybride[],15,FALSE),"-")</f>
        <v>g</v>
      </c>
      <c r="E89" s="675" t="s">
        <v>182</v>
      </c>
      <c r="F89" s="622" t="str">
        <f>IFERROR(VLOOKUP(E89,Préroulés_Hybride[],6,FALSE),"-")</f>
        <v>Qcgoldtech</v>
      </c>
      <c r="G89" s="673">
        <f>IFERROR(VLOOKUP(E89,Préroulés_Hybride[],17,FALSE),"-")</f>
        <v>13</v>
      </c>
      <c r="H89" s="625">
        <v>0.26</v>
      </c>
      <c r="I89" s="624"/>
      <c r="J89" s="626" t="str">
        <f>IFERROR(VLOOKUP(E89,Préroulés_Hybride[],9,FALSE),"-")</f>
        <v>Boisé / Sucré</v>
      </c>
      <c r="K89" s="630" t="str">
        <f>IFERROR(VLOOKUP(E89,Préroulés_Hybride[],3,FALSE),"-")</f>
        <v>Qc</v>
      </c>
    </row>
    <row r="90" spans="1:11" ht="21" customHeight="1">
      <c r="A90" s="617">
        <f>IFERROR(VLOOKUP(E90,Préroulés_Hybride[],12,FALSE),"-")</f>
        <v>3</v>
      </c>
      <c r="B90" s="619" t="str">
        <f>IFERROR(VLOOKUP(E90,Préroulés_Hybride[],13,FALSE),"-")</f>
        <v>x</v>
      </c>
      <c r="C90" s="619">
        <f>IFERROR(VLOOKUP(E90,Préroulés_Hybride[],14,FALSE),"-")</f>
        <v>0.5</v>
      </c>
      <c r="D90" s="618" t="str">
        <f>IFERROR(VLOOKUP(E90,Préroulés_Hybride[],15,FALSE),"-")</f>
        <v>g</v>
      </c>
      <c r="E90" s="675" t="s">
        <v>184</v>
      </c>
      <c r="F90" s="622" t="str">
        <f>IFERROR(VLOOKUP(E90,Préroulés_Hybride[],6,FALSE),"-")</f>
        <v>Fleurs de Chez Nous</v>
      </c>
      <c r="G90" s="676">
        <f>IFERROR(VLOOKUP(E90,Préroulés_Hybride[],17,FALSE),"-")</f>
        <v>13.8</v>
      </c>
      <c r="H90" s="625">
        <v>0.22</v>
      </c>
      <c r="I90" s="624" t="s">
        <v>42</v>
      </c>
      <c r="J90" s="626" t="str">
        <f>IFERROR(VLOOKUP(E90,Préroulés_Hybride[],9,FALSE),"-")</f>
        <v>Fruité / Citronné</v>
      </c>
      <c r="K90" s="630" t="str">
        <f>IFERROR(VLOOKUP(E90,Préroulés_Hybride[],3,FALSE),"-")</f>
        <v>Qc</v>
      </c>
    </row>
    <row r="91" spans="1:11" ht="21" customHeight="1">
      <c r="A91" s="617">
        <f>IFERROR(VLOOKUP(E91,Préroulés_Hybride[],12,FALSE),"-")</f>
        <v>3</v>
      </c>
      <c r="B91" s="619" t="str">
        <f>IFERROR(VLOOKUP(E91,Préroulés_Hybride[],13,FALSE),"-")</f>
        <v>x</v>
      </c>
      <c r="C91" s="619">
        <f>IFERROR(VLOOKUP(E91,Préroulés_Hybride[],14,FALSE),"-")</f>
        <v>0.5</v>
      </c>
      <c r="D91" s="618" t="str">
        <f>IFERROR(VLOOKUP(E91,Préroulés_Hybride[],15,FALSE),"-")</f>
        <v>g</v>
      </c>
      <c r="E91" s="675" t="s">
        <v>183</v>
      </c>
      <c r="F91" s="622" t="str">
        <f>IFERROR(VLOOKUP(E91,Préroulés_Hybride[],6,FALSE),"-")</f>
        <v>Promenade</v>
      </c>
      <c r="G91" s="676">
        <f>IFERROR(VLOOKUP(E91,Préroulés_Hybride[],17,FALSE),"-")</f>
        <v>10.6</v>
      </c>
      <c r="H91" s="625">
        <v>0.22</v>
      </c>
      <c r="I91" s="624" t="s">
        <v>42</v>
      </c>
      <c r="J91" s="626" t="str">
        <f>IFERROR(VLOOKUP(E91,Préroulés_Hybride[],9,FALSE),"-")</f>
        <v>Fruité / Sucré</v>
      </c>
      <c r="K91" s="630" t="str">
        <f>IFERROR(VLOOKUP(E91,Préroulés_Hybride[],3,FALSE),"-")</f>
        <v>-</v>
      </c>
    </row>
    <row r="92" spans="1:11" ht="23.25" customHeight="1">
      <c r="A92" s="617">
        <f>IFERROR(VLOOKUP(E92,Préroulés_Hybride[],12,FALSE),"-")</f>
        <v>3</v>
      </c>
      <c r="B92" s="619" t="str">
        <f>IFERROR(VLOOKUP(E92,Préroulés_Hybride[],13,FALSE),"-")</f>
        <v>x</v>
      </c>
      <c r="C92" s="619">
        <f>IFERROR(VLOOKUP(E92,Préroulés_Hybride[],14,FALSE),"-")</f>
        <v>0.5</v>
      </c>
      <c r="D92" s="618" t="str">
        <f>IFERROR(VLOOKUP(E92,Préroulés_Hybride[],15,FALSE),"-")</f>
        <v>g</v>
      </c>
      <c r="E92" s="675" t="s">
        <v>185</v>
      </c>
      <c r="F92" s="622" t="str">
        <f>IFERROR(VLOOKUP(E92,Préroulés_Hybride[],6,FALSE),"-")</f>
        <v>Vert</v>
      </c>
      <c r="G92" s="676">
        <f>IFERROR(VLOOKUP(E92,Préroulés_Hybride[],17,FALSE),"-")</f>
        <v>13.2</v>
      </c>
      <c r="H92" s="625">
        <v>0.21</v>
      </c>
      <c r="I92" s="624" t="s">
        <v>42</v>
      </c>
      <c r="J92" s="626" t="str">
        <f>IFERROR(VLOOKUP(E92,Préroulés_Hybride[],9,FALSE),"-")</f>
        <v>Moufette / Terreux</v>
      </c>
      <c r="K92" s="630" t="str">
        <f>IFERROR(VLOOKUP(E92,Préroulés_Hybride[],3,FALSE),"-")</f>
        <v>Qc</v>
      </c>
    </row>
    <row r="93" spans="1:11" ht="23.25" customHeight="1">
      <c r="A93" s="617">
        <f>IFERROR(VLOOKUP(E93,Préroulés_Hybride[],12,FALSE),"-")</f>
        <v>3</v>
      </c>
      <c r="B93" s="619" t="str">
        <f>IFERROR(VLOOKUP(E93,Préroulés_Hybride[],13,FALSE),"-")</f>
        <v>x</v>
      </c>
      <c r="C93" s="618">
        <f>IFERROR(VLOOKUP(E93,Préroulés_Hybride[],14,FALSE),"-")</f>
        <v>0.66</v>
      </c>
      <c r="D93" s="618" t="str">
        <f>IFERROR(VLOOKUP(E93,Préroulés_Hybride[],15,FALSE),"-")</f>
        <v>g</v>
      </c>
      <c r="E93" s="675" t="s">
        <v>186</v>
      </c>
      <c r="F93" s="622" t="str">
        <f>IFERROR(VLOOKUP(E93,Préroulés_Hybride[],6,FALSE),"-")</f>
        <v>Green Joy</v>
      </c>
      <c r="G93" s="673">
        <f>IFERROR(VLOOKUP(E93,Préroulés_Hybride[],17,FALSE),"-")</f>
        <v>19.899999999999999</v>
      </c>
      <c r="H93" s="625">
        <v>0.09</v>
      </c>
      <c r="I93" s="624">
        <v>0.14000000000000001</v>
      </c>
      <c r="J93" s="626" t="str">
        <f>IFERROR(VLOOKUP(E93,Préroulés_Hybride[],9,FALSE),"-")</f>
        <v>- / -</v>
      </c>
      <c r="K93" s="630" t="str">
        <f>IFERROR(VLOOKUP(E93,Préroulés_Hybride[],3,FALSE),"-")</f>
        <v>Qc</v>
      </c>
    </row>
    <row r="94" spans="1:11" ht="23.25" customHeight="1">
      <c r="A94" s="617">
        <f>IFERROR(VLOOKUP(E94,Préroulés_Hybride[],12,FALSE),"-")</f>
        <v>3</v>
      </c>
      <c r="B94" s="619" t="str">
        <f>IFERROR(VLOOKUP(E94,Préroulés_Hybride[],13,FALSE),"-")</f>
        <v>x</v>
      </c>
      <c r="C94" s="619">
        <f>IFERROR(VLOOKUP(E94,Préroulés_Hybride[],14,FALSE),"-")</f>
        <v>0.5</v>
      </c>
      <c r="D94" s="618" t="str">
        <f>IFERROR(VLOOKUP(E94,Préroulés_Hybride[],15,FALSE),"-")</f>
        <v>g</v>
      </c>
      <c r="E94" s="675" t="s">
        <v>93</v>
      </c>
      <c r="F94" s="622" t="str">
        <f>IFERROR(VLOOKUP(E94,Préroulés_Hybride[],6,FALSE),"-")</f>
        <v>Twd.</v>
      </c>
      <c r="G94" s="676">
        <f>IFERROR(VLOOKUP(E94,Préroulés_Hybride[],17,FALSE),"-")</f>
        <v>10.199999999999999</v>
      </c>
      <c r="H94" s="625">
        <v>0.06</v>
      </c>
      <c r="I94" s="624">
        <v>0.08</v>
      </c>
      <c r="J94" s="626" t="str">
        <f>IFERROR(VLOOKUP(E94,Préroulés_Hybride[],9,FALSE),"-")</f>
        <v>- / -</v>
      </c>
      <c r="K94" s="630" t="str">
        <f>IFERROR(VLOOKUP(E94,Préroulés_Hybride[],3,FALSE),"-")</f>
        <v>-</v>
      </c>
    </row>
    <row r="95" spans="1:11" ht="23.25" customHeight="1">
      <c r="A95" s="617">
        <f>IFERROR(VLOOKUP(E95,Préroulés_Hybride[],12,FALSE),"-")</f>
        <v>4</v>
      </c>
      <c r="B95" s="619" t="str">
        <f>IFERROR(VLOOKUP(E95,Préroulés_Hybride[],13,FALSE),"-")</f>
        <v>x</v>
      </c>
      <c r="C95" s="619">
        <f>IFERROR(VLOOKUP(E95,Préroulés_Hybride[],14,FALSE),"-")</f>
        <v>0.25</v>
      </c>
      <c r="D95" s="618" t="str">
        <f>IFERROR(VLOOKUP(E95,Préroulés_Hybride[],15,FALSE),"-")</f>
        <v>g</v>
      </c>
      <c r="E95" s="675" t="s">
        <v>187</v>
      </c>
      <c r="F95" s="622" t="str">
        <f>IFERROR(VLOOKUP(E95,Préroulés_Hybride[],6,FALSE),"-")</f>
        <v>IRONY</v>
      </c>
      <c r="G95" s="676">
        <f>IFERROR(VLOOKUP(E95,Préroulés_Hybride[],17,FALSE),"-")</f>
        <v>10</v>
      </c>
      <c r="H95" s="625">
        <v>0.21</v>
      </c>
      <c r="I95" s="624" t="s">
        <v>42</v>
      </c>
      <c r="J95" s="626" t="str">
        <f>IFERROR(VLOOKUP(E95,Préroulés_Hybride[],9,FALSE),"-")</f>
        <v>Citronné / Sucré</v>
      </c>
      <c r="K95" s="630" t="str">
        <f>IFERROR(VLOOKUP(E95,Préroulés_Hybride[],3,FALSE),"-")</f>
        <v>Qc</v>
      </c>
    </row>
    <row r="96" spans="1:11" ht="23.25" customHeight="1">
      <c r="A96" s="617">
        <f>IFERROR(VLOOKUP(E96,Préroulés_Hybride[],12,FALSE),"-")</f>
        <v>5</v>
      </c>
      <c r="B96" s="619" t="str">
        <f>IFERROR(VLOOKUP(E96,Préroulés_Hybride[],13,FALSE),"-")</f>
        <v>x</v>
      </c>
      <c r="C96" s="619">
        <f>IFERROR(VLOOKUP(E96,Préroulés_Hybride[],14,FALSE),"-")</f>
        <v>0.5</v>
      </c>
      <c r="D96" s="618" t="str">
        <f>IFERROR(VLOOKUP(E96,Préroulés_Hybride[],15,FALSE),"-")</f>
        <v>g</v>
      </c>
      <c r="E96" s="675" t="s">
        <v>188</v>
      </c>
      <c r="F96" s="622" t="str">
        <f>IFERROR(VLOOKUP(E96,Préroulés_Hybride[],6,FALSE),"-")</f>
        <v>Ono Cannabis</v>
      </c>
      <c r="G96" s="676">
        <f>IFERROR(VLOOKUP(E96,Préroulés_Hybride[],17,FALSE),"-")</f>
        <v>24.9</v>
      </c>
      <c r="H96" s="625">
        <v>0.28999999999999998</v>
      </c>
      <c r="I96" s="624" t="s">
        <v>42</v>
      </c>
      <c r="J96" s="626" t="str">
        <f>IFERROR(VLOOKUP(E96,Préroulés_Hybride[],9,FALSE),"-")</f>
        <v>Fruité / Sucré</v>
      </c>
      <c r="K96" s="630" t="str">
        <f>IFERROR(VLOOKUP(E96,Préroulés_Hybride[],3,FALSE),"-")</f>
        <v>Qc</v>
      </c>
    </row>
    <row r="97" spans="1:11" ht="23.25" customHeight="1">
      <c r="A97" s="617">
        <f>IFERROR(VLOOKUP(E97,Préroulés_Hybride[],12,FALSE),"-")</f>
        <v>5</v>
      </c>
      <c r="B97" s="619" t="str">
        <f>IFERROR(VLOOKUP(E97,Préroulés_Hybride[],13,FALSE),"-")</f>
        <v>x</v>
      </c>
      <c r="C97" s="619">
        <f>IFERROR(VLOOKUP(E97,Préroulés_Hybride[],14,FALSE),"-")</f>
        <v>0.5</v>
      </c>
      <c r="D97" s="618" t="str">
        <f>IFERROR(VLOOKUP(E97,Préroulés_Hybride[],15,FALSE),"-")</f>
        <v>g</v>
      </c>
      <c r="E97" s="675" t="s">
        <v>98</v>
      </c>
      <c r="F97" s="622" t="str">
        <f>IFERROR(VLOOKUP(E97,Préroulés_Hybride[],6,FALSE),"-")</f>
        <v>Tribal</v>
      </c>
      <c r="G97" s="676">
        <f>IFERROR(VLOOKUP(E97,Préroulés_Hybride[],17,FALSE),"-")</f>
        <v>23</v>
      </c>
      <c r="H97" s="625">
        <v>0.28999999999999998</v>
      </c>
      <c r="I97" s="624" t="s">
        <v>42</v>
      </c>
      <c r="J97" s="626" t="str">
        <f>IFERROR(VLOOKUP(E97,Préroulés_Hybride[],9,FALSE),"-")</f>
        <v>Citronné / Diesel</v>
      </c>
      <c r="K97" s="630" t="str">
        <f>IFERROR(VLOOKUP(E97,Préroulés_Hybride[],3,FALSE),"-")</f>
        <v>Qc</v>
      </c>
    </row>
    <row r="98" spans="1:11" ht="23.25" customHeight="1">
      <c r="A98" s="617">
        <f>IFERROR(VLOOKUP(E98,Préroulés_Hybride[],12,FALSE),"-")</f>
        <v>5</v>
      </c>
      <c r="B98" s="619" t="str">
        <f>IFERROR(VLOOKUP(E98,Préroulés_Hybride[],13,FALSE),"-")</f>
        <v>x</v>
      </c>
      <c r="C98" s="618">
        <f>IFERROR(VLOOKUP(E98,Préroulés_Hybride[],14,FALSE),"-")</f>
        <v>0.5</v>
      </c>
      <c r="D98" s="618" t="str">
        <f>IFERROR(VLOOKUP(E98,Préroulés_Hybride[],15,FALSE),"-")</f>
        <v>g</v>
      </c>
      <c r="E98" s="675" t="s">
        <v>190</v>
      </c>
      <c r="F98" s="622" t="str">
        <f>IFERROR(VLOOKUP(E98,Préroulés_Hybride[],6,FALSE),"-")</f>
        <v>Cactus</v>
      </c>
      <c r="G98" s="673">
        <f>IFERROR(VLOOKUP(E98,Préroulés_Hybride[],17,FALSE),"-")</f>
        <v>24</v>
      </c>
      <c r="H98" s="625">
        <v>0.28000000000000003</v>
      </c>
      <c r="I98" s="624"/>
      <c r="J98" s="626" t="str">
        <f>IFERROR(VLOOKUP(E98,Préroulés_Hybride[],9,FALSE),"-")</f>
        <v>Épicé / Terreux</v>
      </c>
      <c r="K98" s="630" t="str">
        <f>IFERROR(VLOOKUP(E98,Préroulés_Hybride[],3,FALSE),"-")</f>
        <v>Qc</v>
      </c>
    </row>
    <row r="99" spans="1:11" ht="23.25" customHeight="1">
      <c r="A99" s="617">
        <f>IFERROR(VLOOKUP(E99,Préroulés_Hybride[],12,FALSE),"-")</f>
        <v>5</v>
      </c>
      <c r="B99" s="619" t="str">
        <f>IFERROR(VLOOKUP(E99,Préroulés_Hybride[],13,FALSE),"-")</f>
        <v>x</v>
      </c>
      <c r="C99" s="619">
        <f>IFERROR(VLOOKUP(E99,Préroulés_Hybride[],14,FALSE),"-")</f>
        <v>0.5</v>
      </c>
      <c r="D99" s="618" t="str">
        <f>IFERROR(VLOOKUP(E99,Préroulés_Hybride[],15,FALSE),"-")</f>
        <v>g</v>
      </c>
      <c r="E99" s="675" t="s">
        <v>189</v>
      </c>
      <c r="F99" s="622" t="str">
        <f>IFERROR(VLOOKUP(E99,Préroulés_Hybride[],6,FALSE),"-")</f>
        <v>QcGoldtech</v>
      </c>
      <c r="G99" s="676">
        <f>IFERROR(VLOOKUP(E99,Préroulés_Hybride[],17,FALSE),"-")</f>
        <v>22.2</v>
      </c>
      <c r="H99" s="625">
        <v>0.27</v>
      </c>
      <c r="I99" s="624" t="s">
        <v>42</v>
      </c>
      <c r="J99" s="626" t="str">
        <f>IFERROR(VLOOKUP(E99,Préroulés_Hybride[],9,FALSE),"-")</f>
        <v>Épicé / Terreux</v>
      </c>
      <c r="K99" s="630" t="str">
        <f>IFERROR(VLOOKUP(E99,Préroulés_Hybride[],3,FALSE),"-")</f>
        <v>Qc</v>
      </c>
    </row>
    <row r="100" spans="1:11" ht="23.25" customHeight="1">
      <c r="A100" s="617">
        <f>IFERROR(VLOOKUP(E100,Préroulés_Hybride[],12,FALSE),"-")</f>
        <v>5</v>
      </c>
      <c r="B100" s="619" t="str">
        <f>IFERROR(VLOOKUP(E100,Préroulés_Hybride[],13,FALSE),"-")</f>
        <v>x</v>
      </c>
      <c r="C100" s="619">
        <f>IFERROR(VLOOKUP(E100,Préroulés_Hybride[],14,FALSE),"-")</f>
        <v>0.33</v>
      </c>
      <c r="D100" s="618" t="str">
        <f>IFERROR(VLOOKUP(E100,Préroulés_Hybride[],15,FALSE),"-")</f>
        <v>g</v>
      </c>
      <c r="E100" s="675" t="s">
        <v>104</v>
      </c>
      <c r="F100" s="622" t="str">
        <f>IFERROR(VLOOKUP(E100,Préroulés_Hybride[],6,FALSE),"-")</f>
        <v>Pure Laine Cannabis</v>
      </c>
      <c r="G100" s="676">
        <f>IFERROR(VLOOKUP(E100,Préroulés_Hybride[],17,FALSE),"-")</f>
        <v>13.3</v>
      </c>
      <c r="H100" s="625">
        <v>0.27</v>
      </c>
      <c r="I100" s="624" t="s">
        <v>42</v>
      </c>
      <c r="J100" s="626" t="str">
        <f>IFERROR(VLOOKUP(E100,Préroulés_Hybride[],9,FALSE),"-")</f>
        <v>- / -</v>
      </c>
      <c r="K100" s="630" t="str">
        <f>IFERROR(VLOOKUP(E100,Préroulés_Hybride[],3,FALSE),"-")</f>
        <v>Qc</v>
      </c>
    </row>
    <row r="101" spans="1:11" ht="23.25" customHeight="1">
      <c r="A101" s="617">
        <f>IFERROR(VLOOKUP(E101,Préroulés_Hybride[],12,FALSE),"-")</f>
        <v>5</v>
      </c>
      <c r="B101" s="619" t="str">
        <f>IFERROR(VLOOKUP(E101,Préroulés_Hybride[],13,FALSE),"-")</f>
        <v>x</v>
      </c>
      <c r="C101" s="619">
        <f>IFERROR(VLOOKUP(E101,Préroulés_Hybride[],14,FALSE),"-")</f>
        <v>0.5</v>
      </c>
      <c r="D101" s="618" t="str">
        <f>IFERROR(VLOOKUP(E101,Préroulés_Hybride[],15,FALSE),"-")</f>
        <v>g</v>
      </c>
      <c r="E101" s="675" t="s">
        <v>107</v>
      </c>
      <c r="F101" s="622" t="str">
        <f>IFERROR(VLOOKUP(E101,Préroulés_Hybride[],6,FALSE),"-")</f>
        <v>DLYS</v>
      </c>
      <c r="G101" s="676">
        <f>IFERROR(VLOOKUP(E101,Préroulés_Hybride[],17,FALSE),"-")</f>
        <v>16.3</v>
      </c>
      <c r="H101" s="625">
        <v>0.26</v>
      </c>
      <c r="I101" s="624" t="s">
        <v>42</v>
      </c>
      <c r="J101" s="626" t="str">
        <f>IFERROR(VLOOKUP(E101,Préroulés_Hybride[],9,FALSE),"-")</f>
        <v>- / -</v>
      </c>
      <c r="K101" s="630" t="str">
        <f>IFERROR(VLOOKUP(E101,Préroulés_Hybride[],3,FALSE),"-")</f>
        <v>Qc</v>
      </c>
    </row>
    <row r="102" spans="1:11" ht="23.25" customHeight="1">
      <c r="A102" s="617">
        <f>IFERROR(VLOOKUP(E102,Préroulés_Hybride[],12,FALSE),"-")</f>
        <v>5</v>
      </c>
      <c r="B102" s="619" t="str">
        <f>IFERROR(VLOOKUP(E102,Préroulés_Hybride[],13,FALSE),"-")</f>
        <v>x</v>
      </c>
      <c r="C102" s="619">
        <f>IFERROR(VLOOKUP(E102,Préroulés_Hybride[],14,FALSE),"-")</f>
        <v>0.5</v>
      </c>
      <c r="D102" s="618" t="str">
        <f>IFERROR(VLOOKUP(E102,Préroulés_Hybride[],15,FALSE),"-")</f>
        <v>g</v>
      </c>
      <c r="E102" s="675" t="s">
        <v>191</v>
      </c>
      <c r="F102" s="622" t="str">
        <f>IFERROR(VLOOKUP(E102,Préroulés_Hybride[],6,FALSE),"-")</f>
        <v>Broken Coast</v>
      </c>
      <c r="G102" s="676">
        <f>IFERROR(VLOOKUP(E102,Préroulés_Hybride[],17,FALSE),"-")</f>
        <v>30.2</v>
      </c>
      <c r="H102" s="625">
        <v>0.24</v>
      </c>
      <c r="I102" s="624" t="s">
        <v>42</v>
      </c>
      <c r="J102" s="626" t="str">
        <f>IFERROR(VLOOKUP(E102,Préroulés_Hybride[],9,FALSE),"-")</f>
        <v>- / -</v>
      </c>
      <c r="K102" s="630" t="str">
        <f>IFERROR(VLOOKUP(E102,Préroulés_Hybride[],3,FALSE),"-")</f>
        <v>-</v>
      </c>
    </row>
    <row r="103" spans="1:11" ht="23.25" customHeight="1">
      <c r="A103" s="617">
        <f>IFERROR(VLOOKUP(E103,Préroulés_Hybride[],12,FALSE),"-")</f>
        <v>5</v>
      </c>
      <c r="B103" s="619" t="str">
        <f>IFERROR(VLOOKUP(E103,Préroulés_Hybride[],13,FALSE),"-")</f>
        <v>x</v>
      </c>
      <c r="C103" s="618">
        <f>IFERROR(VLOOKUP(E103,Préroulés_Hybride[],14,FALSE),"-")</f>
        <v>0.5</v>
      </c>
      <c r="D103" s="618" t="str">
        <f>IFERROR(VLOOKUP(E103,Préroulés_Hybride[],15,FALSE),"-")</f>
        <v>g</v>
      </c>
      <c r="E103" s="675" t="s">
        <v>192</v>
      </c>
      <c r="F103" s="622" t="str">
        <f>IFERROR(VLOOKUP(E103,Préroulés_Hybride[],6,FALSE),"-")</f>
        <v>QcGoldtech</v>
      </c>
      <c r="G103" s="673">
        <f>IFERROR(VLOOKUP(E103,Préroulés_Hybride[],17,FALSE),"-")</f>
        <v>20</v>
      </c>
      <c r="H103" s="625">
        <v>0.22</v>
      </c>
      <c r="I103" s="624" t="s">
        <v>42</v>
      </c>
      <c r="J103" s="626" t="str">
        <f>IFERROR(VLOOKUP(E103,Préroulés_Hybride[],9,FALSE),"-")</f>
        <v>Floral / Fruité</v>
      </c>
      <c r="K103" s="630" t="str">
        <f>IFERROR(VLOOKUP(E103,Préroulés_Hybride[],3,FALSE),"-")</f>
        <v>Qc</v>
      </c>
    </row>
    <row r="104" spans="1:11" ht="23.25" customHeight="1">
      <c r="A104" s="617">
        <f>IFERROR(VLOOKUP(E104,Préroulés_Hybride[],12,FALSE),"-")</f>
        <v>5</v>
      </c>
      <c r="B104" s="619" t="str">
        <f>IFERROR(VLOOKUP(E104,Préroulés_Hybride[],13,FALSE),"-")</f>
        <v>x</v>
      </c>
      <c r="C104" s="619">
        <f>IFERROR(VLOOKUP(E104,Préroulés_Hybride[],14,FALSE),"-")</f>
        <v>0.5</v>
      </c>
      <c r="D104" s="618" t="str">
        <f>IFERROR(VLOOKUP(E104,Préroulés_Hybride[],15,FALSE),"-")</f>
        <v>g</v>
      </c>
      <c r="E104" s="675" t="s">
        <v>193</v>
      </c>
      <c r="F104" s="622" t="str">
        <f>IFERROR(VLOOKUP(E104,Préroulés_Hybride[],6,FALSE),"-")</f>
        <v>Clem &amp; Co</v>
      </c>
      <c r="G104" s="676">
        <f>IFERROR(VLOOKUP(E104,Préroulés_Hybride[],17,FALSE),"-")</f>
        <v>22.8</v>
      </c>
      <c r="H104" s="625">
        <v>0.08</v>
      </c>
      <c r="I104" s="624">
        <v>0.12</v>
      </c>
      <c r="J104" s="626" t="str">
        <f>IFERROR(VLOOKUP(E104,Préroulés_Hybride[],9,FALSE),"-")</f>
        <v>Fruité / Floral</v>
      </c>
      <c r="K104" s="630" t="str">
        <f>IFERROR(VLOOKUP(E104,Préroulés_Hybride[],3,FALSE),"-")</f>
        <v>Qc</v>
      </c>
    </row>
    <row r="105" spans="1:11" ht="23.25" customHeight="1">
      <c r="A105" s="617">
        <f>IFERROR(VLOOKUP(E105,Préroulés_Hybride[],12,FALSE),"-")</f>
        <v>5</v>
      </c>
      <c r="B105" s="619" t="str">
        <f>IFERROR(VLOOKUP(E105,Préroulés_Hybride[],13,FALSE),"-")</f>
        <v>x</v>
      </c>
      <c r="C105" s="619">
        <f>IFERROR(VLOOKUP(E105,Préroulés_Hybride[],14,FALSE),"-")</f>
        <v>0.5</v>
      </c>
      <c r="D105" s="618" t="str">
        <f>IFERROR(VLOOKUP(E105,Préroulés_Hybride[],15,FALSE),"-")</f>
        <v>g</v>
      </c>
      <c r="E105" s="675" t="s">
        <v>194</v>
      </c>
      <c r="F105" s="622" t="str">
        <f>IFERROR(VLOOKUP(E105,Préroulés_Hybride[],6,FALSE),"-")</f>
        <v>MicroCannabi</v>
      </c>
      <c r="G105" s="676">
        <f>IFERROR(VLOOKUP(E105,Préroulés_Hybride[],17,FALSE),"-")</f>
        <v>25</v>
      </c>
      <c r="H105" s="625">
        <v>0.08</v>
      </c>
      <c r="I105" s="624">
        <v>0.1</v>
      </c>
      <c r="J105" s="626" t="str">
        <f>IFERROR(VLOOKUP(E105,Préroulés_Hybride[],9,FALSE),"-")</f>
        <v>- / -</v>
      </c>
      <c r="K105" s="630" t="str">
        <f>IFERROR(VLOOKUP(E105,Préroulés_Hybride[],3,FALSE),"-")</f>
        <v>Qc</v>
      </c>
    </row>
    <row r="106" spans="1:11" ht="23.25" customHeight="1">
      <c r="A106" s="617">
        <f>IFERROR(VLOOKUP(E106,Préroulés_Hybride[],12,FALSE),"-")</f>
        <v>5</v>
      </c>
      <c r="B106" s="619" t="str">
        <f>IFERROR(VLOOKUP(E106,Préroulés_Hybride[],13,FALSE),"-")</f>
        <v>x</v>
      </c>
      <c r="C106" s="619">
        <f>IFERROR(VLOOKUP(E106,Préroulés_Hybride[],14,FALSE),"-")</f>
        <v>0.5</v>
      </c>
      <c r="D106" s="618" t="str">
        <f>IFERROR(VLOOKUP(E106,Préroulés_Hybride[],15,FALSE),"-")</f>
        <v>g</v>
      </c>
      <c r="E106" s="675" t="s">
        <v>110</v>
      </c>
      <c r="F106" s="622" t="str">
        <f>IFERROR(VLOOKUP(E106,Préroulés_Hybride[],6,FALSE),"-")</f>
        <v>Orchid</v>
      </c>
      <c r="G106" s="676">
        <f>IFERROR(VLOOKUP(E106,Préroulés_Hybride[],17,FALSE),"-")</f>
        <v>23</v>
      </c>
      <c r="H106" s="625">
        <v>7.0000000000000007E-2</v>
      </c>
      <c r="I106" s="624">
        <v>0.1</v>
      </c>
      <c r="J106" s="626" t="str">
        <f>IFERROR(VLOOKUP(E106,Préroulés_Hybride[],9,FALSE),"-")</f>
        <v>Fruité / Sucré</v>
      </c>
      <c r="K106" s="630" t="str">
        <f>IFERROR(VLOOKUP(E106,Préroulés_Hybride[],3,FALSE),"-")</f>
        <v>Qc</v>
      </c>
    </row>
    <row r="107" spans="1:11" ht="23.25" customHeight="1">
      <c r="A107" s="617">
        <f>IFERROR(VLOOKUP(E107,Préroulés_Hybride[],12,FALSE),"-")</f>
        <v>5</v>
      </c>
      <c r="B107" s="619" t="str">
        <f>IFERROR(VLOOKUP(E107,Préroulés_Hybride[],13,FALSE),"-")</f>
        <v>x</v>
      </c>
      <c r="C107" s="619">
        <f>IFERROR(VLOOKUP(E107,Préroulés_Hybride[],14,FALSE),"-")</f>
        <v>0.5</v>
      </c>
      <c r="D107" s="618" t="str">
        <f>IFERROR(VLOOKUP(E107,Préroulés_Hybride[],15,FALSE),"-")</f>
        <v>g</v>
      </c>
      <c r="E107" s="675" t="s">
        <v>231</v>
      </c>
      <c r="F107" s="622" t="str">
        <f>IFERROR(VLOOKUP(E107,Préroulés_Hybride[],6,FALSE),"-")</f>
        <v>The Green Organic Dutchman</v>
      </c>
      <c r="G107" s="676">
        <f>IFERROR(VLOOKUP(E107,Préroulés_Hybride[],17,FALSE),"-")</f>
        <v>19.899999999999999</v>
      </c>
      <c r="H107" s="625">
        <v>0.06</v>
      </c>
      <c r="I107" s="624">
        <v>0.11</v>
      </c>
      <c r="J107" s="626" t="str">
        <f>IFERROR(VLOOKUP(E107,Préroulés_Hybride[],9,FALSE),"-")</f>
        <v>Citronné / Moufette</v>
      </c>
      <c r="K107" s="630" t="str">
        <f>IFERROR(VLOOKUP(E107,Préroulés_Hybride[],3,FALSE),"-")</f>
        <v>-</v>
      </c>
    </row>
    <row r="108" spans="1:11" ht="23.25" customHeight="1">
      <c r="A108" s="617">
        <f>IFERROR(VLOOKUP(E108,Préroulés_Hybride[],12,FALSE),"-")</f>
        <v>5</v>
      </c>
      <c r="B108" s="619" t="str">
        <f>IFERROR(VLOOKUP(E108,Préroulés_Hybride[],13,FALSE),"-")</f>
        <v>x</v>
      </c>
      <c r="C108" s="619">
        <f>IFERROR(VLOOKUP(E108,Préroulés_Hybride[],14,FALSE),"-")</f>
        <v>0.5</v>
      </c>
      <c r="D108" s="618" t="str">
        <f>IFERROR(VLOOKUP(E108,Préroulés_Hybride[],15,FALSE),"-")</f>
        <v>g</v>
      </c>
      <c r="E108" s="675" t="s">
        <v>195</v>
      </c>
      <c r="F108" s="622" t="str">
        <f>IFERROR(VLOOKUP(E108,Préroulés_Hybride[],6,FALSE),"-")</f>
        <v>Lunaire</v>
      </c>
      <c r="G108" s="676">
        <f>IFERROR(VLOOKUP(E108,Préroulés_Hybride[],17,FALSE),"-")</f>
        <v>24</v>
      </c>
      <c r="H108" s="625">
        <v>0</v>
      </c>
      <c r="I108" s="624">
        <v>0.11</v>
      </c>
      <c r="J108" s="626" t="str">
        <f>IFERROR(VLOOKUP(E108,Préroulés_Hybride[],9,FALSE),"-")</f>
        <v>Floral / Fruité</v>
      </c>
      <c r="K108" s="630" t="str">
        <f>IFERROR(VLOOKUP(E108,Préroulés_Hybride[],3,FALSE),"-")</f>
        <v>Qc</v>
      </c>
    </row>
    <row r="109" spans="1:11" ht="23.25" customHeight="1">
      <c r="A109" s="617">
        <f>IFERROR(VLOOKUP(E109,Préroulés_Hybride[],12,FALSE),"-")</f>
        <v>7</v>
      </c>
      <c r="B109" s="619" t="str">
        <f>IFERROR(VLOOKUP(E109,Préroulés_Hybride[],13,FALSE),"-")</f>
        <v>x</v>
      </c>
      <c r="C109" s="619">
        <f>IFERROR(VLOOKUP(E109,Préroulés_Hybride[],14,FALSE),"-")</f>
        <v>0.5</v>
      </c>
      <c r="D109" s="618" t="str">
        <f>IFERROR(VLOOKUP(E109,Préroulés_Hybride[],15,FALSE),"-")</f>
        <v>g</v>
      </c>
      <c r="E109" s="675" t="s">
        <v>196</v>
      </c>
      <c r="F109" s="622" t="str">
        <f>IFERROR(VLOOKUP(E109,Préroulés_Hybride[],6,FALSE),"-")</f>
        <v>Sheeesh!</v>
      </c>
      <c r="G109" s="676">
        <f>IFERROR(VLOOKUP(E109,Préroulés_Hybride[],17,FALSE),"-")</f>
        <v>25</v>
      </c>
      <c r="H109" s="625">
        <v>0.27</v>
      </c>
      <c r="I109" s="624" t="s">
        <v>42</v>
      </c>
      <c r="J109" s="626" t="str">
        <f>IFERROR(VLOOKUP(E109,Préroulés_Hybride[],9,FALSE),"-")</f>
        <v>Fruité / Citronné</v>
      </c>
      <c r="K109" s="630" t="str">
        <f>IFERROR(VLOOKUP(E109,Préroulés_Hybride[],3,FALSE),"-")</f>
        <v>Qc</v>
      </c>
    </row>
    <row r="110" spans="1:11" ht="19.5" customHeight="1">
      <c r="A110" s="617">
        <f>IFERROR(VLOOKUP(E110,Préroulés_Hybride[],12,FALSE),"-")</f>
        <v>7</v>
      </c>
      <c r="B110" s="619" t="str">
        <f>IFERROR(VLOOKUP(E110,Préroulés_Hybride[],13,FALSE),"-")</f>
        <v>x</v>
      </c>
      <c r="C110" s="619">
        <f>IFERROR(VLOOKUP(E110,Préroulés_Hybride[],14,FALSE),"-")</f>
        <v>0.5</v>
      </c>
      <c r="D110" s="618" t="str">
        <f>IFERROR(VLOOKUP(E110,Préroulés_Hybride[],15,FALSE),"-")</f>
        <v>g</v>
      </c>
      <c r="E110" s="675" t="s">
        <v>197</v>
      </c>
      <c r="F110" s="622" t="str">
        <f>IFERROR(VLOOKUP(E110,Préroulés_Hybride[],6,FALSE),"-")</f>
        <v>Sheeesh!</v>
      </c>
      <c r="G110" s="676">
        <f>IFERROR(VLOOKUP(E110,Préroulés_Hybride[],17,FALSE),"-")</f>
        <v>25</v>
      </c>
      <c r="H110" s="625">
        <v>0.27</v>
      </c>
      <c r="I110" s="624" t="s">
        <v>42</v>
      </c>
      <c r="J110" s="626" t="str">
        <f>IFERROR(VLOOKUP(E110,Préroulés_Hybride[],9,FALSE),"-")</f>
        <v>Diesel / Mouffette</v>
      </c>
      <c r="K110" s="630" t="str">
        <f>IFERROR(VLOOKUP(E110,Préroulés_Hybride[],3,FALSE),"-")</f>
        <v>Qc</v>
      </c>
    </row>
    <row r="111" spans="1:11" ht="19.5" customHeight="1">
      <c r="A111" s="617">
        <f>IFERROR(VLOOKUP(E111,Préroulés_Hybride[],12,FALSE),"-")</f>
        <v>7</v>
      </c>
      <c r="B111" s="619" t="str">
        <f>IFERROR(VLOOKUP(E111,Préroulés_Hybride[],13,FALSE),"-")</f>
        <v>x</v>
      </c>
      <c r="C111" s="619">
        <f>IFERROR(VLOOKUP(E111,Préroulés_Hybride[],14,FALSE),"-")</f>
        <v>0.5</v>
      </c>
      <c r="D111" s="618" t="str">
        <f>IFERROR(VLOOKUP(E111,Préroulés_Hybride[],15,FALSE),"-")</f>
        <v>g</v>
      </c>
      <c r="E111" s="675" t="s">
        <v>198</v>
      </c>
      <c r="F111" s="622" t="str">
        <f>IFERROR(VLOOKUP(E111,Préroulés_Hybride[],6,FALSE),"-")</f>
        <v>Équilibre</v>
      </c>
      <c r="G111" s="676">
        <f>IFERROR(VLOOKUP(E111,Préroulés_Hybride[],17,FALSE),"-")</f>
        <v>24</v>
      </c>
      <c r="H111" s="625">
        <v>0</v>
      </c>
      <c r="I111" s="624">
        <v>0.12</v>
      </c>
      <c r="J111" s="626" t="str">
        <f>IFERROR(VLOOKUP(E111,Préroulés_Hybride[],9,FALSE),"-")</f>
        <v>- / -</v>
      </c>
      <c r="K111" s="630" t="str">
        <f>IFERROR(VLOOKUP(E111,Préroulés_Hybride[],3,FALSE),"-")</f>
        <v>Qc</v>
      </c>
    </row>
    <row r="112" spans="1:11" ht="23.25" customHeight="1">
      <c r="A112" s="617">
        <f>IFERROR(VLOOKUP(E112,Préroulés_Hybride[],12,FALSE),"-")</f>
        <v>8</v>
      </c>
      <c r="B112" s="619" t="str">
        <f>IFERROR(VLOOKUP(E112,Préroulés_Hybride[],13,FALSE),"-")</f>
        <v>x</v>
      </c>
      <c r="C112" s="619">
        <f>IFERROR(VLOOKUP(E112,Préroulés_Hybride[],14,FALSE),"-")</f>
        <v>0.7</v>
      </c>
      <c r="D112" s="618" t="str">
        <f>IFERROR(VLOOKUP(E112,Préroulés_Hybride[],15,FALSE),"-")</f>
        <v>g</v>
      </c>
      <c r="E112" s="675" t="s">
        <v>199</v>
      </c>
      <c r="F112" s="622" t="str">
        <f>IFERROR(VLOOKUP(E112,Préroulés_Hybride[],6,FALSE),"-")</f>
        <v>Irony</v>
      </c>
      <c r="G112" s="676">
        <f>IFERROR(VLOOKUP(E112,Préroulés_Hybride[],17,FALSE),"-")</f>
        <v>45</v>
      </c>
      <c r="H112" s="625">
        <v>0.21</v>
      </c>
      <c r="I112" s="624"/>
      <c r="J112" s="626" t="str">
        <f>IFERROR(VLOOKUP(E112,Préroulés_Hybride[],9,FALSE),"-")</f>
        <v>Sucré / -</v>
      </c>
      <c r="K112" s="627" t="str">
        <f>IFERROR(VLOOKUP(E112,Préroulés_Hybride[],3,FALSE),"-")</f>
        <v>Qc</v>
      </c>
    </row>
    <row r="113" spans="1:11" ht="23.25" customHeight="1">
      <c r="A113" s="617">
        <f>IFERROR(VLOOKUP(E113,Préroulés_Hybride[],12,FALSE),"-")</f>
        <v>10</v>
      </c>
      <c r="B113" s="619" t="str">
        <f>IFERROR(VLOOKUP(E113,Préroulés_Hybride[],13,FALSE),"-")</f>
        <v>x</v>
      </c>
      <c r="C113" s="618">
        <f>IFERROR(VLOOKUP(E113,Préroulés_Hybride[],14,FALSE),"-")</f>
        <v>0.35</v>
      </c>
      <c r="D113" s="618" t="str">
        <f>IFERROR(VLOOKUP(E113,Préroulés_Hybride[],15,FALSE),"-")</f>
        <v>g</v>
      </c>
      <c r="E113" s="675" t="s">
        <v>112</v>
      </c>
      <c r="F113" s="622" t="str">
        <f>IFERROR(VLOOKUP(E113,Préroulés_Hybride[],6,FALSE),"-")</f>
        <v>Tremblant Cannabis</v>
      </c>
      <c r="G113" s="673">
        <f>IFERROR(VLOOKUP(E113,Préroulés_Hybride[],17,FALSE),"-")</f>
        <v>31.9</v>
      </c>
      <c r="H113" s="625">
        <v>0.22</v>
      </c>
      <c r="I113" s="624" t="s">
        <v>42</v>
      </c>
      <c r="J113" s="626" t="str">
        <f>IFERROR(VLOOKUP(E113,Préroulés_Hybride[],9,FALSE),"-")</f>
        <v>Diesel / Citronné</v>
      </c>
      <c r="K113" s="630" t="str">
        <f>IFERROR(VLOOKUP(E113,Préroulés_Hybride[],3,FALSE),"-")</f>
        <v>-</v>
      </c>
    </row>
    <row r="114" spans="1:11" ht="23.25" customHeight="1">
      <c r="A114" s="617">
        <f>IFERROR(VLOOKUP(E114,Préroulés_Hybride[],12,FALSE),"-")</f>
        <v>10</v>
      </c>
      <c r="B114" s="619" t="str">
        <f>IFERROR(VLOOKUP(E114,Préroulés_Hybride[],13,FALSE),"-")</f>
        <v>x</v>
      </c>
      <c r="C114" s="619">
        <f>IFERROR(VLOOKUP(E114,Préroulés_Hybride[],14,FALSE),"-")</f>
        <v>0.35</v>
      </c>
      <c r="D114" s="618" t="str">
        <f>IFERROR(VLOOKUP(E114,Préroulés_Hybride[],15,FALSE),"-")</f>
        <v>g</v>
      </c>
      <c r="E114" s="675" t="s">
        <v>200</v>
      </c>
      <c r="F114" s="622" t="str">
        <f>IFERROR(VLOOKUP(E114,Préroulés_Hybride[],6,FALSE),"-")</f>
        <v>Solei</v>
      </c>
      <c r="G114" s="676">
        <f>IFERROR(VLOOKUP(E114,Préroulés_Hybride[],17,FALSE),"-")</f>
        <v>23.1</v>
      </c>
      <c r="H114" s="625">
        <v>7.0000000000000007E-2</v>
      </c>
      <c r="I114" s="624">
        <v>0.08</v>
      </c>
      <c r="J114" s="626" t="str">
        <f>IFERROR(VLOOKUP(E114,Préroulés_Hybride[],9,FALSE),"-")</f>
        <v>Boisé / -</v>
      </c>
      <c r="K114" s="630" t="str">
        <f>IFERROR(VLOOKUP(E114,Préroulés_Hybride[],3,FALSE),"-")</f>
        <v>-</v>
      </c>
    </row>
    <row r="115" spans="1:11" ht="23.25" customHeight="1">
      <c r="A115" s="617">
        <f>IFERROR(VLOOKUP(E115,Préroulés_Hybride[],12,FALSE),"-")</f>
        <v>12</v>
      </c>
      <c r="B115" s="619" t="str">
        <f>IFERROR(VLOOKUP(E115,Préroulés_Hybride[],13,FALSE),"-")</f>
        <v>x</v>
      </c>
      <c r="C115" s="619">
        <f>IFERROR(VLOOKUP(E115,Préroulés_Hybride[],14,FALSE),"-")</f>
        <v>0.3</v>
      </c>
      <c r="D115" s="618" t="str">
        <f>IFERROR(VLOOKUP(E115,Préroulés_Hybride[],15,FALSE),"-")</f>
        <v>g</v>
      </c>
      <c r="E115" s="675" t="s">
        <v>201</v>
      </c>
      <c r="F115" s="622" t="str">
        <f>IFERROR(VLOOKUP(E115,Préroulés_Hybride[],6,FALSE),"-")</f>
        <v>5 Points Cannabis</v>
      </c>
      <c r="G115" s="676">
        <f>IFERROR(VLOOKUP(E115,Préroulés_Hybride[],17,FALSE),"-")</f>
        <v>38.799999999999997</v>
      </c>
      <c r="H115" s="625" t="s">
        <v>275</v>
      </c>
      <c r="I115" s="624" t="s">
        <v>42</v>
      </c>
      <c r="J115" s="626" t="str">
        <f>IFERROR(VLOOKUP(E115,Préroulés_Hybride[],9,FALSE),"-")</f>
        <v>- / -</v>
      </c>
      <c r="K115" s="630" t="str">
        <f>IFERROR(VLOOKUP(E115,Préroulés_Hybride[],3,FALSE),"-")</f>
        <v>Qc</v>
      </c>
    </row>
    <row r="116" spans="1:11" ht="23.25" customHeight="1">
      <c r="A116" s="617">
        <f>IFERROR(VLOOKUP(E116,Préroulés_Hybride[],12,FALSE),"-")</f>
        <v>30</v>
      </c>
      <c r="B116" s="619" t="str">
        <f>IFERROR(VLOOKUP(E116,Préroulés_Hybride[],13,FALSE),"-")</f>
        <v>x</v>
      </c>
      <c r="C116" s="619">
        <f>IFERROR(VLOOKUP(E116,Préroulés_Hybride[],14,FALSE),"-")</f>
        <v>0.35</v>
      </c>
      <c r="D116" s="618" t="str">
        <f>IFERROR(VLOOKUP(E116,Préroulés_Hybride[],15,FALSE),"-")</f>
        <v>g</v>
      </c>
      <c r="E116" s="675" t="s">
        <v>203</v>
      </c>
      <c r="F116" s="622" t="str">
        <f>IFERROR(VLOOKUP(E116,Préroulés_Hybride[],6,FALSE),"-")</f>
        <v>Lunaire</v>
      </c>
      <c r="G116" s="676">
        <f>IFERROR(VLOOKUP(E116,Préroulés_Hybride[],17,FALSE),"-")</f>
        <v>84</v>
      </c>
      <c r="H116" s="625">
        <v>0</v>
      </c>
      <c r="I116" s="624">
        <v>0.12</v>
      </c>
      <c r="J116" s="626" t="str">
        <f>IFERROR(VLOOKUP(E116,Préroulés_Hybride[],9,FALSE),"-")</f>
        <v>- / -</v>
      </c>
      <c r="K116" s="630" t="str">
        <f>IFERROR(VLOOKUP(E116,Préroulés_Hybride[],3,FALSE),"-")</f>
        <v>Qc</v>
      </c>
    </row>
    <row r="117" spans="1:11" ht="23.25" customHeight="1">
      <c r="A117" s="617">
        <f>IFERROR(VLOOKUP(E117,Préroulés_Hybride[],12,FALSE),"-")</f>
        <v>56</v>
      </c>
      <c r="B117" s="619" t="str">
        <f>IFERROR(VLOOKUP(E117,Préroulés_Hybride[],13,FALSE),"-")</f>
        <v>x</v>
      </c>
      <c r="C117" s="619">
        <f>IFERROR(VLOOKUP(E117,Préroulés_Hybride[],14,FALSE),"-")</f>
        <v>0.5</v>
      </c>
      <c r="D117" s="618" t="str">
        <f>IFERROR(VLOOKUP(E117,Préroulés_Hybride[],15,FALSE),"-")</f>
        <v>g</v>
      </c>
      <c r="E117" s="675" t="s">
        <v>204</v>
      </c>
      <c r="F117" s="622" t="str">
        <f>IFERROR(VLOOKUP(E117,Préroulés_Hybride[],6,FALSE),"-")</f>
        <v>Pure Laine Cannabis</v>
      </c>
      <c r="G117" s="676">
        <f>IFERROR(VLOOKUP(E117,Préroulés_Hybride[],17,FALSE),"-")</f>
        <v>129.80000000000001</v>
      </c>
      <c r="H117" s="625">
        <v>0.19</v>
      </c>
      <c r="I117" s="624">
        <v>0</v>
      </c>
      <c r="J117" s="626" t="str">
        <f>IFERROR(VLOOKUP(E117,Préroulés_Hybride[],9,FALSE),"-")</f>
        <v>- / -</v>
      </c>
      <c r="K117" s="630" t="str">
        <f>IFERROR(VLOOKUP(E117,Préroulés_Hybride[],3,FALSE),"-")</f>
        <v>Qc</v>
      </c>
    </row>
    <row r="118" spans="1:11" ht="23.25" customHeight="1"/>
    <row r="119" spans="1:11" ht="23.25" customHeight="1"/>
    <row r="120" spans="1:11" ht="23.25" customHeight="1"/>
  </sheetData>
  <sheetProtection insertRows="0" insertHyperlinks="0" deleteRows="0" selectLockedCells="1" sort="0" pivotTables="0"/>
  <protectedRanges>
    <protectedRange algorithmName="SHA-512" hashValue="EJQYyeBZSh89+zRD9w3QZFGU3VSoYTrLWpUIfXvpQrwH93fvnq5bbkmNuYYi+gLN5SoTMLjD8zHKDAY46dtAFQ==" saltValue="lnvz9X6LZlrhw2cM4fixig==" spinCount="100000" sqref="H64:I74 E64:E74 H4:I35 E4:E35 E40:E62 H40:I62 E77:E117 H77:I117" name="Plage1"/>
  </protectedRanges>
  <mergeCells count="7">
    <mergeCell ref="A76:D76"/>
    <mergeCell ref="A75:K75"/>
    <mergeCell ref="M36:S41"/>
    <mergeCell ref="A2:K2"/>
    <mergeCell ref="A3:D3"/>
    <mergeCell ref="A38:K38"/>
    <mergeCell ref="A39:D39"/>
  </mergeCells>
  <dataValidations count="2">
    <dataValidation type="list" allowBlank="1" showInputMessage="1" showErrorMessage="1" sqref="K3 E3:F3 K39 E39:F39 K76 E76:F76 C36:C37" xr:uid="{00000000-0002-0000-0800-000000000000}">
      <formula1>sativa1</formula1>
    </dataValidation>
    <dataValidation type="list" allowBlank="1" showInputMessage="1" showErrorMessage="1" sqref="C1" xr:uid="{00000000-0002-0000-0800-000001000000}">
      <formula1>indica1</formula1>
    </dataValidation>
  </dataValidations>
  <printOptions horizontalCentered="1" verticalCentered="1"/>
  <pageMargins left="0.23622047244094502" right="0.23622047244094502" top="0" bottom="0" header="0.31496062992126" footer="0.31496062992126"/>
  <pageSetup scale="23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609600</xdr:colOff>
                    <xdr:row>1</xdr:row>
                    <xdr:rowOff>28575</xdr:rowOff>
                  </from>
                  <to>
                    <xdr:col>9</xdr:col>
                    <xdr:colOff>276225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685800</xdr:colOff>
                    <xdr:row>37</xdr:row>
                    <xdr:rowOff>66675</xdr:rowOff>
                  </from>
                  <to>
                    <xdr:col>9</xdr:col>
                    <xdr:colOff>228600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676275</xdr:colOff>
                    <xdr:row>74</xdr:row>
                    <xdr:rowOff>66675</xdr:rowOff>
                  </from>
                  <to>
                    <xdr:col>9</xdr:col>
                    <xdr:colOff>190500</xdr:colOff>
                    <xdr:row>75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Indica77037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419100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Sativa77037" altText="Ajouter ligne">
                <anchor moveWithCells="1">
                  <from>
                    <xdr:col>0</xdr:col>
                    <xdr:colOff>333375</xdr:colOff>
                    <xdr:row>37</xdr:row>
                    <xdr:rowOff>9525</xdr:rowOff>
                  </from>
                  <to>
                    <xdr:col>4</xdr:col>
                    <xdr:colOff>333375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Hybride77037" altText="Ajouter ligne">
                <anchor moveWithCells="1">
                  <from>
                    <xdr:col>1</xdr:col>
                    <xdr:colOff>523875</xdr:colOff>
                    <xdr:row>74</xdr:row>
                    <xdr:rowOff>38100</xdr:rowOff>
                  </from>
                  <to>
                    <xdr:col>4</xdr:col>
                    <xdr:colOff>180975</xdr:colOff>
                    <xdr:row>75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0" name="Button 9">
              <controlPr defaultSize="0" print="0" autoFill="0" autoPict="0" macro="[0]!IMPIND77037" altText="Ajouter ligne">
                <anchor moveWithCells="1">
                  <from>
                    <xdr:col>9</xdr:col>
                    <xdr:colOff>1238250</xdr:colOff>
                    <xdr:row>1</xdr:row>
                    <xdr:rowOff>38100</xdr:rowOff>
                  </from>
                  <to>
                    <xdr:col>10</xdr:col>
                    <xdr:colOff>400050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1" name="Button 10">
              <controlPr defaultSize="0" print="0" autoFill="0" autoPict="0" macro="[0]!IMPSAT77037" altText="Ajouter ligne">
                <anchor moveWithCells="1">
                  <from>
                    <xdr:col>9</xdr:col>
                    <xdr:colOff>1257300</xdr:colOff>
                    <xdr:row>37</xdr:row>
                    <xdr:rowOff>38100</xdr:rowOff>
                  </from>
                  <to>
                    <xdr:col>10</xdr:col>
                    <xdr:colOff>419100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2" name="Button 11">
              <controlPr defaultSize="0" print="0" autoFill="0" autoPict="0" macro="[0]!IMPHYB77037" altText="Ajouter ligne">
                <anchor moveWithCells="1">
                  <from>
                    <xdr:col>9</xdr:col>
                    <xdr:colOff>1257300</xdr:colOff>
                    <xdr:row>74</xdr:row>
                    <xdr:rowOff>38100</xdr:rowOff>
                  </from>
                  <to>
                    <xdr:col>10</xdr:col>
                    <xdr:colOff>419100</xdr:colOff>
                    <xdr:row>75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800-000003000000}">
          <x14:formula1>
            <xm:f>'Base Préroués'!$A$75:$A$136</xm:f>
          </x14:formula1>
          <xm:sqref>E5:E35</xm:sqref>
        </x14:dataValidation>
        <x14:dataValidation type="list" allowBlank="1" showInputMessage="1" showErrorMessage="1" xr:uid="{00000000-0002-0000-0800-000004000000}">
          <x14:formula1>
            <xm:f>'Base Préroués'!$A$6:$A$69</xm:f>
          </x14:formula1>
          <xm:sqref>E41:E74</xm:sqref>
        </x14:dataValidation>
        <x14:dataValidation type="list" allowBlank="1" showInputMessage="1" showErrorMessage="1" xr:uid="{00000000-0002-0000-0800-000002000000}">
          <x14:formula1>
            <xm:f>'Base Préroués'!$A$143:$A$259</xm:f>
          </x14:formula1>
          <xm:sqref>E78:E117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1D6FC-BBAE-4D2B-AE1B-F72A1875E7E2}">
  <sheetPr codeName="Feuil23">
    <tabColor rgb="FF00B050"/>
    <pageSetUpPr fitToPage="1"/>
  </sheetPr>
  <dimension ref="A1:Q141"/>
  <sheetViews>
    <sheetView showGridLines="0" zoomScale="85" zoomScaleNormal="85" workbookViewId="0">
      <selection activeCell="M10" sqref="M10"/>
    </sheetView>
  </sheetViews>
  <sheetFormatPr baseColWidth="10" defaultColWidth="11.42578125" defaultRowHeight="17.25"/>
  <cols>
    <col min="1" max="1" width="5.85546875" style="1" customWidth="1"/>
    <col min="2" max="2" width="4.140625" style="23" customWidth="1"/>
    <col min="3" max="3" width="9" style="46" customWidth="1"/>
    <col min="4" max="4" width="5" style="8" customWidth="1"/>
    <col min="5" max="5" width="59.85546875" style="36" bestFit="1" customWidth="1"/>
    <col min="6" max="6" width="35.140625" style="30" bestFit="1" customWidth="1"/>
    <col min="7" max="7" width="14" style="143" customWidth="1"/>
    <col min="8" max="8" width="15.7109375" style="4" customWidth="1"/>
    <col min="9" max="9" width="15" style="2" bestFit="1" customWidth="1"/>
    <col min="10" max="10" width="25.7109375" style="1" bestFit="1" customWidth="1"/>
    <col min="11" max="11" width="17" style="1" customWidth="1"/>
    <col min="12" max="16384" width="11.42578125" style="1"/>
  </cols>
  <sheetData>
    <row r="1" spans="1:17" s="2" customFormat="1" ht="9.75" customHeight="1" thickBot="1">
      <c r="A1" s="16"/>
      <c r="B1" s="21"/>
      <c r="C1" s="42"/>
      <c r="D1" s="6"/>
      <c r="E1" s="6"/>
      <c r="F1" s="28"/>
      <c r="G1" s="140"/>
      <c r="H1" s="5"/>
      <c r="J1" s="1"/>
      <c r="K1" s="1"/>
      <c r="L1" s="1"/>
      <c r="M1" s="1"/>
      <c r="N1" s="1"/>
      <c r="O1" s="1"/>
      <c r="P1" s="1"/>
      <c r="Q1" s="1"/>
    </row>
    <row r="2" spans="1:17" ht="39" customHeight="1" thickBot="1">
      <c r="A2" s="1355" t="s">
        <v>27</v>
      </c>
      <c r="B2" s="1356"/>
      <c r="C2" s="1356"/>
      <c r="D2" s="1356"/>
      <c r="E2" s="1356"/>
      <c r="F2" s="1356"/>
      <c r="G2" s="1356"/>
      <c r="H2" s="1356"/>
      <c r="I2" s="1356"/>
      <c r="J2" s="1356"/>
      <c r="K2" s="1357"/>
    </row>
    <row r="3" spans="1:17" ht="19.5" customHeight="1" thickBot="1">
      <c r="A3" s="1348" t="s">
        <v>28</v>
      </c>
      <c r="B3" s="1349"/>
      <c r="C3" s="1349"/>
      <c r="D3" s="1350"/>
      <c r="E3" s="877" t="s">
        <v>29</v>
      </c>
      <c r="F3" s="119" t="s">
        <v>30</v>
      </c>
      <c r="G3" s="105" t="s">
        <v>31</v>
      </c>
      <c r="H3" s="92" t="s">
        <v>32</v>
      </c>
      <c r="I3" s="109" t="s">
        <v>33</v>
      </c>
      <c r="J3" s="92" t="s">
        <v>34</v>
      </c>
      <c r="K3" s="91" t="s">
        <v>35</v>
      </c>
    </row>
    <row r="4" spans="1:17" ht="6" hidden="1" customHeight="1" thickBot="1">
      <c r="A4" s="39" t="s">
        <v>36</v>
      </c>
      <c r="B4" s="26" t="s">
        <v>37</v>
      </c>
      <c r="C4" s="43" t="s">
        <v>38</v>
      </c>
      <c r="D4" s="26" t="s">
        <v>39</v>
      </c>
      <c r="E4" s="856" t="s">
        <v>29</v>
      </c>
      <c r="F4" s="857" t="s">
        <v>40</v>
      </c>
      <c r="G4" s="106" t="s">
        <v>31</v>
      </c>
      <c r="H4" s="113" t="s">
        <v>32</v>
      </c>
      <c r="I4" s="110" t="s">
        <v>33</v>
      </c>
      <c r="J4" s="27" t="s">
        <v>34</v>
      </c>
      <c r="K4" s="37" t="s">
        <v>35</v>
      </c>
    </row>
    <row r="5" spans="1:17" ht="23.25">
      <c r="A5" s="164">
        <f>IFERROR(VLOOKUP(E5,Préroulés_Indica[],11,FALSE),"-")</f>
        <v>1</v>
      </c>
      <c r="B5" s="285" t="str">
        <f>IFERROR(VLOOKUP(E5,Préroulés_Indica[],12,FALSE),"-")</f>
        <v>x</v>
      </c>
      <c r="C5" s="166">
        <f>IFERROR(VLOOKUP(E5,Préroulés_Indica[],13,FALSE),"-")</f>
        <v>1</v>
      </c>
      <c r="D5" s="220" t="str">
        <f>IFERROR(VLOOKUP(E5,Préroulés_Indica[],14,FALSE),"-")</f>
        <v>g</v>
      </c>
      <c r="E5" s="855" t="s">
        <v>118</v>
      </c>
      <c r="F5" s="422" t="str">
        <f>IFERROR(VLOOKUP(E5,Préroulés_Indica[],6,FALSE),"-")</f>
        <v>Bud Lafleur</v>
      </c>
      <c r="G5" s="286">
        <f>IFERROR(VLOOKUP(E5,Préroulés_Indica[],16,FALSE),"-")</f>
        <v>9.5</v>
      </c>
      <c r="H5" s="170">
        <v>0.28000000000000003</v>
      </c>
      <c r="I5" s="181"/>
      <c r="J5" s="229" t="str">
        <f>IFERROR(VLOOKUP(E5,Préroulés_Indica[],8,FALSE),"")</f>
        <v>Fruité / Sucré</v>
      </c>
      <c r="K5" s="173" t="str">
        <f>IFERROR(VLOOKUP(E5,Préroulés_Indica[],2,FALSE),"-")</f>
        <v>Qc</v>
      </c>
    </row>
    <row r="6" spans="1:17" ht="23.25">
      <c r="A6" s="164">
        <f>IFERROR(VLOOKUP(E6,Préroulés_Indica[],11,FALSE),"-")</f>
        <v>1</v>
      </c>
      <c r="B6" s="285" t="str">
        <f>IFERROR(VLOOKUP(E6,Préroulés_Indica[],12,FALSE),"-")</f>
        <v>x</v>
      </c>
      <c r="C6" s="166">
        <f>IFERROR(VLOOKUP(E6,Préroulés_Indica[],13,FALSE),"-")</f>
        <v>1</v>
      </c>
      <c r="D6" s="220" t="str">
        <f>IFERROR(VLOOKUP(E6,Préroulés_Indica[],14,FALSE),"-")</f>
        <v>g</v>
      </c>
      <c r="E6" s="855" t="s">
        <v>210</v>
      </c>
      <c r="F6" s="422" t="str">
        <f>IFERROR(VLOOKUP(E6,Préroulés_Indica[],6,FALSE),"-")</f>
        <v>Nugz</v>
      </c>
      <c r="G6" s="286">
        <f>IFERROR(VLOOKUP(E6,Préroulés_Indica[],16,FALSE),"-")</f>
        <v>10.1</v>
      </c>
      <c r="H6" s="170">
        <v>0.28000000000000003</v>
      </c>
      <c r="I6" s="181" t="s">
        <v>42</v>
      </c>
      <c r="J6" s="229" t="str">
        <f>IFERROR(VLOOKUP(E6,Préroulés_Indica[],8,FALSE),"")</f>
        <v>- / -</v>
      </c>
      <c r="K6" s="173" t="str">
        <f>IFERROR(VLOOKUP(E6,Préroulés_Indica[],2,FALSE),"-")</f>
        <v>Qc</v>
      </c>
    </row>
    <row r="7" spans="1:17" ht="23.25">
      <c r="A7" s="164">
        <f>IFERROR(VLOOKUP(E7,Préroulés_Indica[],11,FALSE),"-")</f>
        <v>1</v>
      </c>
      <c r="B7" s="285" t="str">
        <f>IFERROR(VLOOKUP(E7,Préroulés_Indica[],12,FALSE),"-")</f>
        <v>x</v>
      </c>
      <c r="C7" s="166">
        <f>IFERROR(VLOOKUP(E7,Préroulés_Indica[],13,FALSE),"-")</f>
        <v>1</v>
      </c>
      <c r="D7" s="220" t="str">
        <f>IFERROR(VLOOKUP(E7,Préroulés_Indica[],14,FALSE),"-")</f>
        <v>g</v>
      </c>
      <c r="E7" s="855" t="s">
        <v>116</v>
      </c>
      <c r="F7" s="422" t="str">
        <f>IFERROR(VLOOKUP(E7,Préroulés_Indica[],6,FALSE),"-")</f>
        <v>BLKMKT</v>
      </c>
      <c r="G7" s="286">
        <f>IFERROR(VLOOKUP(E7,Préroulés_Indica[],16,FALSE),"-")</f>
        <v>10.5</v>
      </c>
      <c r="H7" s="170">
        <v>0.27</v>
      </c>
      <c r="I7" s="181"/>
      <c r="J7" s="229" t="str">
        <f>IFERROR(VLOOKUP(E7,Préroulés_Indica[],8,FALSE),"")</f>
        <v>Diesel / Citronné</v>
      </c>
      <c r="K7" s="173" t="str">
        <f>IFERROR(VLOOKUP(E7,Préroulés_Indica[],2,FALSE),"-")</f>
        <v>-</v>
      </c>
    </row>
    <row r="8" spans="1:17" ht="23.25">
      <c r="A8" s="164">
        <f>IFERROR(VLOOKUP(E8,Préroulés_Indica[],11,FALSE),"-")</f>
        <v>1</v>
      </c>
      <c r="B8" s="285" t="str">
        <f>IFERROR(VLOOKUP(E8,Préroulés_Indica[],12,FALSE),"-")</f>
        <v>x</v>
      </c>
      <c r="C8" s="166">
        <f>IFERROR(VLOOKUP(E8,Préroulés_Indica[],13,FALSE),"-")</f>
        <v>0.5</v>
      </c>
      <c r="D8" s="220" t="str">
        <f>IFERROR(VLOOKUP(E8,Préroulés_Indica[],14,FALSE),"-")</f>
        <v>g</v>
      </c>
      <c r="E8" s="855" t="s">
        <v>121</v>
      </c>
      <c r="F8" s="527" t="str">
        <f>IFERROR(VLOOKUP(E8,Préroulés_Indica[],6,FALSE),"-")</f>
        <v>Canaca</v>
      </c>
      <c r="G8" s="286">
        <f>IFERROR(VLOOKUP(E8,Préroulés_Indica[],16,FALSE),"-")</f>
        <v>5.0999999999999996</v>
      </c>
      <c r="H8" s="170">
        <v>0.25</v>
      </c>
      <c r="I8" s="181"/>
      <c r="J8" s="229" t="str">
        <f>IFERROR(VLOOKUP(E8,Préroulés_Indica[],8,FALSE),"")</f>
        <v>Fromagé / Épicé</v>
      </c>
      <c r="K8" s="173" t="str">
        <f>IFERROR(VLOOKUP(E8,Préroulés_Indica[],2,FALSE),"-")</f>
        <v>-</v>
      </c>
    </row>
    <row r="9" spans="1:17" ht="23.25">
      <c r="A9" s="164">
        <f>IFERROR(VLOOKUP(E9,Préroulés_Indica[],11,FALSE),"-")</f>
        <v>1</v>
      </c>
      <c r="B9" s="285" t="str">
        <f>IFERROR(VLOOKUP(E9,Préroulés_Indica[],12,FALSE),"-")</f>
        <v>x</v>
      </c>
      <c r="C9" s="166">
        <f>IFERROR(VLOOKUP(E9,Préroulés_Indica[],13,FALSE),"-")</f>
        <v>0.5</v>
      </c>
      <c r="D9" s="220" t="str">
        <f>IFERROR(VLOOKUP(E9,Préroulés_Indica[],14,FALSE),"-")</f>
        <v>g</v>
      </c>
      <c r="E9" s="855" t="s">
        <v>119</v>
      </c>
      <c r="F9" s="422" t="str">
        <f>IFERROR(VLOOKUP(E9,Préroulés_Indica[],6,FALSE),"-")</f>
        <v>OMY</v>
      </c>
      <c r="G9" s="771">
        <f>IFERROR(VLOOKUP(E9,Préroulés_Indica[],16,FALSE),"-")</f>
        <v>6</v>
      </c>
      <c r="H9" s="170">
        <v>0.25</v>
      </c>
      <c r="I9" s="181"/>
      <c r="J9" s="229" t="str">
        <f>IFERROR(VLOOKUP(E9,Préroulés_Indica[],8,FALSE),"")</f>
        <v>Boisé / Épicé</v>
      </c>
      <c r="K9" s="173" t="str">
        <f>IFERROR(VLOOKUP(E9,Préroulés_Indica[],2,FALSE),"-")</f>
        <v>Qc</v>
      </c>
    </row>
    <row r="10" spans="1:17" ht="23.25">
      <c r="A10" s="164">
        <f>IFERROR(VLOOKUP(E10,Préroulés_Indica[],11,FALSE),"-")</f>
        <v>1</v>
      </c>
      <c r="B10" s="285" t="str">
        <f>IFERROR(VLOOKUP(E10,Préroulés_Indica[],12,FALSE),"-")</f>
        <v>x</v>
      </c>
      <c r="C10" s="166">
        <f>IFERROR(VLOOKUP(E10,Préroulés_Indica[],13,FALSE),"-")</f>
        <v>1</v>
      </c>
      <c r="D10" s="220" t="str">
        <f>IFERROR(VLOOKUP(E10,Préroulés_Indica[],14,FALSE),"-")</f>
        <v>g</v>
      </c>
      <c r="E10" s="855" t="s">
        <v>120</v>
      </c>
      <c r="F10" s="422" t="str">
        <f>IFERROR(VLOOKUP(E10,Préroulés_Indica[],6,FALSE),"-")</f>
        <v>Good Supply</v>
      </c>
      <c r="G10" s="286">
        <f>IFERROR(VLOOKUP(E10,Préroulés_Indica[],16,FALSE),"-")</f>
        <v>8.1</v>
      </c>
      <c r="H10" s="170">
        <v>0.23</v>
      </c>
      <c r="I10" s="181" t="s">
        <v>42</v>
      </c>
      <c r="J10" s="229" t="str">
        <f>IFERROR(VLOOKUP(E10,Préroulés_Indica[],8,FALSE),"")</f>
        <v>Fruité / Citronné</v>
      </c>
      <c r="K10" s="173" t="str">
        <f>IFERROR(VLOOKUP(E10,Préroulés_Indica[],2,FALSE),"-")</f>
        <v>-</v>
      </c>
    </row>
    <row r="11" spans="1:17" ht="23.25">
      <c r="A11" s="164">
        <f>IFERROR(VLOOKUP(E11,Préroulés_Indica[],11,FALSE),"-")</f>
        <v>1</v>
      </c>
      <c r="B11" s="285" t="str">
        <f>IFERROR(VLOOKUP(E11,Préroulés_Indica[],12,FALSE),"-")</f>
        <v>x</v>
      </c>
      <c r="C11" s="166">
        <f>IFERROR(VLOOKUP(E11,Préroulés_Indica[],13,FALSE),"-")</f>
        <v>1</v>
      </c>
      <c r="D11" s="220" t="str">
        <f>IFERROR(VLOOKUP(E11,Préroulés_Indica[],14,FALSE),"-")</f>
        <v>g</v>
      </c>
      <c r="E11" s="855" t="s">
        <v>211</v>
      </c>
      <c r="F11" s="422" t="str">
        <f>IFERROR(VLOOKUP(E11,Préroulés_Indica[],6,FALSE),"-")</f>
        <v>Tweed</v>
      </c>
      <c r="G11" s="286">
        <f>IFERROR(VLOOKUP(E11,Préroulés_Indica[],16,FALSE),"-")</f>
        <v>9.9</v>
      </c>
      <c r="H11" s="170">
        <v>0.23</v>
      </c>
      <c r="I11" s="181"/>
      <c r="J11" s="229" t="str">
        <f>IFERROR(VLOOKUP(E11,Préroulés_Indica[],8,FALSE),"")</f>
        <v>Fruité / Sucre</v>
      </c>
      <c r="K11" s="173" t="str">
        <f>IFERROR(VLOOKUP(E11,Préroulés_Indica[],2,FALSE),"-")</f>
        <v>-</v>
      </c>
    </row>
    <row r="12" spans="1:17" ht="23.25">
      <c r="A12" s="164">
        <f>IFERROR(VLOOKUP(E12,Préroulés_Indica[],11,FALSE),"-")</f>
        <v>1</v>
      </c>
      <c r="B12" s="285" t="str">
        <f>IFERROR(VLOOKUP(E12,Préroulés_Indica[],12,FALSE),"-")</f>
        <v>x</v>
      </c>
      <c r="C12" s="166">
        <f>IFERROR(VLOOKUP(E12,Préroulés_Indica[],13,FALSE),"-")</f>
        <v>1</v>
      </c>
      <c r="D12" s="220" t="str">
        <f>IFERROR(VLOOKUP(E12,Préroulés_Indica[],14,FALSE),"-")</f>
        <v>g</v>
      </c>
      <c r="E12" s="855" t="s">
        <v>41</v>
      </c>
      <c r="F12" s="422" t="str">
        <f>IFERROR(VLOOKUP(E12,Préroulés_Indica[],6,FALSE),"-")</f>
        <v>Riff</v>
      </c>
      <c r="G12" s="286">
        <f>IFERROR(VLOOKUP(E12,Préroulés_Indica[],16,FALSE),"-")</f>
        <v>10.6</v>
      </c>
      <c r="H12" s="170">
        <v>0.22</v>
      </c>
      <c r="I12" s="181"/>
      <c r="J12" s="229" t="str">
        <f>IFERROR(VLOOKUP(E12,Préroulés_Indica[],8,FALSE),"")</f>
        <v>Fruité / -</v>
      </c>
      <c r="K12" s="173" t="str">
        <f>IFERROR(VLOOKUP(E12,Préroulés_Indica[],2,FALSE),"-")</f>
        <v>-</v>
      </c>
    </row>
    <row r="13" spans="1:17" ht="23.25">
      <c r="A13" s="164">
        <f>IFERROR(VLOOKUP(E13,Préroulés_Indica[],11,FALSE),"-")</f>
        <v>2</v>
      </c>
      <c r="B13" s="285" t="str">
        <f>IFERROR(VLOOKUP(E13,Préroulés_Indica[],12,FALSE),"-")</f>
        <v>x</v>
      </c>
      <c r="C13" s="166">
        <f>IFERROR(VLOOKUP(E13,Préroulés_Indica[],13,FALSE),"-")</f>
        <v>0.5</v>
      </c>
      <c r="D13" s="220" t="str">
        <f>IFERROR(VLOOKUP(E13,Préroulés_Indica[],14,FALSE),"-")</f>
        <v>g</v>
      </c>
      <c r="E13" s="855" t="s">
        <v>122</v>
      </c>
      <c r="F13" s="422" t="str">
        <f>IFERROR(VLOOKUP(E13,Préroulés_Indica[],6,FALSE),"-")</f>
        <v>7ACRES</v>
      </c>
      <c r="G13" s="286">
        <f>IFERROR(VLOOKUP(E13,Préroulés_Indica[],16,FALSE),"-")</f>
        <v>9.5</v>
      </c>
      <c r="H13" s="170">
        <v>0.24</v>
      </c>
      <c r="I13" s="181"/>
      <c r="J13" s="229" t="str">
        <f>IFERROR(VLOOKUP(E13,Préroulés_Indica[],8,FALSE),"")</f>
        <v>Mouffette  / Terreux</v>
      </c>
      <c r="K13" s="173" t="str">
        <f>IFERROR(VLOOKUP(E13,Préroulés_Indica[],2,FALSE),"-")</f>
        <v>-</v>
      </c>
    </row>
    <row r="14" spans="1:17" ht="23.25">
      <c r="A14" s="164">
        <f>IFERROR(VLOOKUP(E14,Préroulés_Indica[],11,FALSE),"-")</f>
        <v>2</v>
      </c>
      <c r="B14" s="285" t="str">
        <f>IFERROR(VLOOKUP(E14,Préroulés_Indica[],12,FALSE),"-")</f>
        <v>x</v>
      </c>
      <c r="C14" s="166">
        <f>IFERROR(VLOOKUP(E14,Préroulés_Indica[],13,FALSE),"-")</f>
        <v>0.5</v>
      </c>
      <c r="D14" s="220" t="str">
        <f>IFERROR(VLOOKUP(E14,Préroulés_Indica[],14,FALSE),"-")</f>
        <v>g</v>
      </c>
      <c r="E14" s="855" t="s">
        <v>123</v>
      </c>
      <c r="F14" s="422" t="str">
        <f>IFERROR(VLOOKUP(E14,Préroulés_Indica[],6,FALSE),"-")</f>
        <v>Irony</v>
      </c>
      <c r="G14" s="286">
        <f>IFERROR(VLOOKUP(E14,Préroulés_Indica[],16,FALSE),"-")</f>
        <v>8.3000000000000007</v>
      </c>
      <c r="H14" s="170">
        <v>0.23</v>
      </c>
      <c r="I14" s="181"/>
      <c r="J14" s="229" t="str">
        <f>IFERROR(VLOOKUP(E14,Préroulés_Indica[],8,FALSE),"")</f>
        <v>Fruité / Sucré</v>
      </c>
      <c r="K14" s="173" t="str">
        <f>IFERROR(VLOOKUP(E14,Préroulés_Indica[],2,FALSE),"-")</f>
        <v>Qc</v>
      </c>
    </row>
    <row r="15" spans="1:17" ht="23.25">
      <c r="A15" s="164">
        <f>IFERROR(VLOOKUP(E15,Préroulés_Indica[],11,FALSE),"-")</f>
        <v>3</v>
      </c>
      <c r="B15" s="285" t="str">
        <f>IFERROR(VLOOKUP(E15,Préroulés_Indica[],12,FALSE),"-")</f>
        <v>x</v>
      </c>
      <c r="C15" s="166">
        <f>IFERROR(VLOOKUP(E15,Préroulés_Indica[],13,FALSE),"-")</f>
        <v>0.5</v>
      </c>
      <c r="D15" s="220" t="str">
        <f>IFERROR(VLOOKUP(E15,Préroulés_Indica[],14,FALSE),"-")</f>
        <v>g</v>
      </c>
      <c r="E15" s="198" t="s">
        <v>124</v>
      </c>
      <c r="F15" s="422" t="str">
        <f>IFERROR(VLOOKUP(E15,Préroulés_Indica[],6,FALSE),"-")</f>
        <v>Fleurons</v>
      </c>
      <c r="G15" s="286">
        <f>IFERROR(VLOOKUP(E15,Préroulés_Indica[],16,FALSE),"-")</f>
        <v>11.4</v>
      </c>
      <c r="H15" s="170">
        <v>0.26</v>
      </c>
      <c r="I15" s="181" t="s">
        <v>42</v>
      </c>
      <c r="J15" s="229" t="str">
        <f>IFERROR(VLOOKUP(E15,Préroulés_Indica[],8,FALSE),"")</f>
        <v>- / -</v>
      </c>
      <c r="K15" s="173" t="str">
        <f>IFERROR(VLOOKUP(E15,Préroulés_Indica[],2,FALSE),"-")</f>
        <v>Qc</v>
      </c>
    </row>
    <row r="16" spans="1:17" ht="23.25">
      <c r="A16" s="164">
        <f>IFERROR(VLOOKUP(E16,Préroulés_Indica[],11,FALSE),"-")</f>
        <v>3</v>
      </c>
      <c r="B16" s="285" t="str">
        <f>IFERROR(VLOOKUP(E16,Préroulés_Indica[],12,FALSE),"-")</f>
        <v>x</v>
      </c>
      <c r="C16" s="166">
        <f>IFERROR(VLOOKUP(E16,Préroulés_Indica[],13,FALSE),"-")</f>
        <v>0.5</v>
      </c>
      <c r="D16" s="220" t="str">
        <f>IFERROR(VLOOKUP(E16,Préroulés_Indica[],14,FALSE),"-")</f>
        <v>g</v>
      </c>
      <c r="E16" s="198" t="s">
        <v>207</v>
      </c>
      <c r="F16" s="422" t="str">
        <f>IFERROR(VLOOKUP(E16,Préroulés_Indica[],6,FALSE),"-")</f>
        <v>Spinach</v>
      </c>
      <c r="G16" s="286">
        <f>IFERROR(VLOOKUP(E16,Préroulés_Indica[],16,FALSE),"-")</f>
        <v>11.9</v>
      </c>
      <c r="H16" s="170">
        <v>0.25</v>
      </c>
      <c r="I16" s="181" t="s">
        <v>42</v>
      </c>
      <c r="J16" s="229" t="str">
        <f>IFERROR(VLOOKUP(E16,Préroulés_Indica[],8,FALSE),"")</f>
        <v>Sucré / Fruité</v>
      </c>
      <c r="K16" s="173" t="str">
        <f>IFERROR(VLOOKUP(E16,Préroulés_Indica[],2,FALSE),"-")</f>
        <v>-</v>
      </c>
    </row>
    <row r="17" spans="1:11" ht="23.25">
      <c r="A17" s="164">
        <f>IFERROR(VLOOKUP(E17,Préroulés_Indica[],11,FALSE),"-")</f>
        <v>3</v>
      </c>
      <c r="B17" s="285" t="str">
        <f>IFERROR(VLOOKUP(E17,Préroulés_Indica[],12,FALSE),"-")</f>
        <v>x</v>
      </c>
      <c r="C17" s="166">
        <f>IFERROR(VLOOKUP(E17,Préroulés_Indica[],13,FALSE),"-")</f>
        <v>0.5</v>
      </c>
      <c r="D17" s="220" t="str">
        <f>IFERROR(VLOOKUP(E17,Préroulés_Indica[],14,FALSE),"-")</f>
        <v>g</v>
      </c>
      <c r="E17" s="198" t="s">
        <v>125</v>
      </c>
      <c r="F17" s="422" t="str">
        <f>IFERROR(VLOOKUP(E17,Préroulés_Indica[],6,FALSE),"-")</f>
        <v>San Rafael '71</v>
      </c>
      <c r="G17" s="771">
        <f>IFERROR(VLOOKUP(E17,Préroulés_Indica[],16,FALSE),"-")</f>
        <v>17</v>
      </c>
      <c r="H17" s="170">
        <v>0.24</v>
      </c>
      <c r="I17" s="181" t="s">
        <v>42</v>
      </c>
      <c r="J17" s="229" t="str">
        <f>IFERROR(VLOOKUP(E17,Préroulés_Indica[],8,FALSE),"")</f>
        <v>Sucré / Diesel</v>
      </c>
      <c r="K17" s="173" t="str">
        <f>IFERROR(VLOOKUP(E17,Préroulés_Indica[],2,FALSE),"-")</f>
        <v>-</v>
      </c>
    </row>
    <row r="18" spans="1:11" ht="23.25">
      <c r="A18" s="164">
        <f>IFERROR(VLOOKUP(E18,Préroulés_Indica[],11,FALSE),"-")</f>
        <v>3</v>
      </c>
      <c r="B18" s="285" t="str">
        <f>IFERROR(VLOOKUP(E18,Préroulés_Indica[],12,FALSE),"-")</f>
        <v>x</v>
      </c>
      <c r="C18" s="166">
        <f>IFERROR(VLOOKUP(E18,Préroulés_Indica[],13,FALSE),"-")</f>
        <v>0.5</v>
      </c>
      <c r="D18" s="220" t="str">
        <f>IFERROR(VLOOKUP(E18,Préroulés_Indica[],14,FALSE),"-")</f>
        <v>g</v>
      </c>
      <c r="E18" s="198" t="s">
        <v>126</v>
      </c>
      <c r="F18" s="422" t="str">
        <f>IFERROR(VLOOKUP(E18,Préroulés_Indica[],6,FALSE),"-")</f>
        <v>Promenade</v>
      </c>
      <c r="G18" s="286">
        <f>IFERROR(VLOOKUP(E18,Préroulés_Indica[],16,FALSE),"-")</f>
        <v>10.6</v>
      </c>
      <c r="H18" s="170">
        <v>0.23</v>
      </c>
      <c r="I18" s="181"/>
      <c r="J18" s="229" t="str">
        <f>IFERROR(VLOOKUP(E18,Préroulés_Indica[],8,FALSE),"")</f>
        <v>Épicé / Moufette</v>
      </c>
      <c r="K18" s="173" t="str">
        <f>IFERROR(VLOOKUP(E18,Préroulés_Indica[],2,FALSE),"-")</f>
        <v>-</v>
      </c>
    </row>
    <row r="19" spans="1:11" ht="23.25">
      <c r="A19" s="164">
        <f>IFERROR(VLOOKUP(E19,Préroulés_Indica[],11,FALSE),"-")</f>
        <v>3</v>
      </c>
      <c r="B19" s="285" t="str">
        <f>IFERROR(VLOOKUP(E19,Préroulés_Indica[],12,FALSE),"-")</f>
        <v>x</v>
      </c>
      <c r="C19" s="166">
        <f>IFERROR(VLOOKUP(E19,Préroulés_Indica[],13,FALSE),"-")</f>
        <v>0.5</v>
      </c>
      <c r="D19" s="220" t="str">
        <f>IFERROR(VLOOKUP(E19,Préroulés_Indica[],14,FALSE),"-")</f>
        <v>g</v>
      </c>
      <c r="E19" s="198" t="s">
        <v>127</v>
      </c>
      <c r="F19" s="422" t="str">
        <f>IFERROR(VLOOKUP(E19,Préroulés_Indica[],6,FALSE),"-")</f>
        <v>Promenade</v>
      </c>
      <c r="G19" s="771">
        <f>IFERROR(VLOOKUP(E19,Préroulés_Indica[],16,FALSE),"-")</f>
        <v>9.9</v>
      </c>
      <c r="H19" s="170">
        <v>0.22</v>
      </c>
      <c r="I19" s="181"/>
      <c r="J19" s="229" t="str">
        <f>IFERROR(VLOOKUP(E19,Préroulés_Indica[],8,FALSE),"")</f>
        <v>Sucré / Diesel</v>
      </c>
      <c r="K19" s="173" t="str">
        <f>IFERROR(VLOOKUP(E19,Préroulés_Indica[],2,FALSE),"-")</f>
        <v>-</v>
      </c>
    </row>
    <row r="20" spans="1:11" ht="23.25">
      <c r="A20" s="164">
        <f>IFERROR(VLOOKUP(E20,Préroulés_Indica[],11,FALSE),"-")</f>
        <v>3</v>
      </c>
      <c r="B20" s="285" t="str">
        <f>IFERROR(VLOOKUP(E20,Préroulés_Indica[],12,FALSE),"-")</f>
        <v>x</v>
      </c>
      <c r="C20" s="166">
        <f>IFERROR(VLOOKUP(E20,Préroulés_Indica[],13,FALSE),"-")</f>
        <v>0.5</v>
      </c>
      <c r="D20" s="220" t="str">
        <f>IFERROR(VLOOKUP(E20,Préroulés_Indica[],14,FALSE),"-")</f>
        <v>g</v>
      </c>
      <c r="E20" s="198" t="s">
        <v>128</v>
      </c>
      <c r="F20" s="422" t="str">
        <f>IFERROR(VLOOKUP(E20,Préroulés_Indica[],6,FALSE),"-")</f>
        <v>San Rafael '71</v>
      </c>
      <c r="G20" s="286">
        <f>IFERROR(VLOOKUP(E20,Préroulés_Indica[],16,FALSE),"-")</f>
        <v>17</v>
      </c>
      <c r="H20" s="170">
        <v>0.21</v>
      </c>
      <c r="I20" s="181" t="s">
        <v>42</v>
      </c>
      <c r="J20" s="229" t="str">
        <f>IFERROR(VLOOKUP(E20,Préroulés_Indica[],8,FALSE),"")</f>
        <v>Citronné / Floral</v>
      </c>
      <c r="K20" s="173" t="str">
        <f>IFERROR(VLOOKUP(E20,Préroulés_Indica[],2,FALSE),"-")</f>
        <v>-</v>
      </c>
    </row>
    <row r="21" spans="1:11" ht="23.25">
      <c r="A21" s="164">
        <f>IFERROR(VLOOKUP(E21,Préroulés_Indica[],11,FALSE),"-")</f>
        <v>5</v>
      </c>
      <c r="B21" s="285" t="str">
        <f>IFERROR(VLOOKUP(E21,Préroulés_Indica[],12,FALSE),"-")</f>
        <v>x</v>
      </c>
      <c r="C21" s="166">
        <f>IFERROR(VLOOKUP(E21,Préroulés_Indica[],13,FALSE),"-")</f>
        <v>0.5</v>
      </c>
      <c r="D21" s="220" t="str">
        <f>IFERROR(VLOOKUP(E21,Préroulés_Indica[],14,FALSE),"-")</f>
        <v>g</v>
      </c>
      <c r="E21" s="855" t="s">
        <v>129</v>
      </c>
      <c r="F21" s="422" t="str">
        <f>IFERROR(VLOOKUP(E21,Préroulés_Indica[],6,FALSE),"-")</f>
        <v>Ono Cannabis</v>
      </c>
      <c r="G21" s="771">
        <f>IFERROR(VLOOKUP(E21,Préroulés_Indica[],16,FALSE),"-")</f>
        <v>24.9</v>
      </c>
      <c r="H21" s="170">
        <v>0.28999999999999998</v>
      </c>
      <c r="I21" s="181" t="s">
        <v>42</v>
      </c>
      <c r="J21" s="229" t="str">
        <f>IFERROR(VLOOKUP(E21,Préroulés_Indica[],8,FALSE),"")</f>
        <v>Fruité / Sucré</v>
      </c>
      <c r="K21" s="173" t="str">
        <f>IFERROR(VLOOKUP(E21,Préroulés_Indica[],2,FALSE),"-")</f>
        <v>Qc</v>
      </c>
    </row>
    <row r="22" spans="1:11" ht="23.25">
      <c r="A22" s="164">
        <f>IFERROR(VLOOKUP(E22,Préroulés_Indica[],11,FALSE),"-")</f>
        <v>5</v>
      </c>
      <c r="B22" s="285" t="str">
        <f>IFERROR(VLOOKUP(E22,Préroulés_Indica[],12,FALSE),"-")</f>
        <v>x</v>
      </c>
      <c r="C22" s="166">
        <f>IFERROR(VLOOKUP(E22,Préroulés_Indica[],13,FALSE),"-")</f>
        <v>0.5</v>
      </c>
      <c r="D22" s="220" t="str">
        <f>IFERROR(VLOOKUP(E22,Préroulés_Indica[],14,FALSE),"-")</f>
        <v>g</v>
      </c>
      <c r="E22" s="855" t="s">
        <v>212</v>
      </c>
      <c r="F22" s="422" t="str">
        <f>IFERROR(VLOOKUP(E22,Préroulés_Indica[],6,FALSE),"-")</f>
        <v>Bud Lafleur</v>
      </c>
      <c r="G22" s="286">
        <f>IFERROR(VLOOKUP(E22,Préroulés_Indica[],16,FALSE),"-")</f>
        <v>22.9</v>
      </c>
      <c r="H22" s="170">
        <v>0.28000000000000003</v>
      </c>
      <c r="I22" s="181"/>
      <c r="J22" s="229" t="str">
        <f>IFERROR(VLOOKUP(E22,Préroulés_Indica[],8,FALSE),"")</f>
        <v>Fruité / Sucre</v>
      </c>
      <c r="K22" s="173" t="str">
        <f>IFERROR(VLOOKUP(E22,Préroulés_Indica[],2,FALSE),"-")</f>
        <v>Qc</v>
      </c>
    </row>
    <row r="23" spans="1:11" ht="23.25">
      <c r="A23" s="164">
        <f>IFERROR(VLOOKUP(E23,Préroulés_Indica[],11,FALSE),"-")</f>
        <v>5</v>
      </c>
      <c r="B23" s="285" t="str">
        <f>IFERROR(VLOOKUP(E23,Préroulés_Indica[],12,FALSE),"-")</f>
        <v>x</v>
      </c>
      <c r="C23" s="166">
        <f>IFERROR(VLOOKUP(E23,Préroulés_Indica[],13,FALSE),"-")</f>
        <v>0.5</v>
      </c>
      <c r="D23" s="220" t="str">
        <f>IFERROR(VLOOKUP(E23,Préroulés_Indica[],14,FALSE),"-")</f>
        <v>g</v>
      </c>
      <c r="E23" s="855" t="s">
        <v>130</v>
      </c>
      <c r="F23" s="527" t="str">
        <f>IFERROR(VLOOKUP(E23,Préroulés_Indica[],6,FALSE),"-")</f>
        <v>R'Belle</v>
      </c>
      <c r="G23" s="286">
        <f>IFERROR(VLOOKUP(E23,Préroulés_Indica[],16,FALSE),"-")</f>
        <v>22.9</v>
      </c>
      <c r="H23" s="170">
        <v>0.26</v>
      </c>
      <c r="I23" s="181"/>
      <c r="J23" s="229" t="str">
        <f>IFERROR(VLOOKUP(E23,Préroulés_Indica[],8,FALSE),"")</f>
        <v>Fruité / Épicé</v>
      </c>
      <c r="K23" s="173" t="str">
        <f>IFERROR(VLOOKUP(E23,Préroulés_Indica[],2,FALSE),"-")</f>
        <v>Qc</v>
      </c>
    </row>
    <row r="24" spans="1:11" ht="23.25">
      <c r="A24" s="164">
        <f>IFERROR(VLOOKUP(E24,Préroulés_Indica[],11,FALSE),"-")</f>
        <v>5</v>
      </c>
      <c r="B24" s="285" t="str">
        <f>IFERROR(VLOOKUP(E24,Préroulés_Indica[],12,FALSE),"-")</f>
        <v>x</v>
      </c>
      <c r="C24" s="166">
        <f>IFERROR(VLOOKUP(E24,Préroulés_Indica[],13,FALSE),"-")</f>
        <v>0.5</v>
      </c>
      <c r="D24" s="220" t="str">
        <f>IFERROR(VLOOKUP(E24,Préroulés_Indica[],14,FALSE),"-")</f>
        <v>g</v>
      </c>
      <c r="E24" s="855" t="s">
        <v>213</v>
      </c>
      <c r="F24" s="422" t="str">
        <f>IFERROR(VLOOKUP(E24,Préroulés_Indica[],6,FALSE),"-")</f>
        <v>1964</v>
      </c>
      <c r="G24" s="771">
        <f>IFERROR(VLOOKUP(E24,Préroulés_Indica[],16,FALSE),"-")</f>
        <v>23.9</v>
      </c>
      <c r="H24" s="170">
        <v>0.25</v>
      </c>
      <c r="I24" s="181"/>
      <c r="J24" s="229" t="str">
        <f>IFERROR(VLOOKUP(E24,Préroulés_Indica[],8,FALSE),"")</f>
        <v>Diesel / -</v>
      </c>
      <c r="K24" s="173" t="str">
        <f>IFERROR(VLOOKUP(E24,Préroulés_Indica[],2,FALSE),"-")</f>
        <v>-</v>
      </c>
    </row>
    <row r="25" spans="1:11" ht="23.25">
      <c r="A25" s="164">
        <f>IFERROR(VLOOKUP(E25,Préroulés_Indica[],11,FALSE),"-")</f>
        <v>5</v>
      </c>
      <c r="B25" s="285" t="str">
        <f>IFERROR(VLOOKUP(E25,Préroulés_Indica[],12,FALSE),"-")</f>
        <v>x</v>
      </c>
      <c r="C25" s="166">
        <f>IFERROR(VLOOKUP(E25,Préroulés_Indica[],13,FALSE),"-")</f>
        <v>0.5</v>
      </c>
      <c r="D25" s="220" t="str">
        <f>IFERROR(VLOOKUP(E25,Préroulés_Indica[],14,FALSE),"-")</f>
        <v>g</v>
      </c>
      <c r="E25" s="855" t="s">
        <v>131</v>
      </c>
      <c r="F25" s="422" t="str">
        <f>IFERROR(VLOOKUP(E25,Préroulés_Indica[],6,FALSE),"-")</f>
        <v>Tribal</v>
      </c>
      <c r="G25" s="771">
        <f>IFERROR(VLOOKUP(E25,Préroulés_Indica[],16,FALSE),"-")</f>
        <v>23</v>
      </c>
      <c r="H25" s="170">
        <v>0.23</v>
      </c>
      <c r="I25" s="181" t="s">
        <v>42</v>
      </c>
      <c r="J25" s="229" t="str">
        <f>IFERROR(VLOOKUP(E25,Préroulés_Indica[],8,FALSE),"")</f>
        <v>Diesel / Fruité</v>
      </c>
      <c r="K25" s="173" t="str">
        <f>IFERROR(VLOOKUP(E25,Préroulés_Indica[],2,FALSE),"-")</f>
        <v>Qc</v>
      </c>
    </row>
    <row r="26" spans="1:11" ht="23.25">
      <c r="A26" s="164">
        <f>IFERROR(VLOOKUP(E26,Préroulés_Indica[],11,FALSE),"-")</f>
        <v>5</v>
      </c>
      <c r="B26" s="285" t="str">
        <f>IFERROR(VLOOKUP(E26,Préroulés_Indica[],12,FALSE),"-")</f>
        <v>x</v>
      </c>
      <c r="C26" s="166">
        <f>IFERROR(VLOOKUP(E26,Préroulés_Indica[],13,FALSE),"-")</f>
        <v>0.5</v>
      </c>
      <c r="D26" s="220" t="str">
        <f>IFERROR(VLOOKUP(E26,Préroulés_Indica[],14,FALSE),"-")</f>
        <v>g</v>
      </c>
      <c r="E26" s="855" t="s">
        <v>132</v>
      </c>
      <c r="F26" s="422" t="str">
        <f>IFERROR(VLOOKUP(E26,Préroulés_Indica[],6,FALSE),"-")</f>
        <v>Tribal</v>
      </c>
      <c r="G26" s="286">
        <f>IFERROR(VLOOKUP(E26,Préroulés_Indica[],16,FALSE),"-")</f>
        <v>23</v>
      </c>
      <c r="H26" s="170">
        <v>0.23</v>
      </c>
      <c r="I26" s="181" t="s">
        <v>42</v>
      </c>
      <c r="J26" s="229" t="str">
        <f>IFERROR(VLOOKUP(E26,Préroulés_Indica[],8,FALSE),"")</f>
        <v>Épicé / Sucré</v>
      </c>
      <c r="K26" s="173" t="str">
        <f>IFERROR(VLOOKUP(E26,Préroulés_Indica[],2,FALSE),"-")</f>
        <v>Qc</v>
      </c>
    </row>
    <row r="27" spans="1:11" ht="23.25">
      <c r="A27" s="164">
        <f>IFERROR(VLOOKUP(E27,Préroulés_Indica[],11,FALSE),"-")</f>
        <v>5</v>
      </c>
      <c r="B27" s="285" t="str">
        <f>IFERROR(VLOOKUP(E27,Préroulés_Indica[],12,FALSE),"-")</f>
        <v>x</v>
      </c>
      <c r="C27" s="166">
        <f>IFERROR(VLOOKUP(E27,Préroulés_Indica[],13,FALSE),"-")</f>
        <v>0.5</v>
      </c>
      <c r="D27" s="220" t="str">
        <f>IFERROR(VLOOKUP(E27,Préroulés_Indica[],14,FALSE),"-")</f>
        <v>g</v>
      </c>
      <c r="E27" s="855" t="s">
        <v>133</v>
      </c>
      <c r="F27" s="422" t="str">
        <f>IFERROR(VLOOKUP(E27,Préroulés_Indica[],6,FALSE),"-")</f>
        <v>Tribal</v>
      </c>
      <c r="G27" s="286">
        <f>IFERROR(VLOOKUP(E27,Préroulés_Indica[],16,FALSE),"-")</f>
        <v>23</v>
      </c>
      <c r="H27" s="170">
        <v>0.21</v>
      </c>
      <c r="I27" s="181" t="s">
        <v>42</v>
      </c>
      <c r="J27" s="229" t="str">
        <f>IFERROR(VLOOKUP(E27,Préroulés_Indica[],8,FALSE),"")</f>
        <v>Diesel / Épicé</v>
      </c>
      <c r="K27" s="173" t="str">
        <f>IFERROR(VLOOKUP(E27,Préroulés_Indica[],2,FALSE),"-")</f>
        <v>Qc</v>
      </c>
    </row>
    <row r="28" spans="1:11" ht="23.25">
      <c r="A28" s="164">
        <f>IFERROR(VLOOKUP(E28,Préroulés_Indica[],11,FALSE),"-")</f>
        <v>6</v>
      </c>
      <c r="B28" s="285" t="str">
        <f>IFERROR(VLOOKUP(E28,Préroulés_Indica[],12,FALSE),"-")</f>
        <v>x</v>
      </c>
      <c r="C28" s="166">
        <f>IFERROR(VLOOKUP(E28,Préroulés_Indica[],13,FALSE),"-")</f>
        <v>0.35</v>
      </c>
      <c r="D28" s="220" t="str">
        <f>IFERROR(VLOOKUP(E28,Préroulés_Indica[],14,FALSE),"-")</f>
        <v>g</v>
      </c>
      <c r="E28" s="855" t="s">
        <v>134</v>
      </c>
      <c r="F28" s="422" t="str">
        <f>IFERROR(VLOOKUP(E28,Préroulés_Indica[],6,FALSE),"-")</f>
        <v>Fleurons</v>
      </c>
      <c r="G28" s="771">
        <f>IFERROR(VLOOKUP(E28,Préroulés_Indica[],16,FALSE),"-")</f>
        <v>17.5</v>
      </c>
      <c r="H28" s="170">
        <v>0.27</v>
      </c>
      <c r="I28" s="181"/>
      <c r="J28" s="229" t="str">
        <f>IFERROR(VLOOKUP(E28,Préroulés_Indica[],8,FALSE),"")</f>
        <v>- / -</v>
      </c>
      <c r="K28" s="173" t="str">
        <f>IFERROR(VLOOKUP(E28,Préroulés_Indica[],2,FALSE),"-")</f>
        <v>Qc</v>
      </c>
    </row>
    <row r="29" spans="1:11" ht="23.25">
      <c r="A29" s="164">
        <f>IFERROR(VLOOKUP(E29,Préroulés_Indica[],11,FALSE),"-")</f>
        <v>7</v>
      </c>
      <c r="B29" s="285" t="str">
        <f>IFERROR(VLOOKUP(E29,Préroulés_Indica[],12,FALSE),"-")</f>
        <v>x</v>
      </c>
      <c r="C29" s="166">
        <f>IFERROR(VLOOKUP(E29,Préroulés_Indica[],13,FALSE),"-")</f>
        <v>0.5</v>
      </c>
      <c r="D29" s="220" t="str">
        <f>IFERROR(VLOOKUP(E29,Préroulés_Indica[],14,FALSE),"-")</f>
        <v>g</v>
      </c>
      <c r="E29" s="855" t="s">
        <v>135</v>
      </c>
      <c r="F29" s="422" t="str">
        <f>IFERROR(VLOOKUP(E29,Préroulés_Indica[],6,FALSE),"-")</f>
        <v>San Rafael '71</v>
      </c>
      <c r="G29" s="286">
        <f>IFERROR(VLOOKUP(E29,Préroulés_Indica[],16,FALSE),"-")</f>
        <v>31.1</v>
      </c>
      <c r="H29" s="170">
        <v>0.24</v>
      </c>
      <c r="I29" s="181"/>
      <c r="J29" s="229" t="str">
        <f>IFERROR(VLOOKUP(E29,Préroulés_Indica[],8,FALSE),"")</f>
        <v>Fruité / Épicé</v>
      </c>
      <c r="K29" s="173" t="str">
        <f>IFERROR(VLOOKUP(E29,Préroulés_Indica[],2,FALSE),"-")</f>
        <v>-</v>
      </c>
    </row>
    <row r="30" spans="1:11" ht="23.25">
      <c r="A30" s="164">
        <f>IFERROR(VLOOKUP(E30,Préroulés_Indica[],11,FALSE),"-")</f>
        <v>7</v>
      </c>
      <c r="B30" s="285" t="str">
        <f>IFERROR(VLOOKUP(E30,Préroulés_Indica[],12,FALSE),"-")</f>
        <v>x</v>
      </c>
      <c r="C30" s="166">
        <f>IFERROR(VLOOKUP(E30,Préroulés_Indica[],13,FALSE),"-")</f>
        <v>0.5</v>
      </c>
      <c r="D30" s="220" t="str">
        <f>IFERROR(VLOOKUP(E30,Préroulés_Indica[],14,FALSE),"-")</f>
        <v>g</v>
      </c>
      <c r="E30" s="855" t="s">
        <v>136</v>
      </c>
      <c r="F30" s="422" t="str">
        <f>IFERROR(VLOOKUP(E30,Préroulés_Indica[],6,FALSE),"-")</f>
        <v>Daily Special</v>
      </c>
      <c r="G30" s="286">
        <f>IFERROR(VLOOKUP(E30,Préroulés_Indica[],16,FALSE),"-")</f>
        <v>24.6</v>
      </c>
      <c r="H30" s="170">
        <v>0.24</v>
      </c>
      <c r="I30" s="181"/>
      <c r="J30" s="229" t="str">
        <f>IFERROR(VLOOKUP(E30,Préroulés_Indica[],8,FALSE),"")</f>
        <v>Diesel / Épicé</v>
      </c>
      <c r="K30" s="173" t="str">
        <f>IFERROR(VLOOKUP(E30,Préroulés_Indica[],2,FALSE),"-")</f>
        <v>-</v>
      </c>
    </row>
    <row r="31" spans="1:11" ht="23.25">
      <c r="A31" s="164">
        <f>IFERROR(VLOOKUP(E31,Préroulés_Indica[],11,FALSE),"-")</f>
        <v>9</v>
      </c>
      <c r="B31" s="285" t="str">
        <f>IFERROR(VLOOKUP(E31,Préroulés_Indica[],12,FALSE),"-")</f>
        <v>x</v>
      </c>
      <c r="C31" s="166">
        <f>IFERROR(VLOOKUP(E31,Préroulés_Indica[],13,FALSE),"-")</f>
        <v>0.45</v>
      </c>
      <c r="D31" s="220" t="str">
        <f>IFERROR(VLOOKUP(E31,Préroulés_Indica[],14,FALSE),"-")</f>
        <v>g</v>
      </c>
      <c r="E31" s="855" t="s">
        <v>137</v>
      </c>
      <c r="F31" s="422" t="str">
        <f>IFERROR(VLOOKUP(E31,Préroulés_Indica[],6,FALSE),"-")</f>
        <v>Bleuh</v>
      </c>
      <c r="G31" s="286">
        <f>IFERROR(VLOOKUP(E31,Préroulés_Indica[],16,FALSE),"-")</f>
        <v>30</v>
      </c>
      <c r="H31" s="170">
        <v>0.28000000000000003</v>
      </c>
      <c r="I31" s="181"/>
      <c r="J31" s="229" t="str">
        <f>IFERROR(VLOOKUP(E31,Préroulés_Indica[],8,FALSE),"")</f>
        <v>- / -</v>
      </c>
      <c r="K31" s="173" t="str">
        <f>IFERROR(VLOOKUP(E31,Préroulés_Indica[],2,FALSE),"-")</f>
        <v>Qc</v>
      </c>
    </row>
    <row r="32" spans="1:11" ht="23.25">
      <c r="A32" s="164">
        <f>IFERROR(VLOOKUP(E32,Préroulés_Indica[],11,FALSE),"-")</f>
        <v>10</v>
      </c>
      <c r="B32" s="285" t="str">
        <f>IFERROR(VLOOKUP(E32,Préroulés_Indica[],12,FALSE),"-")</f>
        <v>x</v>
      </c>
      <c r="C32" s="166">
        <f>IFERROR(VLOOKUP(E32,Préroulés_Indica[],13,FALSE),"-")</f>
        <v>0.35</v>
      </c>
      <c r="D32" s="220" t="str">
        <f>IFERROR(VLOOKUP(E32,Préroulés_Indica[],14,FALSE),"-")</f>
        <v>g</v>
      </c>
      <c r="E32" s="855" t="s">
        <v>139</v>
      </c>
      <c r="F32" s="422" t="str">
        <f>IFERROR(VLOOKUP(E32,Préroulés_Indica[],6,FALSE),"-")</f>
        <v>Original Stash</v>
      </c>
      <c r="G32" s="286">
        <f>IFERROR(VLOOKUP(E32,Préroulés_Indica[],16,FALSE),"-")</f>
        <v>28.1</v>
      </c>
      <c r="H32" s="170">
        <v>0.26</v>
      </c>
      <c r="I32" s="181"/>
      <c r="J32" s="229" t="str">
        <f>IFERROR(VLOOKUP(E32,Préroulés_Indica[],8,FALSE),"")</f>
        <v xml:space="preserve">Mouffette / </v>
      </c>
      <c r="K32" s="173" t="str">
        <f>IFERROR(VLOOKUP(E32,Préroulés_Indica[],2,FALSE),"-")</f>
        <v>Qc</v>
      </c>
    </row>
    <row r="33" spans="1:17" ht="23.25">
      <c r="A33" s="164">
        <f>IFERROR(VLOOKUP(E33,Préroulés_Indica[],11,FALSE),"-")</f>
        <v>10</v>
      </c>
      <c r="B33" s="285" t="str">
        <f>IFERROR(VLOOKUP(E33,Préroulés_Indica[],12,FALSE),"-")</f>
        <v>x</v>
      </c>
      <c r="C33" s="166">
        <f>IFERROR(VLOOKUP(E33,Préroulés_Indica[],13,FALSE),"-")</f>
        <v>0.35</v>
      </c>
      <c r="D33" s="220" t="str">
        <f>IFERROR(VLOOKUP(E33,Préroulés_Indica[],14,FALSE),"-")</f>
        <v>g</v>
      </c>
      <c r="E33" s="855" t="s">
        <v>138</v>
      </c>
      <c r="F33" s="371" t="str">
        <f>IFERROR(VLOOKUP(E33,Préroulés_Indica[],6,FALSE),"-")</f>
        <v>Spinach</v>
      </c>
      <c r="G33" s="286">
        <f>IFERROR(VLOOKUP(E33,Préroulés_Indica[],16,FALSE),"-")</f>
        <v>24.5</v>
      </c>
      <c r="H33" s="170">
        <v>0.24</v>
      </c>
      <c r="I33" s="181"/>
      <c r="J33" s="229" t="str">
        <f>IFERROR(VLOOKUP(E33,Préroulés_Indica[],8,FALSE),"")</f>
        <v>Sucré / Fruité</v>
      </c>
      <c r="K33" s="173" t="str">
        <f>IFERROR(VLOOKUP(E33,Préroulés_Indica[],2,FALSE),"-")</f>
        <v>-</v>
      </c>
    </row>
    <row r="34" spans="1:17" ht="23.25">
      <c r="A34" s="164">
        <f>IFERROR(VLOOKUP(E34,Préroulés_Indica[],11,FALSE),"-")</f>
        <v>10</v>
      </c>
      <c r="B34" s="285" t="str">
        <f>IFERROR(VLOOKUP(E34,Préroulés_Indica[],12,FALSE),"-")</f>
        <v>x</v>
      </c>
      <c r="C34" s="166">
        <f>IFERROR(VLOOKUP(E34,Préroulés_Indica[],13,FALSE),"-")</f>
        <v>0.35</v>
      </c>
      <c r="D34" s="220" t="str">
        <f>IFERROR(VLOOKUP(E34,Préroulés_Indica[],14,FALSE),"-")</f>
        <v>g</v>
      </c>
      <c r="E34" s="855" t="s">
        <v>140</v>
      </c>
      <c r="F34" s="422" t="str">
        <f>IFERROR(VLOOKUP(E34,Préroulés_Indica[],6,FALSE),"-")</f>
        <v>Color Cannabis</v>
      </c>
      <c r="G34" s="286">
        <f>IFERROR(VLOOKUP(E34,Préroulés_Indica[],16,FALSE),"-")</f>
        <v>22.2</v>
      </c>
      <c r="H34" s="170">
        <v>0.23</v>
      </c>
      <c r="I34" s="181" t="s">
        <v>42</v>
      </c>
      <c r="J34" s="229" t="str">
        <f>IFERROR(VLOOKUP(E34,Préroulés_Indica[],8,FALSE),"")</f>
        <v>Fruité / Floral</v>
      </c>
      <c r="K34" s="173" t="str">
        <f>IFERROR(VLOOKUP(E34,Préroulés_Indica[],2,FALSE),"-")</f>
        <v>-</v>
      </c>
    </row>
    <row r="35" spans="1:17" ht="23.25">
      <c r="A35" s="164">
        <f>IFERROR(VLOOKUP(E35,Préroulés_Indica[],11,FALSE),"-")</f>
        <v>10</v>
      </c>
      <c r="B35" s="285" t="str">
        <f>IFERROR(VLOOKUP(E35,Préroulés_Indica[],12,FALSE),"-")</f>
        <v>x</v>
      </c>
      <c r="C35" s="166">
        <f>IFERROR(VLOOKUP(E35,Préroulés_Indica[],13,FALSE),"-")</f>
        <v>0.35</v>
      </c>
      <c r="D35" s="220" t="str">
        <f>IFERROR(VLOOKUP(E35,Préroulés_Indica[],14,FALSE),"-")</f>
        <v>g</v>
      </c>
      <c r="E35" s="855" t="s">
        <v>141</v>
      </c>
      <c r="F35" s="422" t="str">
        <f>IFERROR(VLOOKUP(E35,Préroulés_Indica[],6,FALSE),"-")</f>
        <v>Vert</v>
      </c>
      <c r="G35" s="286">
        <f>IFERROR(VLOOKUP(E35,Préroulés_Indica[],16,FALSE),"-")</f>
        <v>29.2</v>
      </c>
      <c r="H35" s="170">
        <v>0.04</v>
      </c>
      <c r="I35" s="181">
        <v>0.12</v>
      </c>
      <c r="J35" s="229" t="str">
        <f>IFERROR(VLOOKUP(E35,Préroulés_Indica[],8,FALSE),"")</f>
        <v>Sucré / Fruité</v>
      </c>
      <c r="K35" s="173" t="str">
        <f>IFERROR(VLOOKUP(E35,Préroulés_Indica[],2,FALSE),"-")</f>
        <v>Qc</v>
      </c>
    </row>
    <row r="36" spans="1:17" ht="23.25">
      <c r="A36" s="164">
        <f>IFERROR(VLOOKUP(E36,Préroulés_Indica[],11,FALSE),"-")</f>
        <v>12</v>
      </c>
      <c r="B36" s="285" t="str">
        <f>IFERROR(VLOOKUP(E36,Préroulés_Indica[],12,FALSE),"-")</f>
        <v>x</v>
      </c>
      <c r="C36" s="166">
        <f>IFERROR(VLOOKUP(E36,Préroulés_Indica[],13,FALSE),"-")</f>
        <v>0.5</v>
      </c>
      <c r="D36" s="220" t="str">
        <f>IFERROR(VLOOKUP(E36,Préroulés_Indica[],14,FALSE),"-")</f>
        <v>g</v>
      </c>
      <c r="E36" s="855" t="s">
        <v>57</v>
      </c>
      <c r="F36" s="422" t="str">
        <f>IFERROR(VLOOKUP(E36,Préroulés_Indica[],6,FALSE),"-")</f>
        <v>QcGoldtech</v>
      </c>
      <c r="G36" s="286">
        <f>IFERROR(VLOOKUP(E36,Préroulés_Indica[],16,FALSE),"-")</f>
        <v>49.7</v>
      </c>
      <c r="H36" s="170">
        <v>0.23</v>
      </c>
      <c r="I36" s="181"/>
      <c r="J36" s="229" t="str">
        <f>IFERROR(VLOOKUP(E36,Préroulés_Indica[],8,FALSE),"")</f>
        <v>Terreux / Sucré</v>
      </c>
      <c r="K36" s="173" t="str">
        <f>IFERROR(VLOOKUP(E36,Préroulés_Indica[],2,FALSE),"-")</f>
        <v>Qc</v>
      </c>
    </row>
    <row r="37" spans="1:17" ht="23.25">
      <c r="A37" s="164">
        <f>IFERROR(VLOOKUP(E37,Préroulés_Indica[],11,FALSE),"-")</f>
        <v>12</v>
      </c>
      <c r="B37" s="285" t="str">
        <f>IFERROR(VLOOKUP(E37,Préroulés_Indica[],12,FALSE),"-")</f>
        <v>x</v>
      </c>
      <c r="C37" s="166">
        <f>IFERROR(VLOOKUP(E37,Préroulés_Indica[],13,FALSE),"-")</f>
        <v>0.5</v>
      </c>
      <c r="D37" s="220" t="str">
        <f>IFERROR(VLOOKUP(E37,Préroulés_Indica[],14,FALSE),"-")</f>
        <v>g</v>
      </c>
      <c r="E37" s="855" t="s">
        <v>58</v>
      </c>
      <c r="F37" s="422" t="str">
        <f>IFERROR(VLOOKUP(E37,Préroulés_Indica[],6,FALSE),"-")</f>
        <v>Hexo Plus</v>
      </c>
      <c r="G37" s="286">
        <f>IFERROR(VLOOKUP(E37,Préroulés_Indica[],16,FALSE),"-")</f>
        <v>46.7</v>
      </c>
      <c r="H37" s="170">
        <v>0.21</v>
      </c>
      <c r="I37" s="181"/>
      <c r="J37" s="229" t="str">
        <f>IFERROR(VLOOKUP(E37,Préroulés_Indica[],8,FALSE),"")</f>
        <v>Fruité / Épicé</v>
      </c>
      <c r="K37" s="173" t="str">
        <f>IFERROR(VLOOKUP(E37,Préroulés_Indica[],2,FALSE),"-")</f>
        <v>Qc</v>
      </c>
    </row>
    <row r="38" spans="1:17" ht="23.25" customHeight="1">
      <c r="A38" s="164">
        <f>IFERROR(VLOOKUP(E38,Préroulés_Indica[],11,FALSE),"-")</f>
        <v>20</v>
      </c>
      <c r="B38" s="285" t="str">
        <f>IFERROR(VLOOKUP(E38,Préroulés_Indica[],12,FALSE),"-")</f>
        <v>x</v>
      </c>
      <c r="C38" s="166">
        <f>IFERROR(VLOOKUP(E38,Préroulés_Indica[],13,FALSE),"-")</f>
        <v>0.35</v>
      </c>
      <c r="D38" s="220" t="str">
        <f>IFERROR(VLOOKUP(E38,Préroulés_Indica[],14,FALSE),"-")</f>
        <v>g</v>
      </c>
      <c r="E38" s="855" t="s">
        <v>143</v>
      </c>
      <c r="F38" s="422" t="str">
        <f>IFERROR(VLOOKUP(E38,Préroulés_Indica[],6,FALSE),"-")</f>
        <v>OMY</v>
      </c>
      <c r="G38" s="771">
        <f>IFERROR(VLOOKUP(E38,Préroulés_Indica[],16,FALSE),"-")</f>
        <v>64.099999999999994</v>
      </c>
      <c r="H38" s="170">
        <v>0.25</v>
      </c>
      <c r="I38" s="181" t="s">
        <v>42</v>
      </c>
      <c r="J38" s="229" t="str">
        <f>IFERROR(VLOOKUP(E38,Préroulés_Indica[],8,FALSE),"")</f>
        <v>Citronné / Épicé</v>
      </c>
      <c r="K38" s="173" t="str">
        <f>IFERROR(VLOOKUP(E38,Préroulés_Indica[],2,FALSE),"-")</f>
        <v>Qc</v>
      </c>
    </row>
    <row r="39" spans="1:17" ht="23.25" customHeight="1" thickBot="1">
      <c r="A39" s="15"/>
      <c r="B39" s="22"/>
      <c r="C39" s="44"/>
      <c r="D39" s="7"/>
      <c r="E39" s="7"/>
      <c r="F39" s="29"/>
      <c r="G39" s="29"/>
      <c r="H39" s="3"/>
    </row>
    <row r="40" spans="1:17" ht="37.5" customHeight="1" thickBot="1">
      <c r="A40" s="1355" t="s">
        <v>59</v>
      </c>
      <c r="B40" s="1356"/>
      <c r="C40" s="1356"/>
      <c r="D40" s="1356"/>
      <c r="E40" s="1356"/>
      <c r="F40" s="1356"/>
      <c r="G40" s="1356"/>
      <c r="H40" s="1356"/>
      <c r="I40" s="1356"/>
      <c r="J40" s="1356"/>
      <c r="K40" s="1357"/>
    </row>
    <row r="41" spans="1:17" ht="23.25" customHeight="1" thickBot="1">
      <c r="A41" s="1348" t="s">
        <v>28</v>
      </c>
      <c r="B41" s="1349"/>
      <c r="C41" s="1349"/>
      <c r="D41" s="1350"/>
      <c r="E41" s="877" t="s">
        <v>29</v>
      </c>
      <c r="F41" s="119" t="s">
        <v>30</v>
      </c>
      <c r="G41" s="92" t="s">
        <v>31</v>
      </c>
      <c r="H41" s="114" t="s">
        <v>32</v>
      </c>
      <c r="I41" s="92" t="s">
        <v>33</v>
      </c>
      <c r="J41" s="92" t="s">
        <v>34</v>
      </c>
      <c r="K41" s="119" t="s">
        <v>35</v>
      </c>
    </row>
    <row r="42" spans="1:17" ht="18.75" hidden="1">
      <c r="A42" s="94" t="s">
        <v>36</v>
      </c>
      <c r="B42" s="95" t="s">
        <v>37</v>
      </c>
      <c r="C42" s="96" t="s">
        <v>38</v>
      </c>
      <c r="D42" s="97" t="s">
        <v>39</v>
      </c>
      <c r="E42" s="879" t="s">
        <v>29</v>
      </c>
      <c r="F42" s="878" t="s">
        <v>40</v>
      </c>
      <c r="G42" s="101" t="s">
        <v>31</v>
      </c>
      <c r="H42" s="115" t="s">
        <v>32</v>
      </c>
      <c r="I42" s="118" t="s">
        <v>33</v>
      </c>
      <c r="J42" s="118" t="s">
        <v>34</v>
      </c>
      <c r="K42" s="120" t="s">
        <v>35</v>
      </c>
      <c r="L42" s="1351"/>
      <c r="M42" s="1351"/>
      <c r="N42" s="1351"/>
      <c r="O42" s="1351"/>
      <c r="P42" s="1351"/>
      <c r="Q42" s="1351"/>
    </row>
    <row r="43" spans="1:17" ht="22.5" customHeight="1">
      <c r="A43" s="177">
        <f>IFERROR(VLOOKUP(E43,Préroulés_Sativa[],11,FALSE),"-")</f>
        <v>1</v>
      </c>
      <c r="B43" s="183" t="str">
        <f>IFERROR(VLOOKUP(E43,Préroulés_Sativa[],12,FALSE),"-")</f>
        <v>x</v>
      </c>
      <c r="C43" s="287">
        <f>IFERROR(VLOOKUP(E43,Préroulés_Sativa[],13,FALSE),"-")</f>
        <v>1</v>
      </c>
      <c r="D43" s="372" t="str">
        <f>IFERROR(VLOOKUP(E43,Préroulés_Sativa[],14,FALSE),"-")</f>
        <v>g</v>
      </c>
      <c r="E43" s="198" t="s">
        <v>60</v>
      </c>
      <c r="F43" s="527" t="str">
        <f>IFERROR(VLOOKUP(E43,Préroulés_Sativa[],6,FALSE),"-")</f>
        <v>Good Supply</v>
      </c>
      <c r="G43" s="231">
        <f>IFERROR(VLOOKUP(E43,Préroulés_Sativa[],16,FALSE),"-")</f>
        <v>8.6</v>
      </c>
      <c r="H43" s="187">
        <v>0.23</v>
      </c>
      <c r="I43" s="170"/>
      <c r="J43" s="229" t="str">
        <f>IFERROR(VLOOKUP(E43,Préroulés_Sativa[],8,FALSE),"-")</f>
        <v>Citronné / Terreux</v>
      </c>
      <c r="K43" s="213" t="str">
        <f>IFERROR(VLOOKUP(E43,Préroulés_Sativa[],2,FALSE),"-")</f>
        <v>-</v>
      </c>
      <c r="L43" s="1351"/>
      <c r="M43" s="1351"/>
      <c r="N43" s="1351"/>
      <c r="O43" s="1351"/>
      <c r="P43" s="1351"/>
      <c r="Q43" s="1351"/>
    </row>
    <row r="44" spans="1:17" ht="22.5" customHeight="1">
      <c r="A44" s="177">
        <f>IFERROR(VLOOKUP(E44,Préroulés_Sativa[],11,FALSE),"-")</f>
        <v>1</v>
      </c>
      <c r="B44" s="183" t="str">
        <f>IFERROR(VLOOKUP(E44,Préroulés_Sativa[],12,FALSE),"-")</f>
        <v>x</v>
      </c>
      <c r="C44" s="287">
        <f>IFERROR(VLOOKUP(E44,Préroulés_Sativa[],13,FALSE),"-")</f>
        <v>1</v>
      </c>
      <c r="D44" s="372" t="str">
        <f>IFERROR(VLOOKUP(E44,Préroulés_Sativa[],14,FALSE),"-")</f>
        <v>g</v>
      </c>
      <c r="E44" s="198" t="s">
        <v>144</v>
      </c>
      <c r="F44" s="527" t="str">
        <f>IFERROR(VLOOKUP(E44,Préroulés_Sativa[],6,FALSE),"-")</f>
        <v>Bon Jak</v>
      </c>
      <c r="G44" s="231">
        <f>IFERROR(VLOOKUP(E44,Préroulés_Sativa[],16,FALSE),"-")</f>
        <v>7.9</v>
      </c>
      <c r="H44" s="187">
        <v>0.21</v>
      </c>
      <c r="I44" s="170" t="s">
        <v>42</v>
      </c>
      <c r="J44" s="229" t="str">
        <f>IFERROR(VLOOKUP(E44,Préroulés_Sativa[],8,FALSE),"-")</f>
        <v>Citronné / Fruité</v>
      </c>
      <c r="K44" s="213" t="str">
        <f>IFERROR(VLOOKUP(E44,Préroulés_Sativa[],2,FALSE),"-")</f>
        <v>-</v>
      </c>
      <c r="L44" s="699"/>
      <c r="M44" s="699"/>
      <c r="N44" s="699"/>
      <c r="O44" s="699"/>
      <c r="P44" s="699"/>
      <c r="Q44" s="699"/>
    </row>
    <row r="45" spans="1:17" ht="22.5" customHeight="1">
      <c r="A45" s="177">
        <f>IFERROR(VLOOKUP(E45,Préroulés_Sativa[],11,FALSE),"-")</f>
        <v>1</v>
      </c>
      <c r="B45" s="183" t="str">
        <f>IFERROR(VLOOKUP(E45,Préroulés_Sativa[],12,FALSE),"-")</f>
        <v>x</v>
      </c>
      <c r="C45" s="287">
        <f>IFERROR(VLOOKUP(E45,Préroulés_Sativa[],13,FALSE),"-")</f>
        <v>1</v>
      </c>
      <c r="D45" s="372" t="str">
        <f>IFERROR(VLOOKUP(E45,Préroulés_Sativa[],14,FALSE),"-")</f>
        <v>g</v>
      </c>
      <c r="E45" s="198" t="s">
        <v>214</v>
      </c>
      <c r="F45" s="527" t="str">
        <f>IFERROR(VLOOKUP(E45,Préroulés_Sativa[],6,FALSE),"-")</f>
        <v>Spinach</v>
      </c>
      <c r="G45" s="231">
        <f>IFERROR(VLOOKUP(E45,Préroulés_Sativa[],16,FALSE),"-")</f>
        <v>7.9</v>
      </c>
      <c r="H45" s="187">
        <v>0.21</v>
      </c>
      <c r="I45" s="170"/>
      <c r="J45" s="229" t="str">
        <f>IFERROR(VLOOKUP(E45,Préroulés_Sativa[],8,FALSE),"-")</f>
        <v>Sucré / Fruité</v>
      </c>
      <c r="K45" s="213" t="str">
        <f>IFERROR(VLOOKUP(E45,Préroulés_Sativa[],2,FALSE),"-")</f>
        <v>-</v>
      </c>
      <c r="L45" s="699"/>
      <c r="M45" s="699"/>
      <c r="N45" s="699"/>
      <c r="O45" s="699"/>
      <c r="P45" s="699"/>
      <c r="Q45" s="699"/>
    </row>
    <row r="46" spans="1:17" ht="22.5" customHeight="1">
      <c r="A46" s="177">
        <f>IFERROR(VLOOKUP(E46,Préroulés_Sativa[],11,FALSE),"-")</f>
        <v>2</v>
      </c>
      <c r="B46" s="183" t="str">
        <f>IFERROR(VLOOKUP(E46,Préroulés_Sativa[],12,FALSE),"-")</f>
        <v>x</v>
      </c>
      <c r="C46" s="287">
        <f>IFERROR(VLOOKUP(E46,Préroulés_Sativa[],13,FALSE),"-")</f>
        <v>0.5</v>
      </c>
      <c r="D46" s="372" t="str">
        <f>IFERROR(VLOOKUP(E46,Préroulés_Sativa[],14,FALSE),"-")</f>
        <v>g</v>
      </c>
      <c r="E46" s="198" t="s">
        <v>145</v>
      </c>
      <c r="F46" s="527" t="str">
        <f>IFERROR(VLOOKUP(E46,Préroulés_Sativa[],6,FALSE),"-")</f>
        <v>Blakh</v>
      </c>
      <c r="G46" s="231">
        <f>IFERROR(VLOOKUP(E46,Préroulés_Sativa[],16,FALSE),"-")</f>
        <v>12.1</v>
      </c>
      <c r="H46" s="187">
        <v>0.28999999999999998</v>
      </c>
      <c r="I46" s="170"/>
      <c r="J46" s="229" t="str">
        <f>IFERROR(VLOOKUP(E46,Préroulés_Sativa[],8,FALSE),"-")</f>
        <v>- / -</v>
      </c>
      <c r="K46" s="213" t="str">
        <f>IFERROR(VLOOKUP(E46,Préroulés_Sativa[],2,FALSE),"-")</f>
        <v>Qc</v>
      </c>
    </row>
    <row r="47" spans="1:17" ht="23.25" customHeight="1">
      <c r="A47" s="177">
        <f>IFERROR(VLOOKUP(E47,Préroulés_Sativa[],11,FALSE),"-")</f>
        <v>2</v>
      </c>
      <c r="B47" s="183" t="str">
        <f>IFERROR(VLOOKUP(E47,Préroulés_Sativa[],12,FALSE),"-")</f>
        <v>x</v>
      </c>
      <c r="C47" s="287">
        <f>IFERROR(VLOOKUP(E47,Préroulés_Sativa[],13,FALSE),"-")</f>
        <v>0.5</v>
      </c>
      <c r="D47" s="372" t="str">
        <f>IFERROR(VLOOKUP(E47,Préroulés_Sativa[],14,FALSE),"-")</f>
        <v>g</v>
      </c>
      <c r="E47" s="198" t="s">
        <v>146</v>
      </c>
      <c r="F47" s="527" t="str">
        <f>IFERROR(VLOOKUP(E47,Préroulés_Sativa[],6,FALSE),"-")</f>
        <v>7ACRES</v>
      </c>
      <c r="G47" s="231">
        <f>IFERROR(VLOOKUP(E47,Préroulés_Sativa[],16,FALSE),"-")</f>
        <v>9.5</v>
      </c>
      <c r="H47" s="187">
        <v>0.17</v>
      </c>
      <c r="I47" s="170" t="s">
        <v>42</v>
      </c>
      <c r="J47" s="229" t="str">
        <f>IFERROR(VLOOKUP(E47,Préroulés_Sativa[],8,FALSE),"-")</f>
        <v>Sucré / Épicé</v>
      </c>
      <c r="K47" s="213" t="str">
        <f>IFERROR(VLOOKUP(E47,Préroulés_Sativa[],2,FALSE),"-")</f>
        <v>-</v>
      </c>
    </row>
    <row r="48" spans="1:17" ht="23.25" customHeight="1">
      <c r="A48" s="177">
        <f>IFERROR(VLOOKUP(E48,Préroulés_Sativa[],11,FALSE),"-")</f>
        <v>2</v>
      </c>
      <c r="B48" s="183" t="str">
        <f>IFERROR(VLOOKUP(E48,Préroulés_Sativa[],12,FALSE),"-")</f>
        <v>x</v>
      </c>
      <c r="C48" s="287">
        <f>IFERROR(VLOOKUP(E48,Préroulés_Sativa[],13,FALSE),"-")</f>
        <v>0.5</v>
      </c>
      <c r="D48" s="891" t="str">
        <f>IFERROR(VLOOKUP(E48,Préroulés_Sativa[],14,FALSE),"-")</f>
        <v>g</v>
      </c>
      <c r="E48" s="198" t="s">
        <v>215</v>
      </c>
      <c r="F48" s="527" t="str">
        <f>IFERROR(VLOOKUP(E48,Préroulés_Sativa[],6,FALSE),"-")</f>
        <v>Nueva+</v>
      </c>
      <c r="G48" s="498">
        <f>IFERROR(VLOOKUP(E48,Préroulés_Sativa[],16,FALSE),"-")</f>
        <v>10</v>
      </c>
      <c r="H48" s="187">
        <v>0</v>
      </c>
      <c r="I48" s="170">
        <v>0.13</v>
      </c>
      <c r="J48" s="229" t="str">
        <f>IFERROR(VLOOKUP(E48,Préroulés_Sativa[],8,FALSE),"-")</f>
        <v>Boisé / Citronné</v>
      </c>
      <c r="K48" s="213" t="str">
        <f>IFERROR(VLOOKUP(E48,Préroulés_Sativa[],2,FALSE),"-")</f>
        <v>Qc</v>
      </c>
    </row>
    <row r="49" spans="1:11" ht="23.25" customHeight="1">
      <c r="A49" s="177">
        <f>IFERROR(VLOOKUP(E49,Préroulés_Sativa[],11,FALSE),"-")</f>
        <v>3</v>
      </c>
      <c r="B49" s="183" t="str">
        <f>IFERROR(VLOOKUP(E49,Préroulés_Sativa[],12,FALSE),"-")</f>
        <v>x</v>
      </c>
      <c r="C49" s="287">
        <f>IFERROR(VLOOKUP(E49,Préroulés_Sativa[],13,FALSE),"-")</f>
        <v>0.5</v>
      </c>
      <c r="D49" s="372" t="str">
        <f>IFERROR(VLOOKUP(E49,Préroulés_Sativa[],14,FALSE),"-")</f>
        <v>g</v>
      </c>
      <c r="E49" s="198" t="s">
        <v>147</v>
      </c>
      <c r="F49" s="527" t="str">
        <f>IFERROR(VLOOKUP(E49,Préroulés_Sativa[],6,FALSE),"-")</f>
        <v>5 Points Cannabis</v>
      </c>
      <c r="G49" s="231">
        <f>IFERROR(VLOOKUP(E49,Préroulés_Sativa[],16,FALSE),"-")</f>
        <v>16.2</v>
      </c>
      <c r="H49" s="187">
        <v>0.28999999999999998</v>
      </c>
      <c r="I49" s="170"/>
      <c r="J49" s="229" t="str">
        <f>IFERROR(VLOOKUP(E49,Préroulés_Sativa[],8,FALSE),"-")</f>
        <v>Citronné / Terreux</v>
      </c>
      <c r="K49" s="213" t="str">
        <f>IFERROR(VLOOKUP(E49,Préroulés_Sativa[],2,FALSE),"-")</f>
        <v>Qc</v>
      </c>
    </row>
    <row r="50" spans="1:11" ht="23.25" customHeight="1">
      <c r="A50" s="177">
        <f>IFERROR(VLOOKUP(E50,Préroulés_Sativa[],11,FALSE),"-")</f>
        <v>3</v>
      </c>
      <c r="B50" s="183" t="str">
        <f>IFERROR(VLOOKUP(E50,Préroulés_Sativa[],12,FALSE),"-")</f>
        <v>x</v>
      </c>
      <c r="C50" s="287">
        <f>IFERROR(VLOOKUP(E50,Préroulés_Sativa[],13,FALSE),"-")</f>
        <v>0.5</v>
      </c>
      <c r="D50" s="372" t="str">
        <f>IFERROR(VLOOKUP(E50,Préroulés_Sativa[],14,FALSE),"-")</f>
        <v>g</v>
      </c>
      <c r="E50" s="198" t="s">
        <v>148</v>
      </c>
      <c r="F50" s="527" t="str">
        <f>IFERROR(VLOOKUP(E50,Préroulés_Sativa[],6,FALSE),"-")</f>
        <v>Weed Me</v>
      </c>
      <c r="G50" s="498">
        <f>IFERROR(VLOOKUP(E50,Préroulés_Sativa[],16,FALSE),"-")</f>
        <v>16.899999999999999</v>
      </c>
      <c r="H50" s="187">
        <v>0.28000000000000003</v>
      </c>
      <c r="I50" s="170" t="s">
        <v>42</v>
      </c>
      <c r="J50" s="229" t="str">
        <f>IFERROR(VLOOKUP(E50,Préroulés_Sativa[],8,FALSE),"-")</f>
        <v>Épicé / Floral</v>
      </c>
      <c r="K50" s="213" t="str">
        <f>IFERROR(VLOOKUP(E50,Préroulés_Sativa[],2,FALSE),"-")</f>
        <v>-</v>
      </c>
    </row>
    <row r="51" spans="1:11" ht="23.25" customHeight="1">
      <c r="A51" s="177">
        <f>IFERROR(VLOOKUP(E51,Préroulés_Sativa[],11,FALSE),"-")</f>
        <v>3</v>
      </c>
      <c r="B51" s="183" t="str">
        <f>IFERROR(VLOOKUP(E51,Préroulés_Sativa[],12,FALSE),"-")</f>
        <v>x</v>
      </c>
      <c r="C51" s="287">
        <f>IFERROR(VLOOKUP(E51,Préroulés_Sativa[],13,FALSE),"-")</f>
        <v>0.5</v>
      </c>
      <c r="D51" s="372" t="str">
        <f>IFERROR(VLOOKUP(E51,Préroulés_Sativa[],14,FALSE),"-")</f>
        <v>g</v>
      </c>
      <c r="E51" s="198" t="s">
        <v>149</v>
      </c>
      <c r="F51" s="527" t="str">
        <f>IFERROR(VLOOKUP(E51,Préroulés_Sativa[],6,FALSE),"-")</f>
        <v>Carmel Cannabis</v>
      </c>
      <c r="G51" s="498">
        <f>IFERROR(VLOOKUP(E51,Préroulés_Sativa[],16,FALSE),"-")</f>
        <v>23.4</v>
      </c>
      <c r="H51" s="187">
        <v>0.28000000000000003</v>
      </c>
      <c r="I51" s="170" t="s">
        <v>42</v>
      </c>
      <c r="J51" s="229" t="str">
        <f>IFERROR(VLOOKUP(E51,Préroulés_Sativa[],8,FALSE),"-")</f>
        <v>Citronné</v>
      </c>
      <c r="K51" s="213" t="str">
        <f>IFERROR(VLOOKUP(E51,Préroulés_Sativa[],2,FALSE),"-")</f>
        <v>-</v>
      </c>
    </row>
    <row r="52" spans="1:11" ht="23.25" customHeight="1">
      <c r="A52" s="177">
        <f>IFERROR(VLOOKUP(E52,Préroulés_Sativa[],11,FALSE),"-")</f>
        <v>3</v>
      </c>
      <c r="B52" s="183" t="str">
        <f>IFERROR(VLOOKUP(E52,Préroulés_Sativa[],12,FALSE),"-")</f>
        <v>x</v>
      </c>
      <c r="C52" s="287">
        <f>IFERROR(VLOOKUP(E52,Préroulés_Sativa[],13,FALSE),"-")</f>
        <v>0.5</v>
      </c>
      <c r="D52" s="372" t="str">
        <f>IFERROR(VLOOKUP(E52,Préroulés_Sativa[],14,FALSE),"-")</f>
        <v>g</v>
      </c>
      <c r="E52" s="198" t="s">
        <v>216</v>
      </c>
      <c r="F52" s="527" t="str">
        <f>IFERROR(VLOOKUP(E52,Préroulés_Sativa[],6,FALSE),"-")</f>
        <v>Fleurons</v>
      </c>
      <c r="G52" s="231">
        <f>IFERROR(VLOOKUP(E52,Préroulés_Sativa[],16,FALSE),"-")</f>
        <v>11.4</v>
      </c>
      <c r="H52" s="187">
        <v>0.25</v>
      </c>
      <c r="I52" s="170"/>
      <c r="J52" s="229" t="str">
        <f>IFERROR(VLOOKUP(E52,Préroulés_Sativa[],8,FALSE),"-")</f>
        <v>- / -</v>
      </c>
      <c r="K52" s="213" t="str">
        <f>IFERROR(VLOOKUP(E52,Préroulés_Sativa[],2,FALSE),"-")</f>
        <v>Qc</v>
      </c>
    </row>
    <row r="53" spans="1:11" ht="23.25" customHeight="1">
      <c r="A53" s="177">
        <f>IFERROR(VLOOKUP(E53,Préroulés_Sativa[],11,FALSE),"-")</f>
        <v>3</v>
      </c>
      <c r="B53" s="183" t="str">
        <f>IFERROR(VLOOKUP(E53,Préroulés_Sativa[],12,FALSE),"-")</f>
        <v>x</v>
      </c>
      <c r="C53" s="287">
        <f>IFERROR(VLOOKUP(E53,Préroulés_Sativa[],13,FALSE),"-")</f>
        <v>0.5</v>
      </c>
      <c r="D53" s="372" t="str">
        <f>IFERROR(VLOOKUP(E53,Préroulés_Sativa[],14,FALSE),"-")</f>
        <v>g</v>
      </c>
      <c r="E53" s="198" t="s">
        <v>150</v>
      </c>
      <c r="F53" s="527" t="str">
        <f>IFERROR(VLOOKUP(E53,Préroulés_Sativa[],6,FALSE),"-")</f>
        <v>Wô Là</v>
      </c>
      <c r="G53" s="231">
        <f>IFERROR(VLOOKUP(E53,Préroulés_Sativa[],16,FALSE),"-")</f>
        <v>12</v>
      </c>
      <c r="H53" s="187">
        <v>0.23</v>
      </c>
      <c r="I53" s="170"/>
      <c r="J53" s="229" t="str">
        <f>IFERROR(VLOOKUP(E53,Préroulés_Sativa[],8,FALSE),"-")</f>
        <v>Citronné / Diesel</v>
      </c>
      <c r="K53" s="213" t="str">
        <f>IFERROR(VLOOKUP(E53,Préroulés_Sativa[],2,FALSE),"-")</f>
        <v>-</v>
      </c>
    </row>
    <row r="54" spans="1:11" ht="23.25" customHeight="1">
      <c r="A54" s="177">
        <f>IFERROR(VLOOKUP(E54,Préroulés_Sativa[],11,FALSE),"-")</f>
        <v>3</v>
      </c>
      <c r="B54" s="183" t="str">
        <f>IFERROR(VLOOKUP(E54,Préroulés_Sativa[],12,FALSE),"-")</f>
        <v>x</v>
      </c>
      <c r="C54" s="287">
        <f>IFERROR(VLOOKUP(E54,Préroulés_Sativa[],13,FALSE),"-")</f>
        <v>0.5</v>
      </c>
      <c r="D54" s="372" t="str">
        <f>IFERROR(VLOOKUP(E54,Préroulés_Sativa[],14,FALSE),"-")</f>
        <v>g</v>
      </c>
      <c r="E54" s="198" t="s">
        <v>151</v>
      </c>
      <c r="F54" s="527" t="str">
        <f>IFERROR(VLOOKUP(E54,Préroulés_Sativa[],6,FALSE),"-")</f>
        <v>Spinach</v>
      </c>
      <c r="G54" s="231">
        <f>IFERROR(VLOOKUP(E54,Préroulés_Sativa[],16,FALSE),"-")</f>
        <v>11.9</v>
      </c>
      <c r="H54" s="187">
        <v>0.22</v>
      </c>
      <c r="I54" s="170"/>
      <c r="J54" s="229" t="str">
        <f>IFERROR(VLOOKUP(E54,Préroulés_Sativa[],8,FALSE),"-")</f>
        <v>Citronnée / Diesel</v>
      </c>
      <c r="K54" s="213" t="str">
        <f>IFERROR(VLOOKUP(E54,Préroulés_Sativa[],2,FALSE),"-")</f>
        <v>-</v>
      </c>
    </row>
    <row r="55" spans="1:11" ht="23.25" customHeight="1">
      <c r="A55" s="177">
        <f>IFERROR(VLOOKUP(E55,Préroulés_Sativa[],11,FALSE),"-")</f>
        <v>3</v>
      </c>
      <c r="B55" s="183" t="str">
        <f>IFERROR(VLOOKUP(E55,Préroulés_Sativa[],12,FALSE),"-")</f>
        <v>x</v>
      </c>
      <c r="C55" s="287">
        <f>IFERROR(VLOOKUP(E55,Préroulés_Sativa[],13,FALSE),"-")</f>
        <v>0.5</v>
      </c>
      <c r="D55" s="372" t="str">
        <f>IFERROR(VLOOKUP(E55,Préroulés_Sativa[],14,FALSE),"-")</f>
        <v>g</v>
      </c>
      <c r="E55" s="198" t="s">
        <v>152</v>
      </c>
      <c r="F55" s="527" t="str">
        <f>IFERROR(VLOOKUP(E55,Préroulés_Sativa[],6,FALSE),"-")</f>
        <v>Promenade</v>
      </c>
      <c r="G55" s="231">
        <f>IFERROR(VLOOKUP(E55,Préroulés_Sativa[],16,FALSE),"-")</f>
        <v>9.9</v>
      </c>
      <c r="H55" s="187">
        <v>0.19</v>
      </c>
      <c r="I55" s="170" t="s">
        <v>42</v>
      </c>
      <c r="J55" s="229" t="str">
        <f>IFERROR(VLOOKUP(E55,Préroulés_Sativa[],8,FALSE),"-")</f>
        <v>Fruité / Citronné</v>
      </c>
      <c r="K55" s="213" t="str">
        <f>IFERROR(VLOOKUP(E55,Préroulés_Sativa[],2,FALSE),"-")</f>
        <v>-</v>
      </c>
    </row>
    <row r="56" spans="1:11" ht="23.25" customHeight="1">
      <c r="A56" s="177">
        <f>IFERROR(VLOOKUP(E56,Préroulés_Sativa[],11,FALSE),"-")</f>
        <v>3</v>
      </c>
      <c r="B56" s="183" t="str">
        <f>IFERROR(VLOOKUP(E56,Préroulés_Sativa[],12,FALSE),"-")</f>
        <v>x</v>
      </c>
      <c r="C56" s="287">
        <f>IFERROR(VLOOKUP(E56,Préroulés_Sativa[],13,FALSE),"-")</f>
        <v>0.5</v>
      </c>
      <c r="D56" s="372" t="str">
        <f>IFERROR(VLOOKUP(E56,Préroulés_Sativa[],14,FALSE),"-")</f>
        <v>g</v>
      </c>
      <c r="E56" s="198" t="s">
        <v>153</v>
      </c>
      <c r="F56" s="527" t="str">
        <f>IFERROR(VLOOKUP(E56,Préroulés_Sativa[],6,FALSE),"-")</f>
        <v>San Rafael '71</v>
      </c>
      <c r="G56" s="231">
        <f>IFERROR(VLOOKUP(E56,Préroulés_Sativa[],16,FALSE),"-")</f>
        <v>17</v>
      </c>
      <c r="H56" s="187">
        <v>0.09</v>
      </c>
      <c r="I56" s="170" t="s">
        <v>42</v>
      </c>
      <c r="J56" s="229" t="str">
        <f>IFERROR(VLOOKUP(E56,Préroulés_Sativa[],8,FALSE),"-")</f>
        <v>Citronné / -</v>
      </c>
      <c r="K56" s="213" t="str">
        <f>IFERROR(VLOOKUP(E56,Préroulés_Sativa[],2,FALSE),"-")</f>
        <v>-</v>
      </c>
    </row>
    <row r="57" spans="1:11" ht="23.25" customHeight="1">
      <c r="A57" s="177">
        <f>IFERROR(VLOOKUP(E57,Préroulés_Sativa[],11,FALSE),"-")</f>
        <v>3</v>
      </c>
      <c r="B57" s="183" t="str">
        <f>IFERROR(VLOOKUP(E57,Préroulés_Sativa[],12,FALSE),"-")</f>
        <v>x</v>
      </c>
      <c r="C57" s="179">
        <f>IFERROR(VLOOKUP(E57,Préroulés_Sativa[],13,FALSE),"-")</f>
        <v>0.33</v>
      </c>
      <c r="D57" s="214" t="str">
        <f>IFERROR(VLOOKUP(E57,Préroulés_Sativa[],14,FALSE),"-")</f>
        <v>g</v>
      </c>
      <c r="E57" s="198" t="s">
        <v>74</v>
      </c>
      <c r="F57" s="212" t="str">
        <f>IFERROR(VLOOKUP(E57,Préroulés_Sativa[],6,FALSE),"-")</f>
        <v>Solei</v>
      </c>
      <c r="G57" s="210">
        <f>IFERROR(VLOOKUP(E57,Préroulés_Sativa[],16,FALSE),"-")</f>
        <v>9.4</v>
      </c>
      <c r="H57" s="187">
        <v>0</v>
      </c>
      <c r="I57" s="170">
        <v>0.13</v>
      </c>
      <c r="J57" s="172" t="str">
        <f>IFERROR(VLOOKUP(E57,Préroulés_Sativa[],8,FALSE),"-")</f>
        <v>Moufette / Épicé</v>
      </c>
      <c r="K57" s="213" t="str">
        <f>IFERROR(VLOOKUP(E57,Préroulés_Sativa[],2,FALSE),"-")</f>
        <v>-</v>
      </c>
    </row>
    <row r="58" spans="1:11" ht="23.25" customHeight="1">
      <c r="A58" s="177">
        <f>IFERROR(VLOOKUP(E58,Préroulés_Sativa[],11,FALSE),"-")</f>
        <v>5</v>
      </c>
      <c r="B58" s="183" t="str">
        <f>IFERROR(VLOOKUP(E58,Préroulés_Sativa[],12,FALSE),"-")</f>
        <v>x</v>
      </c>
      <c r="C58" s="287">
        <f>IFERROR(VLOOKUP(E58,Préroulés_Sativa[],13,FALSE),"-")</f>
        <v>0.5</v>
      </c>
      <c r="D58" s="372" t="str">
        <f>IFERROR(VLOOKUP(E58,Préroulés_Sativa[],14,FALSE),"-")</f>
        <v>g</v>
      </c>
      <c r="E58" s="198" t="s">
        <v>219</v>
      </c>
      <c r="F58" s="527" t="str">
        <f>IFERROR(VLOOKUP(E58,Préroulés_Sativa[],6,FALSE),"-")</f>
        <v>OMY</v>
      </c>
      <c r="G58" s="231">
        <f>IFERROR(VLOOKUP(E58,Préroulés_Sativa[],16,FALSE),"-")</f>
        <v>19.899999999999999</v>
      </c>
      <c r="H58" s="187">
        <v>0.28999999999999998</v>
      </c>
      <c r="I58" s="170"/>
      <c r="J58" s="229" t="str">
        <f>IFERROR(VLOOKUP(E58,Préroulés_Sativa[],8,FALSE),"-")</f>
        <v>Citronné / Diesel</v>
      </c>
      <c r="K58" s="213" t="str">
        <f>IFERROR(VLOOKUP(E58,Préroulés_Sativa[],2,FALSE),"-")</f>
        <v>Qc</v>
      </c>
    </row>
    <row r="59" spans="1:11" ht="23.25" customHeight="1">
      <c r="A59" s="177">
        <f>IFERROR(VLOOKUP(E59,Préroulés_Sativa[],11,FALSE),"-")</f>
        <v>5</v>
      </c>
      <c r="B59" s="183" t="str">
        <f>IFERROR(VLOOKUP(E59,Préroulés_Sativa[],12,FALSE),"-")</f>
        <v>x</v>
      </c>
      <c r="C59" s="287">
        <f>IFERROR(VLOOKUP(E59,Préroulés_Sativa[],13,FALSE),"-")</f>
        <v>0.5</v>
      </c>
      <c r="D59" s="372" t="str">
        <f>IFERROR(VLOOKUP(E59,Préroulés_Sativa[],14,FALSE),"-")</f>
        <v>g</v>
      </c>
      <c r="E59" s="198" t="s">
        <v>156</v>
      </c>
      <c r="F59" s="527" t="str">
        <f>IFERROR(VLOOKUP(E59,Préroulés_Sativa[],6,FALSE),"-")</f>
        <v>MTL Cannabis</v>
      </c>
      <c r="G59" s="231">
        <f>IFERROR(VLOOKUP(E59,Préroulés_Sativa[],16,FALSE),"-")</f>
        <v>24.9</v>
      </c>
      <c r="H59" s="187">
        <v>0.28999999999999998</v>
      </c>
      <c r="I59" s="170"/>
      <c r="J59" s="229" t="str">
        <f>IFERROR(VLOOKUP(E59,Préroulés_Sativa[],8,FALSE),"-")</f>
        <v>Sucré / Fruité</v>
      </c>
      <c r="K59" s="213" t="str">
        <f>IFERROR(VLOOKUP(E59,Préroulés_Sativa[],2,FALSE),"-")</f>
        <v>Qc</v>
      </c>
    </row>
    <row r="60" spans="1:11" ht="23.25" customHeight="1">
      <c r="A60" s="177">
        <f>IFERROR(VLOOKUP(E60,Préroulés_Sativa[],11,FALSE),"-")</f>
        <v>5</v>
      </c>
      <c r="B60" s="183" t="str">
        <f>IFERROR(VLOOKUP(E60,Préroulés_Sativa[],12,FALSE),"-")</f>
        <v>x</v>
      </c>
      <c r="C60" s="287">
        <f>IFERROR(VLOOKUP(E60,Préroulés_Sativa[],13,FALSE),"-")</f>
        <v>0.5</v>
      </c>
      <c r="D60" s="372" t="str">
        <f>IFERROR(VLOOKUP(E60,Préroulés_Sativa[],14,FALSE),"-")</f>
        <v>g</v>
      </c>
      <c r="E60" s="198" t="s">
        <v>157</v>
      </c>
      <c r="F60" s="527" t="str">
        <f>IFERROR(VLOOKUP(E60,Préroulés_Sativa[],6,FALSE),"-")</f>
        <v>Ono Cannabis</v>
      </c>
      <c r="G60" s="231">
        <f>IFERROR(VLOOKUP(E60,Préroulés_Sativa[],16,FALSE),"-")</f>
        <v>24.9</v>
      </c>
      <c r="H60" s="187">
        <v>0.28999999999999998</v>
      </c>
      <c r="I60" s="170"/>
      <c r="J60" s="229" t="str">
        <f>IFERROR(VLOOKUP(E60,Préroulés_Sativa[],8,FALSE),"-")</f>
        <v>Fruité / Sucré</v>
      </c>
      <c r="K60" s="213" t="str">
        <f>IFERROR(VLOOKUP(E60,Préroulés_Sativa[],2,FALSE),"-")</f>
        <v>Qc</v>
      </c>
    </row>
    <row r="61" spans="1:11" ht="23.25" customHeight="1">
      <c r="A61" s="177">
        <f>IFERROR(VLOOKUP(E61,Préroulés_Sativa[],11,FALSE),"-")</f>
        <v>5</v>
      </c>
      <c r="B61" s="183" t="str">
        <f>IFERROR(VLOOKUP(E61,Préroulés_Sativa[],12,FALSE),"-")</f>
        <v>x</v>
      </c>
      <c r="C61" s="179">
        <f>IFERROR(VLOOKUP(E61,Préroulés_Sativa[],13,FALSE),"-")</f>
        <v>0.5</v>
      </c>
      <c r="D61" s="214" t="str">
        <f>IFERROR(VLOOKUP(E61,Préroulés_Sativa[],14,FALSE),"-")</f>
        <v>g</v>
      </c>
      <c r="E61" s="198" t="s">
        <v>160</v>
      </c>
      <c r="F61" s="212" t="str">
        <f>IFERROR(VLOOKUP(E61,Préroulés_Sativa[],6,FALSE),"-")</f>
        <v>QcGoldtech</v>
      </c>
      <c r="G61" s="210">
        <f>IFERROR(VLOOKUP(E61,Préroulés_Sativa[],16,FALSE),"-")</f>
        <v>19.600000000000001</v>
      </c>
      <c r="H61" s="187">
        <v>0.28999999999999998</v>
      </c>
      <c r="I61" s="170" t="s">
        <v>42</v>
      </c>
      <c r="J61" s="172" t="str">
        <f>IFERROR(VLOOKUP(E61,Préroulés_Sativa[],8,FALSE),"-")</f>
        <v>Sucré / Boisé</v>
      </c>
      <c r="K61" s="213" t="str">
        <f>IFERROR(VLOOKUP(E61,Préroulés_Sativa[],2,FALSE),"-")</f>
        <v>Qc</v>
      </c>
    </row>
    <row r="62" spans="1:11" ht="23.25" customHeight="1">
      <c r="A62" s="177">
        <f>IFERROR(VLOOKUP(E62,Préroulés_Sativa[],11,FALSE),"-")</f>
        <v>5</v>
      </c>
      <c r="B62" s="183" t="str">
        <f>IFERROR(VLOOKUP(E62,Préroulés_Sativa[],12,FALSE),"-")</f>
        <v>x</v>
      </c>
      <c r="C62" s="179">
        <f>IFERROR(VLOOKUP(E62,Préroulés_Sativa[],13,FALSE),"-")</f>
        <v>0.5</v>
      </c>
      <c r="D62" s="214" t="str">
        <f>IFERROR(VLOOKUP(E62,Préroulés_Sativa[],14,FALSE),"-")</f>
        <v>g</v>
      </c>
      <c r="E62" s="198" t="s">
        <v>158</v>
      </c>
      <c r="F62" s="212" t="str">
        <f>IFERROR(VLOOKUP(E62,Préroulés_Sativa[],6,FALSE),"-")</f>
        <v>Blanh</v>
      </c>
      <c r="G62" s="210">
        <f>IFERROR(VLOOKUP(E62,Préroulés_Sativa[],16,FALSE),"-")</f>
        <v>20.9</v>
      </c>
      <c r="H62" s="187">
        <v>0.28000000000000003</v>
      </c>
      <c r="I62" s="170" t="s">
        <v>42</v>
      </c>
      <c r="J62" s="172" t="str">
        <f>IFERROR(VLOOKUP(E62,Préroulés_Sativa[],8,FALSE),"-")</f>
        <v>- / -</v>
      </c>
      <c r="K62" s="213" t="str">
        <f>IFERROR(VLOOKUP(E62,Préroulés_Sativa[],2,FALSE),"-")</f>
        <v>Qc</v>
      </c>
    </row>
    <row r="63" spans="1:11" ht="23.25" customHeight="1">
      <c r="A63" s="177">
        <f>IFERROR(VLOOKUP(E63,Préroulés_Sativa[],11,FALSE),"-")</f>
        <v>5</v>
      </c>
      <c r="B63" s="183" t="str">
        <f>IFERROR(VLOOKUP(E63,Préroulés_Sativa[],12,FALSE),"-")</f>
        <v>x</v>
      </c>
      <c r="C63" s="287">
        <f>IFERROR(VLOOKUP(E63,Préroulés_Sativa[],13,FALSE),"-")</f>
        <v>0.33</v>
      </c>
      <c r="D63" s="372" t="str">
        <f>IFERROR(VLOOKUP(E63,Préroulés_Sativa[],14,FALSE),"-")</f>
        <v>g</v>
      </c>
      <c r="E63" s="198" t="s">
        <v>155</v>
      </c>
      <c r="F63" s="527" t="str">
        <f>IFERROR(VLOOKUP(E63,Préroulés_Sativa[],6,FALSE),"-")</f>
        <v>Pure Laine Cannabis</v>
      </c>
      <c r="G63" s="231">
        <f>IFERROR(VLOOKUP(E63,Préroulés_Sativa[],16,FALSE),"-")</f>
        <v>13.4</v>
      </c>
      <c r="H63" s="187">
        <v>0.27</v>
      </c>
      <c r="I63" s="170" t="s">
        <v>42</v>
      </c>
      <c r="J63" s="229" t="str">
        <f>IFERROR(VLOOKUP(E63,Préroulés_Sativa[],8,FALSE),"-")</f>
        <v>Floral / Citronné</v>
      </c>
      <c r="K63" s="213" t="str">
        <f>IFERROR(VLOOKUP(E63,Préroulés_Sativa[],2,FALSE),"-")</f>
        <v>Qc</v>
      </c>
    </row>
    <row r="64" spans="1:11" ht="23.25" customHeight="1">
      <c r="A64" s="177">
        <f>IFERROR(VLOOKUP(E64,Préroulés_Sativa[],11,FALSE),"-")</f>
        <v>5</v>
      </c>
      <c r="B64" s="183" t="str">
        <f>IFERROR(VLOOKUP(E64,Préroulés_Sativa[],12,FALSE),"-")</f>
        <v>x</v>
      </c>
      <c r="C64" s="287">
        <f>IFERROR(VLOOKUP(E64,Préroulés_Sativa[],13,FALSE),"-")</f>
        <v>0.3</v>
      </c>
      <c r="D64" s="891" t="str">
        <f>IFERROR(VLOOKUP(E64,Préroulés_Sativa[],14,FALSE),"-")</f>
        <v>g</v>
      </c>
      <c r="E64" s="198" t="s">
        <v>217</v>
      </c>
      <c r="F64" s="527" t="str">
        <f>IFERROR(VLOOKUP(E64,Préroulés_Sativa[],6,FALSE),"-")</f>
        <v>Simply Bare</v>
      </c>
      <c r="G64" s="498">
        <f>IFERROR(VLOOKUP(E64,Préroulés_Sativa[],16,FALSE),"-")</f>
        <v>23.4</v>
      </c>
      <c r="H64" s="187">
        <v>0.27</v>
      </c>
      <c r="I64" s="170"/>
      <c r="J64" s="229" t="str">
        <f>IFERROR(VLOOKUP(E64,Préroulés_Sativa[],8,FALSE),"-")</f>
        <v>Fruité / -</v>
      </c>
      <c r="K64" s="213" t="str">
        <f>IFERROR(VLOOKUP(E64,Préroulés_Sativa[],2,FALSE),"-")</f>
        <v>-</v>
      </c>
    </row>
    <row r="65" spans="1:11" ht="23.25" customHeight="1">
      <c r="A65" s="177">
        <f>IFERROR(VLOOKUP(E65,Préroulés_Sativa[],11,FALSE),"-")</f>
        <v>5</v>
      </c>
      <c r="B65" s="183" t="str">
        <f>IFERROR(VLOOKUP(E65,Préroulés_Sativa[],12,FALSE),"-")</f>
        <v>x</v>
      </c>
      <c r="C65" s="287">
        <f>IFERROR(VLOOKUP(E65,Préroulés_Sativa[],13,FALSE),"-")</f>
        <v>0.5</v>
      </c>
      <c r="D65" s="372" t="str">
        <f>IFERROR(VLOOKUP(E65,Préroulés_Sativa[],14,FALSE),"-")</f>
        <v>g</v>
      </c>
      <c r="E65" s="198" t="s">
        <v>218</v>
      </c>
      <c r="F65" s="527" t="str">
        <f>IFERROR(VLOOKUP(E65,Préroulés_Sativa[],6,FALSE),"-")</f>
        <v>Ar.go</v>
      </c>
      <c r="G65" s="231">
        <f>IFERROR(VLOOKUP(E65,Préroulés_Sativa[],16,FALSE),"-")</f>
        <v>19.8</v>
      </c>
      <c r="H65" s="187">
        <v>0.26</v>
      </c>
      <c r="I65" s="170"/>
      <c r="J65" s="229" t="str">
        <f>IFERROR(VLOOKUP(E65,Préroulés_Sativa[],8,FALSE),"-")</f>
        <v>Fruité / Sucre</v>
      </c>
      <c r="K65" s="213" t="str">
        <f>IFERROR(VLOOKUP(E65,Préroulés_Sativa[],2,FALSE),"-")</f>
        <v>Qc</v>
      </c>
    </row>
    <row r="66" spans="1:11" ht="23.25" customHeight="1">
      <c r="A66" s="177">
        <f>IFERROR(VLOOKUP(E66,Préroulés_Sativa[],11,FALSE),"-")</f>
        <v>5</v>
      </c>
      <c r="B66" s="183" t="str">
        <f>IFERROR(VLOOKUP(E66,Préroulés_Sativa[],12,FALSE),"-")</f>
        <v>x</v>
      </c>
      <c r="C66" s="287">
        <f>IFERROR(VLOOKUP(E66,Préroulés_Sativa[],13,FALSE),"-")</f>
        <v>0.5</v>
      </c>
      <c r="D66" s="372" t="str">
        <f>IFERROR(VLOOKUP(E66,Préroulés_Sativa[],14,FALSE),"-")</f>
        <v>g</v>
      </c>
      <c r="E66" s="198" t="s">
        <v>159</v>
      </c>
      <c r="F66" s="527" t="str">
        <f>IFERROR(VLOOKUP(E66,Préroulés_Sativa[],6,FALSE),"-")</f>
        <v>Nueva+</v>
      </c>
      <c r="G66" s="231">
        <f>IFERROR(VLOOKUP(E66,Préroulés_Sativa[],16,FALSE),"-")</f>
        <v>30.1</v>
      </c>
      <c r="H66" s="187">
        <v>0.26</v>
      </c>
      <c r="I66" s="170" t="s">
        <v>42</v>
      </c>
      <c r="J66" s="229" t="str">
        <f>IFERROR(VLOOKUP(E66,Préroulés_Sativa[],8,FALSE),"-")</f>
        <v>Fruité / Sucré</v>
      </c>
      <c r="K66" s="213" t="str">
        <f>IFERROR(VLOOKUP(E66,Préroulés_Sativa[],2,FALSE),"-")</f>
        <v>Qc</v>
      </c>
    </row>
    <row r="67" spans="1:11" ht="23.25" customHeight="1">
      <c r="A67" s="177">
        <f>IFERROR(VLOOKUP(E67,Préroulés_Sativa[],11,FALSE),"-")</f>
        <v>5</v>
      </c>
      <c r="B67" s="183" t="str">
        <f>IFERROR(VLOOKUP(E67,Préroulés_Sativa[],12,FALSE),"-")</f>
        <v>x</v>
      </c>
      <c r="C67" s="287">
        <f>IFERROR(VLOOKUP(E67,Préroulés_Sativa[],13,FALSE),"-")</f>
        <v>0.5</v>
      </c>
      <c r="D67" s="372" t="str">
        <f>IFERROR(VLOOKUP(E67,Préroulés_Sativa[],14,FALSE),"-")</f>
        <v>g</v>
      </c>
      <c r="E67" s="198" t="s">
        <v>220</v>
      </c>
      <c r="F67" s="527" t="str">
        <f>IFERROR(VLOOKUP(E67,Préroulés_Sativa[],6,FALSE),"-")</f>
        <v>Retro Haze</v>
      </c>
      <c r="G67" s="231">
        <f>IFERROR(VLOOKUP(E67,Préroulés_Sativa[],16,FALSE),"-")</f>
        <v>29.1</v>
      </c>
      <c r="H67" s="187">
        <v>0.22</v>
      </c>
      <c r="I67" s="170"/>
      <c r="J67" s="229" t="str">
        <f>IFERROR(VLOOKUP(E67,Préroulés_Sativa[],8,FALSE),"-")</f>
        <v>Épicé / Terreux</v>
      </c>
      <c r="K67" s="213" t="str">
        <f>IFERROR(VLOOKUP(E67,Préroulés_Sativa[],2,FALSE),"-")</f>
        <v>Qc</v>
      </c>
    </row>
    <row r="68" spans="1:11" ht="23.25" customHeight="1">
      <c r="A68" s="177">
        <f>IFERROR(VLOOKUP(E68,Préroulés_Sativa[],11,FALSE),"-")</f>
        <v>5</v>
      </c>
      <c r="B68" s="183" t="str">
        <f>IFERROR(VLOOKUP(E68,Préroulés_Sativa[],12,FALSE),"-")</f>
        <v>x</v>
      </c>
      <c r="C68" s="287">
        <f>IFERROR(VLOOKUP(E68,Préroulés_Sativa[],13,FALSE),"-")</f>
        <v>0.5</v>
      </c>
      <c r="D68" s="372" t="str">
        <f>IFERROR(VLOOKUP(E68,Préroulés_Sativa[],14,FALSE),"-")</f>
        <v>g</v>
      </c>
      <c r="E68" s="198" t="s">
        <v>77</v>
      </c>
      <c r="F68" s="527" t="str">
        <f>IFERROR(VLOOKUP(E68,Préroulés_Sativa[],6,FALSE),"-")</f>
        <v>QcGoldtech</v>
      </c>
      <c r="G68" s="231">
        <f>IFERROR(VLOOKUP(E68,Préroulés_Sativa[],16,FALSE),"-")</f>
        <v>21.9</v>
      </c>
      <c r="H68" s="187">
        <v>0.22</v>
      </c>
      <c r="I68" s="170" t="s">
        <v>42</v>
      </c>
      <c r="J68" s="229" t="str">
        <f>IFERROR(VLOOKUP(E68,Préroulés_Sativa[],8,FALSE),"-")</f>
        <v>Épicé / Fruité</v>
      </c>
      <c r="K68" s="213" t="str">
        <f>IFERROR(VLOOKUP(E68,Préroulés_Sativa[],2,FALSE),"-")</f>
        <v>Qc</v>
      </c>
    </row>
    <row r="69" spans="1:11" ht="23.25">
      <c r="A69" s="177">
        <f>IFERROR(VLOOKUP(E69,Préroulés_Sativa[],11,FALSE),"-")</f>
        <v>5</v>
      </c>
      <c r="B69" s="183" t="str">
        <f>IFERROR(VLOOKUP(E69,Préroulés_Sativa[],12,FALSE),"-")</f>
        <v>x</v>
      </c>
      <c r="C69" s="287">
        <f>IFERROR(VLOOKUP(E69,Préroulés_Sativa[],13,FALSE),"-")</f>
        <v>0.5</v>
      </c>
      <c r="D69" s="372" t="str">
        <f>IFERROR(VLOOKUP(E69,Préroulés_Sativa[],14,FALSE),"-")</f>
        <v>g</v>
      </c>
      <c r="E69" s="198" t="s">
        <v>221</v>
      </c>
      <c r="F69" s="527" t="str">
        <f>IFERROR(VLOOKUP(E69,Préroulés_Sativa[],6,FALSE),"-")</f>
        <v>Irony</v>
      </c>
      <c r="G69" s="231">
        <f>IFERROR(VLOOKUP(E69,Préroulés_Sativa[],16,FALSE),"-")</f>
        <v>23.3</v>
      </c>
      <c r="H69" s="187">
        <v>0.2</v>
      </c>
      <c r="I69" s="170"/>
      <c r="J69" s="229" t="str">
        <f>IFERROR(VLOOKUP(E69,Préroulés_Sativa[],8,FALSE),"-")</f>
        <v>Épicé / Citronné</v>
      </c>
      <c r="K69" s="213" t="str">
        <f>IFERROR(VLOOKUP(E69,Préroulés_Sativa[],2,FALSE),"-")</f>
        <v>Qc</v>
      </c>
    </row>
    <row r="70" spans="1:11" ht="23.25">
      <c r="A70" s="177">
        <f>IFERROR(VLOOKUP(E70,Préroulés_Sativa[],11,FALSE),"-")</f>
        <v>5</v>
      </c>
      <c r="B70" s="183" t="str">
        <f>IFERROR(VLOOKUP(E70,Préroulés_Sativa[],12,FALSE),"-")</f>
        <v>x</v>
      </c>
      <c r="C70" s="287">
        <f>IFERROR(VLOOKUP(E70,Préroulés_Sativa[],13,FALSE),"-")</f>
        <v>0.5</v>
      </c>
      <c r="D70" s="372" t="str">
        <f>IFERROR(VLOOKUP(E70,Préroulés_Sativa[],14,FALSE),"-")</f>
        <v>g</v>
      </c>
      <c r="E70" s="198" t="s">
        <v>161</v>
      </c>
      <c r="F70" s="527">
        <f>IFERROR(VLOOKUP(E70,Préroulés_Sativa[],6,FALSE),"-")</f>
        <v>1964</v>
      </c>
      <c r="G70" s="231">
        <f>IFERROR(VLOOKUP(E70,Préroulés_Sativa[],16,FALSE),"-")</f>
        <v>23.9</v>
      </c>
      <c r="H70" s="187">
        <v>0.18</v>
      </c>
      <c r="I70" s="170"/>
      <c r="J70" s="229" t="str">
        <f>IFERROR(VLOOKUP(E70,Préroulés_Sativa[],8,FALSE),"-")</f>
        <v>Fruité / Sucré</v>
      </c>
      <c r="K70" s="213" t="str">
        <f>IFERROR(VLOOKUP(E70,Préroulés_Sativa[],2,FALSE),"-")</f>
        <v>-</v>
      </c>
    </row>
    <row r="71" spans="1:11" ht="23.25">
      <c r="A71" s="177">
        <f>IFERROR(VLOOKUP(E71,Préroulés_Sativa[],11,FALSE),"-")</f>
        <v>5</v>
      </c>
      <c r="B71" s="183" t="str">
        <f>IFERROR(VLOOKUP(E71,Préroulés_Sativa[],12,FALSE),"-")</f>
        <v>x</v>
      </c>
      <c r="C71" s="287">
        <f>IFERROR(VLOOKUP(E71,Préroulés_Sativa[],13,FALSE),"-")</f>
        <v>0.5</v>
      </c>
      <c r="D71" s="208" t="str">
        <f>IFERROR(VLOOKUP(E71,Préroulés_Sativa[],14,FALSE),"-")</f>
        <v>g</v>
      </c>
      <c r="E71" s="198" t="s">
        <v>162</v>
      </c>
      <c r="F71" s="527" t="str">
        <f>IFERROR(VLOOKUP(E71,Préroulés_Sativa[],6,FALSE),"-")</f>
        <v>Bleuh Light</v>
      </c>
      <c r="G71" s="231">
        <f>IFERROR(VLOOKUP(E71,Préroulés_Sativa[],16,FALSE),"-")</f>
        <v>25</v>
      </c>
      <c r="H71" s="187">
        <v>0</v>
      </c>
      <c r="I71" s="170">
        <v>0.14000000000000001</v>
      </c>
      <c r="J71" s="229" t="str">
        <f>IFERROR(VLOOKUP(E71,Préroulés_Sativa[],8,FALSE),"-")</f>
        <v>Sucré / Épicé</v>
      </c>
      <c r="K71" s="213" t="str">
        <f>IFERROR(VLOOKUP(E71,Préroulés_Sativa[],2,FALSE),"-")</f>
        <v>-</v>
      </c>
    </row>
    <row r="72" spans="1:11" ht="23.25">
      <c r="A72" s="177">
        <f>IFERROR(VLOOKUP(E72,Préroulés_Sativa[],11,FALSE),"-")</f>
        <v>6</v>
      </c>
      <c r="B72" s="183" t="str">
        <f>IFERROR(VLOOKUP(E72,Préroulés_Sativa[],12,FALSE),"-")</f>
        <v>x</v>
      </c>
      <c r="C72" s="287">
        <f>IFERROR(VLOOKUP(E72,Préroulés_Sativa[],13,FALSE),"-")</f>
        <v>0.6</v>
      </c>
      <c r="D72" s="208" t="str">
        <f>IFERROR(VLOOKUP(E72,Préroulés_Sativa[],14,FALSE),"-")</f>
        <v>g</v>
      </c>
      <c r="E72" s="198" t="s">
        <v>78</v>
      </c>
      <c r="F72" s="527" t="str">
        <f>IFERROR(VLOOKUP(E72,Préroulés_Sativa[],6,FALSE),"-")</f>
        <v>Fleurs de Lise</v>
      </c>
      <c r="G72" s="231">
        <f>IFERROR(VLOOKUP(E72,Préroulés_Sativa[],16,FALSE),"-")</f>
        <v>34</v>
      </c>
      <c r="H72" s="187">
        <v>0.26</v>
      </c>
      <c r="I72" s="170" t="s">
        <v>42</v>
      </c>
      <c r="J72" s="229" t="str">
        <f>IFERROR(VLOOKUP(E72,Préroulés_Sativa[],8,FALSE),"-")</f>
        <v>Diesel / Citronné</v>
      </c>
      <c r="K72" s="213" t="str">
        <f>IFERROR(VLOOKUP(E72,Préroulés_Sativa[],2,FALSE),"-")</f>
        <v>Qc</v>
      </c>
    </row>
    <row r="73" spans="1:11" ht="23.25">
      <c r="A73" s="177">
        <f>IFERROR(VLOOKUP(E73,Préroulés_Sativa[],11,FALSE),"-")</f>
        <v>7</v>
      </c>
      <c r="B73" s="183" t="str">
        <f>IFERROR(VLOOKUP(E73,Préroulés_Sativa[],12,FALSE),"-")</f>
        <v>x</v>
      </c>
      <c r="C73" s="287">
        <f>IFERROR(VLOOKUP(E73,Préroulés_Sativa[],13,FALSE),"-")</f>
        <v>0.5</v>
      </c>
      <c r="D73" s="372" t="str">
        <f>IFERROR(VLOOKUP(E73,Préroulés_Sativa[],14,FALSE),"-")</f>
        <v>g</v>
      </c>
      <c r="E73" s="198" t="s">
        <v>222</v>
      </c>
      <c r="F73" s="527" t="str">
        <f>IFERROR(VLOOKUP(E73,Préroulés_Sativa[],6,FALSE),"-")</f>
        <v>San Rafael '71</v>
      </c>
      <c r="G73" s="231">
        <f>IFERROR(VLOOKUP(E73,Préroulés_Sativa[],16,FALSE),"-")</f>
        <v>31.1</v>
      </c>
      <c r="H73" s="187">
        <v>0.27</v>
      </c>
      <c r="I73" s="170"/>
      <c r="J73" s="229" t="str">
        <f>IFERROR(VLOOKUP(E73,Préroulés_Sativa[],8,FALSE),"-")</f>
        <v>Épicé / Fruité</v>
      </c>
      <c r="K73" s="213" t="str">
        <f>IFERROR(VLOOKUP(E73,Préroulés_Sativa[],2,FALSE),"-")</f>
        <v>-</v>
      </c>
    </row>
    <row r="74" spans="1:11" ht="23.25">
      <c r="A74" s="177">
        <f>IFERROR(VLOOKUP(E74,Préroulés_Sativa[],11,FALSE),"-")</f>
        <v>7</v>
      </c>
      <c r="B74" s="183" t="str">
        <f>IFERROR(VLOOKUP(E74,Préroulés_Sativa[],12,FALSE),"-")</f>
        <v>x</v>
      </c>
      <c r="C74" s="287">
        <f>IFERROR(VLOOKUP(E74,Préroulés_Sativa[],13,FALSE),"-")</f>
        <v>0.5</v>
      </c>
      <c r="D74" s="372" t="str">
        <f>IFERROR(VLOOKUP(E74,Préroulés_Sativa[],14,FALSE),"-")</f>
        <v>g</v>
      </c>
      <c r="E74" s="198" t="s">
        <v>163</v>
      </c>
      <c r="F74" s="527" t="str">
        <f>IFERROR(VLOOKUP(E74,Préroulés_Sativa[],6,FALSE),"-")</f>
        <v>Bud Lafleur</v>
      </c>
      <c r="G74" s="231">
        <f>IFERROR(VLOOKUP(E74,Préroulés_Sativa[],16,FALSE),"-")</f>
        <v>32.9</v>
      </c>
      <c r="H74" s="187">
        <v>0.27</v>
      </c>
      <c r="I74" s="170"/>
      <c r="J74" s="229" t="str">
        <f>IFERROR(VLOOKUP(E74,Préroulés_Sativa[],8,FALSE),"-")</f>
        <v>Sucré / Boisé</v>
      </c>
      <c r="K74" s="213" t="str">
        <f>IFERROR(VLOOKUP(E74,Préroulés_Sativa[],2,FALSE),"-")</f>
        <v>Qc</v>
      </c>
    </row>
    <row r="75" spans="1:11" ht="23.25">
      <c r="A75" s="177">
        <f>IFERROR(VLOOKUP(E75,Préroulés_Sativa[],11,FALSE),"-")</f>
        <v>7</v>
      </c>
      <c r="B75" s="183" t="str">
        <f>IFERROR(VLOOKUP(E75,Préroulés_Sativa[],12,FALSE),"-")</f>
        <v>x</v>
      </c>
      <c r="C75" s="287">
        <f>IFERROR(VLOOKUP(E75,Préroulés_Sativa[],13,FALSE),"-")</f>
        <v>0.5</v>
      </c>
      <c r="D75" s="891" t="str">
        <f>IFERROR(VLOOKUP(E75,Préroulés_Sativa[],14,FALSE),"-")</f>
        <v>g</v>
      </c>
      <c r="E75" s="198" t="s">
        <v>164</v>
      </c>
      <c r="F75" s="527" t="str">
        <f>IFERROR(VLOOKUP(E75,Préroulés_Sativa[],6,FALSE),"-")</f>
        <v>5 Points Cannabis</v>
      </c>
      <c r="G75" s="498">
        <f>IFERROR(VLOOKUP(E75,Préroulés_Sativa[],16,FALSE),"-")</f>
        <v>27</v>
      </c>
      <c r="H75" s="187">
        <v>0.25</v>
      </c>
      <c r="I75" s="170"/>
      <c r="J75" s="229" t="str">
        <f>IFERROR(VLOOKUP(E75,Préroulés_Sativa[],8,FALSE),"-")</f>
        <v>Épicé / Terreux</v>
      </c>
      <c r="K75" s="213" t="str">
        <f>IFERROR(VLOOKUP(E75,Préroulés_Sativa[],2,FALSE),"-")</f>
        <v>Qc</v>
      </c>
    </row>
    <row r="76" spans="1:11" ht="23.25">
      <c r="A76" s="177">
        <f>IFERROR(VLOOKUP(E76,Préroulés_Sativa[],11,FALSE),"-")</f>
        <v>7</v>
      </c>
      <c r="B76" s="183" t="str">
        <f>IFERROR(VLOOKUP(E76,Préroulés_Sativa[],12,FALSE),"-")</f>
        <v>x</v>
      </c>
      <c r="C76" s="287">
        <f>IFERROR(VLOOKUP(E76,Préroulés_Sativa[],13,FALSE),"-")</f>
        <v>0.5</v>
      </c>
      <c r="D76" s="372" t="str">
        <f>IFERROR(VLOOKUP(E76,Préroulés_Sativa[],14,FALSE),"-")</f>
        <v>g</v>
      </c>
      <c r="E76" s="198" t="s">
        <v>79</v>
      </c>
      <c r="F76" s="527" t="str">
        <f>IFERROR(VLOOKUP(E76,Préroulés_Sativa[],6,FALSE),"-")</f>
        <v>Good Supply</v>
      </c>
      <c r="G76" s="231">
        <f>IFERROR(VLOOKUP(E76,Préroulés_Sativa[],16,FALSE),"-")</f>
        <v>29.9</v>
      </c>
      <c r="H76" s="187">
        <v>0.25</v>
      </c>
      <c r="I76" s="170"/>
      <c r="J76" s="229" t="str">
        <f>IFERROR(VLOOKUP(E76,Préroulés_Sativa[],8,FALSE),"-")</f>
        <v>Citronné / Terreux</v>
      </c>
      <c r="K76" s="213" t="str">
        <f>IFERROR(VLOOKUP(E76,Préroulés_Sativa[],2,FALSE),"-")</f>
        <v>-</v>
      </c>
    </row>
    <row r="77" spans="1:11" ht="23.25">
      <c r="A77" s="177">
        <f>IFERROR(VLOOKUP(E77,Préroulés_Sativa[],11,FALSE),"-")</f>
        <v>7</v>
      </c>
      <c r="B77" s="183" t="str">
        <f>IFERROR(VLOOKUP(E77,Préroulés_Sativa[],12,FALSE),"-")</f>
        <v>x</v>
      </c>
      <c r="C77" s="287">
        <f>IFERROR(VLOOKUP(E77,Préroulés_Sativa[],13,FALSE),"-")</f>
        <v>0.3</v>
      </c>
      <c r="D77" s="208" t="str">
        <f>IFERROR(VLOOKUP(E77,Préroulés_Sativa[],14,FALSE),"-")</f>
        <v>g</v>
      </c>
      <c r="E77" s="198" t="s">
        <v>80</v>
      </c>
      <c r="F77" s="527" t="str">
        <f>IFERROR(VLOOKUP(E77,Préroulés_Sativa[],6,FALSE),"-")</f>
        <v>Daily Special</v>
      </c>
      <c r="G77" s="231">
        <f>IFERROR(VLOOKUP(E77,Préroulés_Sativa[],16,FALSE),"-")</f>
        <v>16</v>
      </c>
      <c r="H77" s="187">
        <v>0.19</v>
      </c>
      <c r="I77" s="170" t="s">
        <v>42</v>
      </c>
      <c r="J77" s="229" t="str">
        <f>IFERROR(VLOOKUP(E77,Préroulés_Sativa[],8,FALSE),"-")</f>
        <v>- / -</v>
      </c>
      <c r="K77" s="213" t="str">
        <f>IFERROR(VLOOKUP(E77,Préroulés_Sativa[],2,FALSE),"-")</f>
        <v>-</v>
      </c>
    </row>
    <row r="78" spans="1:11" ht="23.25">
      <c r="A78" s="177">
        <f>IFERROR(VLOOKUP(E78,Préroulés_Sativa[],11,FALSE),"-")</f>
        <v>8</v>
      </c>
      <c r="B78" s="183" t="str">
        <f>IFERROR(VLOOKUP(E78,Préroulés_Sativa[],12,FALSE),"-")</f>
        <v>x</v>
      </c>
      <c r="C78" s="287">
        <f>IFERROR(VLOOKUP(E78,Préroulés_Sativa[],13,FALSE),"-")</f>
        <v>0.35</v>
      </c>
      <c r="D78" s="208" t="str">
        <f>IFERROR(VLOOKUP(E78,Préroulés_Sativa[],14,FALSE),"-")</f>
        <v>g</v>
      </c>
      <c r="E78" s="198" t="s">
        <v>165</v>
      </c>
      <c r="F78" s="527" t="str">
        <f>IFERROR(VLOOKUP(E78,Préroulés_Sativa[],6,FALSE),"-")</f>
        <v>Wio</v>
      </c>
      <c r="G78" s="231">
        <f>IFERROR(VLOOKUP(E78,Préroulés_Sativa[],16,FALSE),"-")</f>
        <v>28.7</v>
      </c>
      <c r="H78" s="187">
        <v>0.09</v>
      </c>
      <c r="I78" s="170">
        <v>0.13</v>
      </c>
      <c r="J78" s="229" t="str">
        <f>IFERROR(VLOOKUP(E78,Préroulés_Sativa[],8,FALSE),"-")</f>
        <v>Citronné / Fruité</v>
      </c>
      <c r="K78" s="213" t="str">
        <f>IFERROR(VLOOKUP(E78,Préroulés_Sativa[],2,FALSE),"-")</f>
        <v>Qc</v>
      </c>
    </row>
    <row r="79" spans="1:11" ht="23.25">
      <c r="A79" s="177">
        <f>IFERROR(VLOOKUP(E79,Préroulés_Sativa[],11,FALSE),"-")</f>
        <v>10</v>
      </c>
      <c r="B79" s="183" t="str">
        <f>IFERROR(VLOOKUP(E79,Préroulés_Sativa[],12,FALSE),"-")</f>
        <v>x</v>
      </c>
      <c r="C79" s="287">
        <f>IFERROR(VLOOKUP(E79,Préroulés_Sativa[],13,FALSE),"-")</f>
        <v>0.35</v>
      </c>
      <c r="D79" s="208" t="str">
        <f>IFERROR(VLOOKUP(E79,Préroulés_Sativa[],14,FALSE),"-")</f>
        <v>g</v>
      </c>
      <c r="E79" s="198" t="s">
        <v>166</v>
      </c>
      <c r="F79" s="527" t="str">
        <f>IFERROR(VLOOKUP(E79,Préroulés_Sativa[],6,FALSE),"-")</f>
        <v>Fleurs de Lise</v>
      </c>
      <c r="G79" s="231">
        <f>IFERROR(VLOOKUP(E79,Préroulés_Sativa[],16,FALSE),"-")</f>
        <v>34.200000000000003</v>
      </c>
      <c r="H79" s="187">
        <v>0.27</v>
      </c>
      <c r="I79" s="170" t="s">
        <v>42</v>
      </c>
      <c r="J79" s="229" t="str">
        <f>IFERROR(VLOOKUP(E79,Préroulés_Sativa[],8,FALSE),"-")</f>
        <v>Diesel / CItronné</v>
      </c>
      <c r="K79" s="213" t="str">
        <f>IFERROR(VLOOKUP(E79,Préroulés_Sativa[],2,FALSE),"-")</f>
        <v>Qc</v>
      </c>
    </row>
    <row r="80" spans="1:11" ht="23.25">
      <c r="A80" s="177">
        <f>IFERROR(VLOOKUP(E80,Préroulés_Sativa[],11,FALSE),"-")</f>
        <v>10</v>
      </c>
      <c r="B80" s="183" t="str">
        <f>IFERROR(VLOOKUP(E80,Préroulés_Sativa[],12,FALSE),"-")</f>
        <v>x</v>
      </c>
      <c r="C80" s="287">
        <f>IFERROR(VLOOKUP(E80,Préroulés_Sativa[],13,FALSE),"-")</f>
        <v>0.33</v>
      </c>
      <c r="D80" s="208" t="str">
        <f>IFERROR(VLOOKUP(E80,Préroulés_Sativa[],14,FALSE),"-")</f>
        <v>g</v>
      </c>
      <c r="E80" s="198" t="s">
        <v>167</v>
      </c>
      <c r="F80" s="527" t="str">
        <f>IFERROR(VLOOKUP(E80,Préroulés_Sativa[],6,FALSE),"-")</f>
        <v>Canaca</v>
      </c>
      <c r="G80" s="231">
        <f>IFERROR(VLOOKUP(E80,Préroulés_Sativa[],16,FALSE),"-")</f>
        <v>25</v>
      </c>
      <c r="H80" s="187">
        <v>0.2</v>
      </c>
      <c r="I80" s="170" t="s">
        <v>42</v>
      </c>
      <c r="J80" s="229" t="str">
        <f>IFERROR(VLOOKUP(E80,Préroulés_Sativa[],8,FALSE),"-")</f>
        <v>Fruité / Sucré</v>
      </c>
      <c r="K80" s="213" t="str">
        <f>IFERROR(VLOOKUP(E80,Préroulés_Sativa[],2,FALSE),"-")</f>
        <v>-</v>
      </c>
    </row>
    <row r="81" spans="1:11" ht="23.25">
      <c r="A81" s="177">
        <f>IFERROR(VLOOKUP(E81,Préroulés_Sativa[],11,FALSE),"-")</f>
        <v>10</v>
      </c>
      <c r="B81" s="183" t="str">
        <f>IFERROR(VLOOKUP(E81,Préroulés_Sativa[],12,FALSE),"-")</f>
        <v>x</v>
      </c>
      <c r="C81" s="287">
        <f>IFERROR(VLOOKUP(E81,Préroulés_Sativa[],13,FALSE),"-")</f>
        <v>0.5</v>
      </c>
      <c r="D81" s="208" t="str">
        <f>IFERROR(VLOOKUP(E81,Préroulés_Sativa[],14,FALSE),"-")</f>
        <v>g</v>
      </c>
      <c r="E81" s="198" t="s">
        <v>223</v>
      </c>
      <c r="F81" s="527" t="str">
        <f>IFERROR(VLOOKUP(E81,Préroulés_Sativa[],6,FALSE),"-")</f>
        <v>Pure Trichomes</v>
      </c>
      <c r="G81" s="231">
        <f>IFERROR(VLOOKUP(E81,Préroulés_Sativa[],16,FALSE),"-")</f>
        <v>27.1</v>
      </c>
      <c r="H81" s="187">
        <v>0</v>
      </c>
      <c r="I81" s="170">
        <v>0.14000000000000001</v>
      </c>
      <c r="J81" s="229" t="str">
        <f>IFERROR(VLOOKUP(E81,Préroulés_Sativa[],8,FALSE),"-")</f>
        <v>Floral / -</v>
      </c>
      <c r="K81" s="213" t="str">
        <f>IFERROR(VLOOKUP(E81,Préroulés_Sativa[],2,FALSE),"-")</f>
        <v>Qc</v>
      </c>
    </row>
    <row r="82" spans="1:11" ht="23.25">
      <c r="A82" s="177">
        <f>IFERROR(VLOOKUP(E82,Préroulés_Sativa[],11,FALSE),"-")</f>
        <v>12</v>
      </c>
      <c r="B82" s="183" t="str">
        <f>IFERROR(VLOOKUP(E82,Préroulés_Sativa[],12,FALSE),"-")</f>
        <v>x</v>
      </c>
      <c r="C82" s="287">
        <f>IFERROR(VLOOKUP(E82,Préroulés_Sativa[],13,FALSE),"-")</f>
        <v>0.5</v>
      </c>
      <c r="D82" s="372" t="str">
        <f>IFERROR(VLOOKUP(E82,Préroulés_Sativa[],14,FALSE),"-")</f>
        <v>g</v>
      </c>
      <c r="E82" s="198" t="s">
        <v>224</v>
      </c>
      <c r="F82" s="527" t="str">
        <f>IFERROR(VLOOKUP(E82,Préroulés_Sativa[],6,FALSE),"-")</f>
        <v>Original Stash</v>
      </c>
      <c r="G82" s="231">
        <f>IFERROR(VLOOKUP(E82,Préroulés_Sativa[],16,FALSE),"-")</f>
        <v>39.9</v>
      </c>
      <c r="H82" s="187">
        <v>0.26</v>
      </c>
      <c r="I82" s="170"/>
      <c r="J82" s="229" t="str">
        <f>IFERROR(VLOOKUP(E82,Préroulés_Sativa[],8,FALSE),"-")</f>
        <v>Fromagé / Diesel</v>
      </c>
      <c r="K82" s="213" t="str">
        <f>IFERROR(VLOOKUP(E82,Préroulés_Sativa[],2,FALSE),"-")</f>
        <v>-</v>
      </c>
    </row>
    <row r="83" spans="1:11" ht="23.25">
      <c r="A83" s="177">
        <f>IFERROR(VLOOKUP(E83,Préroulés_Sativa[],11,FALSE),"-")</f>
        <v>14</v>
      </c>
      <c r="B83" s="183" t="str">
        <f>IFERROR(VLOOKUP(E83,Préroulés_Sativa[],12,FALSE),"-")</f>
        <v>x</v>
      </c>
      <c r="C83" s="287">
        <f>IFERROR(VLOOKUP(E83,Préroulés_Sativa[],13,FALSE),"-")</f>
        <v>0.5</v>
      </c>
      <c r="D83" s="208" t="str">
        <f>IFERROR(VLOOKUP(E83,Préroulés_Sativa[],14,FALSE),"-")</f>
        <v>g</v>
      </c>
      <c r="E83" s="198" t="s">
        <v>169</v>
      </c>
      <c r="F83" s="527" t="str">
        <f>IFERROR(VLOOKUP(E83,Préroulés_Sativa[],6,FALSE),"-")</f>
        <v>Grindh</v>
      </c>
      <c r="G83" s="231">
        <f>IFERROR(VLOOKUP(E83,Préroulés_Sativa[],16,FALSE),"-")</f>
        <v>43.9</v>
      </c>
      <c r="H83" s="187">
        <v>0.28000000000000003</v>
      </c>
      <c r="I83" s="170" t="s">
        <v>42</v>
      </c>
      <c r="J83" s="229" t="str">
        <f>IFERROR(VLOOKUP(E83,Préroulés_Sativa[],8,FALSE),"-")</f>
        <v>- / -</v>
      </c>
      <c r="K83" s="213" t="str">
        <f>IFERROR(VLOOKUP(E83,Préroulés_Sativa[],2,FALSE),"-")</f>
        <v>Qc</v>
      </c>
    </row>
    <row r="84" spans="1:11" ht="23.25">
      <c r="A84" s="177">
        <f>IFERROR(VLOOKUP(E84,Préroulés_Sativa[],11,FALSE),"-")</f>
        <v>14</v>
      </c>
      <c r="B84" s="183" t="str">
        <f>IFERROR(VLOOKUP(E84,Préroulés_Sativa[],12,FALSE),"-")</f>
        <v>x</v>
      </c>
      <c r="C84" s="287">
        <f>IFERROR(VLOOKUP(E84,Préroulés_Sativa[],13,FALSE),"-")</f>
        <v>0.5</v>
      </c>
      <c r="D84" s="372" t="str">
        <f>IFERROR(VLOOKUP(E84,Préroulés_Sativa[],14,FALSE),"-")</f>
        <v>g</v>
      </c>
      <c r="E84" s="198" t="s">
        <v>225</v>
      </c>
      <c r="F84" s="527" t="str">
        <f>IFERROR(VLOOKUP(E84,Préroulés_Sativa[],6,FALSE),"-")</f>
        <v>Highly Dutch Organic</v>
      </c>
      <c r="G84" s="231">
        <f>IFERROR(VLOOKUP(E84,Préroulés_Sativa[],16,FALSE),"-")</f>
        <v>47</v>
      </c>
      <c r="H84" s="187">
        <v>0.26</v>
      </c>
      <c r="I84" s="170"/>
      <c r="J84" s="229" t="str">
        <f>IFERROR(VLOOKUP(E84,Préroulés_Sativa[],8,FALSE),"-")</f>
        <v>- / -</v>
      </c>
      <c r="K84" s="213" t="str">
        <f>IFERROR(VLOOKUP(E84,Préroulés_Sativa[],2,FALSE),"-")</f>
        <v>-</v>
      </c>
    </row>
    <row r="85" spans="1:11" ht="23.25">
      <c r="A85" s="177">
        <f>IFERROR(VLOOKUP(E85,Préroulés_Sativa[],11,FALSE),"-")</f>
        <v>14</v>
      </c>
      <c r="B85" s="183" t="str">
        <f>IFERROR(VLOOKUP(E85,Préroulés_Sativa[],12,FALSE),"-")</f>
        <v>x</v>
      </c>
      <c r="C85" s="287">
        <f>IFERROR(VLOOKUP(E85,Préroulés_Sativa[],13,FALSE),"-")</f>
        <v>0.6</v>
      </c>
      <c r="D85" s="208" t="str">
        <f>IFERROR(VLOOKUP(E85,Préroulés_Sativa[],14,FALSE),"-")</f>
        <v>g</v>
      </c>
      <c r="E85" s="198" t="s">
        <v>168</v>
      </c>
      <c r="F85" s="527" t="str">
        <f>IFERROR(VLOOKUP(E85,Préroulés_Sativa[],6,FALSE),"-")</f>
        <v>Nugz</v>
      </c>
      <c r="G85" s="231">
        <f>IFERROR(VLOOKUP(E85,Préroulés_Sativa[],16,FALSE),"-")</f>
        <v>49.4</v>
      </c>
      <c r="H85" s="187">
        <v>0.24</v>
      </c>
      <c r="I85" s="170" t="s">
        <v>42</v>
      </c>
      <c r="J85" s="229" t="str">
        <f>IFERROR(VLOOKUP(E85,Préroulés_Sativa[],8,FALSE),"-")</f>
        <v>Citronné / Sucré</v>
      </c>
      <c r="K85" s="213" t="str">
        <f>IFERROR(VLOOKUP(E85,Préroulés_Sativa[],2,FALSE),"-")</f>
        <v>Qc</v>
      </c>
    </row>
    <row r="86" spans="1:11">
      <c r="A86" s="17"/>
      <c r="B86" s="48"/>
      <c r="C86" s="49"/>
      <c r="D86" s="50"/>
      <c r="E86" s="51"/>
      <c r="F86" s="52"/>
      <c r="G86" s="52"/>
      <c r="H86" s="53"/>
      <c r="I86" s="18"/>
      <c r="J86" s="17"/>
      <c r="K86" s="17"/>
    </row>
    <row r="87" spans="1:11" ht="18" thickBot="1">
      <c r="A87" s="17"/>
      <c r="B87" s="48"/>
      <c r="C87" s="49"/>
      <c r="D87" s="50"/>
      <c r="E87" s="51"/>
      <c r="F87" s="52"/>
      <c r="G87" s="52"/>
      <c r="H87" s="53"/>
      <c r="I87" s="18"/>
      <c r="J87" s="17"/>
      <c r="K87" s="17"/>
    </row>
    <row r="88" spans="1:11" ht="39" customHeight="1" thickBot="1">
      <c r="A88" s="1358" t="s">
        <v>85</v>
      </c>
      <c r="B88" s="1359"/>
      <c r="C88" s="1359"/>
      <c r="D88" s="1359"/>
      <c r="E88" s="1359"/>
      <c r="F88" s="1359"/>
      <c r="G88" s="1359"/>
      <c r="H88" s="1359"/>
      <c r="I88" s="1359"/>
      <c r="J88" s="1359"/>
      <c r="K88" s="1360"/>
    </row>
    <row r="89" spans="1:11" ht="20.25" customHeight="1">
      <c r="A89" s="1345" t="s">
        <v>28</v>
      </c>
      <c r="B89" s="1346"/>
      <c r="C89" s="1346"/>
      <c r="D89" s="1347"/>
      <c r="E89" s="881" t="s">
        <v>86</v>
      </c>
      <c r="F89" s="93" t="s">
        <v>30</v>
      </c>
      <c r="G89" s="130" t="s">
        <v>31</v>
      </c>
      <c r="H89" s="130" t="s">
        <v>32</v>
      </c>
      <c r="I89" s="130" t="s">
        <v>33</v>
      </c>
      <c r="J89" s="130" t="s">
        <v>34</v>
      </c>
      <c r="K89" s="93" t="s">
        <v>35</v>
      </c>
    </row>
    <row r="90" spans="1:11" ht="6.75" hidden="1" customHeight="1">
      <c r="A90" s="40" t="s">
        <v>36</v>
      </c>
      <c r="B90" s="38" t="s">
        <v>37</v>
      </c>
      <c r="C90" s="45" t="s">
        <v>38</v>
      </c>
      <c r="D90" s="122" t="s">
        <v>39</v>
      </c>
      <c r="E90" s="882" t="s">
        <v>29</v>
      </c>
      <c r="F90" s="880" t="s">
        <v>40</v>
      </c>
      <c r="G90" s="131" t="s">
        <v>31</v>
      </c>
      <c r="H90" s="132" t="s">
        <v>32</v>
      </c>
      <c r="I90" s="132" t="s">
        <v>33</v>
      </c>
      <c r="J90" s="132" t="s">
        <v>34</v>
      </c>
      <c r="K90" s="133" t="s">
        <v>35</v>
      </c>
    </row>
    <row r="91" spans="1:11" ht="23.25" customHeight="1">
      <c r="A91" s="196">
        <f>IFERROR(VLOOKUP(E91,Préroulés_Hybride[],12,FALSE),"-")</f>
        <v>1</v>
      </c>
      <c r="B91" s="165" t="str">
        <f>IFERROR(VLOOKUP(E91,Préroulés_Hybride[],13,FALSE),"-")</f>
        <v>x</v>
      </c>
      <c r="C91" s="166">
        <f>IFERROR(VLOOKUP(E91,Préroulés_Hybride[],14,FALSE),"-")</f>
        <v>0.5</v>
      </c>
      <c r="D91" s="220" t="str">
        <f>IFERROR(VLOOKUP(E91,Préroulés_Hybride[],15,FALSE),"-")</f>
        <v>g</v>
      </c>
      <c r="E91" s="198" t="s">
        <v>171</v>
      </c>
      <c r="F91" s="527" t="str">
        <f>IFERROR(VLOOKUP(E91,Préroulés_Hybride[],6,FALSE),"-")</f>
        <v>Simple Bare</v>
      </c>
      <c r="G91" s="231">
        <f>IFERROR(VLOOKUP(E91,Préroulés_Hybride[],17,FALSE),"-")</f>
        <v>7.8</v>
      </c>
      <c r="H91" s="170">
        <v>0.27</v>
      </c>
      <c r="I91" s="170" t="s">
        <v>42</v>
      </c>
      <c r="J91" s="229" t="str">
        <f>IFERROR(VLOOKUP(E91,Préroulés_Hybride[],9,FALSE),"-")</f>
        <v>Floral / Citronné</v>
      </c>
      <c r="K91" s="213" t="str">
        <f>IFERROR(VLOOKUP(E91,Préroulés_Hybride[],3,FALSE),"-")</f>
        <v>-</v>
      </c>
    </row>
    <row r="92" spans="1:11" ht="23.25" customHeight="1">
      <c r="A92" s="196">
        <f>IFERROR(VLOOKUP(E92,Préroulés_Hybride[],12,FALSE),"-")</f>
        <v>1</v>
      </c>
      <c r="B92" s="165" t="str">
        <f>IFERROR(VLOOKUP(E92,Préroulés_Hybride[],13,FALSE),"-")</f>
        <v>x</v>
      </c>
      <c r="C92" s="166">
        <f>IFERROR(VLOOKUP(E92,Préroulés_Hybride[],14,FALSE),"-")</f>
        <v>1</v>
      </c>
      <c r="D92" s="220" t="str">
        <f>IFERROR(VLOOKUP(E92,Préroulés_Hybride[],15,FALSE),"-")</f>
        <v>g</v>
      </c>
      <c r="E92" s="198" t="s">
        <v>170</v>
      </c>
      <c r="F92" s="527" t="str">
        <f>IFERROR(VLOOKUP(E92,Préroulés_Hybride[],6,FALSE),"-")</f>
        <v>Bud Lafleur</v>
      </c>
      <c r="G92" s="498">
        <f>IFERROR(VLOOKUP(E92,Préroulés_Hybride[],17,FALSE),"-")</f>
        <v>10.4</v>
      </c>
      <c r="H92" s="170">
        <v>0.26</v>
      </c>
      <c r="I92" s="170" t="s">
        <v>42</v>
      </c>
      <c r="J92" s="229" t="str">
        <f>IFERROR(VLOOKUP(E92,Préroulés_Hybride[],9,FALSE),"-")</f>
        <v>Citronné / Terreux</v>
      </c>
      <c r="K92" s="213" t="str">
        <f>IFERROR(VLOOKUP(E92,Préroulés_Hybride[],3,FALSE),"-")</f>
        <v>Qc</v>
      </c>
    </row>
    <row r="93" spans="1:11" ht="23.25" customHeight="1">
      <c r="A93" s="288">
        <f>IFERROR(VLOOKUP(E93,Préroulés_Hybride[],12,FALSE),"-")</f>
        <v>2</v>
      </c>
      <c r="B93" s="165" t="str">
        <f>IFERROR(VLOOKUP(E93,Préroulés_Hybride[],13,FALSE),"-")</f>
        <v>x</v>
      </c>
      <c r="C93" s="166">
        <f>IFERROR(VLOOKUP(E93,Préroulés_Hybride[],14,FALSE),"-")</f>
        <v>0.5</v>
      </c>
      <c r="D93" s="220" t="str">
        <f>IFERROR(VLOOKUP(E93,Préroulés_Hybride[],15,FALSE),"-")</f>
        <v>g</v>
      </c>
      <c r="E93" s="198" t="s">
        <v>173</v>
      </c>
      <c r="F93" s="527" t="str">
        <f>IFERROR(VLOOKUP(E93,Préroulés_Hybride[],6,FALSE),"-")</f>
        <v>Bud Lafleur</v>
      </c>
      <c r="G93" s="231">
        <f>IFERROR(VLOOKUP(E93,Préroulés_Hybride[],17,FALSE),"-")</f>
        <v>10.4</v>
      </c>
      <c r="H93" s="170">
        <v>0.28000000000000003</v>
      </c>
      <c r="I93" s="170" t="s">
        <v>42</v>
      </c>
      <c r="J93" s="229" t="str">
        <f>IFERROR(VLOOKUP(E93,Préroulés_Hybride[],9,FALSE),"-")</f>
        <v>Fromagé / Terreux</v>
      </c>
      <c r="K93" s="213" t="str">
        <f>IFERROR(VLOOKUP(E93,Préroulés_Hybride[],3,FALSE),"-")</f>
        <v>Qc</v>
      </c>
    </row>
    <row r="94" spans="1:11" ht="23.25" customHeight="1">
      <c r="A94" s="196">
        <f>IFERROR(VLOOKUP(E94,Préroulés_Hybride[],12,FALSE),"-")</f>
        <v>2</v>
      </c>
      <c r="B94" s="165" t="str">
        <f>IFERROR(VLOOKUP(E94,Préroulés_Hybride[],13,FALSE),"-")</f>
        <v>x</v>
      </c>
      <c r="C94" s="166">
        <f>IFERROR(VLOOKUP(E94,Préroulés_Hybride[],14,FALSE),"-")</f>
        <v>0.5</v>
      </c>
      <c r="D94" s="220" t="str">
        <f>IFERROR(VLOOKUP(E94,Préroulés_Hybride[],15,FALSE),"-")</f>
        <v>g</v>
      </c>
      <c r="E94" s="198" t="s">
        <v>174</v>
      </c>
      <c r="F94" s="527" t="str">
        <f>IFERROR(VLOOKUP(E94,Préroulés_Hybride[],6,FALSE),"-")</f>
        <v>7ACRES</v>
      </c>
      <c r="G94" s="231">
        <f>IFERROR(VLOOKUP(E94,Préroulés_Hybride[],17,FALSE),"-")</f>
        <v>9.5</v>
      </c>
      <c r="H94" s="170">
        <v>0.2</v>
      </c>
      <c r="I94" s="170"/>
      <c r="J94" s="229" t="str">
        <f>IFERROR(VLOOKUP(E94,Préroulés_Hybride[],9,FALSE),"-")</f>
        <v>Citronné / Sucré</v>
      </c>
      <c r="K94" s="213" t="str">
        <f>IFERROR(VLOOKUP(E94,Préroulés_Hybride[],3,FALSE),"-")</f>
        <v>-</v>
      </c>
    </row>
    <row r="95" spans="1:11" ht="23.25" customHeight="1">
      <c r="A95" s="196">
        <f>IFERROR(VLOOKUP(E95,Préroulés_Hybride[],12,FALSE),"-")</f>
        <v>2</v>
      </c>
      <c r="B95" s="165" t="str">
        <f>IFERROR(VLOOKUP(E95,Préroulés_Hybride[],13,FALSE),"-")</f>
        <v>x</v>
      </c>
      <c r="C95" s="166">
        <f>IFERROR(VLOOKUP(E95,Préroulés_Hybride[],14,FALSE),"-")</f>
        <v>0.5</v>
      </c>
      <c r="D95" s="220" t="str">
        <f>IFERROR(VLOOKUP(E95,Préroulés_Hybride[],15,FALSE),"-")</f>
        <v>g</v>
      </c>
      <c r="E95" s="198" t="s">
        <v>175</v>
      </c>
      <c r="F95" s="527" t="str">
        <f>IFERROR(VLOOKUP(E95,Préroulés_Hybride[],6,FALSE),"-")</f>
        <v>Nueva+</v>
      </c>
      <c r="G95" s="231">
        <f>IFERROR(VLOOKUP(E95,Préroulés_Hybride[],17,FALSE),"-")</f>
        <v>10</v>
      </c>
      <c r="H95" s="170">
        <v>0.11</v>
      </c>
      <c r="I95" s="170">
        <v>0.11</v>
      </c>
      <c r="J95" s="229" t="str">
        <f>IFERROR(VLOOKUP(E95,Préroulés_Hybride[],9,FALSE),"-")</f>
        <v>Fruité / Sucré</v>
      </c>
      <c r="K95" s="213" t="str">
        <f>IFERROR(VLOOKUP(E95,Préroulés_Hybride[],3,FALSE),"-")</f>
        <v>Qc</v>
      </c>
    </row>
    <row r="96" spans="1:11" ht="23.25" customHeight="1">
      <c r="A96" s="196">
        <f>IFERROR(VLOOKUP(E96,Préroulés_Hybride[],12,FALSE),"-")</f>
        <v>2</v>
      </c>
      <c r="B96" s="165" t="str">
        <f>IFERROR(VLOOKUP(E96,Préroulés_Hybride[],13,FALSE),"-")</f>
        <v>x</v>
      </c>
      <c r="C96" s="166">
        <f>IFERROR(VLOOKUP(E96,Préroulés_Hybride[],14,FALSE),"-")</f>
        <v>0.35</v>
      </c>
      <c r="D96" s="220" t="str">
        <f>IFERROR(VLOOKUP(E96,Préroulés_Hybride[],15,FALSE),"-")</f>
        <v>g</v>
      </c>
      <c r="E96" s="198" t="s">
        <v>87</v>
      </c>
      <c r="F96" s="527" t="str">
        <f>IFERROR(VLOOKUP(E96,Préroulés_Hybride[],6,FALSE),"-")</f>
        <v>Color Cannabis</v>
      </c>
      <c r="G96" s="231">
        <f>IFERROR(VLOOKUP(E96,Préroulés_Hybride[],17,FALSE),"-")</f>
        <v>8.1</v>
      </c>
      <c r="H96" s="170">
        <v>0.05</v>
      </c>
      <c r="I96" s="170">
        <v>0.09</v>
      </c>
      <c r="J96" s="229" t="str">
        <f>IFERROR(VLOOKUP(E96,Préroulés_Hybride[],9,FALSE),"-")</f>
        <v>Floral / Fruité</v>
      </c>
      <c r="K96" s="213" t="str">
        <f>IFERROR(VLOOKUP(E96,Préroulés_Hybride[],3,FALSE),"-")</f>
        <v>-</v>
      </c>
    </row>
    <row r="97" spans="1:11" ht="23.25" customHeight="1">
      <c r="A97" s="196">
        <f>IFERROR(VLOOKUP(E97,Préroulés_Hybride[],12,FALSE),"-")</f>
        <v>2</v>
      </c>
      <c r="B97" s="165" t="str">
        <f>IFERROR(VLOOKUP(E97,Préroulés_Hybride[],13,FALSE),"-")</f>
        <v>x</v>
      </c>
      <c r="C97" s="166">
        <f>IFERROR(VLOOKUP(E97,Préroulés_Hybride[],14,FALSE),"-")</f>
        <v>0.4</v>
      </c>
      <c r="D97" s="220" t="str">
        <f>IFERROR(VLOOKUP(E97,Préroulés_Hybride[],15,FALSE),"-")</f>
        <v>g</v>
      </c>
      <c r="E97" s="198" t="s">
        <v>176</v>
      </c>
      <c r="F97" s="527" t="str">
        <f>IFERROR(VLOOKUP(E97,Préroulés_Hybride[],6,FALSE),"-")</f>
        <v>Bud Lafleur</v>
      </c>
      <c r="G97" s="498">
        <f>IFERROR(VLOOKUP(E97,Préroulés_Hybride[],17,FALSE),"-")</f>
        <v>7.8</v>
      </c>
      <c r="H97" s="170">
        <v>0.04</v>
      </c>
      <c r="I97" s="170">
        <v>7.0000000000000007E-2</v>
      </c>
      <c r="J97" s="229" t="str">
        <f>IFERROR(VLOOKUP(E97,Préroulés_Hybride[],9,FALSE),"-")</f>
        <v>Fruité / Sucré</v>
      </c>
      <c r="K97" s="213" t="str">
        <f>IFERROR(VLOOKUP(E97,Préroulés_Hybride[],3,FALSE),"-")</f>
        <v>Qc</v>
      </c>
    </row>
    <row r="98" spans="1:11" ht="23.25" customHeight="1">
      <c r="A98" s="288">
        <f>IFERROR(VLOOKUP(E98,Préroulés_Hybride[],12,FALSE),"-")</f>
        <v>3</v>
      </c>
      <c r="B98" s="165" t="str">
        <f>IFERROR(VLOOKUP(E98,Préroulés_Hybride[],13,FALSE),"-")</f>
        <v>x</v>
      </c>
      <c r="C98" s="166">
        <f>IFERROR(VLOOKUP(E98,Préroulés_Hybride[],14,FALSE),"-")</f>
        <v>0.5</v>
      </c>
      <c r="D98" s="220" t="str">
        <f>IFERROR(VLOOKUP(E98,Préroulés_Hybride[],15,FALSE),"-")</f>
        <v>g</v>
      </c>
      <c r="E98" s="198" t="s">
        <v>177</v>
      </c>
      <c r="F98" s="527" t="str">
        <f>IFERROR(VLOOKUP(E98,Préroulés_Hybride[],6,FALSE),"-")</f>
        <v>IRONY</v>
      </c>
      <c r="G98" s="231">
        <f>IFERROR(VLOOKUP(E98,Préroulés_Hybride[],17,FALSE),"-")</f>
        <v>20</v>
      </c>
      <c r="H98" s="170" t="s">
        <v>276</v>
      </c>
      <c r="I98" s="170" t="s">
        <v>277</v>
      </c>
      <c r="J98" s="229" t="str">
        <f>IFERROR(VLOOKUP(E98,Préroulés_Hybride[],9,FALSE),"-")</f>
        <v>- / -</v>
      </c>
      <c r="K98" s="213" t="str">
        <f>IFERROR(VLOOKUP(E98,Préroulés_Hybride[],3,FALSE),"-")</f>
        <v>Qc</v>
      </c>
    </row>
    <row r="99" spans="1:11" ht="23.25" customHeight="1">
      <c r="A99" s="288">
        <f>IFERROR(VLOOKUP(E99,Préroulés_Hybride[],12,FALSE),"-")</f>
        <v>3</v>
      </c>
      <c r="B99" s="165" t="str">
        <f>IFERROR(VLOOKUP(E99,Préroulés_Hybride[],13,FALSE),"-")</f>
        <v>x</v>
      </c>
      <c r="C99" s="166">
        <f>IFERROR(VLOOKUP(E99,Préroulés_Hybride[],14,FALSE),"-")</f>
        <v>0.5</v>
      </c>
      <c r="D99" s="220" t="str">
        <f>IFERROR(VLOOKUP(E99,Préroulés_Hybride[],15,FALSE),"-")</f>
        <v>g</v>
      </c>
      <c r="E99" s="198" t="s">
        <v>181</v>
      </c>
      <c r="F99" s="527" t="str">
        <f>IFERROR(VLOOKUP(E99,Préroulés_Hybride[],6,FALSE),"-")</f>
        <v>Groupe SûrNaturel</v>
      </c>
      <c r="G99" s="498">
        <f>IFERROR(VLOOKUP(E99,Préroulés_Hybride[],17,FALSE),"-")</f>
        <v>13.1</v>
      </c>
      <c r="H99" s="170">
        <v>0.28999999999999998</v>
      </c>
      <c r="I99" s="170" t="s">
        <v>42</v>
      </c>
      <c r="J99" s="229" t="str">
        <f>IFERROR(VLOOKUP(E99,Préroulés_Hybride[],9,FALSE),"-")</f>
        <v>Floral / Sucré</v>
      </c>
      <c r="K99" s="213" t="str">
        <f>IFERROR(VLOOKUP(E99,Préroulés_Hybride[],3,FALSE),"-")</f>
        <v>Qc</v>
      </c>
    </row>
    <row r="100" spans="1:11" ht="23.25" customHeight="1">
      <c r="A100" s="196">
        <f>IFERROR(VLOOKUP(E100,Préroulés_Hybride[],12,FALSE),"-")</f>
        <v>3</v>
      </c>
      <c r="B100" s="165" t="str">
        <f>IFERROR(VLOOKUP(E100,Préroulés_Hybride[],13,FALSE),"-")</f>
        <v>x</v>
      </c>
      <c r="C100" s="166">
        <f>IFERROR(VLOOKUP(E100,Préroulés_Hybride[],14,FALSE),"-")</f>
        <v>0.75</v>
      </c>
      <c r="D100" s="220" t="str">
        <f>IFERROR(VLOOKUP(E100,Préroulés_Hybride[],15,FALSE),"-")</f>
        <v>g</v>
      </c>
      <c r="E100" s="198" t="s">
        <v>227</v>
      </c>
      <c r="F100" s="527" t="str">
        <f>IFERROR(VLOOKUP(E100,Préroulés_Hybride[],6,FALSE),"-")</f>
        <v>Back Forty</v>
      </c>
      <c r="G100" s="231">
        <f>IFERROR(VLOOKUP(E100,Préroulés_Hybride[],17,FALSE),"-")</f>
        <v>18.100000000000001</v>
      </c>
      <c r="H100" s="170">
        <v>0.28000000000000003</v>
      </c>
      <c r="I100" s="170" t="s">
        <v>42</v>
      </c>
      <c r="J100" s="229" t="str">
        <f>IFERROR(VLOOKUP(E100,Préroulés_Hybride[],9,FALSE),"-")</f>
        <v>Sucré / Diesel</v>
      </c>
      <c r="K100" s="213" t="str">
        <f>IFERROR(VLOOKUP(E100,Préroulés_Hybride[],3,FALSE),"-")</f>
        <v>-</v>
      </c>
    </row>
    <row r="101" spans="1:11" ht="23.25" customHeight="1">
      <c r="A101" s="196">
        <f>IFERROR(VLOOKUP(E101,Préroulés_Hybride[],12,FALSE),"-")</f>
        <v>3</v>
      </c>
      <c r="B101" s="165" t="str">
        <f>IFERROR(VLOOKUP(E101,Préroulés_Hybride[],13,FALSE),"-")</f>
        <v>x</v>
      </c>
      <c r="C101" s="166">
        <f>IFERROR(VLOOKUP(E101,Préroulés_Hybride[],14,FALSE),"-")</f>
        <v>0.5</v>
      </c>
      <c r="D101" s="220" t="str">
        <f>IFERROR(VLOOKUP(E101,Préroulés_Hybride[],15,FALSE),"-")</f>
        <v>g</v>
      </c>
      <c r="E101" s="198" t="s">
        <v>180</v>
      </c>
      <c r="F101" s="527" t="str">
        <f>IFERROR(VLOOKUP(E101,Préroulés_Hybride[],6,FALSE),"-")</f>
        <v>Next Friday</v>
      </c>
      <c r="G101" s="231">
        <f>IFERROR(VLOOKUP(E101,Préroulés_Hybride[],17,FALSE),"-")</f>
        <v>22.6</v>
      </c>
      <c r="H101" s="170">
        <v>0.28000000000000003</v>
      </c>
      <c r="I101" s="170"/>
      <c r="J101" s="229" t="str">
        <f>IFERROR(VLOOKUP(E101,Préroulés_Hybride[],9,FALSE),"-")</f>
        <v>Floral / -</v>
      </c>
      <c r="K101" s="213" t="str">
        <f>IFERROR(VLOOKUP(E101,Préroulés_Hybride[],3,FALSE),"-")</f>
        <v>-</v>
      </c>
    </row>
    <row r="102" spans="1:11" ht="23.25" customHeight="1">
      <c r="A102" s="288">
        <f>IFERROR(VLOOKUP(E102,Préroulés_Hybride[],12,FALSE),"-")</f>
        <v>3</v>
      </c>
      <c r="B102" s="165" t="str">
        <f>IFERROR(VLOOKUP(E102,Préroulés_Hybride[],13,FALSE),"-")</f>
        <v>x</v>
      </c>
      <c r="C102" s="166">
        <f>IFERROR(VLOOKUP(E102,Préroulés_Hybride[],14,FALSE),"-")</f>
        <v>0.5</v>
      </c>
      <c r="D102" s="220" t="str">
        <f>IFERROR(VLOOKUP(E102,Préroulés_Hybride[],15,FALSE),"-")</f>
        <v>g</v>
      </c>
      <c r="E102" s="198" t="s">
        <v>235</v>
      </c>
      <c r="F102" s="527" t="str">
        <f>IFERROR(VLOOKUP(E102,Préroulés_Hybride[],6,FALSE),"-")</f>
        <v>Celebrity</v>
      </c>
      <c r="G102" s="231">
        <f>IFERROR(VLOOKUP(E102,Préroulés_Hybride[],17,FALSE),"-")</f>
        <v>14.8</v>
      </c>
      <c r="H102" s="170">
        <v>0.27</v>
      </c>
      <c r="I102" s="170"/>
      <c r="J102" s="229" t="str">
        <f>IFERROR(VLOOKUP(E102,Préroulés_Hybride[],9,FALSE),"-")</f>
        <v>Floral / -</v>
      </c>
      <c r="K102" s="213" t="str">
        <f>IFERROR(VLOOKUP(E102,Préroulés_Hybride[],3,FALSE),"-")</f>
        <v>Qc</v>
      </c>
    </row>
    <row r="103" spans="1:11" ht="23.25" customHeight="1">
      <c r="A103" s="288">
        <f>IFERROR(VLOOKUP(E103,Préroulés_Hybride[],12,FALSE),"-")</f>
        <v>3</v>
      </c>
      <c r="B103" s="165" t="str">
        <f>IFERROR(VLOOKUP(E103,Préroulés_Hybride[],13,FALSE),"-")</f>
        <v>x</v>
      </c>
      <c r="C103" s="166">
        <f>IFERROR(VLOOKUP(E103,Préroulés_Hybride[],14,FALSE),"-")</f>
        <v>0.5</v>
      </c>
      <c r="D103" s="220" t="str">
        <f>IFERROR(VLOOKUP(E103,Préroulés_Hybride[],15,FALSE),"-")</f>
        <v>g</v>
      </c>
      <c r="E103" s="198" t="s">
        <v>226</v>
      </c>
      <c r="F103" s="527" t="str">
        <f>IFERROR(VLOOKUP(E103,Préroulés_Hybride[],6,FALSE),"-")</f>
        <v>Carmel Cannabis</v>
      </c>
      <c r="G103" s="231">
        <f>IFERROR(VLOOKUP(E103,Préroulés_Hybride[],17,FALSE),"-")</f>
        <v>16.600000000000001</v>
      </c>
      <c r="H103" s="170">
        <v>0.26</v>
      </c>
      <c r="I103" s="170"/>
      <c r="J103" s="229" t="str">
        <f>IFERROR(VLOOKUP(E103,Préroulés_Hybride[],9,FALSE),"-")</f>
        <v>- / -</v>
      </c>
      <c r="K103" s="213" t="str">
        <f>IFERROR(VLOOKUP(E103,Préroulés_Hybride[],3,FALSE),"-")</f>
        <v>-</v>
      </c>
    </row>
    <row r="104" spans="1:11" ht="23.25" customHeight="1">
      <c r="A104" s="288">
        <f>IFERROR(VLOOKUP(E104,Préroulés_Hybride[],12,FALSE),"-")</f>
        <v>3</v>
      </c>
      <c r="B104" s="165" t="str">
        <f>IFERROR(VLOOKUP(E104,Préroulés_Hybride[],13,FALSE),"-")</f>
        <v>x</v>
      </c>
      <c r="C104" s="166">
        <f>IFERROR(VLOOKUP(E104,Préroulés_Hybride[],14,FALSE),"-")</f>
        <v>0.5</v>
      </c>
      <c r="D104" s="220" t="str">
        <f>IFERROR(VLOOKUP(E104,Préroulés_Hybride[],15,FALSE),"-")</f>
        <v>g</v>
      </c>
      <c r="E104" s="198" t="s">
        <v>182</v>
      </c>
      <c r="F104" s="527" t="str">
        <f>IFERROR(VLOOKUP(E104,Préroulés_Hybride[],6,FALSE),"-")</f>
        <v>Qcgoldtech</v>
      </c>
      <c r="G104" s="231">
        <f>IFERROR(VLOOKUP(E104,Préroulés_Hybride[],17,FALSE),"-")</f>
        <v>13</v>
      </c>
      <c r="H104" s="170">
        <v>0.26</v>
      </c>
      <c r="I104" s="170" t="s">
        <v>42</v>
      </c>
      <c r="J104" s="229" t="str">
        <f>IFERROR(VLOOKUP(E104,Préroulés_Hybride[],9,FALSE),"-")</f>
        <v>Boisé / Sucré</v>
      </c>
      <c r="K104" s="213" t="str">
        <f>IFERROR(VLOOKUP(E104,Préroulés_Hybride[],3,FALSE),"-")</f>
        <v>Qc</v>
      </c>
    </row>
    <row r="105" spans="1:11" ht="23.25" customHeight="1">
      <c r="A105" s="196">
        <f>IFERROR(VLOOKUP(E105,Préroulés_Hybride[],12,FALSE),"-")</f>
        <v>3</v>
      </c>
      <c r="B105" s="165" t="str">
        <f>IFERROR(VLOOKUP(E105,Préroulés_Hybride[],13,FALSE),"-")</f>
        <v>x</v>
      </c>
      <c r="C105" s="166">
        <f>IFERROR(VLOOKUP(E105,Préroulés_Hybride[],14,FALSE),"-")</f>
        <v>0.7</v>
      </c>
      <c r="D105" s="220" t="str">
        <f>IFERROR(VLOOKUP(E105,Préroulés_Hybride[],15,FALSE),"-")</f>
        <v>g</v>
      </c>
      <c r="E105" s="198" t="s">
        <v>228</v>
      </c>
      <c r="F105" s="527" t="str">
        <f>IFERROR(VLOOKUP(E105,Préroulés_Hybride[],6,FALSE),"-")</f>
        <v>Rilaxe</v>
      </c>
      <c r="G105" s="231">
        <f>IFERROR(VLOOKUP(E105,Préroulés_Hybride[],17,FALSE),"-")</f>
        <v>19.2</v>
      </c>
      <c r="H105" s="170">
        <v>0.24</v>
      </c>
      <c r="I105" s="170" t="s">
        <v>42</v>
      </c>
      <c r="J105" s="229" t="str">
        <f>IFERROR(VLOOKUP(E105,Préroulés_Hybride[],9,FALSE),"-")</f>
        <v>Diesel / Sucre</v>
      </c>
      <c r="K105" s="213" t="str">
        <f>IFERROR(VLOOKUP(E105,Préroulés_Hybride[],3,FALSE),"-")</f>
        <v>Qc</v>
      </c>
    </row>
    <row r="106" spans="1:11" ht="23.25" customHeight="1">
      <c r="A106" s="196">
        <f>IFERROR(VLOOKUP(E106,Préroulés_Hybride[],12,FALSE),"-")</f>
        <v>3</v>
      </c>
      <c r="B106" s="165" t="str">
        <f>IFERROR(VLOOKUP(E106,Préroulés_Hybride[],13,FALSE),"-")</f>
        <v>x</v>
      </c>
      <c r="C106" s="166">
        <f>IFERROR(VLOOKUP(E106,Préroulés_Hybride[],14,FALSE),"-")</f>
        <v>0.5</v>
      </c>
      <c r="D106" s="220" t="str">
        <f>IFERROR(VLOOKUP(E106,Préroulés_Hybride[],15,FALSE),"-")</f>
        <v>g</v>
      </c>
      <c r="E106" s="198" t="s">
        <v>184</v>
      </c>
      <c r="F106" s="527" t="str">
        <f>IFERROR(VLOOKUP(E106,Préroulés_Hybride[],6,FALSE),"-")</f>
        <v>Fleurs de Chez Nous</v>
      </c>
      <c r="G106" s="231">
        <f>IFERROR(VLOOKUP(E106,Préroulés_Hybride[],17,FALSE),"-")</f>
        <v>13.8</v>
      </c>
      <c r="H106" s="170">
        <v>0.22</v>
      </c>
      <c r="I106" s="170" t="s">
        <v>42</v>
      </c>
      <c r="J106" s="229" t="str">
        <f>IFERROR(VLOOKUP(E106,Préroulés_Hybride[],9,FALSE),"-")</f>
        <v>Fruité / Citronné</v>
      </c>
      <c r="K106" s="213" t="str">
        <f>IFERROR(VLOOKUP(E106,Préroulés_Hybride[],3,FALSE),"-")</f>
        <v>Qc</v>
      </c>
    </row>
    <row r="107" spans="1:11" ht="23.25" customHeight="1">
      <c r="A107" s="196">
        <f>IFERROR(VLOOKUP(E107,Préroulés_Hybride[],12,FALSE),"-")</f>
        <v>3</v>
      </c>
      <c r="B107" s="165" t="str">
        <f>IFERROR(VLOOKUP(E107,Préroulés_Hybride[],13,FALSE),"-")</f>
        <v>x</v>
      </c>
      <c r="C107" s="166">
        <f>IFERROR(VLOOKUP(E107,Préroulés_Hybride[],14,FALSE),"-")</f>
        <v>0.5</v>
      </c>
      <c r="D107" s="220" t="str">
        <f>IFERROR(VLOOKUP(E107,Préroulés_Hybride[],15,FALSE),"-")</f>
        <v>g</v>
      </c>
      <c r="E107" s="198" t="s">
        <v>185</v>
      </c>
      <c r="F107" s="527" t="str">
        <f>IFERROR(VLOOKUP(E107,Préroulés_Hybride[],6,FALSE),"-")</f>
        <v>Vert</v>
      </c>
      <c r="G107" s="231">
        <f>IFERROR(VLOOKUP(E107,Préroulés_Hybride[],17,FALSE),"-")</f>
        <v>13.2</v>
      </c>
      <c r="H107" s="170">
        <v>0.21</v>
      </c>
      <c r="I107" s="170" t="s">
        <v>42</v>
      </c>
      <c r="J107" s="229" t="str">
        <f>IFERROR(VLOOKUP(E107,Préroulés_Hybride[],9,FALSE),"-")</f>
        <v>Moufette / Terreux</v>
      </c>
      <c r="K107" s="213" t="str">
        <f>IFERROR(VLOOKUP(E107,Préroulés_Hybride[],3,FALSE),"-")</f>
        <v>Qc</v>
      </c>
    </row>
    <row r="108" spans="1:11" ht="23.25" customHeight="1">
      <c r="A108" s="288">
        <f>IFERROR(VLOOKUP(E108,Préroulés_Hybride[],12,FALSE),"-")</f>
        <v>3</v>
      </c>
      <c r="B108" s="165" t="str">
        <f>IFERROR(VLOOKUP(E108,Préroulés_Hybride[],13,FALSE),"-")</f>
        <v>x</v>
      </c>
      <c r="C108" s="166">
        <f>IFERROR(VLOOKUP(E108,Préroulés_Hybride[],14,FALSE),"-")</f>
        <v>0.5</v>
      </c>
      <c r="D108" s="220" t="str">
        <f>IFERROR(VLOOKUP(E108,Préroulés_Hybride[],15,FALSE),"-")</f>
        <v>g</v>
      </c>
      <c r="E108" s="874" t="s">
        <v>183</v>
      </c>
      <c r="F108" s="527" t="str">
        <f>IFERROR(VLOOKUP(E108,Préroulés_Hybride[],6,FALSE),"-")</f>
        <v>Promenade</v>
      </c>
      <c r="G108" s="498">
        <f>IFERROR(VLOOKUP(E108,Préroulés_Hybride[],17,FALSE),"-")</f>
        <v>10.6</v>
      </c>
      <c r="H108" s="170">
        <v>0.19</v>
      </c>
      <c r="I108" s="170"/>
      <c r="J108" s="229" t="str">
        <f>IFERROR(VLOOKUP(E108,Préroulés_Hybride[],9,FALSE),"-")</f>
        <v>Fruité / Sucré</v>
      </c>
      <c r="K108" s="213" t="str">
        <f>IFERROR(VLOOKUP(E108,Préroulés_Hybride[],3,FALSE),"-")</f>
        <v>-</v>
      </c>
    </row>
    <row r="109" spans="1:11" ht="23.25" customHeight="1">
      <c r="A109" s="288">
        <f>IFERROR(VLOOKUP(E109,Préroulés_Hybride[],12,FALSE),"-")</f>
        <v>3</v>
      </c>
      <c r="B109" s="165" t="str">
        <f>IFERROR(VLOOKUP(E109,Préroulés_Hybride[],13,FALSE),"-")</f>
        <v>x</v>
      </c>
      <c r="C109" s="166">
        <f>IFERROR(VLOOKUP(E109,Préroulés_Hybride[],14,FALSE),"-")</f>
        <v>0.5</v>
      </c>
      <c r="D109" s="197" t="str">
        <f>IFERROR(VLOOKUP(E109,Préroulés_Hybride[],15,FALSE),"-")</f>
        <v>g</v>
      </c>
      <c r="E109" s="198" t="s">
        <v>91</v>
      </c>
      <c r="F109" s="305" t="str">
        <f>IFERROR(VLOOKUP(E109,Préroulés_Hybride[],6,FALSE),"-")</f>
        <v>Dubon</v>
      </c>
      <c r="G109" s="210">
        <f>IFERROR(VLOOKUP(E109,Préroulés_Hybride[],17,FALSE),"-")</f>
        <v>13.8</v>
      </c>
      <c r="H109" s="170">
        <v>0.18</v>
      </c>
      <c r="I109" s="170" t="s">
        <v>42</v>
      </c>
      <c r="J109" s="172" t="str">
        <f>IFERROR(VLOOKUP(E109,Préroulés_Hybride[],9,FALSE),"-")</f>
        <v>Terreux / Boisé</v>
      </c>
      <c r="K109" s="213" t="str">
        <f>IFERROR(VLOOKUP(E109,Préroulés_Hybride[],3,FALSE),"-")</f>
        <v>-</v>
      </c>
    </row>
    <row r="110" spans="1:11" ht="23.25" customHeight="1">
      <c r="A110" s="196">
        <f>IFERROR(VLOOKUP(E110,Préroulés_Hybride[],12,FALSE),"-")</f>
        <v>3</v>
      </c>
      <c r="B110" s="165" t="str">
        <f>IFERROR(VLOOKUP(E110,Préroulés_Hybride[],13,FALSE),"-")</f>
        <v>x</v>
      </c>
      <c r="C110" s="166">
        <f>IFERROR(VLOOKUP(E110,Préroulés_Hybride[],14,FALSE),"-")</f>
        <v>0.66</v>
      </c>
      <c r="D110" s="220" t="str">
        <f>IFERROR(VLOOKUP(E110,Préroulés_Hybride[],15,FALSE),"-")</f>
        <v>g</v>
      </c>
      <c r="E110" s="874" t="s">
        <v>186</v>
      </c>
      <c r="F110" s="527" t="str">
        <f>IFERROR(VLOOKUP(E110,Préroulés_Hybride[],6,FALSE),"-")</f>
        <v>Green Joy</v>
      </c>
      <c r="G110" s="231">
        <f>IFERROR(VLOOKUP(E110,Préroulés_Hybride[],17,FALSE),"-")</f>
        <v>19.899999999999999</v>
      </c>
      <c r="H110" s="170">
        <v>0.11</v>
      </c>
      <c r="I110" s="170">
        <v>0.15</v>
      </c>
      <c r="J110" s="229" t="str">
        <f>IFERROR(VLOOKUP(E110,Préroulés_Hybride[],9,FALSE),"-")</f>
        <v>- / -</v>
      </c>
      <c r="K110" s="213" t="str">
        <f>IFERROR(VLOOKUP(E110,Préroulés_Hybride[],3,FALSE),"-")</f>
        <v>Qc</v>
      </c>
    </row>
    <row r="111" spans="1:11" ht="23.25" customHeight="1">
      <c r="A111" s="288">
        <f>IFERROR(VLOOKUP(E111,Préroulés_Hybride[],12,FALSE),"-")</f>
        <v>3</v>
      </c>
      <c r="B111" s="165" t="str">
        <f>IFERROR(VLOOKUP(E111,Préroulés_Hybride[],13,FALSE),"-")</f>
        <v>x</v>
      </c>
      <c r="C111" s="166">
        <f>IFERROR(VLOOKUP(E111,Préroulés_Hybride[],14,FALSE),"-")</f>
        <v>0.5</v>
      </c>
      <c r="D111" s="197" t="str">
        <f>IFERROR(VLOOKUP(E111,Préroulés_Hybride[],15,FALSE),"-")</f>
        <v>g</v>
      </c>
      <c r="E111" s="198" t="s">
        <v>93</v>
      </c>
      <c r="F111" s="907" t="str">
        <f>IFERROR(VLOOKUP(E111,Préroulés_Hybride[],6,FALSE),"-")</f>
        <v>Twd.</v>
      </c>
      <c r="G111" s="231">
        <f>IFERROR(VLOOKUP(E111,Préroulés_Hybride[],17,FALSE),"-")</f>
        <v>10.199999999999999</v>
      </c>
      <c r="H111" s="170">
        <v>7.0000000000000007E-2</v>
      </c>
      <c r="I111" s="170">
        <v>0.06</v>
      </c>
      <c r="J111" s="229" t="str">
        <f>IFERROR(VLOOKUP(E111,Préroulés_Hybride[],9,FALSE),"-")</f>
        <v>- / -</v>
      </c>
      <c r="K111" s="213" t="str">
        <f>IFERROR(VLOOKUP(E111,Préroulés_Hybride[],3,FALSE),"-")</f>
        <v>-</v>
      </c>
    </row>
    <row r="112" spans="1:11" ht="23.25" customHeight="1">
      <c r="A112" s="288">
        <f>IFERROR(VLOOKUP(E112,Préroulés_Hybride[],12,FALSE),"-")</f>
        <v>3</v>
      </c>
      <c r="B112" s="165" t="str">
        <f>IFERROR(VLOOKUP(E112,Préroulés_Hybride[],13,FALSE),"-")</f>
        <v>x</v>
      </c>
      <c r="C112" s="166">
        <f>IFERROR(VLOOKUP(E112,Préroulés_Hybride[],14,FALSE),"-")</f>
        <v>0.35</v>
      </c>
      <c r="D112" s="220" t="str">
        <f>IFERROR(VLOOKUP(E112,Préroulés_Hybride[],15,FALSE),"-")</f>
        <v>g</v>
      </c>
      <c r="E112" s="198" t="s">
        <v>229</v>
      </c>
      <c r="F112" s="527" t="str">
        <f>IFERROR(VLOOKUP(E112,Préroulés_Hybride[],6,FALSE),"-")</f>
        <v>Six Lunes</v>
      </c>
      <c r="G112" s="231">
        <f>IFERROR(VLOOKUP(E112,Préroulés_Hybride[],17,FALSE),"-")</f>
        <v>10.1</v>
      </c>
      <c r="H112" s="170">
        <v>0</v>
      </c>
      <c r="I112" s="170">
        <v>0.15</v>
      </c>
      <c r="J112" s="229" t="str">
        <f>IFERROR(VLOOKUP(E112,Préroulés_Hybride[],9,FALSE),"-")</f>
        <v>- / -</v>
      </c>
      <c r="K112" s="213" t="str">
        <f>IFERROR(VLOOKUP(E112,Préroulés_Hybride[],3,FALSE),"-")</f>
        <v>Qc</v>
      </c>
    </row>
    <row r="113" spans="1:11" ht="23.25" customHeight="1">
      <c r="A113" s="288">
        <f>IFERROR(VLOOKUP(E113,Préroulés_Hybride[],12,FALSE),"-")</f>
        <v>4</v>
      </c>
      <c r="B113" s="165" t="str">
        <f>IFERROR(VLOOKUP(E113,Préroulés_Hybride[],13,FALSE),"-")</f>
        <v>x</v>
      </c>
      <c r="C113" s="166">
        <f>IFERROR(VLOOKUP(E113,Préroulés_Hybride[],14,FALSE),"-")</f>
        <v>0.25</v>
      </c>
      <c r="D113" s="220" t="str">
        <f>IFERROR(VLOOKUP(E113,Préroulés_Hybride[],15,FALSE),"-")</f>
        <v>g</v>
      </c>
      <c r="E113" s="198" t="s">
        <v>187</v>
      </c>
      <c r="F113" s="527" t="str">
        <f>IFERROR(VLOOKUP(E113,Préroulés_Hybride[],6,FALSE),"-")</f>
        <v>IRONY</v>
      </c>
      <c r="G113" s="231">
        <f>IFERROR(VLOOKUP(E113,Préroulés_Hybride[],17,FALSE),"-")</f>
        <v>10</v>
      </c>
      <c r="H113" s="170">
        <v>0.15</v>
      </c>
      <c r="I113" s="170" t="s">
        <v>42</v>
      </c>
      <c r="J113" s="229" t="str">
        <f>IFERROR(VLOOKUP(E113,Préroulés_Hybride[],9,FALSE),"-")</f>
        <v>Citronné / Sucré</v>
      </c>
      <c r="K113" s="213" t="str">
        <f>IFERROR(VLOOKUP(E113,Préroulés_Hybride[],3,FALSE),"-")</f>
        <v>Qc</v>
      </c>
    </row>
    <row r="114" spans="1:11" ht="23.25" customHeight="1">
      <c r="A114" s="196">
        <f>IFERROR(VLOOKUP(E114,Préroulés_Hybride[],12,FALSE),"-")</f>
        <v>5</v>
      </c>
      <c r="B114" s="165" t="str">
        <f>IFERROR(VLOOKUP(E114,Préroulés_Hybride[],13,FALSE),"-")</f>
        <v>x</v>
      </c>
      <c r="C114" s="166">
        <f>IFERROR(VLOOKUP(E114,Préroulés_Hybride[],14,FALSE),"-")</f>
        <v>0.5</v>
      </c>
      <c r="D114" s="220" t="str">
        <f>IFERROR(VLOOKUP(E114,Préroulés_Hybride[],15,FALSE),"-")</f>
        <v>g</v>
      </c>
      <c r="E114" s="198" t="s">
        <v>189</v>
      </c>
      <c r="F114" s="892" t="str">
        <f>IFERROR(VLOOKUP(E114,Préroulés_Hybride[],6,FALSE),"-")</f>
        <v>QcGoldtech</v>
      </c>
      <c r="G114" s="231">
        <f>IFERROR(VLOOKUP(E114,Préroulés_Hybride[],17,FALSE),"-")</f>
        <v>22.2</v>
      </c>
      <c r="H114" s="170">
        <v>0.28999999999999998</v>
      </c>
      <c r="I114" s="170" t="s">
        <v>42</v>
      </c>
      <c r="J114" s="229" t="str">
        <f>IFERROR(VLOOKUP(E114,Préroulés_Hybride[],9,FALSE),"-")</f>
        <v>Épicé / Terreux</v>
      </c>
      <c r="K114" s="213" t="str">
        <f>IFERROR(VLOOKUP(E114,Préroulés_Hybride[],3,FALSE),"-")</f>
        <v>Qc</v>
      </c>
    </row>
    <row r="115" spans="1:11" ht="23.25" customHeight="1">
      <c r="A115" s="196">
        <f>IFERROR(VLOOKUP(E115,Préroulés_Hybride[],12,FALSE),"-")</f>
        <v>5</v>
      </c>
      <c r="B115" s="165" t="str">
        <f>IFERROR(VLOOKUP(E115,Préroulés_Hybride[],13,FALSE),"-")</f>
        <v>x</v>
      </c>
      <c r="C115" s="166">
        <f>IFERROR(VLOOKUP(E115,Préroulés_Hybride[],14,FALSE),"-")</f>
        <v>0.5</v>
      </c>
      <c r="D115" s="220" t="str">
        <f>IFERROR(VLOOKUP(E115,Préroulés_Hybride[],15,FALSE),"-")</f>
        <v>g</v>
      </c>
      <c r="E115" s="198" t="s">
        <v>98</v>
      </c>
      <c r="F115" s="527" t="str">
        <f>IFERROR(VLOOKUP(E115,Préroulés_Hybride[],6,FALSE),"-")</f>
        <v>Tribal</v>
      </c>
      <c r="G115" s="231">
        <f>IFERROR(VLOOKUP(E115,Préroulés_Hybride[],17,FALSE),"-")</f>
        <v>23</v>
      </c>
      <c r="H115" s="170">
        <v>0.28999999999999998</v>
      </c>
      <c r="I115" s="170" t="s">
        <v>42</v>
      </c>
      <c r="J115" s="229" t="str">
        <f>IFERROR(VLOOKUP(E115,Préroulés_Hybride[],9,FALSE),"-")</f>
        <v>Citronné / Diesel</v>
      </c>
      <c r="K115" s="213" t="str">
        <f>IFERROR(VLOOKUP(E115,Préroulés_Hybride[],3,FALSE),"-")</f>
        <v>Qc</v>
      </c>
    </row>
    <row r="116" spans="1:11" ht="23.25" customHeight="1">
      <c r="A116" s="196">
        <f>IFERROR(VLOOKUP(E116,Préroulés_Hybride[],12,FALSE),"-")</f>
        <v>5</v>
      </c>
      <c r="B116" s="165" t="str">
        <f>IFERROR(VLOOKUP(E116,Préroulés_Hybride[],13,FALSE),"-")</f>
        <v>x</v>
      </c>
      <c r="C116" s="166">
        <f>IFERROR(VLOOKUP(E116,Préroulés_Hybride[],14,FALSE),"-")</f>
        <v>0.5</v>
      </c>
      <c r="D116" s="220" t="str">
        <f>IFERROR(VLOOKUP(E116,Préroulés_Hybride[],15,FALSE),"-")</f>
        <v>g</v>
      </c>
      <c r="E116" s="198" t="s">
        <v>188</v>
      </c>
      <c r="F116" s="527" t="str">
        <f>IFERROR(VLOOKUP(E116,Préroulés_Hybride[],6,FALSE),"-")</f>
        <v>Ono Cannabis</v>
      </c>
      <c r="G116" s="231">
        <f>IFERROR(VLOOKUP(E116,Préroulés_Hybride[],17,FALSE),"-")</f>
        <v>24.9</v>
      </c>
      <c r="H116" s="170">
        <v>0.27</v>
      </c>
      <c r="I116" s="170" t="s">
        <v>42</v>
      </c>
      <c r="J116" s="229" t="str">
        <f>IFERROR(VLOOKUP(E116,Préroulés_Hybride[],9,FALSE),"-")</f>
        <v>Fruité / Sucré</v>
      </c>
      <c r="K116" s="213" t="str">
        <f>IFERROR(VLOOKUP(E116,Préroulés_Hybride[],3,FALSE),"-")</f>
        <v>Qc</v>
      </c>
    </row>
    <row r="117" spans="1:11" ht="22.5" customHeight="1">
      <c r="A117" s="196">
        <f>IFERROR(VLOOKUP(E117,Préroulés_Hybride[],12,FALSE),"-")</f>
        <v>5</v>
      </c>
      <c r="B117" s="165" t="str">
        <f>IFERROR(VLOOKUP(E117,Préroulés_Hybride[],13,FALSE),"-")</f>
        <v>x</v>
      </c>
      <c r="C117" s="166">
        <f>IFERROR(VLOOKUP(E117,Préroulés_Hybride[],14,FALSE),"-")</f>
        <v>0.5</v>
      </c>
      <c r="D117" s="220" t="str">
        <f>IFERROR(VLOOKUP(E117,Préroulés_Hybride[],15,FALSE),"-")</f>
        <v>g</v>
      </c>
      <c r="E117" s="198" t="s">
        <v>190</v>
      </c>
      <c r="F117" s="527" t="str">
        <f>IFERROR(VLOOKUP(E117,Préroulés_Hybride[],6,FALSE),"-")</f>
        <v>Cactus</v>
      </c>
      <c r="G117" s="231">
        <f>IFERROR(VLOOKUP(E117,Préroulés_Hybride[],17,FALSE),"-")</f>
        <v>24</v>
      </c>
      <c r="H117" s="170">
        <v>0.27</v>
      </c>
      <c r="I117" s="170" t="s">
        <v>42</v>
      </c>
      <c r="J117" s="229" t="str">
        <f>IFERROR(VLOOKUP(E117,Préroulés_Hybride[],9,FALSE),"-")</f>
        <v>Épicé / Terreux</v>
      </c>
      <c r="K117" s="213" t="str">
        <f>IFERROR(VLOOKUP(E117,Préroulés_Hybride[],3,FALSE),"-")</f>
        <v>Qc</v>
      </c>
    </row>
    <row r="118" spans="1:11" ht="22.5" customHeight="1">
      <c r="A118" s="196">
        <f>IFERROR(VLOOKUP(E118,Préroulés_Hybride[],12,FALSE),"-")</f>
        <v>5</v>
      </c>
      <c r="B118" s="165" t="str">
        <f>IFERROR(VLOOKUP(E118,Préroulés_Hybride[],13,FALSE),"-")</f>
        <v>x</v>
      </c>
      <c r="C118" s="166">
        <f>IFERROR(VLOOKUP(E118,Préroulés_Hybride[],14,FALSE),"-")</f>
        <v>0.33</v>
      </c>
      <c r="D118" s="220" t="str">
        <f>IFERROR(VLOOKUP(E118,Préroulés_Hybride[],15,FALSE),"-")</f>
        <v>g</v>
      </c>
      <c r="E118" s="198" t="s">
        <v>104</v>
      </c>
      <c r="F118" s="527" t="str">
        <f>IFERROR(VLOOKUP(E118,Préroulés_Hybride[],6,FALSE),"-")</f>
        <v>Pure Laine Cannabis</v>
      </c>
      <c r="G118" s="231">
        <f>IFERROR(VLOOKUP(E118,Préroulés_Hybride[],17,FALSE),"-")</f>
        <v>13.3</v>
      </c>
      <c r="H118" s="170">
        <v>0.26</v>
      </c>
      <c r="I118" s="170" t="s">
        <v>42</v>
      </c>
      <c r="J118" s="229" t="str">
        <f>IFERROR(VLOOKUP(E118,Préroulés_Hybride[],9,FALSE),"-")</f>
        <v>- / -</v>
      </c>
      <c r="K118" s="213" t="str">
        <f>IFERROR(VLOOKUP(E118,Préroulés_Hybride[],3,FALSE),"-")</f>
        <v>Qc</v>
      </c>
    </row>
    <row r="119" spans="1:11" ht="22.5" customHeight="1">
      <c r="A119" s="196">
        <f>IFERROR(VLOOKUP(E119,Préroulés_Hybride[],12,FALSE),"-")</f>
        <v>5</v>
      </c>
      <c r="B119" s="165" t="str">
        <f>IFERROR(VLOOKUP(E119,Préroulés_Hybride[],13,FALSE),"-")</f>
        <v>x</v>
      </c>
      <c r="C119" s="166">
        <f>IFERROR(VLOOKUP(E119,Préroulés_Hybride[],14,FALSE),"-")</f>
        <v>0.5</v>
      </c>
      <c r="D119" s="220" t="str">
        <f>IFERROR(VLOOKUP(E119,Préroulés_Hybride[],15,FALSE),"-")</f>
        <v>g</v>
      </c>
      <c r="E119" s="198" t="s">
        <v>107</v>
      </c>
      <c r="F119" s="527" t="str">
        <f>IFERROR(VLOOKUP(E119,Préroulés_Hybride[],6,FALSE),"-")</f>
        <v>DLYS</v>
      </c>
      <c r="G119" s="231">
        <f>IFERROR(VLOOKUP(E119,Préroulés_Hybride[],17,FALSE),"-")</f>
        <v>16.3</v>
      </c>
      <c r="H119" s="170">
        <v>0.24</v>
      </c>
      <c r="I119" s="170" t="s">
        <v>42</v>
      </c>
      <c r="J119" s="229" t="str">
        <f>IFERROR(VLOOKUP(E119,Préroulés_Hybride[],9,FALSE),"-")</f>
        <v>- / -</v>
      </c>
      <c r="K119" s="213" t="str">
        <f>IFERROR(VLOOKUP(E119,Préroulés_Hybride[],3,FALSE),"-")</f>
        <v>Qc</v>
      </c>
    </row>
    <row r="120" spans="1:11" ht="22.5" customHeight="1">
      <c r="A120" s="196">
        <f>IFERROR(VLOOKUP(E120,Préroulés_Hybride[],12,FALSE),"-")</f>
        <v>5</v>
      </c>
      <c r="B120" s="165" t="str">
        <f>IFERROR(VLOOKUP(E120,Préroulés_Hybride[],13,FALSE),"-")</f>
        <v>x</v>
      </c>
      <c r="C120" s="166">
        <f>IFERROR(VLOOKUP(E120,Préroulés_Hybride[],14,FALSE),"-")</f>
        <v>0.5</v>
      </c>
      <c r="D120" s="220" t="str">
        <f>IFERROR(VLOOKUP(E120,Préroulés_Hybride[],15,FALSE),"-")</f>
        <v>g</v>
      </c>
      <c r="E120" s="198" t="s">
        <v>191</v>
      </c>
      <c r="F120" s="527" t="str">
        <f>IFERROR(VLOOKUP(E120,Préroulés_Hybride[],6,FALSE),"-")</f>
        <v>Broken Coast</v>
      </c>
      <c r="G120" s="231">
        <f>IFERROR(VLOOKUP(E120,Préroulés_Hybride[],17,FALSE),"-")</f>
        <v>30.2</v>
      </c>
      <c r="H120" s="170">
        <v>0.24</v>
      </c>
      <c r="I120" s="170"/>
      <c r="J120" s="229" t="str">
        <f>IFERROR(VLOOKUP(E120,Préroulés_Hybride[],9,FALSE),"-")</f>
        <v>- / -</v>
      </c>
      <c r="K120" s="213" t="str">
        <f>IFERROR(VLOOKUP(E120,Préroulés_Hybride[],3,FALSE),"-")</f>
        <v>-</v>
      </c>
    </row>
    <row r="121" spans="1:11" ht="22.5" customHeight="1">
      <c r="A121" s="196">
        <f>IFERROR(VLOOKUP(E121,Préroulés_Hybride[],12,FALSE),"-")</f>
        <v>5</v>
      </c>
      <c r="B121" s="165" t="str">
        <f>IFERROR(VLOOKUP(E121,Préroulés_Hybride[],13,FALSE),"-")</f>
        <v>x</v>
      </c>
      <c r="C121" s="166">
        <f>IFERROR(VLOOKUP(E121,Préroulés_Hybride[],14,FALSE),"-")</f>
        <v>0.5</v>
      </c>
      <c r="D121" s="220" t="str">
        <f>IFERROR(VLOOKUP(E121,Préroulés_Hybride[],15,FALSE),"-")</f>
        <v>g</v>
      </c>
      <c r="E121" s="198" t="s">
        <v>192</v>
      </c>
      <c r="F121" s="527" t="str">
        <f>IFERROR(VLOOKUP(E121,Préroulés_Hybride[],6,FALSE),"-")</f>
        <v>QcGoldtech</v>
      </c>
      <c r="G121" s="231">
        <f>IFERROR(VLOOKUP(E121,Préroulés_Hybride[],17,FALSE),"-")</f>
        <v>20</v>
      </c>
      <c r="H121" s="170">
        <v>0.22</v>
      </c>
      <c r="I121" s="170" t="s">
        <v>42</v>
      </c>
      <c r="J121" s="229" t="str">
        <f>IFERROR(VLOOKUP(E121,Préroulés_Hybride[],9,FALSE),"-")</f>
        <v>Floral / Fruité</v>
      </c>
      <c r="K121" s="213" t="str">
        <f>IFERROR(VLOOKUP(E121,Préroulés_Hybride[],3,FALSE),"-")</f>
        <v>Qc</v>
      </c>
    </row>
    <row r="122" spans="1:11" ht="22.5" customHeight="1">
      <c r="A122" s="196">
        <f>IFERROR(VLOOKUP(E122,Préroulés_Hybride[],12,FALSE),"-")</f>
        <v>5</v>
      </c>
      <c r="B122" s="165" t="str">
        <f>IFERROR(VLOOKUP(E122,Préroulés_Hybride[],13,FALSE),"-")</f>
        <v>x</v>
      </c>
      <c r="C122" s="166">
        <f>IFERROR(VLOOKUP(E122,Préroulés_Hybride[],14,FALSE),"-")</f>
        <v>0.5</v>
      </c>
      <c r="D122" s="220" t="str">
        <f>IFERROR(VLOOKUP(E122,Préroulés_Hybride[],15,FALSE),"-")</f>
        <v>g</v>
      </c>
      <c r="E122" s="198" t="s">
        <v>193</v>
      </c>
      <c r="F122" s="527" t="str">
        <f>IFERROR(VLOOKUP(E122,Préroulés_Hybride[],6,FALSE),"-")</f>
        <v>Clem &amp; Co</v>
      </c>
      <c r="G122" s="231">
        <f>IFERROR(VLOOKUP(E122,Préroulés_Hybride[],17,FALSE),"-")</f>
        <v>22.8</v>
      </c>
      <c r="H122" s="170">
        <v>0.09</v>
      </c>
      <c r="I122" s="170">
        <v>0.13</v>
      </c>
      <c r="J122" s="229" t="str">
        <f>IFERROR(VLOOKUP(E122,Préroulés_Hybride[],9,FALSE),"-")</f>
        <v>Fruité / Floral</v>
      </c>
      <c r="K122" s="213" t="str">
        <f>IFERROR(VLOOKUP(E122,Préroulés_Hybride[],3,FALSE),"-")</f>
        <v>Qc</v>
      </c>
    </row>
    <row r="123" spans="1:11" ht="22.5" customHeight="1">
      <c r="A123" s="196">
        <f>IFERROR(VLOOKUP(E123,Préroulés_Hybride[],12,FALSE),"-")</f>
        <v>5</v>
      </c>
      <c r="B123" s="165" t="str">
        <f>IFERROR(VLOOKUP(E123,Préroulés_Hybride[],13,FALSE),"-")</f>
        <v>x</v>
      </c>
      <c r="C123" s="166">
        <f>IFERROR(VLOOKUP(E123,Préroulés_Hybride[],14,FALSE),"-")</f>
        <v>0.5</v>
      </c>
      <c r="D123" s="220" t="str">
        <f>IFERROR(VLOOKUP(E123,Préroulés_Hybride[],15,FALSE),"-")</f>
        <v>g</v>
      </c>
      <c r="E123" s="198" t="s">
        <v>194</v>
      </c>
      <c r="F123" s="527" t="str">
        <f>IFERROR(VLOOKUP(E123,Préroulés_Hybride[],6,FALSE),"-")</f>
        <v>MicroCannabi</v>
      </c>
      <c r="G123" s="231">
        <f>IFERROR(VLOOKUP(E123,Préroulés_Hybride[],17,FALSE),"-")</f>
        <v>25</v>
      </c>
      <c r="H123" s="170">
        <v>0.08</v>
      </c>
      <c r="I123" s="170">
        <v>0.1</v>
      </c>
      <c r="J123" s="229" t="str">
        <f>IFERROR(VLOOKUP(E123,Préroulés_Hybride[],9,FALSE),"-")</f>
        <v>- / -</v>
      </c>
      <c r="K123" s="213" t="str">
        <f>IFERROR(VLOOKUP(E123,Préroulés_Hybride[],3,FALSE),"-")</f>
        <v>Qc</v>
      </c>
    </row>
    <row r="124" spans="1:11" ht="22.5" customHeight="1">
      <c r="A124" s="196">
        <f>IFERROR(VLOOKUP(E124,Préroulés_Hybride[],12,FALSE),"-")</f>
        <v>5</v>
      </c>
      <c r="B124" s="165" t="str">
        <f>IFERROR(VLOOKUP(E124,Préroulés_Hybride[],13,FALSE),"-")</f>
        <v>x</v>
      </c>
      <c r="C124" s="166">
        <f>IFERROR(VLOOKUP(E124,Préroulés_Hybride[],14,FALSE),"-")</f>
        <v>0.5</v>
      </c>
      <c r="D124" s="220" t="str">
        <f>IFERROR(VLOOKUP(E124,Préroulés_Hybride[],15,FALSE),"-")</f>
        <v>g</v>
      </c>
      <c r="E124" s="198" t="s">
        <v>230</v>
      </c>
      <c r="F124" s="527" t="str">
        <f>IFERROR(VLOOKUP(E124,Préroulés_Hybride[],6,FALSE),"-")</f>
        <v>Fleurons</v>
      </c>
      <c r="G124" s="231">
        <f>IFERROR(VLOOKUP(E124,Préroulés_Hybride[],17,FALSE),"-")</f>
        <v>22.4</v>
      </c>
      <c r="H124" s="170">
        <v>7.0000000000000007E-2</v>
      </c>
      <c r="I124" s="170">
        <v>0.05</v>
      </c>
      <c r="J124" s="229" t="str">
        <f>IFERROR(VLOOKUP(E124,Préroulés_Hybride[],9,FALSE),"-")</f>
        <v>- / -</v>
      </c>
      <c r="K124" s="213" t="str">
        <f>IFERROR(VLOOKUP(E124,Préroulés_Hybride[],3,FALSE),"-")</f>
        <v>Qc</v>
      </c>
    </row>
    <row r="125" spans="1:11" ht="22.5" customHeight="1">
      <c r="A125" s="288">
        <f>IFERROR(VLOOKUP(E125,Préroulés_Hybride[],12,FALSE),"-")</f>
        <v>5</v>
      </c>
      <c r="B125" s="165" t="str">
        <f>IFERROR(VLOOKUP(E125,Préroulés_Hybride[],13,FALSE),"-")</f>
        <v>x</v>
      </c>
      <c r="C125" s="166">
        <f>IFERROR(VLOOKUP(E125,Préroulés_Hybride[],14,FALSE),"-")</f>
        <v>0.5</v>
      </c>
      <c r="D125" s="220" t="str">
        <f>IFERROR(VLOOKUP(E125,Préroulés_Hybride[],15,FALSE),"-")</f>
        <v>g</v>
      </c>
      <c r="E125" s="198" t="s">
        <v>110</v>
      </c>
      <c r="F125" s="527" t="str">
        <f>IFERROR(VLOOKUP(E125,Préroulés_Hybride[],6,FALSE),"-")</f>
        <v>Orchid</v>
      </c>
      <c r="G125" s="231">
        <f>IFERROR(VLOOKUP(E125,Préroulés_Hybride[],17,FALSE),"-")</f>
        <v>23</v>
      </c>
      <c r="H125" s="170">
        <v>7.0000000000000007E-2</v>
      </c>
      <c r="I125" s="170">
        <v>0.11</v>
      </c>
      <c r="J125" s="229" t="str">
        <f>IFERROR(VLOOKUP(E125,Préroulés_Hybride[],9,FALSE),"-")</f>
        <v>Fruité / Sucré</v>
      </c>
      <c r="K125" s="213" t="str">
        <f>IFERROR(VLOOKUP(E125,Préroulés_Hybride[],3,FALSE),"-")</f>
        <v>Qc</v>
      </c>
    </row>
    <row r="126" spans="1:11" ht="22.5" customHeight="1">
      <c r="A126" s="196">
        <f>IFERROR(VLOOKUP(E126,Préroulés_Hybride[],12,FALSE),"-")</f>
        <v>5</v>
      </c>
      <c r="B126" s="165" t="str">
        <f>IFERROR(VLOOKUP(E126,Préroulés_Hybride[],13,FALSE),"-")</f>
        <v>x</v>
      </c>
      <c r="C126" s="166">
        <f>IFERROR(VLOOKUP(E126,Préroulés_Hybride[],14,FALSE),"-")</f>
        <v>0.5</v>
      </c>
      <c r="D126" s="220" t="str">
        <f>IFERROR(VLOOKUP(E126,Préroulés_Hybride[],15,FALSE),"-")</f>
        <v>g</v>
      </c>
      <c r="E126" s="198" t="s">
        <v>231</v>
      </c>
      <c r="F126" s="527" t="str">
        <f>IFERROR(VLOOKUP(E126,Préroulés_Hybride[],6,FALSE),"-")</f>
        <v>The Green Organic Dutchman</v>
      </c>
      <c r="G126" s="231">
        <f>IFERROR(VLOOKUP(E126,Préroulés_Hybride[],17,FALSE),"-")</f>
        <v>19.899999999999999</v>
      </c>
      <c r="H126" s="170">
        <v>0.06</v>
      </c>
      <c r="I126" s="170">
        <v>0.11</v>
      </c>
      <c r="J126" s="229" t="str">
        <f>IFERROR(VLOOKUP(E126,Préroulés_Hybride[],9,FALSE),"-")</f>
        <v>Citronné / Moufette</v>
      </c>
      <c r="K126" s="213" t="str">
        <f>IFERROR(VLOOKUP(E126,Préroulés_Hybride[],3,FALSE),"-")</f>
        <v>-</v>
      </c>
    </row>
    <row r="127" spans="1:11" ht="23.25" customHeight="1">
      <c r="A127" s="196">
        <f>IFERROR(VLOOKUP(E127,Préroulés_Hybride[],12,FALSE),"-")</f>
        <v>5</v>
      </c>
      <c r="B127" s="165" t="str">
        <f>IFERROR(VLOOKUP(E127,Préroulés_Hybride[],13,FALSE),"-")</f>
        <v>x</v>
      </c>
      <c r="C127" s="166">
        <f>IFERROR(VLOOKUP(E127,Préroulés_Hybride[],14,FALSE),"-")</f>
        <v>0.5</v>
      </c>
      <c r="D127" s="220" t="str">
        <f>IFERROR(VLOOKUP(E127,Préroulés_Hybride[],15,FALSE),"-")</f>
        <v>g</v>
      </c>
      <c r="E127" s="198" t="s">
        <v>195</v>
      </c>
      <c r="F127" s="527" t="str">
        <f>IFERROR(VLOOKUP(E127,Préroulés_Hybride[],6,FALSE),"-")</f>
        <v>Lunaire</v>
      </c>
      <c r="G127" s="231">
        <f>IFERROR(VLOOKUP(E127,Préroulés_Hybride[],17,FALSE),"-")</f>
        <v>24</v>
      </c>
      <c r="H127" s="170">
        <v>0</v>
      </c>
      <c r="I127" s="170">
        <v>0.13</v>
      </c>
      <c r="J127" s="229" t="str">
        <f>IFERROR(VLOOKUP(E127,Préroulés_Hybride[],9,FALSE),"-")</f>
        <v>Floral / Fruité</v>
      </c>
      <c r="K127" s="213" t="str">
        <f>IFERROR(VLOOKUP(E127,Préroulés_Hybride[],3,FALSE),"-")</f>
        <v>Qc</v>
      </c>
    </row>
    <row r="128" spans="1:11" ht="23.25" customHeight="1">
      <c r="A128" s="196">
        <f>IFERROR(VLOOKUP(E128,Préroulés_Hybride[],12,FALSE),"-")</f>
        <v>7</v>
      </c>
      <c r="B128" s="165" t="str">
        <f>IFERROR(VLOOKUP(E128,Préroulés_Hybride[],13,FALSE),"-")</f>
        <v>x</v>
      </c>
      <c r="C128" s="166">
        <f>IFERROR(VLOOKUP(E128,Préroulés_Hybride[],14,FALSE),"-")</f>
        <v>0.5</v>
      </c>
      <c r="D128" s="220" t="str">
        <f>IFERROR(VLOOKUP(E128,Préroulés_Hybride[],15,FALSE),"-")</f>
        <v>g</v>
      </c>
      <c r="E128" s="198" t="s">
        <v>196</v>
      </c>
      <c r="F128" s="527" t="str">
        <f>IFERROR(VLOOKUP(E128,Préroulés_Hybride[],6,FALSE),"-")</f>
        <v>Sheeesh!</v>
      </c>
      <c r="G128" s="231">
        <f>IFERROR(VLOOKUP(E128,Préroulés_Hybride[],17,FALSE),"-")</f>
        <v>25</v>
      </c>
      <c r="H128" s="170">
        <v>0.28000000000000003</v>
      </c>
      <c r="I128" s="170"/>
      <c r="J128" s="229" t="str">
        <f>IFERROR(VLOOKUP(E128,Préroulés_Hybride[],9,FALSE),"-")</f>
        <v>Fruité / Citronné</v>
      </c>
      <c r="K128" s="213" t="str">
        <f>IFERROR(VLOOKUP(E128,Préroulés_Hybride[],3,FALSE),"-")</f>
        <v>Qc</v>
      </c>
    </row>
    <row r="129" spans="1:11" ht="23.25" customHeight="1">
      <c r="A129" s="196">
        <f>IFERROR(VLOOKUP(E129,Préroulés_Hybride[],12,FALSE),"-")</f>
        <v>7</v>
      </c>
      <c r="B129" s="165" t="str">
        <f>IFERROR(VLOOKUP(E129,Préroulés_Hybride[],13,FALSE),"-")</f>
        <v>x</v>
      </c>
      <c r="C129" s="166">
        <f>IFERROR(VLOOKUP(E129,Préroulés_Hybride[],14,FALSE),"-")</f>
        <v>0.5</v>
      </c>
      <c r="D129" s="220" t="str">
        <f>IFERROR(VLOOKUP(E129,Préroulés_Hybride[],15,FALSE),"-")</f>
        <v>g</v>
      </c>
      <c r="E129" s="198" t="s">
        <v>197</v>
      </c>
      <c r="F129" s="527" t="str">
        <f>IFERROR(VLOOKUP(E129,Préroulés_Hybride[],6,FALSE),"-")</f>
        <v>Sheeesh!</v>
      </c>
      <c r="G129" s="231">
        <f>IFERROR(VLOOKUP(E129,Préroulés_Hybride[],17,FALSE),"-")</f>
        <v>25</v>
      </c>
      <c r="H129" s="170">
        <v>0.25</v>
      </c>
      <c r="I129" s="170" t="s">
        <v>42</v>
      </c>
      <c r="J129" s="229" t="str">
        <f>IFERROR(VLOOKUP(E129,Préroulés_Hybride[],9,FALSE),"-")</f>
        <v>Diesel / Mouffette</v>
      </c>
      <c r="K129" s="213" t="str">
        <f>IFERROR(VLOOKUP(E129,Préroulés_Hybride[],3,FALSE),"-")</f>
        <v>Qc</v>
      </c>
    </row>
    <row r="130" spans="1:11" ht="23.25" customHeight="1">
      <c r="A130" s="196">
        <f>IFERROR(VLOOKUP(E130,Préroulés_Hybride[],12,FALSE),"-")</f>
        <v>7</v>
      </c>
      <c r="B130" s="165" t="str">
        <f>IFERROR(VLOOKUP(E130,Préroulés_Hybride[],13,FALSE),"-")</f>
        <v>x</v>
      </c>
      <c r="C130" s="166">
        <f>IFERROR(VLOOKUP(E130,Préroulés_Hybride[],14,FALSE),"-")</f>
        <v>0.5</v>
      </c>
      <c r="D130" s="220" t="str">
        <f>IFERROR(VLOOKUP(E130,Préroulés_Hybride[],15,FALSE),"-")</f>
        <v>g</v>
      </c>
      <c r="E130" s="198" t="s">
        <v>198</v>
      </c>
      <c r="F130" s="527" t="str">
        <f>IFERROR(VLOOKUP(E130,Préroulés_Hybride[],6,FALSE),"-")</f>
        <v>Équilibre</v>
      </c>
      <c r="G130" s="498">
        <f>IFERROR(VLOOKUP(E130,Préroulés_Hybride[],17,FALSE),"-")</f>
        <v>24</v>
      </c>
      <c r="H130" s="170">
        <v>0</v>
      </c>
      <c r="I130" s="170">
        <v>0.17</v>
      </c>
      <c r="J130" s="229" t="str">
        <f>IFERROR(VLOOKUP(E130,Préroulés_Hybride[],9,FALSE),"-")</f>
        <v>- / -</v>
      </c>
      <c r="K130" s="213" t="str">
        <f>IFERROR(VLOOKUP(E130,Préroulés_Hybride[],3,FALSE),"-")</f>
        <v>Qc</v>
      </c>
    </row>
    <row r="131" spans="1:11" ht="23.25" customHeight="1">
      <c r="A131" s="196">
        <f>IFERROR(VLOOKUP(E131,Préroulés_Hybride[],12,FALSE),"-")</f>
        <v>7</v>
      </c>
      <c r="B131" s="165" t="str">
        <f>IFERROR(VLOOKUP(E131,Préroulés_Hybride[],13,FALSE),"-")</f>
        <v>x</v>
      </c>
      <c r="C131" s="166">
        <f>IFERROR(VLOOKUP(E131,Préroulés_Hybride[],14,FALSE),"-")</f>
        <v>0.5</v>
      </c>
      <c r="D131" s="220" t="str">
        <f>IFERROR(VLOOKUP(E131,Préroulés_Hybride[],15,FALSE),"-")</f>
        <v>g</v>
      </c>
      <c r="E131" s="198" t="s">
        <v>232</v>
      </c>
      <c r="F131" s="527" t="str">
        <f>IFERROR(VLOOKUP(E131,Préroulés_Hybride[],6,FALSE),"-")</f>
        <v>QcGoldtech</v>
      </c>
      <c r="G131" s="498">
        <f>IFERROR(VLOOKUP(E131,Préroulés_Hybride[],17,FALSE),"-")</f>
        <v>28.4</v>
      </c>
      <c r="H131" s="170">
        <v>0</v>
      </c>
      <c r="I131" s="170">
        <v>0.14000000000000001</v>
      </c>
      <c r="J131" s="229" t="str">
        <f>IFERROR(VLOOKUP(E131,Préroulés_Hybride[],9,FALSE),"-")</f>
        <v>- / -</v>
      </c>
      <c r="K131" s="213" t="str">
        <f>IFERROR(VLOOKUP(E131,Préroulés_Hybride[],3,FALSE),"-")</f>
        <v>Qc</v>
      </c>
    </row>
    <row r="132" spans="1:11" ht="23.25" customHeight="1">
      <c r="A132" s="288">
        <f>IFERROR(VLOOKUP(E132,Préroulés_Hybride[],12,FALSE),"-")</f>
        <v>8</v>
      </c>
      <c r="B132" s="165" t="str">
        <f>IFERROR(VLOOKUP(E132,Préroulés_Hybride[],13,FALSE),"-")</f>
        <v>x</v>
      </c>
      <c r="C132" s="166">
        <f>IFERROR(VLOOKUP(E132,Préroulés_Hybride[],14,FALSE),"-")</f>
        <v>0.7</v>
      </c>
      <c r="D132" s="220" t="str">
        <f>IFERROR(VLOOKUP(E132,Préroulés_Hybride[],15,FALSE),"-")</f>
        <v>g</v>
      </c>
      <c r="E132" s="198" t="s">
        <v>199</v>
      </c>
      <c r="F132" s="527" t="str">
        <f>IFERROR(VLOOKUP(E132,Préroulés_Hybride[],6,FALSE),"-")</f>
        <v>Irony</v>
      </c>
      <c r="G132" s="231">
        <f>IFERROR(VLOOKUP(E132,Préroulés_Hybride[],17,FALSE),"-")</f>
        <v>45</v>
      </c>
      <c r="H132" s="170">
        <v>0.21</v>
      </c>
      <c r="I132" s="170"/>
      <c r="J132" s="229" t="str">
        <f>IFERROR(VLOOKUP(E132,Préroulés_Hybride[],9,FALSE),"-")</f>
        <v>Sucré / -</v>
      </c>
      <c r="K132" s="213" t="str">
        <f>IFERROR(VLOOKUP(E132,Préroulés_Hybride[],3,FALSE),"-")</f>
        <v>Qc</v>
      </c>
    </row>
    <row r="133" spans="1:11" ht="23.25" customHeight="1">
      <c r="A133" s="196">
        <f>IFERROR(VLOOKUP(E133,Préroulés_Hybride[],12,FALSE),"-")</f>
        <v>10</v>
      </c>
      <c r="B133" s="165" t="str">
        <f>IFERROR(VLOOKUP(E133,Préroulés_Hybride[],13,FALSE),"-")</f>
        <v>x</v>
      </c>
      <c r="C133" s="166">
        <f>IFERROR(VLOOKUP(E133,Préroulés_Hybride[],14,FALSE),"-")</f>
        <v>0.35</v>
      </c>
      <c r="D133" s="220" t="str">
        <f>IFERROR(VLOOKUP(E133,Préroulés_Hybride[],15,FALSE),"-")</f>
        <v>g</v>
      </c>
      <c r="E133" s="198" t="s">
        <v>112</v>
      </c>
      <c r="F133" s="305" t="str">
        <f>IFERROR(VLOOKUP(E133,Préroulés_Hybride[],6,FALSE),"-")</f>
        <v>Tremblant Cannabis</v>
      </c>
      <c r="G133" s="210">
        <f>IFERROR(VLOOKUP(E133,Préroulés_Hybride[],17,FALSE),"-")</f>
        <v>31.9</v>
      </c>
      <c r="H133" s="170">
        <v>0.22</v>
      </c>
      <c r="I133" s="170" t="s">
        <v>42</v>
      </c>
      <c r="J133" s="172" t="str">
        <f>IFERROR(VLOOKUP(E133,Préroulés_Hybride[],9,FALSE),"-")</f>
        <v>Diesel / Citronné</v>
      </c>
      <c r="K133" s="213" t="str">
        <f>IFERROR(VLOOKUP(E133,Préroulés_Hybride[],3,FALSE),"-")</f>
        <v>-</v>
      </c>
    </row>
    <row r="134" spans="1:11" ht="23.25" customHeight="1">
      <c r="A134" s="196">
        <f>IFERROR(VLOOKUP(E134,Préroulés_Hybride[],12,FALSE),"-")</f>
        <v>10</v>
      </c>
      <c r="B134" s="165" t="str">
        <f>IFERROR(VLOOKUP(E134,Préroulés_Hybride[],13,FALSE),"-")</f>
        <v>x</v>
      </c>
      <c r="C134" s="166">
        <f>IFERROR(VLOOKUP(E134,Préroulés_Hybride[],14,FALSE),"-")</f>
        <v>0.35</v>
      </c>
      <c r="D134" s="220" t="str">
        <f>IFERROR(VLOOKUP(E134,Préroulés_Hybride[],15,FALSE),"-")</f>
        <v>g</v>
      </c>
      <c r="E134" s="198" t="s">
        <v>200</v>
      </c>
      <c r="F134" s="527" t="str">
        <f>IFERROR(VLOOKUP(E134,Préroulés_Hybride[],6,FALSE),"-")</f>
        <v>Solei</v>
      </c>
      <c r="G134" s="231">
        <f>IFERROR(VLOOKUP(E134,Préroulés_Hybride[],17,FALSE),"-")</f>
        <v>23.1</v>
      </c>
      <c r="H134" s="170">
        <v>7.0000000000000007E-2</v>
      </c>
      <c r="I134" s="170">
        <v>0.1</v>
      </c>
      <c r="J134" s="229" t="str">
        <f>IFERROR(VLOOKUP(E134,Préroulés_Hybride[],9,FALSE),"-")</f>
        <v>Boisé / -</v>
      </c>
      <c r="K134" s="213" t="str">
        <f>IFERROR(VLOOKUP(E134,Préroulés_Hybride[],3,FALSE),"-")</f>
        <v>-</v>
      </c>
    </row>
    <row r="135" spans="1:11" ht="23.25" customHeight="1">
      <c r="A135" s="196">
        <f>IFERROR(VLOOKUP(E135,Préroulés_Hybride[],12,FALSE),"-")</f>
        <v>12</v>
      </c>
      <c r="B135" s="165" t="str">
        <f>IFERROR(VLOOKUP(E135,Préroulés_Hybride[],13,FALSE),"-")</f>
        <v>x</v>
      </c>
      <c r="C135" s="166">
        <f>IFERROR(VLOOKUP(E135,Préroulés_Hybride[],14,FALSE),"-")</f>
        <v>0.3</v>
      </c>
      <c r="D135" s="220" t="str">
        <f>IFERROR(VLOOKUP(E135,Préroulés_Hybride[],15,FALSE),"-")</f>
        <v>g</v>
      </c>
      <c r="E135" s="198" t="s">
        <v>201</v>
      </c>
      <c r="F135" s="305" t="str">
        <f>IFERROR(VLOOKUP(E135,Préroulés_Hybride[],6,FALSE),"-")</f>
        <v>5 Points Cannabis</v>
      </c>
      <c r="G135" s="210">
        <f>IFERROR(VLOOKUP(E135,Préroulés_Hybride[],17,FALSE),"-")</f>
        <v>38.799999999999997</v>
      </c>
      <c r="H135" s="170" t="s">
        <v>233</v>
      </c>
      <c r="I135" s="170" t="s">
        <v>42</v>
      </c>
      <c r="J135" s="172" t="str">
        <f>IFERROR(VLOOKUP(E135,Préroulés_Hybride[],9,FALSE),"-")</f>
        <v>- / -</v>
      </c>
      <c r="K135" s="213" t="str">
        <f>IFERROR(VLOOKUP(E135,Préroulés_Hybride[],3,FALSE),"-")</f>
        <v>Qc</v>
      </c>
    </row>
    <row r="136" spans="1:11" ht="23.25" customHeight="1">
      <c r="A136" s="196" t="str">
        <f>IFERROR(VLOOKUP(E136,Préroulés_Hybride[],12,FALSE),"-")</f>
        <v>-</v>
      </c>
      <c r="B136" s="165" t="str">
        <f>IFERROR(VLOOKUP(E136,Préroulés_Hybride[],13,FALSE),"-")</f>
        <v>-</v>
      </c>
      <c r="C136" s="166" t="str">
        <f>IFERROR(VLOOKUP(E136,Préroulés_Hybride[],14,FALSE),"-")</f>
        <v>-</v>
      </c>
      <c r="D136" s="220" t="str">
        <f>IFERROR(VLOOKUP(E136,Préroulés_Hybride[],15,FALSE),"-")</f>
        <v>-</v>
      </c>
      <c r="E136" s="198" t="s">
        <v>114</v>
      </c>
      <c r="F136" s="527" t="str">
        <f>IFERROR(VLOOKUP(E136,Préroulés_Hybride[],6,FALSE),"-")</f>
        <v>-</v>
      </c>
      <c r="G136" s="231" t="str">
        <f>IFERROR(VLOOKUP(E136,Préroulés_Hybride[],17,FALSE),"-")</f>
        <v>-</v>
      </c>
      <c r="H136" s="170">
        <v>0.24</v>
      </c>
      <c r="I136" s="170" t="s">
        <v>42</v>
      </c>
      <c r="J136" s="229" t="str">
        <f>IFERROR(VLOOKUP(E136,Préroulés_Hybride[],9,FALSE),"-")</f>
        <v>-</v>
      </c>
      <c r="K136" s="213" t="str">
        <f>IFERROR(VLOOKUP(E136,Préroulés_Hybride[],3,FALSE),"-")</f>
        <v>-</v>
      </c>
    </row>
    <row r="137" spans="1:11" ht="23.25" customHeight="1">
      <c r="A137" s="196" t="str">
        <f>IFERROR(VLOOKUP(E137,Préroulés_Hybride[],12,FALSE),"-")</f>
        <v>-</v>
      </c>
      <c r="B137" s="165" t="str">
        <f>IFERROR(VLOOKUP(E137,Préroulés_Hybride[],13,FALSE),"-")</f>
        <v>-</v>
      </c>
      <c r="C137" s="166" t="str">
        <f>IFERROR(VLOOKUP(E137,Préroulés_Hybride[],14,FALSE),"-")</f>
        <v>-</v>
      </c>
      <c r="D137" s="220" t="str">
        <f>IFERROR(VLOOKUP(E137,Préroulés_Hybride[],15,FALSE),"-")</f>
        <v>-</v>
      </c>
      <c r="E137" s="198" t="s">
        <v>142</v>
      </c>
      <c r="F137" s="527" t="str">
        <f>IFERROR(VLOOKUP(E137,Préroulés_Hybride[],6,FALSE),"-")</f>
        <v>-</v>
      </c>
      <c r="G137" s="231" t="str">
        <f>IFERROR(VLOOKUP(E137,Préroulés_Hybride[],17,FALSE),"-")</f>
        <v>-</v>
      </c>
      <c r="H137" s="170">
        <v>0.23</v>
      </c>
      <c r="I137" s="170" t="s">
        <v>42</v>
      </c>
      <c r="J137" s="229" t="str">
        <f>IFERROR(VLOOKUP(E137,Préroulés_Hybride[],9,FALSE),"-")</f>
        <v>-</v>
      </c>
      <c r="K137" s="213" t="str">
        <f>IFERROR(VLOOKUP(E137,Préroulés_Hybride[],3,FALSE),"-")</f>
        <v>-</v>
      </c>
    </row>
    <row r="138" spans="1:11" ht="23.25" customHeight="1">
      <c r="A138" s="196">
        <f>IFERROR(VLOOKUP(E138,Préroulés_Hybride[],12,FALSE),"-")</f>
        <v>30</v>
      </c>
      <c r="B138" s="165" t="str">
        <f>IFERROR(VLOOKUP(E138,Préroulés_Hybride[],13,FALSE),"-")</f>
        <v>x</v>
      </c>
      <c r="C138" s="166">
        <f>IFERROR(VLOOKUP(E138,Préroulés_Hybride[],14,FALSE),"-")</f>
        <v>0.35</v>
      </c>
      <c r="D138" s="220" t="str">
        <f>IFERROR(VLOOKUP(E138,Préroulés_Hybride[],15,FALSE),"-")</f>
        <v>g</v>
      </c>
      <c r="E138" s="198" t="s">
        <v>203</v>
      </c>
      <c r="F138" s="527" t="str">
        <f>IFERROR(VLOOKUP(E138,Préroulés_Hybride[],6,FALSE),"-")</f>
        <v>Lunaire</v>
      </c>
      <c r="G138" s="231">
        <f>IFERROR(VLOOKUP(E138,Préroulés_Hybride[],17,FALSE),"-")</f>
        <v>84</v>
      </c>
      <c r="H138" s="170">
        <v>0</v>
      </c>
      <c r="I138" s="170">
        <v>0.12</v>
      </c>
      <c r="J138" s="229" t="str">
        <f>IFERROR(VLOOKUP(E138,Préroulés_Hybride[],9,FALSE),"-")</f>
        <v>- / -</v>
      </c>
      <c r="K138" s="213" t="str">
        <f>IFERROR(VLOOKUP(E138,Préroulés_Hybride[],3,FALSE),"-")</f>
        <v>Qc</v>
      </c>
    </row>
    <row r="139" spans="1:11" ht="23.25" customHeight="1" thickBot="1">
      <c r="A139" s="281">
        <f>IFERROR(VLOOKUP(E139,Préroulés_Hybride[],12,FALSE),"-")</f>
        <v>56</v>
      </c>
      <c r="B139" s="209" t="str">
        <f>IFERROR(VLOOKUP(E139,Préroulés_Hybride[],13,FALSE),"-")</f>
        <v>x</v>
      </c>
      <c r="C139" s="205">
        <f>IFERROR(VLOOKUP(E139,Préroulés_Hybride[],14,FALSE),"-")</f>
        <v>0.5</v>
      </c>
      <c r="D139" s="221" t="str">
        <f>IFERROR(VLOOKUP(E139,Préroulés_Hybride[],15,FALSE),"-")</f>
        <v>g</v>
      </c>
      <c r="E139" s="883" t="s">
        <v>204</v>
      </c>
      <c r="F139" s="306" t="str">
        <f>IFERROR(VLOOKUP(E139,Préroulés_Hybride[],6,FALSE),"-")</f>
        <v>Pure Laine Cannabis</v>
      </c>
      <c r="G139" s="695">
        <f>IFERROR(VLOOKUP(E139,Préroulés_Hybride[],17,FALSE),"-")</f>
        <v>129.80000000000001</v>
      </c>
      <c r="H139" s="193">
        <v>0.2</v>
      </c>
      <c r="I139" s="193" t="s">
        <v>42</v>
      </c>
      <c r="J139" s="194" t="str">
        <f>IFERROR(VLOOKUP(E139,Préroulés_Hybride[],9,FALSE),"-")</f>
        <v>- / -</v>
      </c>
      <c r="K139" s="876" t="str">
        <f>IFERROR(VLOOKUP(E139,Préroulés_Hybride[],3,FALSE),"-")</f>
        <v>Qc</v>
      </c>
    </row>
    <row r="140" spans="1:11" ht="23.25" customHeight="1"/>
    <row r="141" spans="1:11" ht="23.25" customHeight="1"/>
  </sheetData>
  <sheetProtection selectLockedCells="1" selectUnlockedCells="1"/>
  <protectedRanges>
    <protectedRange algorithmName="SHA-512" hashValue="WVnoEhfAMnPzlKn1u/L5UceKQHWADAagofPNy5KOqZsCE6haz2f2WGYJpZPjeO+XSbhIPmaFJByoY2J8nzCoig==" saltValue="BKT+7eADEg+T/nl2vrhdxA==" spinCount="100000" sqref="A1:XFD1 A140:XFD1048576 L2:XFD139" name="Quai" securityDescriptor="O:WDG:WDD:(A;;CC;;;S-1-5-21-3327995962-2841896682-2555915430-8483)(A;;CC;;;S-1-5-21-3327995962-2841896682-2555915430-5295)(A;;CC;;;S-1-5-21-3327995962-2841896682-2555915430-1826)(A;;CC;;;S-1-5-21-3327995962-2841896682-2555915430-1787)(A;;CC;;;S-1-5-21-3327995962-2841896682-2555915430-1807)"/>
    <protectedRange algorithmName="SHA-512" hashValue="EJQYyeBZSh89+zRD9w3QZFGU3VSoYTrLWpUIfXvpQrwH93fvnq5bbkmNuYYi+gLN5SoTMLjD8zHKDAY46dtAFQ==" saltValue="lnvz9X6LZlrhw2cM4fixig==" spinCount="100000" sqref="E42:E85 H42:I85 H4:I38 E4:E38 E90:E139 H90:I139" name="Plage1_1"/>
  </protectedRanges>
  <mergeCells count="7">
    <mergeCell ref="L42:Q43"/>
    <mergeCell ref="A88:K88"/>
    <mergeCell ref="A89:D89"/>
    <mergeCell ref="A2:K2"/>
    <mergeCell ref="A3:D3"/>
    <mergeCell ref="A40:K40"/>
    <mergeCell ref="A41:D41"/>
  </mergeCells>
  <dataValidations count="2">
    <dataValidation type="list" allowBlank="1" showInputMessage="1" showErrorMessage="1" sqref="K3 E3:F3 K41 E41:F41 K89 E89:F89 C39" xr:uid="{C779F80C-6819-4DA6-A5EE-4CEAF22D6A71}">
      <formula1>sativa1</formula1>
    </dataValidation>
    <dataValidation type="list" allowBlank="1" showInputMessage="1" showErrorMessage="1" sqref="C1" xr:uid="{80620502-3B98-421B-96A1-B1F98D0109B4}">
      <formula1>indica1</formula1>
    </dataValidation>
  </dataValidations>
  <printOptions horizontalCentered="1" verticalCentered="1"/>
  <pageMargins left="0.23622047244094502" right="0.23622047244094502" top="0" bottom="0" header="0.31496062992126" footer="0.31496062992126"/>
  <pageSetup scale="2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542925</xdr:colOff>
                    <xdr:row>1</xdr:row>
                    <xdr:rowOff>28575</xdr:rowOff>
                  </from>
                  <to>
                    <xdr:col>9</xdr:col>
                    <xdr:colOff>76200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4">
              <controlPr defaultSize="0" print="0" autoFill="0" autoPict="0" macro="[0]!Indica77074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371475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8">
              <controlPr defaultSize="0" print="0" autoFill="0" autoPict="0" macro="[0]!IMPIND77074" altText="Ajouter ligne">
                <anchor moveWithCells="1">
                  <from>
                    <xdr:col>9</xdr:col>
                    <xdr:colOff>1219200</xdr:colOff>
                    <xdr:row>1</xdr:row>
                    <xdr:rowOff>38100</xdr:rowOff>
                  </from>
                  <to>
                    <xdr:col>10</xdr:col>
                    <xdr:colOff>1076325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619125</xdr:colOff>
                    <xdr:row>39</xdr:row>
                    <xdr:rowOff>66675</xdr:rowOff>
                  </from>
                  <to>
                    <xdr:col>9</xdr:col>
                    <xdr:colOff>19050</xdr:colOff>
                    <xdr:row>39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647700</xdr:colOff>
                    <xdr:row>87</xdr:row>
                    <xdr:rowOff>66675</xdr:rowOff>
                  </from>
                  <to>
                    <xdr:col>9</xdr:col>
                    <xdr:colOff>19050</xdr:colOff>
                    <xdr:row>87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indica_77041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361950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5">
              <controlPr defaultSize="0" print="0" autoFill="0" autoPict="0" macro="[0]!Sativa77010" altText="Ajouter ligne">
                <anchor moveWithCells="1">
                  <from>
                    <xdr:col>0</xdr:col>
                    <xdr:colOff>333375</xdr:colOff>
                    <xdr:row>39</xdr:row>
                    <xdr:rowOff>9525</xdr:rowOff>
                  </from>
                  <to>
                    <xdr:col>4</xdr:col>
                    <xdr:colOff>304800</xdr:colOff>
                    <xdr:row>39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6">
              <controlPr defaultSize="0" print="0" autoFill="0" autoPict="0" macro="[0]!Hybride77010" altText="Ajouter ligne">
                <anchor moveWithCells="1">
                  <from>
                    <xdr:col>1</xdr:col>
                    <xdr:colOff>523875</xdr:colOff>
                    <xdr:row>87</xdr:row>
                    <xdr:rowOff>38100</xdr:rowOff>
                  </from>
                  <to>
                    <xdr:col>4</xdr:col>
                    <xdr:colOff>123825</xdr:colOff>
                    <xdr:row>87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7">
              <controlPr defaultSize="0" print="0" autoFill="0" autoPict="0" macro="[0]!IMPIND77010" altText="Ajouter ligne">
                <anchor moveWithCells="1">
                  <from>
                    <xdr:col>9</xdr:col>
                    <xdr:colOff>1209675</xdr:colOff>
                    <xdr:row>1</xdr:row>
                    <xdr:rowOff>38100</xdr:rowOff>
                  </from>
                  <to>
                    <xdr:col>10</xdr:col>
                    <xdr:colOff>1076325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IMPSAT77010" altText="Ajouter ligne">
                <anchor moveWithCells="1">
                  <from>
                    <xdr:col>9</xdr:col>
                    <xdr:colOff>1228725</xdr:colOff>
                    <xdr:row>39</xdr:row>
                    <xdr:rowOff>28575</xdr:rowOff>
                  </from>
                  <to>
                    <xdr:col>10</xdr:col>
                    <xdr:colOff>1085850</xdr:colOff>
                    <xdr:row>39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9">
              <controlPr defaultSize="0" print="0" autoFill="0" autoPict="0" macro="[0]!IMPHYB77010" altText="Ajouter ligne">
                <anchor moveWithCells="1">
                  <from>
                    <xdr:col>9</xdr:col>
                    <xdr:colOff>1247775</xdr:colOff>
                    <xdr:row>87</xdr:row>
                    <xdr:rowOff>28575</xdr:rowOff>
                  </from>
                  <to>
                    <xdr:col>10</xdr:col>
                    <xdr:colOff>1104900</xdr:colOff>
                    <xdr:row>87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InsertRowFormulas" altText="Ajouter ligne">
                <anchor moveWithCells="1">
                  <from>
                    <xdr:col>7</xdr:col>
                    <xdr:colOff>619125</xdr:colOff>
                    <xdr:row>39</xdr:row>
                    <xdr:rowOff>66675</xdr:rowOff>
                  </from>
                  <to>
                    <xdr:col>9</xdr:col>
                    <xdr:colOff>19050</xdr:colOff>
                    <xdr:row>39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InsertRowFormulas" altText="Ajouter ligne">
                <anchor moveWithCells="1">
                  <from>
                    <xdr:col>7</xdr:col>
                    <xdr:colOff>647700</xdr:colOff>
                    <xdr:row>87</xdr:row>
                    <xdr:rowOff>66675</xdr:rowOff>
                  </from>
                  <to>
                    <xdr:col>9</xdr:col>
                    <xdr:colOff>19050</xdr:colOff>
                    <xdr:row>87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sativa_77041" altText="Ajouter ligne">
                <anchor moveWithCells="1">
                  <from>
                    <xdr:col>0</xdr:col>
                    <xdr:colOff>333375</xdr:colOff>
                    <xdr:row>39</xdr:row>
                    <xdr:rowOff>9525</xdr:rowOff>
                  </from>
                  <to>
                    <xdr:col>4</xdr:col>
                    <xdr:colOff>304800</xdr:colOff>
                    <xdr:row>39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hybride_77041" altText="Ajouter ligne">
                <anchor moveWithCells="1">
                  <from>
                    <xdr:col>1</xdr:col>
                    <xdr:colOff>523875</xdr:colOff>
                    <xdr:row>87</xdr:row>
                    <xdr:rowOff>38100</xdr:rowOff>
                  </from>
                  <to>
                    <xdr:col>4</xdr:col>
                    <xdr:colOff>123825</xdr:colOff>
                    <xdr:row>87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IMPIND77074" altText="Ajouter ligne">
                <anchor moveWithCells="1">
                  <from>
                    <xdr:col>9</xdr:col>
                    <xdr:colOff>1209675</xdr:colOff>
                    <xdr:row>1</xdr:row>
                    <xdr:rowOff>38100</xdr:rowOff>
                  </from>
                  <to>
                    <xdr:col>10</xdr:col>
                    <xdr:colOff>1076325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IMPSAT77074" altText="Ajouter ligne">
                <anchor moveWithCells="1">
                  <from>
                    <xdr:col>9</xdr:col>
                    <xdr:colOff>1228725</xdr:colOff>
                    <xdr:row>39</xdr:row>
                    <xdr:rowOff>28575</xdr:rowOff>
                  </from>
                  <to>
                    <xdr:col>10</xdr:col>
                    <xdr:colOff>1085850</xdr:colOff>
                    <xdr:row>39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IMPHYB77074" altText="Ajouter ligne">
                <anchor moveWithCells="1">
                  <from>
                    <xdr:col>9</xdr:col>
                    <xdr:colOff>1247775</xdr:colOff>
                    <xdr:row>87</xdr:row>
                    <xdr:rowOff>28575</xdr:rowOff>
                  </from>
                  <to>
                    <xdr:col>10</xdr:col>
                    <xdr:colOff>1104900</xdr:colOff>
                    <xdr:row>87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tableParts count="3">
    <tablePart r:id="rId22"/>
    <tablePart r:id="rId23"/>
    <tablePart r:id="rId2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C7C3FC3-D32E-4C40-AF44-4E4D4712BAB2}">
          <x14:formula1>
            <xm:f>'Base Préroués'!$A$75:$A$136</xm:f>
          </x14:formula1>
          <xm:sqref>E5:E38</xm:sqref>
        </x14:dataValidation>
        <x14:dataValidation type="list" allowBlank="1" showInputMessage="1" showErrorMessage="1" xr:uid="{6FD6C25D-5CA2-4E0F-8313-081C86A02A8C}">
          <x14:formula1>
            <xm:f>'Base Préroués'!$A$6:$A$69</xm:f>
          </x14:formula1>
          <xm:sqref>E43:E85</xm:sqref>
        </x14:dataValidation>
        <x14:dataValidation type="list" allowBlank="1" showInputMessage="1" showErrorMessage="1" xr:uid="{113FE672-D9FF-4FDC-AB0A-C37D7417113A}">
          <x14:formula1>
            <xm:f>'Base Préroués'!$A$143:$A$259</xm:f>
          </x14:formula1>
          <xm:sqref>E91:E139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3">
    <tabColor rgb="FF00B050"/>
    <pageSetUpPr fitToPage="1"/>
  </sheetPr>
  <dimension ref="A1:S115"/>
  <sheetViews>
    <sheetView showGridLines="0" topLeftCell="A73" zoomScale="85" zoomScaleNormal="85" workbookViewId="0">
      <selection activeCell="A73" sqref="A73:K113"/>
    </sheetView>
  </sheetViews>
  <sheetFormatPr baseColWidth="10" defaultColWidth="11.42578125" defaultRowHeight="17.25"/>
  <cols>
    <col min="1" max="1" width="6.42578125" style="1" customWidth="1"/>
    <col min="2" max="2" width="4.140625" style="23" customWidth="1"/>
    <col min="3" max="3" width="9.7109375" style="46" customWidth="1"/>
    <col min="4" max="4" width="4.28515625" style="8" customWidth="1"/>
    <col min="5" max="5" width="59.85546875" style="36" bestFit="1" customWidth="1"/>
    <col min="6" max="6" width="35.140625" style="30" bestFit="1" customWidth="1"/>
    <col min="7" max="7" width="13.140625" style="30" bestFit="1" customWidth="1"/>
    <col min="8" max="8" width="16" style="4" customWidth="1"/>
    <col min="9" max="9" width="12.5703125" style="2" bestFit="1" customWidth="1"/>
    <col min="10" max="10" width="25.7109375" style="1" bestFit="1" customWidth="1"/>
    <col min="11" max="11" width="17.28515625" style="1" bestFit="1" customWidth="1"/>
    <col min="12" max="16384" width="11.42578125" style="1"/>
  </cols>
  <sheetData>
    <row r="1" spans="1:19" ht="9.75" customHeight="1" thickBot="1">
      <c r="A1" s="16"/>
      <c r="B1" s="21"/>
      <c r="C1" s="42"/>
      <c r="D1" s="6"/>
      <c r="E1" s="6"/>
      <c r="F1" s="28"/>
      <c r="G1" s="28"/>
      <c r="H1" s="5"/>
    </row>
    <row r="2" spans="1:19" ht="39" customHeight="1" thickBot="1">
      <c r="A2" s="1355" t="s">
        <v>27</v>
      </c>
      <c r="B2" s="1356"/>
      <c r="C2" s="1356"/>
      <c r="D2" s="1356"/>
      <c r="E2" s="1356"/>
      <c r="F2" s="1356"/>
      <c r="G2" s="1356"/>
      <c r="H2" s="1356"/>
      <c r="I2" s="1356"/>
      <c r="J2" s="1356"/>
      <c r="K2" s="1357"/>
      <c r="M2" s="539"/>
      <c r="N2" s="539"/>
      <c r="O2" s="539"/>
      <c r="P2" s="539"/>
      <c r="Q2" s="539"/>
      <c r="R2" s="539"/>
      <c r="S2" s="539"/>
    </row>
    <row r="3" spans="1:19" ht="19.5" customHeight="1" thickBot="1">
      <c r="A3" s="1348" t="s">
        <v>28</v>
      </c>
      <c r="B3" s="1349"/>
      <c r="C3" s="1349"/>
      <c r="D3" s="1350"/>
      <c r="E3" s="91" t="s">
        <v>29</v>
      </c>
      <c r="F3" s="91" t="s">
        <v>30</v>
      </c>
      <c r="G3" s="105" t="s">
        <v>31</v>
      </c>
      <c r="H3" s="92" t="s">
        <v>32</v>
      </c>
      <c r="I3" s="109" t="s">
        <v>33</v>
      </c>
      <c r="J3" s="92" t="s">
        <v>34</v>
      </c>
      <c r="K3" s="91" t="s">
        <v>35</v>
      </c>
      <c r="M3" s="539"/>
      <c r="N3" s="539"/>
      <c r="O3" s="539"/>
      <c r="P3" s="539"/>
      <c r="Q3" s="539"/>
      <c r="R3" s="539"/>
      <c r="S3" s="539"/>
    </row>
    <row r="4" spans="1:19" ht="6" customHeight="1">
      <c r="A4" s="39" t="s">
        <v>36</v>
      </c>
      <c r="B4" s="26" t="s">
        <v>37</v>
      </c>
      <c r="C4" s="43" t="s">
        <v>38</v>
      </c>
      <c r="D4" s="26" t="s">
        <v>39</v>
      </c>
      <c r="E4" s="41" t="s">
        <v>29</v>
      </c>
      <c r="F4" s="25" t="s">
        <v>40</v>
      </c>
      <c r="G4" s="106" t="s">
        <v>31</v>
      </c>
      <c r="H4" s="113" t="s">
        <v>32</v>
      </c>
      <c r="I4" s="110" t="s">
        <v>33</v>
      </c>
      <c r="J4" s="27" t="s">
        <v>34</v>
      </c>
      <c r="K4" s="37" t="s">
        <v>35</v>
      </c>
      <c r="M4" s="539"/>
      <c r="N4" s="539"/>
      <c r="O4" s="539"/>
      <c r="P4" s="539"/>
      <c r="Q4" s="539"/>
      <c r="R4" s="539"/>
      <c r="S4" s="539"/>
    </row>
    <row r="5" spans="1:19" ht="23.25" customHeight="1">
      <c r="A5" s="164">
        <f>IFERROR(VLOOKUP(E5,Préroulés_Indica[],11,FALSE),"-")</f>
        <v>1</v>
      </c>
      <c r="B5" s="165" t="str">
        <f>IFERROR(VLOOKUP(E5,Préroulés_Indica[],12,FALSE),"-")</f>
        <v>x</v>
      </c>
      <c r="C5" s="166">
        <f>IFERROR(VLOOKUP(E5,Préroulés_Indica[],13,FALSE),"-")</f>
        <v>1</v>
      </c>
      <c r="D5" s="208" t="str">
        <f>IFERROR(VLOOKUP(E5,Préroulés_Indica[],14,FALSE),"-")</f>
        <v>g</v>
      </c>
      <c r="E5" s="228" t="s">
        <v>118</v>
      </c>
      <c r="F5" s="304" t="str">
        <f>IFERROR(VLOOKUP(E5,Préroulés_Indica[],6,FALSE),"-")</f>
        <v>Bud Lafleur</v>
      </c>
      <c r="G5" s="210">
        <f>IFERROR(VLOOKUP(E5,Préroulés_Indica[],16,FALSE),"-")</f>
        <v>9.5</v>
      </c>
      <c r="H5" s="170">
        <v>0.28000000000000003</v>
      </c>
      <c r="I5" s="170" t="s">
        <v>42</v>
      </c>
      <c r="J5" s="172" t="str">
        <f>IFERROR(VLOOKUP(E5,Préroulés_Indica[],8,FALSE),"")</f>
        <v>Fruité / Sucré</v>
      </c>
      <c r="K5" s="284" t="str">
        <f>IFERROR(VLOOKUP(E5,Préroulés_Indica[],2,FALSE),"-")</f>
        <v>Qc</v>
      </c>
      <c r="M5" s="1369"/>
      <c r="N5" s="1369"/>
      <c r="O5" s="1369"/>
      <c r="P5" s="1369"/>
      <c r="Q5" s="1369"/>
      <c r="R5" s="1369"/>
      <c r="S5" s="1369"/>
    </row>
    <row r="6" spans="1:19" ht="23.25" customHeight="1">
      <c r="A6" s="164">
        <f>IFERROR(VLOOKUP(E6,Préroulés_Indica[],11,FALSE),"-")</f>
        <v>1</v>
      </c>
      <c r="B6" s="165" t="str">
        <f>IFERROR(VLOOKUP(E6,Préroulés_Indica[],12,FALSE),"-")</f>
        <v>x</v>
      </c>
      <c r="C6" s="166">
        <f>IFERROR(VLOOKUP(E6,Préroulés_Indica[],13,FALSE),"-")</f>
        <v>1</v>
      </c>
      <c r="D6" s="208" t="str">
        <f>IFERROR(VLOOKUP(E6,Préroulés_Indica[],14,FALSE),"-")</f>
        <v>g</v>
      </c>
      <c r="E6" s="228" t="s">
        <v>116</v>
      </c>
      <c r="F6" s="304" t="str">
        <f>IFERROR(VLOOKUP(E6,Préroulés_Indica[],6,FALSE),"-")</f>
        <v>BLKMKT</v>
      </c>
      <c r="G6" s="210">
        <f>IFERROR(VLOOKUP(E6,Préroulés_Indica[],16,FALSE),"-")</f>
        <v>10.5</v>
      </c>
      <c r="H6" s="170">
        <v>0.28000000000000003</v>
      </c>
      <c r="I6" s="170" t="s">
        <v>42</v>
      </c>
      <c r="J6" s="172" t="str">
        <f>IFERROR(VLOOKUP(E6,Préroulés_Indica[],8,FALSE),"")</f>
        <v>Diesel / Citronné</v>
      </c>
      <c r="K6" s="284" t="str">
        <f>IFERROR(VLOOKUP(E6,Préroulés_Indica[],2,FALSE),"-")</f>
        <v>-</v>
      </c>
      <c r="M6" s="1369"/>
      <c r="N6" s="1369"/>
      <c r="O6" s="1369"/>
      <c r="P6" s="1369"/>
      <c r="Q6" s="1369"/>
      <c r="R6" s="1369"/>
      <c r="S6" s="1369"/>
    </row>
    <row r="7" spans="1:19" ht="23.25" customHeight="1">
      <c r="A7" s="164">
        <f>IFERROR(VLOOKUP(E7,Préroulés_Indica[],11,FALSE),"-")</f>
        <v>1</v>
      </c>
      <c r="B7" s="165" t="str">
        <f>IFERROR(VLOOKUP(E7,Préroulés_Indica[],12,FALSE),"-")</f>
        <v>x</v>
      </c>
      <c r="C7" s="166">
        <f>IFERROR(VLOOKUP(E7,Préroulés_Indica[],13,FALSE),"-")</f>
        <v>0.5</v>
      </c>
      <c r="D7" s="208" t="str">
        <f>IFERROR(VLOOKUP(E7,Préroulés_Indica[],14,FALSE),"-")</f>
        <v>g</v>
      </c>
      <c r="E7" s="228" t="s">
        <v>119</v>
      </c>
      <c r="F7" s="304" t="str">
        <f>IFERROR(VLOOKUP(E7,Préroulés_Indica[],6,FALSE),"-")</f>
        <v>OMY</v>
      </c>
      <c r="G7" s="210">
        <f>IFERROR(VLOOKUP(E7,Préroulés_Indica[],16,FALSE),"-")</f>
        <v>6</v>
      </c>
      <c r="H7" s="170">
        <v>0.25</v>
      </c>
      <c r="I7" s="170" t="s">
        <v>42</v>
      </c>
      <c r="J7" s="172" t="str">
        <f>IFERROR(VLOOKUP(E7,Préroulés_Indica[],8,FALSE),"")</f>
        <v>Boisé / Épicé</v>
      </c>
      <c r="K7" s="284" t="str">
        <f>IFERROR(VLOOKUP(E7,Préroulés_Indica[],2,FALSE),"-")</f>
        <v>Qc</v>
      </c>
      <c r="M7" s="1369"/>
      <c r="N7" s="1369"/>
      <c r="O7" s="1369"/>
      <c r="P7" s="1369"/>
      <c r="Q7" s="1369"/>
      <c r="R7" s="1369"/>
      <c r="S7" s="1369"/>
    </row>
    <row r="8" spans="1:19" ht="23.25" customHeight="1">
      <c r="A8" s="164">
        <f>IFERROR(VLOOKUP(E8,Préroulés_Indica[],11,FALSE),"-")</f>
        <v>1</v>
      </c>
      <c r="B8" s="285" t="str">
        <f>IFERROR(VLOOKUP(E8,Préroulés_Indica[],12,FALSE),"-")</f>
        <v>x</v>
      </c>
      <c r="C8" s="166">
        <f>IFERROR(VLOOKUP(E8,Préroulés_Indica[],13,FALSE),"-")</f>
        <v>1</v>
      </c>
      <c r="D8" s="220" t="str">
        <f>IFERROR(VLOOKUP(E8,Préroulés_Indica[],14,FALSE),"-")</f>
        <v>g</v>
      </c>
      <c r="E8" s="228" t="s">
        <v>120</v>
      </c>
      <c r="F8" s="905" t="str">
        <f>IFERROR(VLOOKUP(E8,Préroulés_Indica[],6,FALSE),"-")</f>
        <v>Good Supply</v>
      </c>
      <c r="G8" s="231">
        <f>IFERROR(VLOOKUP(E8,Préroulés_Indica[],16,FALSE),"-")</f>
        <v>8.1</v>
      </c>
      <c r="H8" s="170">
        <v>0.23</v>
      </c>
      <c r="I8" s="170" t="s">
        <v>42</v>
      </c>
      <c r="J8" s="229" t="str">
        <f>IFERROR(VLOOKUP(E8,Préroulés_Indica[],8,FALSE),"")</f>
        <v>Fruité / Citronné</v>
      </c>
      <c r="K8" s="284" t="str">
        <f>IFERROR(VLOOKUP(E8,Préroulés_Indica[],2,FALSE),"-")</f>
        <v>-</v>
      </c>
      <c r="M8" s="1369"/>
      <c r="N8" s="1369"/>
      <c r="O8" s="1369"/>
      <c r="P8" s="1369"/>
      <c r="Q8" s="1369"/>
      <c r="R8" s="1369"/>
      <c r="S8" s="1369"/>
    </row>
    <row r="9" spans="1:19" ht="23.25" customHeight="1">
      <c r="A9" s="164">
        <f>IFERROR(VLOOKUP(E9,Préroulés_Indica[],11,FALSE),"-")</f>
        <v>1</v>
      </c>
      <c r="B9" s="285" t="str">
        <f>IFERROR(VLOOKUP(E9,Préroulés_Indica[],12,FALSE),"-")</f>
        <v>x</v>
      </c>
      <c r="C9" s="166">
        <f>IFERROR(VLOOKUP(E9,Préroulés_Indica[],13,FALSE),"-")</f>
        <v>1</v>
      </c>
      <c r="D9" s="220" t="str">
        <f>IFERROR(VLOOKUP(E9,Préroulés_Indica[],14,FALSE),"-")</f>
        <v>g</v>
      </c>
      <c r="E9" s="228" t="s">
        <v>41</v>
      </c>
      <c r="F9" s="199" t="str">
        <f>IFERROR(VLOOKUP(E9,Préroulés_Indica[],6,FALSE),"-")</f>
        <v>Riff</v>
      </c>
      <c r="G9" s="231">
        <f>IFERROR(VLOOKUP(E9,Préroulés_Indica[],16,FALSE),"-")</f>
        <v>10.6</v>
      </c>
      <c r="H9" s="170">
        <v>0.21</v>
      </c>
      <c r="I9" s="170" t="s">
        <v>42</v>
      </c>
      <c r="J9" s="229" t="str">
        <f>IFERROR(VLOOKUP(E9,Préroulés_Indica[],8,FALSE),"")</f>
        <v>Fruité / -</v>
      </c>
      <c r="K9" s="284" t="str">
        <f>IFERROR(VLOOKUP(E9,Préroulés_Indica[],2,FALSE),"-")</f>
        <v>-</v>
      </c>
      <c r="M9" s="1369"/>
      <c r="N9" s="1369"/>
      <c r="O9" s="1369"/>
      <c r="P9" s="1369"/>
      <c r="Q9" s="1369"/>
      <c r="R9" s="1369"/>
      <c r="S9" s="1369"/>
    </row>
    <row r="10" spans="1:19" ht="23.25" customHeight="1">
      <c r="A10" s="164">
        <f>IFERROR(VLOOKUP(E10,Préroulés_Indica[],11,FALSE),"-")</f>
        <v>1</v>
      </c>
      <c r="B10" s="285" t="str">
        <f>IFERROR(VLOOKUP(E10,Préroulés_Indica[],12,FALSE),"-")</f>
        <v>x</v>
      </c>
      <c r="C10" s="166">
        <f>IFERROR(VLOOKUP(E10,Préroulés_Indica[],13,FALSE),"-")</f>
        <v>0.5</v>
      </c>
      <c r="D10" s="220" t="str">
        <f>IFERROR(VLOOKUP(E10,Préroulés_Indica[],14,FALSE),"-")</f>
        <v>g</v>
      </c>
      <c r="E10" s="228" t="s">
        <v>121</v>
      </c>
      <c r="F10" s="199" t="str">
        <f>IFERROR(VLOOKUP(E10,Préroulés_Indica[],6,FALSE),"-")</f>
        <v>Canaca</v>
      </c>
      <c r="G10" s="231">
        <f>IFERROR(VLOOKUP(E10,Préroulés_Indica[],16,FALSE),"-")</f>
        <v>5.0999999999999996</v>
      </c>
      <c r="H10" s="170">
        <v>0.21</v>
      </c>
      <c r="I10" s="170" t="s">
        <v>42</v>
      </c>
      <c r="J10" s="229" t="str">
        <f>IFERROR(VLOOKUP(E10,Préroulés_Indica[],8,FALSE),"")</f>
        <v>Fromagé / Épicé</v>
      </c>
      <c r="K10" s="284" t="str">
        <f>IFERROR(VLOOKUP(E10,Préroulés_Indica[],2,FALSE),"-")</f>
        <v>-</v>
      </c>
      <c r="M10" s="1369"/>
      <c r="N10" s="1369"/>
      <c r="O10" s="1369"/>
      <c r="P10" s="1369"/>
      <c r="Q10" s="1369"/>
      <c r="R10" s="1369"/>
      <c r="S10" s="1369"/>
    </row>
    <row r="11" spans="1:19" ht="23.25" customHeight="1">
      <c r="A11" s="164">
        <f>IFERROR(VLOOKUP(E11,Préroulés_Indica[],11,FALSE),"-")</f>
        <v>2</v>
      </c>
      <c r="B11" s="285" t="str">
        <f>IFERROR(VLOOKUP(E11,Préroulés_Indica[],12,FALSE),"-")</f>
        <v>x</v>
      </c>
      <c r="C11" s="166">
        <f>IFERROR(VLOOKUP(E11,Préroulés_Indica[],13,FALSE),"-")</f>
        <v>0.5</v>
      </c>
      <c r="D11" s="220" t="str">
        <f>IFERROR(VLOOKUP(E11,Préroulés_Indica[],14,FALSE),"-")</f>
        <v>g</v>
      </c>
      <c r="E11" s="228" t="s">
        <v>122</v>
      </c>
      <c r="F11" s="905" t="str">
        <f>IFERROR(VLOOKUP(E11,Préroulés_Indica[],6,FALSE),"-")</f>
        <v>7ACRES</v>
      </c>
      <c r="G11" s="231">
        <f>IFERROR(VLOOKUP(E11,Préroulés_Indica[],16,FALSE),"-")</f>
        <v>9.5</v>
      </c>
      <c r="H11" s="170">
        <v>0.24</v>
      </c>
      <c r="I11" s="170" t="s">
        <v>42</v>
      </c>
      <c r="J11" s="229" t="str">
        <f>IFERROR(VLOOKUP(E11,Préroulés_Indica[],8,FALSE),"")</f>
        <v>Mouffette  / Terreux</v>
      </c>
      <c r="K11" s="284" t="str">
        <f>IFERROR(VLOOKUP(E11,Préroulés_Indica[],2,FALSE),"-")</f>
        <v>-</v>
      </c>
      <c r="M11" s="1369"/>
      <c r="N11" s="1369"/>
      <c r="O11" s="1369"/>
      <c r="P11" s="1369"/>
      <c r="Q11" s="1369"/>
      <c r="R11" s="1369"/>
      <c r="S11" s="1369"/>
    </row>
    <row r="12" spans="1:19" ht="23.25" customHeight="1">
      <c r="A12" s="164">
        <f>IFERROR(VLOOKUP(E12,Préroulés_Indica[],11,FALSE),"-")</f>
        <v>2</v>
      </c>
      <c r="B12" s="285" t="str">
        <f>IFERROR(VLOOKUP(E12,Préroulés_Indica[],12,FALSE),"-")</f>
        <v>x</v>
      </c>
      <c r="C12" s="166">
        <f>IFERROR(VLOOKUP(E12,Préroulés_Indica[],13,FALSE),"-")</f>
        <v>0.5</v>
      </c>
      <c r="D12" s="220" t="str">
        <f>IFERROR(VLOOKUP(E12,Préroulés_Indica[],14,FALSE),"-")</f>
        <v>g</v>
      </c>
      <c r="E12" s="228" t="s">
        <v>123</v>
      </c>
      <c r="F12" s="905" t="str">
        <f>IFERROR(VLOOKUP(E12,Préroulés_Indica[],6,FALSE),"-")</f>
        <v>Irony</v>
      </c>
      <c r="G12" s="231">
        <f>IFERROR(VLOOKUP(E12,Préroulés_Indica[],16,FALSE),"-")</f>
        <v>8.3000000000000007</v>
      </c>
      <c r="H12" s="170">
        <v>0.22</v>
      </c>
      <c r="I12" s="170" t="s">
        <v>42</v>
      </c>
      <c r="J12" s="229" t="str">
        <f>IFERROR(VLOOKUP(E12,Préroulés_Indica[],8,FALSE),"")</f>
        <v>Fruité / Sucré</v>
      </c>
      <c r="K12" s="284" t="str">
        <f>IFERROR(VLOOKUP(E12,Préroulés_Indica[],2,FALSE),"-")</f>
        <v>Qc</v>
      </c>
      <c r="M12" s="1369"/>
      <c r="N12" s="1369"/>
      <c r="O12" s="1369"/>
      <c r="P12" s="1369"/>
      <c r="Q12" s="1369"/>
      <c r="R12" s="1369"/>
      <c r="S12" s="1369"/>
    </row>
    <row r="13" spans="1:19" ht="23.25" customHeight="1">
      <c r="A13" s="164">
        <f>IFERROR(VLOOKUP(E13,Préroulés_Indica[],11,FALSE),"-")</f>
        <v>3</v>
      </c>
      <c r="B13" s="285" t="str">
        <f>IFERROR(VLOOKUP(E13,Préroulés_Indica[],12,FALSE),"-")</f>
        <v>x</v>
      </c>
      <c r="C13" s="166">
        <f>IFERROR(VLOOKUP(E13,Préroulés_Indica[],13,FALSE),"-")</f>
        <v>0.5</v>
      </c>
      <c r="D13" s="220" t="str">
        <f>IFERROR(VLOOKUP(E13,Préroulés_Indica[],14,FALSE),"-")</f>
        <v>g</v>
      </c>
      <c r="E13" s="228" t="s">
        <v>124</v>
      </c>
      <c r="F13" s="905" t="str">
        <f>IFERROR(VLOOKUP(E13,Préroulés_Indica[],6,FALSE),"-")</f>
        <v>Fleurons</v>
      </c>
      <c r="G13" s="231">
        <f>IFERROR(VLOOKUP(E13,Préroulés_Indica[],16,FALSE),"-")</f>
        <v>11.4</v>
      </c>
      <c r="H13" s="170">
        <v>0.27</v>
      </c>
      <c r="I13" s="170" t="s">
        <v>42</v>
      </c>
      <c r="J13" s="229" t="str">
        <f>IFERROR(VLOOKUP(E13,Préroulés_Indica[],8,FALSE),"")</f>
        <v>- / -</v>
      </c>
      <c r="K13" s="284" t="str">
        <f>IFERROR(VLOOKUP(E13,Préroulés_Indica[],2,FALSE),"-")</f>
        <v>Qc</v>
      </c>
      <c r="M13" s="1369"/>
      <c r="N13" s="1369"/>
      <c r="O13" s="1369"/>
      <c r="P13" s="1369"/>
      <c r="Q13" s="1369"/>
      <c r="R13" s="1369"/>
      <c r="S13" s="1369"/>
    </row>
    <row r="14" spans="1:19" ht="23.25" customHeight="1">
      <c r="A14" s="164">
        <f>IFERROR(VLOOKUP(E14,Préroulés_Indica[],11,FALSE),"-")</f>
        <v>3</v>
      </c>
      <c r="B14" s="285" t="str">
        <f>IFERROR(VLOOKUP(E14,Préroulés_Indica[],12,FALSE),"-")</f>
        <v>x</v>
      </c>
      <c r="C14" s="166">
        <f>IFERROR(VLOOKUP(E14,Préroulés_Indica[],13,FALSE),"-")</f>
        <v>0.5</v>
      </c>
      <c r="D14" s="220" t="str">
        <f>IFERROR(VLOOKUP(E14,Préroulés_Indica[],14,FALSE),"-")</f>
        <v>g</v>
      </c>
      <c r="E14" s="228" t="s">
        <v>207</v>
      </c>
      <c r="F14" s="905" t="str">
        <f>IFERROR(VLOOKUP(E14,Préroulés_Indica[],6,FALSE),"-")</f>
        <v>Spinach</v>
      </c>
      <c r="G14" s="231">
        <f>IFERROR(VLOOKUP(E14,Préroulés_Indica[],16,FALSE),"-")</f>
        <v>11.9</v>
      </c>
      <c r="H14" s="170">
        <v>0.25</v>
      </c>
      <c r="I14" s="170" t="s">
        <v>42</v>
      </c>
      <c r="J14" s="229" t="str">
        <f>IFERROR(VLOOKUP(E14,Préroulés_Indica[],8,FALSE),"")</f>
        <v>Sucré / Fruité</v>
      </c>
      <c r="K14" s="284" t="str">
        <f>IFERROR(VLOOKUP(E14,Préroulés_Indica[],2,FALSE),"-")</f>
        <v>-</v>
      </c>
      <c r="M14" s="1369"/>
      <c r="N14" s="1369"/>
      <c r="O14" s="1369"/>
      <c r="P14" s="1369"/>
      <c r="Q14" s="1369"/>
      <c r="R14" s="1369"/>
      <c r="S14" s="1369"/>
    </row>
    <row r="15" spans="1:19" ht="23.25" customHeight="1">
      <c r="A15" s="164">
        <f>IFERROR(VLOOKUP(E15,Préroulés_Indica[],11,FALSE),"-")</f>
        <v>3</v>
      </c>
      <c r="B15" s="285" t="str">
        <f>IFERROR(VLOOKUP(E15,Préroulés_Indica[],12,FALSE),"-")</f>
        <v>x</v>
      </c>
      <c r="C15" s="166">
        <f>IFERROR(VLOOKUP(E15,Préroulés_Indica[],13,FALSE),"-")</f>
        <v>0.5</v>
      </c>
      <c r="D15" s="220" t="str">
        <f>IFERROR(VLOOKUP(E15,Préroulés_Indica[],14,FALSE),"-")</f>
        <v>g</v>
      </c>
      <c r="E15" s="228" t="s">
        <v>126</v>
      </c>
      <c r="F15" s="199" t="str">
        <f>IFERROR(VLOOKUP(E15,Préroulés_Indica[],6,FALSE),"-")</f>
        <v>Promenade</v>
      </c>
      <c r="G15" s="231">
        <f>IFERROR(VLOOKUP(E15,Préroulés_Indica[],16,FALSE),"-")</f>
        <v>10.6</v>
      </c>
      <c r="H15" s="170">
        <v>0.23</v>
      </c>
      <c r="I15" s="170" t="s">
        <v>42</v>
      </c>
      <c r="J15" s="229" t="str">
        <f>IFERROR(VLOOKUP(E15,Préroulés_Indica[],8,FALSE),"")</f>
        <v>Épicé / Moufette</v>
      </c>
      <c r="K15" s="284" t="str">
        <f>IFERROR(VLOOKUP(E15,Préroulés_Indica[],2,FALSE),"-")</f>
        <v>-</v>
      </c>
      <c r="M15" s="1369"/>
      <c r="N15" s="1369"/>
      <c r="O15" s="1369"/>
      <c r="P15" s="1369"/>
      <c r="Q15" s="1369"/>
      <c r="R15" s="1369"/>
      <c r="S15" s="1369"/>
    </row>
    <row r="16" spans="1:19" ht="23.25" customHeight="1">
      <c r="A16" s="164">
        <f>IFERROR(VLOOKUP(E16,Préroulés_Indica[],11,FALSE),"-")</f>
        <v>3</v>
      </c>
      <c r="B16" s="285" t="str">
        <f>IFERROR(VLOOKUP(E16,Préroulés_Indica[],12,FALSE),"-")</f>
        <v>x</v>
      </c>
      <c r="C16" s="166">
        <f>IFERROR(VLOOKUP(E16,Préroulés_Indica[],13,FALSE),"-")</f>
        <v>0.5</v>
      </c>
      <c r="D16" s="220" t="str">
        <f>IFERROR(VLOOKUP(E16,Préroulés_Indica[],14,FALSE),"-")</f>
        <v>g</v>
      </c>
      <c r="E16" s="228" t="s">
        <v>127</v>
      </c>
      <c r="F16" s="199" t="str">
        <f>IFERROR(VLOOKUP(E16,Préroulés_Indica[],6,FALSE),"-")</f>
        <v>Promenade</v>
      </c>
      <c r="G16" s="231">
        <f>IFERROR(VLOOKUP(E16,Préroulés_Indica[],16,FALSE),"-")</f>
        <v>9.9</v>
      </c>
      <c r="H16" s="170">
        <v>0.21</v>
      </c>
      <c r="I16" s="170" t="s">
        <v>42</v>
      </c>
      <c r="J16" s="229" t="str">
        <f>IFERROR(VLOOKUP(E16,Préroulés_Indica[],8,FALSE),"")</f>
        <v>Sucré / Diesel</v>
      </c>
      <c r="K16" s="284" t="str">
        <f>IFERROR(VLOOKUP(E16,Préroulés_Indica[],2,FALSE),"-")</f>
        <v>-</v>
      </c>
      <c r="M16" s="1369"/>
      <c r="N16" s="1369"/>
      <c r="O16" s="1369"/>
      <c r="P16" s="1369"/>
      <c r="Q16" s="1369"/>
      <c r="R16" s="1369"/>
      <c r="S16" s="1369"/>
    </row>
    <row r="17" spans="1:19" ht="23.25" customHeight="1">
      <c r="A17" s="164">
        <f>IFERROR(VLOOKUP(E17,Préroulés_Indica[],11,FALSE),"-")</f>
        <v>3</v>
      </c>
      <c r="B17" s="285" t="str">
        <f>IFERROR(VLOOKUP(E17,Préroulés_Indica[],12,FALSE),"-")</f>
        <v>x</v>
      </c>
      <c r="C17" s="166">
        <f>IFERROR(VLOOKUP(E17,Préroulés_Indica[],13,FALSE),"-")</f>
        <v>0.5</v>
      </c>
      <c r="D17" s="220" t="str">
        <f>IFERROR(VLOOKUP(E17,Préroulés_Indica[],14,FALSE),"-")</f>
        <v>g</v>
      </c>
      <c r="E17" s="228" t="s">
        <v>128</v>
      </c>
      <c r="F17" s="199" t="str">
        <f>IFERROR(VLOOKUP(E17,Préroulés_Indica[],6,FALSE),"-")</f>
        <v>San Rafael '71</v>
      </c>
      <c r="G17" s="231">
        <f>IFERROR(VLOOKUP(E17,Préroulés_Indica[],16,FALSE),"-")</f>
        <v>17</v>
      </c>
      <c r="H17" s="170">
        <v>0.21</v>
      </c>
      <c r="I17" s="170" t="s">
        <v>42</v>
      </c>
      <c r="J17" s="229" t="str">
        <f>IFERROR(VLOOKUP(E17,Préroulés_Indica[],8,FALSE),"")</f>
        <v>Citronné / Floral</v>
      </c>
      <c r="K17" s="284" t="str">
        <f>IFERROR(VLOOKUP(E17,Préroulés_Indica[],2,FALSE),"-")</f>
        <v>-</v>
      </c>
      <c r="M17" s="1369"/>
      <c r="N17" s="1369"/>
      <c r="O17" s="1369"/>
      <c r="P17" s="1369"/>
      <c r="Q17" s="1369"/>
      <c r="R17" s="1369"/>
      <c r="S17" s="1369"/>
    </row>
    <row r="18" spans="1:19" ht="23.25" customHeight="1">
      <c r="A18" s="164">
        <f>IFERROR(VLOOKUP(E18,Préroulés_Indica[],11,FALSE),"-")</f>
        <v>5</v>
      </c>
      <c r="B18" s="285" t="str">
        <f>IFERROR(VLOOKUP(E18,Préroulés_Indica[],12,FALSE),"-")</f>
        <v>x</v>
      </c>
      <c r="C18" s="166">
        <f>IFERROR(VLOOKUP(E18,Préroulés_Indica[],13,FALSE),"-")</f>
        <v>0.5</v>
      </c>
      <c r="D18" s="220" t="str">
        <f>IFERROR(VLOOKUP(E18,Préroulés_Indica[],14,FALSE),"-")</f>
        <v>g</v>
      </c>
      <c r="E18" s="228" t="s">
        <v>129</v>
      </c>
      <c r="F18" s="199" t="str">
        <f>IFERROR(VLOOKUP(E18,Préroulés_Indica[],6,FALSE),"-")</f>
        <v>Ono Cannabis</v>
      </c>
      <c r="G18" s="231">
        <f>IFERROR(VLOOKUP(E18,Préroulés_Indica[],16,FALSE),"-")</f>
        <v>24.9</v>
      </c>
      <c r="H18" s="170">
        <v>0.28999999999999998</v>
      </c>
      <c r="I18" s="170" t="s">
        <v>42</v>
      </c>
      <c r="J18" s="229" t="str">
        <f>IFERROR(VLOOKUP(E18,Préroulés_Indica[],8,FALSE),"")</f>
        <v>Fruité / Sucré</v>
      </c>
      <c r="K18" s="284" t="str">
        <f>IFERROR(VLOOKUP(E18,Préroulés_Indica[],2,FALSE),"-")</f>
        <v>Qc</v>
      </c>
      <c r="M18" s="1369"/>
      <c r="N18" s="1369"/>
      <c r="O18" s="1369"/>
      <c r="P18" s="1369"/>
      <c r="Q18" s="1369"/>
      <c r="R18" s="1369"/>
      <c r="S18" s="1369"/>
    </row>
    <row r="19" spans="1:19" ht="23.25" customHeight="1">
      <c r="A19" s="164">
        <f>IFERROR(VLOOKUP(E19,Préroulés_Indica[],11,FALSE),"-")</f>
        <v>5</v>
      </c>
      <c r="B19" s="285" t="str">
        <f>IFERROR(VLOOKUP(E19,Préroulés_Indica[],12,FALSE),"-")</f>
        <v>x</v>
      </c>
      <c r="C19" s="166">
        <f>IFERROR(VLOOKUP(E19,Préroulés_Indica[],13,FALSE),"-")</f>
        <v>0.5</v>
      </c>
      <c r="D19" s="220" t="str">
        <f>IFERROR(VLOOKUP(E19,Préroulés_Indica[],14,FALSE),"-")</f>
        <v>g</v>
      </c>
      <c r="E19" s="228" t="s">
        <v>130</v>
      </c>
      <c r="F19" s="199" t="str">
        <f>IFERROR(VLOOKUP(E19,Préroulés_Indica[],6,FALSE),"-")</f>
        <v>R'Belle</v>
      </c>
      <c r="G19" s="231">
        <f>IFERROR(VLOOKUP(E19,Préroulés_Indica[],16,FALSE),"-")</f>
        <v>22.9</v>
      </c>
      <c r="H19" s="170">
        <v>0.28999999999999998</v>
      </c>
      <c r="I19" s="170" t="s">
        <v>42</v>
      </c>
      <c r="J19" s="229" t="str">
        <f>IFERROR(VLOOKUP(E19,Préroulés_Indica[],8,FALSE),"")</f>
        <v>Fruité / Épicé</v>
      </c>
      <c r="K19" s="284" t="str">
        <f>IFERROR(VLOOKUP(E19,Préroulés_Indica[],2,FALSE),"-")</f>
        <v>Qc</v>
      </c>
      <c r="M19" s="1369"/>
      <c r="N19" s="1369"/>
      <c r="O19" s="1369"/>
      <c r="P19" s="1369"/>
      <c r="Q19" s="1369"/>
      <c r="R19" s="1369"/>
      <c r="S19" s="1369"/>
    </row>
    <row r="20" spans="1:19" ht="23.25" customHeight="1">
      <c r="A20" s="164">
        <f>IFERROR(VLOOKUP(E20,Préroulés_Indica[],11,FALSE),"-")</f>
        <v>5</v>
      </c>
      <c r="B20" s="285" t="str">
        <f>IFERROR(VLOOKUP(E20,Préroulés_Indica[],12,FALSE),"-")</f>
        <v>x</v>
      </c>
      <c r="C20" s="166">
        <f>IFERROR(VLOOKUP(E20,Préroulés_Indica[],13,FALSE),"-")</f>
        <v>0.5</v>
      </c>
      <c r="D20" s="220" t="str">
        <f>IFERROR(VLOOKUP(E20,Préroulés_Indica[],14,FALSE),"-")</f>
        <v>g</v>
      </c>
      <c r="E20" s="228" t="s">
        <v>131</v>
      </c>
      <c r="F20" s="199" t="str">
        <f>IFERROR(VLOOKUP(E20,Préroulés_Indica[],6,FALSE),"-")</f>
        <v>Tribal</v>
      </c>
      <c r="G20" s="231">
        <f>IFERROR(VLOOKUP(E20,Préroulés_Indica[],16,FALSE),"-")</f>
        <v>23</v>
      </c>
      <c r="H20" s="170">
        <v>0.25</v>
      </c>
      <c r="I20" s="170" t="s">
        <v>42</v>
      </c>
      <c r="J20" s="229" t="str">
        <f>IFERROR(VLOOKUP(E20,Préroulés_Indica[],8,FALSE),"")</f>
        <v>Diesel / Fruité</v>
      </c>
      <c r="K20" s="284" t="str">
        <f>IFERROR(VLOOKUP(E20,Préroulés_Indica[],2,FALSE),"-")</f>
        <v>Qc</v>
      </c>
      <c r="M20" s="1369"/>
      <c r="N20" s="1369"/>
      <c r="O20" s="1369"/>
      <c r="P20" s="1369"/>
      <c r="Q20" s="1369"/>
      <c r="R20" s="1369"/>
      <c r="S20" s="1369"/>
    </row>
    <row r="21" spans="1:19" ht="23.25" customHeight="1">
      <c r="A21" s="164">
        <f>IFERROR(VLOOKUP(E21,Préroulés_Indica[],11,FALSE),"-")</f>
        <v>5</v>
      </c>
      <c r="B21" s="285" t="str">
        <f>IFERROR(VLOOKUP(E21,Préroulés_Indica[],12,FALSE),"-")</f>
        <v>x</v>
      </c>
      <c r="C21" s="166">
        <f>IFERROR(VLOOKUP(E21,Préroulés_Indica[],13,FALSE),"-")</f>
        <v>0.5</v>
      </c>
      <c r="D21" s="220" t="str">
        <f>IFERROR(VLOOKUP(E21,Préroulés_Indica[],14,FALSE),"-")</f>
        <v>g</v>
      </c>
      <c r="E21" s="228" t="s">
        <v>132</v>
      </c>
      <c r="F21" s="199" t="str">
        <f>IFERROR(VLOOKUP(E21,Préroulés_Indica[],6,FALSE),"-")</f>
        <v>Tribal</v>
      </c>
      <c r="G21" s="231">
        <f>IFERROR(VLOOKUP(E21,Préroulés_Indica[],16,FALSE),"-")</f>
        <v>23</v>
      </c>
      <c r="H21" s="170">
        <v>0.24</v>
      </c>
      <c r="I21" s="170" t="s">
        <v>42</v>
      </c>
      <c r="J21" s="229" t="str">
        <f>IFERROR(VLOOKUP(E21,Préroulés_Indica[],8,FALSE),"")</f>
        <v>Épicé / Sucré</v>
      </c>
      <c r="K21" s="284" t="str">
        <f>IFERROR(VLOOKUP(E21,Préroulés_Indica[],2,FALSE),"-")</f>
        <v>Qc</v>
      </c>
      <c r="M21" s="1369"/>
      <c r="N21" s="1369"/>
      <c r="O21" s="1369"/>
      <c r="P21" s="1369"/>
      <c r="Q21" s="1369"/>
      <c r="R21" s="1369"/>
      <c r="S21" s="1369"/>
    </row>
    <row r="22" spans="1:19" ht="23.25" customHeight="1">
      <c r="A22" s="164">
        <f>IFERROR(VLOOKUP(E22,Préroulés_Indica[],11,FALSE),"-")</f>
        <v>5</v>
      </c>
      <c r="B22" s="285" t="str">
        <f>IFERROR(VLOOKUP(E22,Préroulés_Indica[],12,FALSE),"-")</f>
        <v>x</v>
      </c>
      <c r="C22" s="166">
        <f>IFERROR(VLOOKUP(E22,Préroulés_Indica[],13,FALSE),"-")</f>
        <v>0.5</v>
      </c>
      <c r="D22" s="220" t="str">
        <f>IFERROR(VLOOKUP(E22,Préroulés_Indica[],14,FALSE),"-")</f>
        <v>g</v>
      </c>
      <c r="E22" s="228" t="s">
        <v>133</v>
      </c>
      <c r="F22" s="199" t="str">
        <f>IFERROR(VLOOKUP(E22,Préroulés_Indica[],6,FALSE),"-")</f>
        <v>Tribal</v>
      </c>
      <c r="G22" s="231">
        <f>IFERROR(VLOOKUP(E22,Préroulés_Indica[],16,FALSE),"-")</f>
        <v>23</v>
      </c>
      <c r="H22" s="170">
        <v>0.23</v>
      </c>
      <c r="I22" s="170" t="s">
        <v>42</v>
      </c>
      <c r="J22" s="229" t="str">
        <f>IFERROR(VLOOKUP(E22,Préroulés_Indica[],8,FALSE),"")</f>
        <v>Diesel / Épicé</v>
      </c>
      <c r="K22" s="284" t="str">
        <f>IFERROR(VLOOKUP(E22,Préroulés_Indica[],2,FALSE),"-")</f>
        <v>Qc</v>
      </c>
      <c r="M22" s="1369"/>
      <c r="N22" s="1369"/>
      <c r="O22" s="1369"/>
      <c r="P22" s="1369"/>
      <c r="Q22" s="1369"/>
      <c r="R22" s="1369"/>
      <c r="S22" s="1369"/>
    </row>
    <row r="23" spans="1:19" ht="23.25" customHeight="1">
      <c r="A23" s="164">
        <f>IFERROR(VLOOKUP(E23,Préroulés_Indica[],11,FALSE),"-")</f>
        <v>6</v>
      </c>
      <c r="B23" s="285" t="str">
        <f>IFERROR(VLOOKUP(E23,Préroulés_Indica[],12,FALSE),"-")</f>
        <v>x</v>
      </c>
      <c r="C23" s="166">
        <f>IFERROR(VLOOKUP(E23,Préroulés_Indica[],13,FALSE),"-")</f>
        <v>0.35</v>
      </c>
      <c r="D23" s="220" t="str">
        <f>IFERROR(VLOOKUP(E23,Préroulés_Indica[],14,FALSE),"-")</f>
        <v>g</v>
      </c>
      <c r="E23" s="228" t="s">
        <v>134</v>
      </c>
      <c r="F23" s="199" t="str">
        <f>IFERROR(VLOOKUP(E23,Préroulés_Indica[],6,FALSE),"-")</f>
        <v>Fleurons</v>
      </c>
      <c r="G23" s="231">
        <f>IFERROR(VLOOKUP(E23,Préroulés_Indica[],16,FALSE),"-")</f>
        <v>17.5</v>
      </c>
      <c r="H23" s="170">
        <v>0.27</v>
      </c>
      <c r="I23" s="170" t="s">
        <v>42</v>
      </c>
      <c r="J23" s="229" t="str">
        <f>IFERROR(VLOOKUP(E23,Préroulés_Indica[],8,FALSE),"")</f>
        <v>- / -</v>
      </c>
      <c r="K23" s="284" t="str">
        <f>IFERROR(VLOOKUP(E23,Préroulés_Indica[],2,FALSE),"-")</f>
        <v>Qc</v>
      </c>
      <c r="M23" s="1369"/>
      <c r="N23" s="1369"/>
      <c r="O23" s="1369"/>
      <c r="P23" s="1369"/>
      <c r="Q23" s="1369"/>
      <c r="R23" s="1369"/>
      <c r="S23" s="1369"/>
    </row>
    <row r="24" spans="1:19" ht="23.25" customHeight="1">
      <c r="A24" s="164">
        <f>IFERROR(VLOOKUP(E24,Préroulés_Indica[],11,FALSE),"-")</f>
        <v>7</v>
      </c>
      <c r="B24" s="285" t="str">
        <f>IFERROR(VLOOKUP(E24,Préroulés_Indica[],12,FALSE),"-")</f>
        <v>x</v>
      </c>
      <c r="C24" s="166">
        <f>IFERROR(VLOOKUP(E24,Préroulés_Indica[],13,FALSE),"-")</f>
        <v>0.5</v>
      </c>
      <c r="D24" s="220" t="str">
        <f>IFERROR(VLOOKUP(E24,Préroulés_Indica[],14,FALSE),"-")</f>
        <v>g</v>
      </c>
      <c r="E24" s="228" t="s">
        <v>135</v>
      </c>
      <c r="F24" s="905" t="str">
        <f>IFERROR(VLOOKUP(E24,Préroulés_Indica[],6,FALSE),"-")</f>
        <v>San Rafael '71</v>
      </c>
      <c r="G24" s="231">
        <f>IFERROR(VLOOKUP(E24,Préroulés_Indica[],16,FALSE),"-")</f>
        <v>31.1</v>
      </c>
      <c r="H24" s="170">
        <v>0.26</v>
      </c>
      <c r="I24" s="170" t="s">
        <v>42</v>
      </c>
      <c r="J24" s="229" t="str">
        <f>IFERROR(VLOOKUP(E24,Préroulés_Indica[],8,FALSE),"")</f>
        <v>Fruité / Épicé</v>
      </c>
      <c r="K24" s="284" t="str">
        <f>IFERROR(VLOOKUP(E24,Préroulés_Indica[],2,FALSE),"-")</f>
        <v>-</v>
      </c>
      <c r="M24" s="1369"/>
      <c r="N24" s="1369"/>
      <c r="O24" s="1369"/>
      <c r="P24" s="1369"/>
      <c r="Q24" s="1369"/>
      <c r="R24" s="1369"/>
      <c r="S24" s="1369"/>
    </row>
    <row r="25" spans="1:19" ht="23.25" customHeight="1">
      <c r="A25" s="164">
        <f>IFERROR(VLOOKUP(E25,Préroulés_Indica[],11,FALSE),"-")</f>
        <v>7</v>
      </c>
      <c r="B25" s="285" t="str">
        <f>IFERROR(VLOOKUP(E25,Préroulés_Indica[],12,FALSE),"-")</f>
        <v>x</v>
      </c>
      <c r="C25" s="166">
        <f>IFERROR(VLOOKUP(E25,Préroulés_Indica[],13,FALSE),"-")</f>
        <v>0.5</v>
      </c>
      <c r="D25" s="220" t="str">
        <f>IFERROR(VLOOKUP(E25,Préroulés_Indica[],14,FALSE),"-")</f>
        <v>g</v>
      </c>
      <c r="E25" s="228" t="s">
        <v>136</v>
      </c>
      <c r="F25" s="905" t="str">
        <f>IFERROR(VLOOKUP(E25,Préroulés_Indica[],6,FALSE),"-")</f>
        <v>Daily Special</v>
      </c>
      <c r="G25" s="231">
        <f>IFERROR(VLOOKUP(E25,Préroulés_Indica[],16,FALSE),"-")</f>
        <v>24.6</v>
      </c>
      <c r="H25" s="170">
        <v>0.25</v>
      </c>
      <c r="I25" s="170" t="s">
        <v>42</v>
      </c>
      <c r="J25" s="229" t="str">
        <f>IFERROR(VLOOKUP(E25,Préroulés_Indica[],8,FALSE),"")</f>
        <v>Diesel / Épicé</v>
      </c>
      <c r="K25" s="284" t="str">
        <f>IFERROR(VLOOKUP(E25,Préroulés_Indica[],2,FALSE),"-")</f>
        <v>-</v>
      </c>
      <c r="M25" s="1369"/>
      <c r="N25" s="1369"/>
      <c r="O25" s="1369"/>
      <c r="P25" s="1369"/>
      <c r="Q25" s="1369"/>
      <c r="R25" s="1369"/>
      <c r="S25" s="1369"/>
    </row>
    <row r="26" spans="1:19" ht="23.25" customHeight="1">
      <c r="A26" s="164">
        <f>IFERROR(VLOOKUP(E26,Préroulés_Indica[],11,FALSE),"-")</f>
        <v>9</v>
      </c>
      <c r="B26" s="285" t="str">
        <f>IFERROR(VLOOKUP(E26,Préroulés_Indica[],12,FALSE),"-")</f>
        <v>x</v>
      </c>
      <c r="C26" s="166">
        <f>IFERROR(VLOOKUP(E26,Préroulés_Indica[],13,FALSE),"-")</f>
        <v>0.45</v>
      </c>
      <c r="D26" s="220" t="str">
        <f>IFERROR(VLOOKUP(E26,Préroulés_Indica[],14,FALSE),"-")</f>
        <v>g</v>
      </c>
      <c r="E26" s="228" t="s">
        <v>137</v>
      </c>
      <c r="F26" s="199" t="str">
        <f>IFERROR(VLOOKUP(E26,Préroulés_Indica[],6,FALSE),"-")</f>
        <v>Bleuh</v>
      </c>
      <c r="G26" s="231">
        <f>IFERROR(VLOOKUP(E26,Préroulés_Indica[],16,FALSE),"-")</f>
        <v>30</v>
      </c>
      <c r="H26" s="170">
        <v>0.28999999999999998</v>
      </c>
      <c r="I26" s="170" t="s">
        <v>42</v>
      </c>
      <c r="J26" s="229" t="str">
        <f>IFERROR(VLOOKUP(E26,Préroulés_Indica[],8,FALSE),"")</f>
        <v>- / -</v>
      </c>
      <c r="K26" s="284" t="str">
        <f>IFERROR(VLOOKUP(E26,Préroulés_Indica[],2,FALSE),"-")</f>
        <v>Qc</v>
      </c>
      <c r="M26" s="1369"/>
      <c r="N26" s="1369"/>
      <c r="O26" s="1369"/>
      <c r="P26" s="1369"/>
      <c r="Q26" s="1369"/>
      <c r="R26" s="1369"/>
      <c r="S26" s="1369"/>
    </row>
    <row r="27" spans="1:19" ht="23.25" customHeight="1">
      <c r="A27" s="164">
        <f>IFERROR(VLOOKUP(E27,Préroulés_Indica[],11,FALSE),"-")</f>
        <v>10</v>
      </c>
      <c r="B27" s="285" t="str">
        <f>IFERROR(VLOOKUP(E27,Préroulés_Indica[],12,FALSE),"-")</f>
        <v>x</v>
      </c>
      <c r="C27" s="166">
        <f>IFERROR(VLOOKUP(E27,Préroulés_Indica[],13,FALSE),"-")</f>
        <v>0.35</v>
      </c>
      <c r="D27" s="220" t="str">
        <f>IFERROR(VLOOKUP(E27,Préroulés_Indica[],14,FALSE),"-")</f>
        <v>g</v>
      </c>
      <c r="E27" s="228" t="s">
        <v>138</v>
      </c>
      <c r="F27" s="905" t="str">
        <f>IFERROR(VLOOKUP(E27,Préroulés_Indica[],6,FALSE),"-")</f>
        <v>Spinach</v>
      </c>
      <c r="G27" s="231">
        <f>IFERROR(VLOOKUP(E27,Préroulés_Indica[],16,FALSE),"-")</f>
        <v>24.5</v>
      </c>
      <c r="H27" s="170">
        <v>0.26</v>
      </c>
      <c r="I27" s="170" t="s">
        <v>42</v>
      </c>
      <c r="J27" s="229" t="str">
        <f>IFERROR(VLOOKUP(E27,Préroulés_Indica[],8,FALSE),"")</f>
        <v>Sucré / Fruité</v>
      </c>
      <c r="K27" s="284" t="str">
        <f>IFERROR(VLOOKUP(E27,Préroulés_Indica[],2,FALSE),"-")</f>
        <v>-</v>
      </c>
      <c r="M27" s="1369"/>
      <c r="N27" s="1369"/>
      <c r="O27" s="1369"/>
      <c r="P27" s="1369"/>
      <c r="Q27" s="1369"/>
      <c r="R27" s="1369"/>
      <c r="S27" s="1369"/>
    </row>
    <row r="28" spans="1:19" ht="23.25" customHeight="1">
      <c r="A28" s="164">
        <f>IFERROR(VLOOKUP(E28,Préroulés_Indica[],11,FALSE),"-")</f>
        <v>10</v>
      </c>
      <c r="B28" s="285" t="str">
        <f>IFERROR(VLOOKUP(E28,Préroulés_Indica[],12,FALSE),"-")</f>
        <v>x</v>
      </c>
      <c r="C28" s="166">
        <f>IFERROR(VLOOKUP(E28,Préroulés_Indica[],13,FALSE),"-")</f>
        <v>0.35</v>
      </c>
      <c r="D28" s="220" t="str">
        <f>IFERROR(VLOOKUP(E28,Préroulés_Indica[],14,FALSE),"-")</f>
        <v>g</v>
      </c>
      <c r="E28" s="228" t="s">
        <v>139</v>
      </c>
      <c r="F28" s="905" t="str">
        <f>IFERROR(VLOOKUP(E28,Préroulés_Indica[],6,FALSE),"-")</f>
        <v>Original Stash</v>
      </c>
      <c r="G28" s="231">
        <f>IFERROR(VLOOKUP(E28,Préroulés_Indica[],16,FALSE),"-")</f>
        <v>28.1</v>
      </c>
      <c r="H28" s="170">
        <v>0.22</v>
      </c>
      <c r="I28" s="170" t="s">
        <v>42</v>
      </c>
      <c r="J28" s="229" t="str">
        <f>IFERROR(VLOOKUP(E28,Préroulés_Indica[],8,FALSE),"")</f>
        <v xml:space="preserve">Mouffette / </v>
      </c>
      <c r="K28" s="284" t="str">
        <f>IFERROR(VLOOKUP(E28,Préroulés_Indica[],2,FALSE),"-")</f>
        <v>Qc</v>
      </c>
      <c r="M28" s="1369"/>
      <c r="N28" s="1369"/>
      <c r="O28" s="1369"/>
      <c r="P28" s="1369"/>
      <c r="Q28" s="1369"/>
      <c r="R28" s="1369"/>
      <c r="S28" s="1369"/>
    </row>
    <row r="29" spans="1:19" ht="23.25" customHeight="1">
      <c r="A29" s="164">
        <f>IFERROR(VLOOKUP(E29,Préroulés_Indica[],11,FALSE),"-")</f>
        <v>10</v>
      </c>
      <c r="B29" s="285" t="str">
        <f>IFERROR(VLOOKUP(E29,Préroulés_Indica[],12,FALSE),"-")</f>
        <v>x</v>
      </c>
      <c r="C29" s="166">
        <f>IFERROR(VLOOKUP(E29,Préroulés_Indica[],13,FALSE),"-")</f>
        <v>0.35</v>
      </c>
      <c r="D29" s="220" t="str">
        <f>IFERROR(VLOOKUP(E29,Préroulés_Indica[],14,FALSE),"-")</f>
        <v>g</v>
      </c>
      <c r="E29" s="228" t="s">
        <v>140</v>
      </c>
      <c r="F29" s="199" t="str">
        <f>IFERROR(VLOOKUP(E29,Préroulés_Indica[],6,FALSE),"-")</f>
        <v>Color Cannabis</v>
      </c>
      <c r="G29" s="231">
        <f>IFERROR(VLOOKUP(E29,Préroulés_Indica[],16,FALSE),"-")</f>
        <v>22.2</v>
      </c>
      <c r="H29" s="170">
        <v>0.2</v>
      </c>
      <c r="I29" s="170" t="s">
        <v>42</v>
      </c>
      <c r="J29" s="229" t="str">
        <f>IFERROR(VLOOKUP(E29,Préroulés_Indica[],8,FALSE),"")</f>
        <v>Fruité / Floral</v>
      </c>
      <c r="K29" s="284" t="str">
        <f>IFERROR(VLOOKUP(E29,Préroulés_Indica[],2,FALSE),"-")</f>
        <v>-</v>
      </c>
      <c r="M29" s="1369"/>
      <c r="N29" s="1369"/>
      <c r="O29" s="1369"/>
      <c r="P29" s="1369"/>
      <c r="Q29" s="1369"/>
      <c r="R29" s="1369"/>
      <c r="S29" s="1369"/>
    </row>
    <row r="30" spans="1:19" ht="23.25" customHeight="1">
      <c r="A30" s="164">
        <f>IFERROR(VLOOKUP(E30,Préroulés_Indica[],11,FALSE),"-")</f>
        <v>10</v>
      </c>
      <c r="B30" s="285" t="str">
        <f>IFERROR(VLOOKUP(E30,Préroulés_Indica[],12,FALSE),"-")</f>
        <v>x</v>
      </c>
      <c r="C30" s="166">
        <f>IFERROR(VLOOKUP(E30,Préroulés_Indica[],13,FALSE),"-")</f>
        <v>0.35</v>
      </c>
      <c r="D30" s="220" t="str">
        <f>IFERROR(VLOOKUP(E30,Préroulés_Indica[],14,FALSE),"-")</f>
        <v>g</v>
      </c>
      <c r="E30" s="228" t="s">
        <v>141</v>
      </c>
      <c r="F30" s="199" t="str">
        <f>IFERROR(VLOOKUP(E30,Préroulés_Indica[],6,FALSE),"-")</f>
        <v>Vert</v>
      </c>
      <c r="G30" s="231">
        <f>IFERROR(VLOOKUP(E30,Préroulés_Indica[],16,FALSE),"-")</f>
        <v>29.2</v>
      </c>
      <c r="H30" s="170">
        <v>0.04</v>
      </c>
      <c r="I30" s="170">
        <v>0.12</v>
      </c>
      <c r="J30" s="229" t="str">
        <f>IFERROR(VLOOKUP(E30,Préroulés_Indica[],8,FALSE),"")</f>
        <v>Sucré / Fruité</v>
      </c>
      <c r="K30" s="284" t="str">
        <f>IFERROR(VLOOKUP(E30,Préroulés_Indica[],2,FALSE),"-")</f>
        <v>Qc</v>
      </c>
      <c r="M30" s="1369"/>
      <c r="N30" s="1369"/>
      <c r="O30" s="1369"/>
      <c r="P30" s="1369"/>
      <c r="Q30" s="1369"/>
      <c r="R30" s="1369"/>
      <c r="S30" s="1369"/>
    </row>
    <row r="31" spans="1:19" ht="23.25" customHeight="1">
      <c r="A31" s="164">
        <f>IFERROR(VLOOKUP(E31,Préroulés_Indica[],11,FALSE),"-")</f>
        <v>12</v>
      </c>
      <c r="B31" s="285" t="str">
        <f>IFERROR(VLOOKUP(E31,Préroulés_Indica[],12,FALSE),"-")</f>
        <v>x</v>
      </c>
      <c r="C31" s="166">
        <f>IFERROR(VLOOKUP(E31,Préroulés_Indica[],13,FALSE),"-")</f>
        <v>0.5</v>
      </c>
      <c r="D31" s="220" t="str">
        <f>IFERROR(VLOOKUP(E31,Préroulés_Indica[],14,FALSE),"-")</f>
        <v>g</v>
      </c>
      <c r="E31" s="228" t="s">
        <v>57</v>
      </c>
      <c r="F31" s="199" t="str">
        <f>IFERROR(VLOOKUP(E31,Préroulés_Indica[],6,FALSE),"-")</f>
        <v>QcGoldtech</v>
      </c>
      <c r="G31" s="231">
        <f>IFERROR(VLOOKUP(E31,Préroulés_Indica[],16,FALSE),"-")</f>
        <v>49.7</v>
      </c>
      <c r="H31" s="170">
        <v>0.23</v>
      </c>
      <c r="I31" s="170" t="s">
        <v>42</v>
      </c>
      <c r="J31" s="229" t="str">
        <f>IFERROR(VLOOKUP(E31,Préroulés_Indica[],8,FALSE),"")</f>
        <v>Terreux / Sucré</v>
      </c>
      <c r="K31" s="284" t="str">
        <f>IFERROR(VLOOKUP(E31,Préroulés_Indica[],2,FALSE),"-")</f>
        <v>Qc</v>
      </c>
      <c r="M31" s="1369"/>
      <c r="N31" s="1369"/>
      <c r="O31" s="1369"/>
      <c r="P31" s="1369"/>
      <c r="Q31" s="1369"/>
      <c r="R31" s="1369"/>
      <c r="S31" s="1369"/>
    </row>
    <row r="32" spans="1:19" ht="23.25" customHeight="1">
      <c r="A32" s="164">
        <f>IFERROR(VLOOKUP(E32,Préroulés_Indica[],11,FALSE),"-")</f>
        <v>12</v>
      </c>
      <c r="B32" s="285" t="str">
        <f>IFERROR(VLOOKUP(E32,Préroulés_Indica[],12,FALSE),"-")</f>
        <v>x</v>
      </c>
      <c r="C32" s="166">
        <f>IFERROR(VLOOKUP(E32,Préroulés_Indica[],13,FALSE),"-")</f>
        <v>0.5</v>
      </c>
      <c r="D32" s="220" t="str">
        <f>IFERROR(VLOOKUP(E32,Préroulés_Indica[],14,FALSE),"-")</f>
        <v>g</v>
      </c>
      <c r="E32" s="228" t="s">
        <v>58</v>
      </c>
      <c r="F32" s="199" t="str">
        <f>IFERROR(VLOOKUP(E32,Préroulés_Indica[],6,FALSE),"-")</f>
        <v>Hexo Plus</v>
      </c>
      <c r="G32" s="231">
        <f>IFERROR(VLOOKUP(E32,Préroulés_Indica[],16,FALSE),"-")</f>
        <v>46.7</v>
      </c>
      <c r="H32" s="170">
        <v>0.22</v>
      </c>
      <c r="I32" s="170" t="s">
        <v>42</v>
      </c>
      <c r="J32" s="229" t="str">
        <f>IFERROR(VLOOKUP(E32,Préroulés_Indica[],8,FALSE),"")</f>
        <v>Fruité / Épicé</v>
      </c>
      <c r="K32" s="284" t="str">
        <f>IFERROR(VLOOKUP(E32,Préroulés_Indica[],2,FALSE),"-")</f>
        <v>Qc</v>
      </c>
      <c r="M32" s="1369"/>
      <c r="N32" s="1369"/>
      <c r="O32" s="1369"/>
      <c r="P32" s="1369"/>
      <c r="Q32" s="1369"/>
      <c r="R32" s="1369"/>
      <c r="S32" s="1369"/>
    </row>
    <row r="33" spans="1:19" ht="23.25" customHeight="1">
      <c r="A33" s="164">
        <f>IFERROR(VLOOKUP(E33,Préroulés_Indica[],11,FALSE),"-")</f>
        <v>14</v>
      </c>
      <c r="B33" s="285" t="str">
        <f>IFERROR(VLOOKUP(E33,Préroulés_Indica[],12,FALSE),"-")</f>
        <v>x</v>
      </c>
      <c r="C33" s="166">
        <f>IFERROR(VLOOKUP(E33,Préroulés_Indica[],13,FALSE),"-")</f>
        <v>0.5</v>
      </c>
      <c r="D33" s="220" t="str">
        <f>IFERROR(VLOOKUP(E33,Préroulés_Indica[],14,FALSE),"-")</f>
        <v>g</v>
      </c>
      <c r="E33" s="228" t="s">
        <v>142</v>
      </c>
      <c r="F33" s="199" t="str">
        <f>IFERROR(VLOOKUP(E33,Préroulés_Indica[],6,FALSE),"-")</f>
        <v>Shred</v>
      </c>
      <c r="G33" s="231">
        <f>IFERROR(VLOOKUP(E33,Préroulés_Indica[],16,FALSE),"-")</f>
        <v>43.9</v>
      </c>
      <c r="H33" s="170">
        <v>0.25</v>
      </c>
      <c r="I33" s="170" t="s">
        <v>42</v>
      </c>
      <c r="J33" s="229" t="str">
        <f>IFERROR(VLOOKUP(E33,Préroulés_Indica[],8,FALSE),"")</f>
        <v>Diesel / Moufette</v>
      </c>
      <c r="K33" s="284" t="str">
        <f>IFERROR(VLOOKUP(E33,Préroulés_Indica[],2,FALSE),"-")</f>
        <v>-</v>
      </c>
      <c r="M33" s="1369"/>
      <c r="N33" s="1369"/>
      <c r="O33" s="1369"/>
      <c r="P33" s="1369"/>
      <c r="Q33" s="1369"/>
      <c r="R33" s="1369"/>
      <c r="S33" s="1369"/>
    </row>
    <row r="34" spans="1:19" ht="23.25" customHeight="1" thickBot="1">
      <c r="A34" s="164">
        <f>IFERROR(VLOOKUP(E34,Préroulés_Indica[],11,FALSE),"-")</f>
        <v>20</v>
      </c>
      <c r="B34" s="285" t="str">
        <f>IFERROR(VLOOKUP(E34,Préroulés_Indica[],12,FALSE),"-")</f>
        <v>x</v>
      </c>
      <c r="C34" s="166">
        <f>IFERROR(VLOOKUP(E34,Préroulés_Indica[],13,FALSE),"-")</f>
        <v>0.35</v>
      </c>
      <c r="D34" s="220" t="str">
        <f>IFERROR(VLOOKUP(E34,Préroulés_Indica[],14,FALSE),"-")</f>
        <v>g</v>
      </c>
      <c r="E34" s="873" t="s">
        <v>143</v>
      </c>
      <c r="F34" s="199" t="str">
        <f>IFERROR(VLOOKUP(E34,Préroulés_Indica[],6,FALSE),"-")</f>
        <v>OMY</v>
      </c>
      <c r="G34" s="231">
        <f>IFERROR(VLOOKUP(E34,Préroulés_Indica[],16,FALSE),"-")</f>
        <v>64.099999999999994</v>
      </c>
      <c r="H34" s="170">
        <v>0.26</v>
      </c>
      <c r="I34" s="170" t="s">
        <v>42</v>
      </c>
      <c r="J34" s="229" t="str">
        <f>IFERROR(VLOOKUP(E34,Préroulés_Indica[],8,FALSE),"")</f>
        <v>Citronné / Épicé</v>
      </c>
      <c r="K34" s="284" t="str">
        <f>IFERROR(VLOOKUP(E34,Préroulés_Indica[],2,FALSE),"-")</f>
        <v>Qc</v>
      </c>
      <c r="M34" s="1369"/>
      <c r="N34" s="1369"/>
      <c r="O34" s="1369"/>
      <c r="P34" s="1369"/>
      <c r="Q34" s="1369"/>
      <c r="R34" s="1369"/>
      <c r="S34" s="1369"/>
    </row>
    <row r="35" spans="1:19" ht="19.5" customHeight="1" thickBot="1">
      <c r="A35" s="15"/>
      <c r="B35" s="22"/>
      <c r="C35" s="44"/>
      <c r="D35" s="7"/>
      <c r="E35" s="7"/>
      <c r="F35" s="29"/>
      <c r="G35" s="29"/>
      <c r="H35" s="3"/>
      <c r="M35" s="1369"/>
      <c r="N35" s="1369"/>
      <c r="O35" s="1369"/>
      <c r="P35" s="1369"/>
      <c r="Q35" s="1369"/>
      <c r="R35" s="1369"/>
      <c r="S35" s="1369"/>
    </row>
    <row r="36" spans="1:19" ht="39" customHeight="1" thickBot="1">
      <c r="A36" s="1358" t="s">
        <v>59</v>
      </c>
      <c r="B36" s="1359"/>
      <c r="C36" s="1359"/>
      <c r="D36" s="1359"/>
      <c r="E36" s="1359"/>
      <c r="F36" s="1359"/>
      <c r="G36" s="1359"/>
      <c r="H36" s="1359"/>
      <c r="I36" s="1359"/>
      <c r="J36" s="1359"/>
      <c r="K36" s="1360"/>
      <c r="M36" s="1369"/>
      <c r="N36" s="1369"/>
      <c r="O36" s="1369"/>
      <c r="P36" s="1369"/>
      <c r="Q36" s="1369"/>
      <c r="R36" s="1369"/>
      <c r="S36" s="1369"/>
    </row>
    <row r="37" spans="1:19" ht="19.5" customHeight="1" thickBot="1">
      <c r="A37" s="1339" t="s">
        <v>28</v>
      </c>
      <c r="B37" s="1340"/>
      <c r="C37" s="1340"/>
      <c r="D37" s="1341"/>
      <c r="E37" s="91" t="s">
        <v>29</v>
      </c>
      <c r="F37" s="91" t="s">
        <v>30</v>
      </c>
      <c r="G37" s="92" t="s">
        <v>31</v>
      </c>
      <c r="H37" s="114" t="s">
        <v>32</v>
      </c>
      <c r="I37" s="92" t="s">
        <v>33</v>
      </c>
      <c r="J37" s="92" t="s">
        <v>34</v>
      </c>
      <c r="K37" s="119" t="s">
        <v>35</v>
      </c>
      <c r="M37" s="1369"/>
      <c r="N37" s="1369"/>
      <c r="O37" s="1369"/>
      <c r="P37" s="1369"/>
      <c r="Q37" s="1369"/>
      <c r="R37" s="1369"/>
      <c r="S37" s="1369"/>
    </row>
    <row r="38" spans="1:19" ht="6" customHeight="1">
      <c r="A38" s="94" t="s">
        <v>36</v>
      </c>
      <c r="B38" s="95" t="s">
        <v>37</v>
      </c>
      <c r="C38" s="96" t="s">
        <v>38</v>
      </c>
      <c r="D38" s="97" t="s">
        <v>39</v>
      </c>
      <c r="E38" s="222" t="s">
        <v>29</v>
      </c>
      <c r="F38" s="100" t="s">
        <v>40</v>
      </c>
      <c r="G38" s="101" t="s">
        <v>31</v>
      </c>
      <c r="H38" s="115" t="s">
        <v>32</v>
      </c>
      <c r="I38" s="118" t="s">
        <v>33</v>
      </c>
      <c r="J38" s="118" t="s">
        <v>34</v>
      </c>
      <c r="K38" s="120" t="s">
        <v>35</v>
      </c>
      <c r="M38" s="1369"/>
      <c r="N38" s="1369"/>
      <c r="O38" s="1369"/>
      <c r="P38" s="1369"/>
      <c r="Q38" s="1369"/>
      <c r="R38" s="1369"/>
      <c r="S38" s="1369"/>
    </row>
    <row r="39" spans="1:19" ht="24" customHeight="1">
      <c r="A39" s="177">
        <f>IFERROR(VLOOKUP(E39,Préroulés_Sativa[],11,FALSE),"-")</f>
        <v>1</v>
      </c>
      <c r="B39" s="183" t="str">
        <f>IFERROR(VLOOKUP(E39,Préroulés_Sativa[],12,FALSE),"-")</f>
        <v>x</v>
      </c>
      <c r="C39" s="179">
        <f>IFERROR(VLOOKUP(E39,Préroulés_Sativa[],13,FALSE),"-")</f>
        <v>1</v>
      </c>
      <c r="D39" s="208" t="str">
        <f>IFERROR(VLOOKUP(E39,Préroulés_Sativa[],14,FALSE),"-")</f>
        <v>g</v>
      </c>
      <c r="E39" s="228" t="s">
        <v>60</v>
      </c>
      <c r="F39" s="212" t="str">
        <f>IFERROR(VLOOKUP(E39,Préroulés_Sativa[],6,FALSE),"-")</f>
        <v>Good Supply</v>
      </c>
      <c r="G39" s="210">
        <f>IFERROR(VLOOKUP(E39,Préroulés_Sativa[],16,FALSE),"-")</f>
        <v>8.6</v>
      </c>
      <c r="H39" s="187">
        <v>0.25</v>
      </c>
      <c r="I39" s="170" t="s">
        <v>42</v>
      </c>
      <c r="J39" s="172" t="str">
        <f>IFERROR(VLOOKUP(E39,Préroulés_Sativa[],8,FALSE),"-")</f>
        <v>Citronné / Terreux</v>
      </c>
      <c r="K39" s="173" t="str">
        <f>IFERROR(VLOOKUP(E39,Préroulés_Sativa[],2,FALSE),"-")</f>
        <v>-</v>
      </c>
      <c r="M39" s="1369"/>
      <c r="N39" s="1369"/>
      <c r="O39" s="1369"/>
      <c r="P39" s="1369"/>
      <c r="Q39" s="1369"/>
      <c r="R39" s="1369"/>
      <c r="S39" s="1369"/>
    </row>
    <row r="40" spans="1:19" ht="24" customHeight="1">
      <c r="A40" s="177">
        <f>IFERROR(VLOOKUP(E40,Préroulés_Sativa[],11,FALSE),"-")</f>
        <v>2</v>
      </c>
      <c r="B40" s="183" t="str">
        <f>IFERROR(VLOOKUP(E40,Préroulés_Sativa[],12,FALSE),"-")</f>
        <v>x</v>
      </c>
      <c r="C40" s="287">
        <f>IFERROR(VLOOKUP(E40,Préroulés_Sativa[],13,FALSE),"-")</f>
        <v>0.5</v>
      </c>
      <c r="D40" s="415" t="str">
        <f>IFERROR(VLOOKUP(E40,Préroulés_Sativa[],14,FALSE),"-")</f>
        <v>g</v>
      </c>
      <c r="E40" s="228" t="s">
        <v>145</v>
      </c>
      <c r="F40" s="289" t="str">
        <f>IFERROR(VLOOKUP(E40,Préroulés_Sativa[],6,FALSE),"-")</f>
        <v>Blakh</v>
      </c>
      <c r="G40" s="231">
        <f>IFERROR(VLOOKUP(E40,Préroulés_Sativa[],16,FALSE),"-")</f>
        <v>12.1</v>
      </c>
      <c r="H40" s="187">
        <v>0.28999999999999998</v>
      </c>
      <c r="I40" s="170" t="s">
        <v>42</v>
      </c>
      <c r="J40" s="229" t="str">
        <f>IFERROR(VLOOKUP(E40,Préroulés_Sativa[],8,FALSE),"-")</f>
        <v>- / -</v>
      </c>
      <c r="K40" s="213" t="str">
        <f>IFERROR(VLOOKUP(E40,Préroulés_Sativa[],2,FALSE),"-")</f>
        <v>Qc</v>
      </c>
      <c r="M40" s="1369"/>
      <c r="N40" s="1369"/>
      <c r="O40" s="1369"/>
      <c r="P40" s="1369"/>
      <c r="Q40" s="1369"/>
      <c r="R40" s="1369"/>
      <c r="S40" s="1369"/>
    </row>
    <row r="41" spans="1:19" ht="24" customHeight="1">
      <c r="A41" s="177">
        <f>IFERROR(VLOOKUP(E41,Préroulés_Sativa[],11,FALSE),"-")</f>
        <v>2</v>
      </c>
      <c r="B41" s="183" t="str">
        <f>IFERROR(VLOOKUP(E41,Préroulés_Sativa[],12,FALSE),"-")</f>
        <v>x</v>
      </c>
      <c r="C41" s="179">
        <f>IFERROR(VLOOKUP(E41,Préroulés_Sativa[],13,FALSE),"-")</f>
        <v>0.5</v>
      </c>
      <c r="D41" s="208" t="str">
        <f>IFERROR(VLOOKUP(E41,Préroulés_Sativa[],14,FALSE),"-")</f>
        <v>g</v>
      </c>
      <c r="E41" s="228" t="s">
        <v>146</v>
      </c>
      <c r="F41" s="212" t="str">
        <f>IFERROR(VLOOKUP(E41,Préroulés_Sativa[],6,FALSE),"-")</f>
        <v>7ACRES</v>
      </c>
      <c r="G41" s="210">
        <f>IFERROR(VLOOKUP(E41,Préroulés_Sativa[],16,FALSE),"-")</f>
        <v>9.5</v>
      </c>
      <c r="H41" s="187">
        <v>0.18</v>
      </c>
      <c r="I41" s="170" t="s">
        <v>42</v>
      </c>
      <c r="J41" s="172" t="str">
        <f>IFERROR(VLOOKUP(E41,Préroulés_Sativa[],8,FALSE),"-")</f>
        <v>Sucré / Épicé</v>
      </c>
      <c r="K41" s="173" t="str">
        <f>IFERROR(VLOOKUP(E41,Préroulés_Sativa[],2,FALSE),"-")</f>
        <v>-</v>
      </c>
      <c r="M41" s="1369"/>
      <c r="N41" s="1369"/>
      <c r="O41" s="1369"/>
      <c r="P41" s="1369"/>
      <c r="Q41" s="1369"/>
      <c r="R41" s="1369"/>
      <c r="S41" s="1369"/>
    </row>
    <row r="42" spans="1:19" ht="24" customHeight="1">
      <c r="A42" s="177">
        <f>IFERROR(VLOOKUP(E42,Préroulés_Sativa[],11,FALSE),"-")</f>
        <v>3</v>
      </c>
      <c r="B42" s="183" t="str">
        <f>IFERROR(VLOOKUP(E42,Préroulés_Sativa[],12,FALSE),"-")</f>
        <v>x</v>
      </c>
      <c r="C42" s="179">
        <f>IFERROR(VLOOKUP(E42,Préroulés_Sativa[],13,FALSE),"-")</f>
        <v>0.5</v>
      </c>
      <c r="D42" s="214" t="str">
        <f>IFERROR(VLOOKUP(E42,Préroulés_Sativa[],14,FALSE),"-")</f>
        <v>g</v>
      </c>
      <c r="E42" s="228" t="s">
        <v>147</v>
      </c>
      <c r="F42" s="212" t="str">
        <f>IFERROR(VLOOKUP(E42,Préroulés_Sativa[],6,FALSE),"-")</f>
        <v>5 Points Cannabis</v>
      </c>
      <c r="G42" s="210">
        <f>IFERROR(VLOOKUP(E42,Préroulés_Sativa[],16,FALSE),"-")</f>
        <v>16.2</v>
      </c>
      <c r="H42" s="187">
        <v>0.28999999999999998</v>
      </c>
      <c r="I42" s="170" t="s">
        <v>42</v>
      </c>
      <c r="J42" s="172" t="str">
        <f>IFERROR(VLOOKUP(E42,Préroulés_Sativa[],8,FALSE),"-")</f>
        <v>Citronné / Terreux</v>
      </c>
      <c r="K42" s="173" t="str">
        <f>IFERROR(VLOOKUP(E42,Préroulés_Sativa[],2,FALSE),"-")</f>
        <v>Qc</v>
      </c>
      <c r="M42" s="1369"/>
      <c r="N42" s="1369"/>
      <c r="O42" s="1369"/>
      <c r="P42" s="1369"/>
      <c r="Q42" s="1369"/>
      <c r="R42" s="1369"/>
      <c r="S42" s="1369"/>
    </row>
    <row r="43" spans="1:19" ht="24" customHeight="1">
      <c r="A43" s="177">
        <f>IFERROR(VLOOKUP(E43,Préroulés_Sativa[],11,FALSE),"-")</f>
        <v>3</v>
      </c>
      <c r="B43" s="183" t="str">
        <f>IFERROR(VLOOKUP(E43,Préroulés_Sativa[],12,FALSE),"-")</f>
        <v>x</v>
      </c>
      <c r="C43" s="179">
        <f>IFERROR(VLOOKUP(E43,Préroulés_Sativa[],13,FALSE),"-")</f>
        <v>0.5</v>
      </c>
      <c r="D43" s="208" t="str">
        <f>IFERROR(VLOOKUP(E43,Préroulés_Sativa[],14,FALSE),"-")</f>
        <v>g</v>
      </c>
      <c r="E43" s="228" t="s">
        <v>148</v>
      </c>
      <c r="F43" s="212" t="str">
        <f>IFERROR(VLOOKUP(E43,Préroulés_Sativa[],6,FALSE),"-")</f>
        <v>Weed Me</v>
      </c>
      <c r="G43" s="210">
        <f>IFERROR(VLOOKUP(E43,Préroulés_Sativa[],16,FALSE),"-")</f>
        <v>16.899999999999999</v>
      </c>
      <c r="H43" s="187">
        <v>0.28999999999999998</v>
      </c>
      <c r="I43" s="170" t="s">
        <v>42</v>
      </c>
      <c r="J43" s="172" t="str">
        <f>IFERROR(VLOOKUP(E43,Préroulés_Sativa[],8,FALSE),"-")</f>
        <v>Épicé / Floral</v>
      </c>
      <c r="K43" s="173" t="str">
        <f>IFERROR(VLOOKUP(E43,Préroulés_Sativa[],2,FALSE),"-")</f>
        <v>-</v>
      </c>
      <c r="M43" s="1369"/>
      <c r="N43" s="1369"/>
      <c r="O43" s="1369"/>
      <c r="P43" s="1369"/>
      <c r="Q43" s="1369"/>
      <c r="R43" s="1369"/>
      <c r="S43" s="1369"/>
    </row>
    <row r="44" spans="1:19" ht="24" customHeight="1">
      <c r="A44" s="177">
        <f>IFERROR(VLOOKUP(E44,Préroulés_Sativa[],11,FALSE),"-")</f>
        <v>3</v>
      </c>
      <c r="B44" s="183" t="str">
        <f>IFERROR(VLOOKUP(E44,Préroulés_Sativa[],12,FALSE),"-")</f>
        <v>x</v>
      </c>
      <c r="C44" s="179">
        <f>IFERROR(VLOOKUP(E44,Préroulés_Sativa[],13,FALSE),"-")</f>
        <v>0.5</v>
      </c>
      <c r="D44" s="208" t="str">
        <f>IFERROR(VLOOKUP(E44,Préroulés_Sativa[],14,FALSE),"-")</f>
        <v>g</v>
      </c>
      <c r="E44" s="228" t="s">
        <v>149</v>
      </c>
      <c r="F44" s="212" t="str">
        <f>IFERROR(VLOOKUP(E44,Préroulés_Sativa[],6,FALSE),"-")</f>
        <v>Carmel Cannabis</v>
      </c>
      <c r="G44" s="210">
        <f>IFERROR(VLOOKUP(E44,Préroulés_Sativa[],16,FALSE),"-")</f>
        <v>23.4</v>
      </c>
      <c r="H44" s="187">
        <v>0.25</v>
      </c>
      <c r="I44" s="170" t="s">
        <v>42</v>
      </c>
      <c r="J44" s="172" t="str">
        <f>IFERROR(VLOOKUP(E44,Préroulés_Sativa[],8,FALSE),"-")</f>
        <v>Citronné</v>
      </c>
      <c r="K44" s="173" t="str">
        <f>IFERROR(VLOOKUP(E44,Préroulés_Sativa[],2,FALSE),"-")</f>
        <v>-</v>
      </c>
      <c r="M44" s="1369"/>
      <c r="N44" s="1369"/>
      <c r="O44" s="1369"/>
      <c r="P44" s="1369"/>
      <c r="Q44" s="1369"/>
      <c r="R44" s="1369"/>
      <c r="S44" s="1369"/>
    </row>
    <row r="45" spans="1:19" ht="24" customHeight="1">
      <c r="A45" s="177">
        <f>IFERROR(VLOOKUP(E45,Préroulés_Sativa[],11,FALSE),"-")</f>
        <v>3</v>
      </c>
      <c r="B45" s="183" t="str">
        <f>IFERROR(VLOOKUP(E45,Préroulés_Sativa[],12,FALSE),"-")</f>
        <v>x</v>
      </c>
      <c r="C45" s="179">
        <f>IFERROR(VLOOKUP(E45,Préroulés_Sativa[],13,FALSE),"-")</f>
        <v>0.5</v>
      </c>
      <c r="D45" s="214" t="str">
        <f>IFERROR(VLOOKUP(E45,Préroulés_Sativa[],14,FALSE),"-")</f>
        <v>g</v>
      </c>
      <c r="E45" s="228" t="s">
        <v>150</v>
      </c>
      <c r="F45" s="212" t="str">
        <f>IFERROR(VLOOKUP(E45,Préroulés_Sativa[],6,FALSE),"-")</f>
        <v>Wô Là</v>
      </c>
      <c r="G45" s="210">
        <f>IFERROR(VLOOKUP(E45,Préroulés_Sativa[],16,FALSE),"-")</f>
        <v>12</v>
      </c>
      <c r="H45" s="187">
        <v>0.22</v>
      </c>
      <c r="I45" s="170" t="s">
        <v>42</v>
      </c>
      <c r="J45" s="172" t="str">
        <f>IFERROR(VLOOKUP(E45,Préroulés_Sativa[],8,FALSE),"-")</f>
        <v>Citronné / Diesel</v>
      </c>
      <c r="K45" s="173" t="str">
        <f>IFERROR(VLOOKUP(E45,Préroulés_Sativa[],2,FALSE),"-")</f>
        <v>-</v>
      </c>
      <c r="M45" s="1369"/>
      <c r="N45" s="1369"/>
      <c r="O45" s="1369"/>
      <c r="P45" s="1369"/>
      <c r="Q45" s="1369"/>
      <c r="R45" s="1369"/>
      <c r="S45" s="1369"/>
    </row>
    <row r="46" spans="1:19" ht="24" customHeight="1">
      <c r="A46" s="177">
        <f>IFERROR(VLOOKUP(E46,Préroulés_Sativa[],11,FALSE),"-")</f>
        <v>3</v>
      </c>
      <c r="B46" s="183" t="str">
        <f>IFERROR(VLOOKUP(E46,Préroulés_Sativa[],12,FALSE),"-")</f>
        <v>x</v>
      </c>
      <c r="C46" s="179">
        <f>IFERROR(VLOOKUP(E46,Préroulés_Sativa[],13,FALSE),"-")</f>
        <v>0.5</v>
      </c>
      <c r="D46" s="208" t="str">
        <f>IFERROR(VLOOKUP(E46,Préroulés_Sativa[],14,FALSE),"-")</f>
        <v>g</v>
      </c>
      <c r="E46" s="228" t="s">
        <v>151</v>
      </c>
      <c r="F46" s="212" t="str">
        <f>IFERROR(VLOOKUP(E46,Préroulés_Sativa[],6,FALSE),"-")</f>
        <v>Spinach</v>
      </c>
      <c r="G46" s="210">
        <f>IFERROR(VLOOKUP(E46,Préroulés_Sativa[],16,FALSE),"-")</f>
        <v>11.9</v>
      </c>
      <c r="H46" s="187">
        <v>0.21</v>
      </c>
      <c r="I46" s="170" t="s">
        <v>42</v>
      </c>
      <c r="J46" s="172" t="str">
        <f>IFERROR(VLOOKUP(E46,Préroulés_Sativa[],8,FALSE),"-")</f>
        <v>Citronnée / Diesel</v>
      </c>
      <c r="K46" s="173" t="str">
        <f>IFERROR(VLOOKUP(E46,Préroulés_Sativa[],2,FALSE),"-")</f>
        <v>-</v>
      </c>
      <c r="M46" s="1369"/>
      <c r="N46" s="1369"/>
      <c r="O46" s="1369"/>
      <c r="P46" s="1369"/>
      <c r="Q46" s="1369"/>
      <c r="R46" s="1369"/>
      <c r="S46" s="1369"/>
    </row>
    <row r="47" spans="1:19" ht="24" customHeight="1">
      <c r="A47" s="177">
        <f>IFERROR(VLOOKUP(E47,Préroulés_Sativa[],11,FALSE),"-")</f>
        <v>3</v>
      </c>
      <c r="B47" s="183" t="str">
        <f>IFERROR(VLOOKUP(E47,Préroulés_Sativa[],12,FALSE),"-")</f>
        <v>x</v>
      </c>
      <c r="C47" s="179">
        <f>IFERROR(VLOOKUP(E47,Préroulés_Sativa[],13,FALSE),"-")</f>
        <v>0.5</v>
      </c>
      <c r="D47" s="214" t="str">
        <f>IFERROR(VLOOKUP(E47,Préroulés_Sativa[],14,FALSE),"-")</f>
        <v>g</v>
      </c>
      <c r="E47" s="228" t="s">
        <v>152</v>
      </c>
      <c r="F47" s="212" t="str">
        <f>IFERROR(VLOOKUP(E47,Préroulés_Sativa[],6,FALSE),"-")</f>
        <v>Promenade</v>
      </c>
      <c r="G47" s="210">
        <f>IFERROR(VLOOKUP(E47,Préroulés_Sativa[],16,FALSE),"-")</f>
        <v>9.9</v>
      </c>
      <c r="H47" s="187">
        <v>0.15</v>
      </c>
      <c r="I47" s="170" t="s">
        <v>42</v>
      </c>
      <c r="J47" s="172" t="str">
        <f>IFERROR(VLOOKUP(E47,Préroulés_Sativa[],8,FALSE),"-")</f>
        <v>Fruité / Citronné</v>
      </c>
      <c r="K47" s="173" t="str">
        <f>IFERROR(VLOOKUP(E47,Préroulés_Sativa[],2,FALSE),"-")</f>
        <v>-</v>
      </c>
      <c r="M47" s="1369"/>
      <c r="N47" s="1369"/>
      <c r="O47" s="1369"/>
      <c r="P47" s="1369"/>
      <c r="Q47" s="1369"/>
      <c r="R47" s="1369"/>
      <c r="S47" s="1369"/>
    </row>
    <row r="48" spans="1:19" ht="24" customHeight="1">
      <c r="A48" s="177">
        <f>IFERROR(VLOOKUP(E48,Préroulés_Sativa[],11,FALSE),"-")</f>
        <v>3</v>
      </c>
      <c r="B48" s="183" t="str">
        <f>IFERROR(VLOOKUP(E48,Préroulés_Sativa[],12,FALSE),"-")</f>
        <v>x</v>
      </c>
      <c r="C48" s="287">
        <f>IFERROR(VLOOKUP(E48,Préroulés_Sativa[],13,FALSE),"-")</f>
        <v>0.5</v>
      </c>
      <c r="D48" s="372" t="str">
        <f>IFERROR(VLOOKUP(E48,Préroulés_Sativa[],14,FALSE),"-")</f>
        <v>g</v>
      </c>
      <c r="E48" s="228" t="s">
        <v>153</v>
      </c>
      <c r="F48" s="305" t="str">
        <f>IFERROR(VLOOKUP(E48,Préroulés_Sativa[],6,FALSE),"-")</f>
        <v>San Rafael '71</v>
      </c>
      <c r="G48" s="231">
        <f>IFERROR(VLOOKUP(E48,Préroulés_Sativa[],16,FALSE),"-")</f>
        <v>17</v>
      </c>
      <c r="H48" s="187">
        <v>0.13</v>
      </c>
      <c r="I48" s="170" t="s">
        <v>42</v>
      </c>
      <c r="J48" s="229" t="str">
        <f>IFERROR(VLOOKUP(E48,Préroulés_Sativa[],8,FALSE),"-")</f>
        <v>Citronné / -</v>
      </c>
      <c r="K48" s="173" t="str">
        <f>IFERROR(VLOOKUP(E48,Préroulés_Sativa[],2,FALSE),"-")</f>
        <v>-</v>
      </c>
      <c r="M48" s="1369"/>
      <c r="N48" s="1369"/>
      <c r="O48" s="1369"/>
      <c r="P48" s="1369"/>
      <c r="Q48" s="1369"/>
      <c r="R48" s="1369"/>
      <c r="S48" s="1369"/>
    </row>
    <row r="49" spans="1:19" ht="24" customHeight="1">
      <c r="A49" s="177">
        <f>IFERROR(VLOOKUP(E49,Préroulés_Sativa[],11,FALSE),"-")</f>
        <v>3</v>
      </c>
      <c r="B49" s="183" t="str">
        <f>IFERROR(VLOOKUP(E49,Préroulés_Sativa[],12,FALSE),"-")</f>
        <v>x</v>
      </c>
      <c r="C49" s="179">
        <f>IFERROR(VLOOKUP(E49,Préroulés_Sativa[],13,FALSE),"-")</f>
        <v>0.5</v>
      </c>
      <c r="D49" s="208" t="str">
        <f>IFERROR(VLOOKUP(E49,Préroulés_Sativa[],14,FALSE),"-")</f>
        <v>g</v>
      </c>
      <c r="E49" s="228" t="s">
        <v>154</v>
      </c>
      <c r="F49" s="212" t="str">
        <f>IFERROR(VLOOKUP(E49,Préroulés_Sativa[],6,FALSE),"-")</f>
        <v>Spinach</v>
      </c>
      <c r="G49" s="210">
        <f>IFERROR(VLOOKUP(E49,Préroulés_Sativa[],16,FALSE),"-")</f>
        <v>11.9</v>
      </c>
      <c r="H49" s="187">
        <v>0.05</v>
      </c>
      <c r="I49" s="170">
        <v>0.09</v>
      </c>
      <c r="J49" s="172" t="str">
        <f>IFERROR(VLOOKUP(E49,Préroulés_Sativa[],8,FALSE),"-")</f>
        <v>Sucré / Épicé</v>
      </c>
      <c r="K49" s="173" t="str">
        <f>IFERROR(VLOOKUP(E49,Préroulés_Sativa[],2,FALSE),"-")</f>
        <v>-</v>
      </c>
      <c r="M49" s="1369"/>
      <c r="N49" s="1369"/>
      <c r="O49" s="1369"/>
      <c r="P49" s="1369"/>
      <c r="Q49" s="1369"/>
      <c r="R49" s="1369"/>
      <c r="S49" s="1369"/>
    </row>
    <row r="50" spans="1:19" ht="24" customHeight="1">
      <c r="A50" s="177">
        <f>IFERROR(VLOOKUP(E50,Préroulés_Sativa[],11,FALSE),"-")</f>
        <v>3</v>
      </c>
      <c r="B50" s="183" t="str">
        <f>IFERROR(VLOOKUP(E50,Préroulés_Sativa[],12,FALSE),"-")</f>
        <v>x</v>
      </c>
      <c r="C50" s="179">
        <f>IFERROR(VLOOKUP(E50,Préroulés_Sativa[],13,FALSE),"-")</f>
        <v>0.33</v>
      </c>
      <c r="D50" s="214" t="str">
        <f>IFERROR(VLOOKUP(E50,Préroulés_Sativa[],14,FALSE),"-")</f>
        <v>g</v>
      </c>
      <c r="E50" s="228" t="s">
        <v>74</v>
      </c>
      <c r="F50" s="212" t="str">
        <f>IFERROR(VLOOKUP(E50,Préroulés_Sativa[],6,FALSE),"-")</f>
        <v>Solei</v>
      </c>
      <c r="G50" s="210">
        <f>IFERROR(VLOOKUP(E50,Préroulés_Sativa[],16,FALSE),"-")</f>
        <v>9.4</v>
      </c>
      <c r="H50" s="187">
        <v>0</v>
      </c>
      <c r="I50" s="170">
        <v>0.13</v>
      </c>
      <c r="J50" s="172" t="str">
        <f>IFERROR(VLOOKUP(E50,Préroulés_Sativa[],8,FALSE),"-")</f>
        <v>Moufette / Épicé</v>
      </c>
      <c r="K50" s="173" t="str">
        <f>IFERROR(VLOOKUP(E50,Préroulés_Sativa[],2,FALSE),"-")</f>
        <v>-</v>
      </c>
      <c r="M50" s="1369"/>
      <c r="N50" s="1369"/>
      <c r="O50" s="1369"/>
      <c r="P50" s="1369"/>
      <c r="Q50" s="1369"/>
      <c r="R50" s="1369"/>
      <c r="S50" s="1369"/>
    </row>
    <row r="51" spans="1:19" ht="24" customHeight="1">
      <c r="A51" s="177">
        <f>IFERROR(VLOOKUP(E51,Préroulés_Sativa[],11,FALSE),"-")</f>
        <v>5</v>
      </c>
      <c r="B51" s="183" t="str">
        <f>IFERROR(VLOOKUP(E51,Préroulés_Sativa[],12,FALSE),"-")</f>
        <v>x</v>
      </c>
      <c r="C51" s="179">
        <f>IFERROR(VLOOKUP(E51,Préroulés_Sativa[],13,FALSE),"-")</f>
        <v>0.5</v>
      </c>
      <c r="D51" s="214" t="str">
        <f>IFERROR(VLOOKUP(E51,Préroulés_Sativa[],14,FALSE),"-")</f>
        <v>g</v>
      </c>
      <c r="E51" s="228" t="s">
        <v>157</v>
      </c>
      <c r="F51" s="212" t="str">
        <f>IFERROR(VLOOKUP(E51,Préroulés_Sativa[],6,FALSE),"-")</f>
        <v>Ono Cannabis</v>
      </c>
      <c r="G51" s="210">
        <f>IFERROR(VLOOKUP(E51,Préroulés_Sativa[],16,FALSE),"-")</f>
        <v>24.9</v>
      </c>
      <c r="H51" s="187">
        <v>0.28999999999999998</v>
      </c>
      <c r="I51" s="170" t="s">
        <v>42</v>
      </c>
      <c r="J51" s="172" t="str">
        <f>IFERROR(VLOOKUP(E51,Préroulés_Sativa[],8,FALSE),"-")</f>
        <v>Fruité / Sucré</v>
      </c>
      <c r="K51" s="173" t="str">
        <f>IFERROR(VLOOKUP(E51,Préroulés_Sativa[],2,FALSE),"-")</f>
        <v>Qc</v>
      </c>
      <c r="M51" s="1369"/>
      <c r="N51" s="1369"/>
      <c r="O51" s="1369"/>
      <c r="P51" s="1369"/>
      <c r="Q51" s="1369"/>
      <c r="R51" s="1369"/>
      <c r="S51" s="1369"/>
    </row>
    <row r="52" spans="1:19" ht="24" customHeight="1">
      <c r="A52" s="177">
        <f>IFERROR(VLOOKUP(E52,Préroulés_Sativa[],11,FALSE),"-")</f>
        <v>5</v>
      </c>
      <c r="B52" s="183" t="str">
        <f>IFERROR(VLOOKUP(E52,Préroulés_Sativa[],12,FALSE),"-")</f>
        <v>x</v>
      </c>
      <c r="C52" s="179">
        <f>IFERROR(VLOOKUP(E52,Préroulés_Sativa[],13,FALSE),"-")</f>
        <v>0.5</v>
      </c>
      <c r="D52" s="214" t="str">
        <f>IFERROR(VLOOKUP(E52,Préroulés_Sativa[],14,FALSE),"-")</f>
        <v>g</v>
      </c>
      <c r="E52" s="228" t="s">
        <v>156</v>
      </c>
      <c r="F52" s="212" t="str">
        <f>IFERROR(VLOOKUP(E52,Préroulés_Sativa[],6,FALSE),"-")</f>
        <v>MTL Cannabis</v>
      </c>
      <c r="G52" s="210">
        <f>IFERROR(VLOOKUP(E52,Préroulés_Sativa[],16,FALSE),"-")</f>
        <v>24.9</v>
      </c>
      <c r="H52" s="187">
        <v>0.28999999999999998</v>
      </c>
      <c r="I52" s="170" t="s">
        <v>42</v>
      </c>
      <c r="J52" s="172" t="str">
        <f>IFERROR(VLOOKUP(E52,Préroulés_Sativa[],8,FALSE),"-")</f>
        <v>Sucré / Fruité</v>
      </c>
      <c r="K52" s="173" t="str">
        <f>IFERROR(VLOOKUP(E52,Préroulés_Sativa[],2,FALSE),"-")</f>
        <v>Qc</v>
      </c>
      <c r="M52" s="1369"/>
      <c r="N52" s="1369"/>
      <c r="O52" s="1369"/>
      <c r="P52" s="1369"/>
      <c r="Q52" s="1369"/>
      <c r="R52" s="1369"/>
      <c r="S52" s="1369"/>
    </row>
    <row r="53" spans="1:19" ht="24" customHeight="1">
      <c r="A53" s="177">
        <f>IFERROR(VLOOKUP(E53,Préroulés_Sativa[],11,FALSE),"-")</f>
        <v>5</v>
      </c>
      <c r="B53" s="183" t="str">
        <f>IFERROR(VLOOKUP(E53,Préroulés_Sativa[],12,FALSE),"-")</f>
        <v>x</v>
      </c>
      <c r="C53" s="179">
        <f>IFERROR(VLOOKUP(E53,Préroulés_Sativa[],13,FALSE),"-")</f>
        <v>0.5</v>
      </c>
      <c r="D53" s="208" t="str">
        <f>IFERROR(VLOOKUP(E53,Préroulés_Sativa[],14,FALSE),"-")</f>
        <v>g</v>
      </c>
      <c r="E53" s="228" t="s">
        <v>159</v>
      </c>
      <c r="F53" s="212" t="str">
        <f>IFERROR(VLOOKUP(E53,Préroulés_Sativa[],6,FALSE),"-")</f>
        <v>Nueva+</v>
      </c>
      <c r="G53" s="210">
        <f>IFERROR(VLOOKUP(E53,Préroulés_Sativa[],16,FALSE),"-")</f>
        <v>30.1</v>
      </c>
      <c r="H53" s="187">
        <v>0.26</v>
      </c>
      <c r="I53" s="170" t="s">
        <v>42</v>
      </c>
      <c r="J53" s="172" t="str">
        <f>IFERROR(VLOOKUP(E53,Préroulés_Sativa[],8,FALSE),"-")</f>
        <v>Fruité / Sucré</v>
      </c>
      <c r="K53" s="173" t="str">
        <f>IFERROR(VLOOKUP(E53,Préroulés_Sativa[],2,FALSE),"-")</f>
        <v>Qc</v>
      </c>
      <c r="M53" s="1369"/>
      <c r="N53" s="1369"/>
      <c r="O53" s="1369"/>
      <c r="P53" s="1369"/>
      <c r="Q53" s="1369"/>
      <c r="R53" s="1369"/>
      <c r="S53" s="1369"/>
    </row>
    <row r="54" spans="1:19" ht="24" customHeight="1">
      <c r="A54" s="177">
        <f>IFERROR(VLOOKUP(E54,Préroulés_Sativa[],11,FALSE),"-")</f>
        <v>5</v>
      </c>
      <c r="B54" s="183" t="str">
        <f>IFERROR(VLOOKUP(E54,Préroulés_Sativa[],12,FALSE),"-")</f>
        <v>x</v>
      </c>
      <c r="C54" s="287">
        <f>IFERROR(VLOOKUP(E54,Préroulés_Sativa[],13,FALSE),"-")</f>
        <v>0.5</v>
      </c>
      <c r="D54" s="415" t="str">
        <f>IFERROR(VLOOKUP(E54,Préroulés_Sativa[],14,FALSE),"-")</f>
        <v>g</v>
      </c>
      <c r="E54" s="228" t="s">
        <v>158</v>
      </c>
      <c r="F54" s="289" t="str">
        <f>IFERROR(VLOOKUP(E54,Préroulés_Sativa[],6,FALSE),"-")</f>
        <v>Blanh</v>
      </c>
      <c r="G54" s="231">
        <f>IFERROR(VLOOKUP(E54,Préroulés_Sativa[],16,FALSE),"-")</f>
        <v>20.9</v>
      </c>
      <c r="H54" s="187">
        <v>0.28000000000000003</v>
      </c>
      <c r="I54" s="170" t="s">
        <v>42</v>
      </c>
      <c r="J54" s="229" t="str">
        <f>IFERROR(VLOOKUP(E54,Préroulés_Sativa[],8,FALSE),"-")</f>
        <v>- / -</v>
      </c>
      <c r="K54" s="213" t="str">
        <f>IFERROR(VLOOKUP(E54,Préroulés_Sativa[],2,FALSE),"-")</f>
        <v>Qc</v>
      </c>
      <c r="M54" s="1369"/>
      <c r="N54" s="1369"/>
      <c r="O54" s="1369"/>
      <c r="P54" s="1369"/>
      <c r="Q54" s="1369"/>
      <c r="R54" s="1369"/>
      <c r="S54" s="1369"/>
    </row>
    <row r="55" spans="1:19" ht="24" customHeight="1">
      <c r="A55" s="177">
        <f>IFERROR(VLOOKUP(E55,Préroulés_Sativa[],11,FALSE),"-")</f>
        <v>5</v>
      </c>
      <c r="B55" s="183" t="str">
        <f>IFERROR(VLOOKUP(E55,Préroulés_Sativa[],12,FALSE),"-")</f>
        <v>x</v>
      </c>
      <c r="C55" s="179">
        <f>IFERROR(VLOOKUP(E55,Préroulés_Sativa[],13,FALSE),"-")</f>
        <v>0.5</v>
      </c>
      <c r="D55" s="208" t="str">
        <f>IFERROR(VLOOKUP(E55,Préroulés_Sativa[],14,FALSE),"-")</f>
        <v>g</v>
      </c>
      <c r="E55" s="228" t="s">
        <v>160</v>
      </c>
      <c r="F55" s="212" t="str">
        <f>IFERROR(VLOOKUP(E55,Préroulés_Sativa[],6,FALSE),"-")</f>
        <v>QcGoldtech</v>
      </c>
      <c r="G55" s="210">
        <f>IFERROR(VLOOKUP(E55,Préroulés_Sativa[],16,FALSE),"-")</f>
        <v>19.600000000000001</v>
      </c>
      <c r="H55" s="187">
        <v>0.25</v>
      </c>
      <c r="I55" s="170" t="s">
        <v>42</v>
      </c>
      <c r="J55" s="172" t="str">
        <f>IFERROR(VLOOKUP(E55,Préroulés_Sativa[],8,FALSE),"-")</f>
        <v>Sucré / Boisé</v>
      </c>
      <c r="K55" s="173" t="str">
        <f>IFERROR(VLOOKUP(E55,Préroulés_Sativa[],2,FALSE),"-")</f>
        <v>Qc</v>
      </c>
      <c r="M55" s="1369"/>
      <c r="N55" s="1369"/>
      <c r="O55" s="1369"/>
      <c r="P55" s="1369"/>
      <c r="Q55" s="1369"/>
      <c r="R55" s="1369"/>
      <c r="S55" s="1369"/>
    </row>
    <row r="56" spans="1:19" ht="24" customHeight="1">
      <c r="A56" s="177">
        <f>IFERROR(VLOOKUP(E56,Préroulés_Sativa[],11,FALSE),"-")</f>
        <v>5</v>
      </c>
      <c r="B56" s="183" t="str">
        <f>IFERROR(VLOOKUP(E56,Préroulés_Sativa[],12,FALSE),"-")</f>
        <v>x</v>
      </c>
      <c r="C56" s="179">
        <f>IFERROR(VLOOKUP(E56,Préroulés_Sativa[],13,FALSE),"-")</f>
        <v>0.33</v>
      </c>
      <c r="D56" s="214" t="str">
        <f>IFERROR(VLOOKUP(E56,Préroulés_Sativa[],14,FALSE),"-")</f>
        <v>g</v>
      </c>
      <c r="E56" s="228" t="s">
        <v>155</v>
      </c>
      <c r="F56" s="212" t="str">
        <f>IFERROR(VLOOKUP(E56,Préroulés_Sativa[],6,FALSE),"-")</f>
        <v>Pure Laine Cannabis</v>
      </c>
      <c r="G56" s="210">
        <f>IFERROR(VLOOKUP(E56,Préroulés_Sativa[],16,FALSE),"-")</f>
        <v>13.4</v>
      </c>
      <c r="H56" s="187">
        <v>0.28999999999999998</v>
      </c>
      <c r="I56" s="170" t="s">
        <v>42</v>
      </c>
      <c r="J56" s="172" t="str">
        <f>IFERROR(VLOOKUP(E56,Préroulés_Sativa[],8,FALSE),"-")</f>
        <v>Floral / Citronné</v>
      </c>
      <c r="K56" s="173" t="str">
        <f>IFERROR(VLOOKUP(E56,Préroulés_Sativa[],2,FALSE),"-")</f>
        <v>Qc</v>
      </c>
      <c r="M56" s="1369"/>
      <c r="N56" s="1369"/>
      <c r="O56" s="1369"/>
      <c r="P56" s="1369"/>
      <c r="Q56" s="1369"/>
      <c r="R56" s="1369"/>
      <c r="S56" s="1369"/>
    </row>
    <row r="57" spans="1:19" ht="24" customHeight="1">
      <c r="A57" s="177">
        <f>IFERROR(VLOOKUP(E57,Préroulés_Sativa[],11,FALSE),"-")</f>
        <v>5</v>
      </c>
      <c r="B57" s="183" t="str">
        <f>IFERROR(VLOOKUP(E57,Préroulés_Sativa[],12,FALSE),"-")</f>
        <v>x</v>
      </c>
      <c r="C57" s="179">
        <f>IFERROR(VLOOKUP(E57,Préroulés_Sativa[],13,FALSE),"-")</f>
        <v>0.5</v>
      </c>
      <c r="D57" s="214" t="str">
        <f>IFERROR(VLOOKUP(E57,Préroulés_Sativa[],14,FALSE),"-")</f>
        <v>g</v>
      </c>
      <c r="E57" s="228" t="s">
        <v>77</v>
      </c>
      <c r="F57" s="212" t="str">
        <f>IFERROR(VLOOKUP(E57,Préroulés_Sativa[],6,FALSE),"-")</f>
        <v>QcGoldtech</v>
      </c>
      <c r="G57" s="210">
        <f>IFERROR(VLOOKUP(E57,Préroulés_Sativa[],16,FALSE),"-")</f>
        <v>21.9</v>
      </c>
      <c r="H57" s="187">
        <v>0.22</v>
      </c>
      <c r="I57" s="170" t="s">
        <v>42</v>
      </c>
      <c r="J57" s="172" t="str">
        <f>IFERROR(VLOOKUP(E57,Préroulés_Sativa[],8,FALSE),"-")</f>
        <v>Épicé / Fruité</v>
      </c>
      <c r="K57" s="173" t="str">
        <f>IFERROR(VLOOKUP(E57,Préroulés_Sativa[],2,FALSE),"-")</f>
        <v>Qc</v>
      </c>
      <c r="M57" s="1369"/>
      <c r="N57" s="1369"/>
      <c r="O57" s="1369"/>
      <c r="P57" s="1369"/>
      <c r="Q57" s="1369"/>
      <c r="R57" s="1369"/>
      <c r="S57" s="1369"/>
    </row>
    <row r="58" spans="1:19" ht="24" customHeight="1">
      <c r="A58" s="177">
        <f>IFERROR(VLOOKUP(E58,Préroulés_Sativa[],11,FALSE),"-")</f>
        <v>5</v>
      </c>
      <c r="B58" s="183" t="str">
        <f>IFERROR(VLOOKUP(E58,Préroulés_Sativa[],12,FALSE),"-")</f>
        <v>x</v>
      </c>
      <c r="C58" s="179">
        <f>IFERROR(VLOOKUP(E58,Préroulés_Sativa[],13,FALSE),"-")</f>
        <v>0.5</v>
      </c>
      <c r="D58" s="208" t="str">
        <f>IFERROR(VLOOKUP(E58,Préroulés_Sativa[],14,FALSE),"-")</f>
        <v>g</v>
      </c>
      <c r="E58" s="228" t="s">
        <v>161</v>
      </c>
      <c r="F58" s="212">
        <f>IFERROR(VLOOKUP(E58,Préroulés_Sativa[],6,FALSE),"-")</f>
        <v>1964</v>
      </c>
      <c r="G58" s="210">
        <f>IFERROR(VLOOKUP(E58,Préroulés_Sativa[],16,FALSE),"-")</f>
        <v>23.9</v>
      </c>
      <c r="H58" s="187">
        <v>0.19</v>
      </c>
      <c r="I58" s="170" t="s">
        <v>42</v>
      </c>
      <c r="J58" s="172" t="str">
        <f>IFERROR(VLOOKUP(E58,Préroulés_Sativa[],8,FALSE),"-")</f>
        <v>Fruité / Sucré</v>
      </c>
      <c r="K58" s="173" t="str">
        <f>IFERROR(VLOOKUP(E58,Préroulés_Sativa[],2,FALSE),"-")</f>
        <v>-</v>
      </c>
      <c r="M58" s="1369"/>
      <c r="N58" s="1369"/>
      <c r="O58" s="1369"/>
      <c r="P58" s="1369"/>
      <c r="Q58" s="1369"/>
      <c r="R58" s="1369"/>
      <c r="S58" s="1369"/>
    </row>
    <row r="59" spans="1:19" ht="24" customHeight="1">
      <c r="A59" s="177">
        <f>IFERROR(VLOOKUP(E59,Préroulés_Sativa[],11,FALSE),"-")</f>
        <v>5</v>
      </c>
      <c r="B59" s="183" t="str">
        <f>IFERROR(VLOOKUP(E59,Préroulés_Sativa[],12,FALSE),"-")</f>
        <v>x</v>
      </c>
      <c r="C59" s="179">
        <f>IFERROR(VLOOKUP(E59,Préroulés_Sativa[],13,FALSE),"-")</f>
        <v>0.5</v>
      </c>
      <c r="D59" s="214" t="str">
        <f>IFERROR(VLOOKUP(E59,Préroulés_Sativa[],14,FALSE),"-")</f>
        <v>g</v>
      </c>
      <c r="E59" s="228" t="s">
        <v>162</v>
      </c>
      <c r="F59" s="212" t="str">
        <f>IFERROR(VLOOKUP(E59,Préroulés_Sativa[],6,FALSE),"-")</f>
        <v>Bleuh Light</v>
      </c>
      <c r="G59" s="210">
        <f>IFERROR(VLOOKUP(E59,Préroulés_Sativa[],16,FALSE),"-")</f>
        <v>25</v>
      </c>
      <c r="H59" s="187">
        <v>0</v>
      </c>
      <c r="I59" s="170">
        <v>0.18</v>
      </c>
      <c r="J59" s="172" t="str">
        <f>IFERROR(VLOOKUP(E59,Préroulés_Sativa[],8,FALSE),"-")</f>
        <v>Sucré / Épicé</v>
      </c>
      <c r="K59" s="173" t="str">
        <f>IFERROR(VLOOKUP(E59,Préroulés_Sativa[],2,FALSE),"-")</f>
        <v>-</v>
      </c>
      <c r="M59" s="1369"/>
      <c r="N59" s="1369"/>
      <c r="O59" s="1369"/>
      <c r="P59" s="1369"/>
      <c r="Q59" s="1369"/>
      <c r="R59" s="1369"/>
      <c r="S59" s="1369"/>
    </row>
    <row r="60" spans="1:19" ht="24" customHeight="1">
      <c r="A60" s="177">
        <f>IFERROR(VLOOKUP(E60,Préroulés_Sativa[],11,FALSE),"-")</f>
        <v>6</v>
      </c>
      <c r="B60" s="183" t="str">
        <f>IFERROR(VLOOKUP(E60,Préroulés_Sativa[],12,FALSE),"-")</f>
        <v>x</v>
      </c>
      <c r="C60" s="179">
        <f>IFERROR(VLOOKUP(E60,Préroulés_Sativa[],13,FALSE),"-")</f>
        <v>0.6</v>
      </c>
      <c r="D60" s="214" t="str">
        <f>IFERROR(VLOOKUP(E60,Préroulés_Sativa[],14,FALSE),"-")</f>
        <v>g</v>
      </c>
      <c r="E60" s="228" t="s">
        <v>78</v>
      </c>
      <c r="F60" s="212" t="str">
        <f>IFERROR(VLOOKUP(E60,Préroulés_Sativa[],6,FALSE),"-")</f>
        <v>Fleurs de Lise</v>
      </c>
      <c r="G60" s="210">
        <f>IFERROR(VLOOKUP(E60,Préroulés_Sativa[],16,FALSE),"-")</f>
        <v>34</v>
      </c>
      <c r="H60" s="187">
        <v>0.28999999999999998</v>
      </c>
      <c r="I60" s="170" t="s">
        <v>42</v>
      </c>
      <c r="J60" s="172" t="str">
        <f>IFERROR(VLOOKUP(E60,Préroulés_Sativa[],8,FALSE),"-")</f>
        <v>Diesel / Citronné</v>
      </c>
      <c r="K60" s="213" t="str">
        <f>IFERROR(VLOOKUP(E60,Préroulés_Sativa[],2,FALSE),"-")</f>
        <v>Qc</v>
      </c>
      <c r="M60" s="1369"/>
      <c r="N60" s="1369"/>
      <c r="O60" s="1369"/>
      <c r="P60" s="1369"/>
      <c r="Q60" s="1369"/>
      <c r="R60" s="1369"/>
      <c r="S60" s="1369"/>
    </row>
    <row r="61" spans="1:19" ht="24" customHeight="1">
      <c r="A61" s="177">
        <f>IFERROR(VLOOKUP(E61,Préroulés_Sativa[],11,FALSE),"-")</f>
        <v>7</v>
      </c>
      <c r="B61" s="183" t="str">
        <f>IFERROR(VLOOKUP(E61,Préroulés_Sativa[],12,FALSE),"-")</f>
        <v>x</v>
      </c>
      <c r="C61" s="287">
        <f>IFERROR(VLOOKUP(E61,Préroulés_Sativa[],13,FALSE),"-")</f>
        <v>0.5</v>
      </c>
      <c r="D61" s="533" t="str">
        <f>IFERROR(VLOOKUP(E61,Préroulés_Sativa[],14,FALSE),"-")</f>
        <v>g</v>
      </c>
      <c r="E61" s="228" t="s">
        <v>164</v>
      </c>
      <c r="F61" s="289" t="str">
        <f>IFERROR(VLOOKUP(E61,Préroulés_Sativa[],6,FALSE),"-")</f>
        <v>5 Points Cannabis</v>
      </c>
      <c r="G61" s="231">
        <f>IFERROR(VLOOKUP(E61,Préroulés_Sativa[],16,FALSE),"-")</f>
        <v>27</v>
      </c>
      <c r="H61" s="187">
        <v>0.28000000000000003</v>
      </c>
      <c r="I61" s="170" t="s">
        <v>42</v>
      </c>
      <c r="J61" s="229" t="str">
        <f>IFERROR(VLOOKUP(E61,Préroulés_Sativa[],8,FALSE),"-")</f>
        <v>Épicé / Terreux</v>
      </c>
      <c r="K61" s="213" t="str">
        <f>IFERROR(VLOOKUP(E61,Préroulés_Sativa[],2,FALSE),"-")</f>
        <v>Qc</v>
      </c>
      <c r="M61" s="1369"/>
      <c r="N61" s="1369"/>
      <c r="O61" s="1369"/>
      <c r="P61" s="1369"/>
      <c r="Q61" s="1369"/>
      <c r="R61" s="1369"/>
      <c r="S61" s="1369"/>
    </row>
    <row r="62" spans="1:19" ht="24" customHeight="1">
      <c r="A62" s="177">
        <f>IFERROR(VLOOKUP(E62,Préroulés_Sativa[],11,FALSE),"-")</f>
        <v>7</v>
      </c>
      <c r="B62" s="183" t="str">
        <f>IFERROR(VLOOKUP(E62,Préroulés_Sativa[],12,FALSE),"-")</f>
        <v>x</v>
      </c>
      <c r="C62" s="287">
        <f>IFERROR(VLOOKUP(E62,Préroulés_Sativa[],13,FALSE),"-")</f>
        <v>0.5</v>
      </c>
      <c r="D62" s="533" t="str">
        <f>IFERROR(VLOOKUP(E62,Préroulés_Sativa[],14,FALSE),"-")</f>
        <v>g</v>
      </c>
      <c r="E62" s="228" t="s">
        <v>163</v>
      </c>
      <c r="F62" s="289" t="str">
        <f>IFERROR(VLOOKUP(E62,Préroulés_Sativa[],6,FALSE),"-")</f>
        <v>Bud Lafleur</v>
      </c>
      <c r="G62" s="231">
        <f>IFERROR(VLOOKUP(E62,Préroulés_Sativa[],16,FALSE),"-")</f>
        <v>32.9</v>
      </c>
      <c r="H62" s="187">
        <v>0.27</v>
      </c>
      <c r="I62" s="170" t="s">
        <v>42</v>
      </c>
      <c r="J62" s="229" t="str">
        <f>IFERROR(VLOOKUP(E62,Préroulés_Sativa[],8,FALSE),"-")</f>
        <v>Sucré / Boisé</v>
      </c>
      <c r="K62" s="213" t="str">
        <f>IFERROR(VLOOKUP(E62,Préroulés_Sativa[],2,FALSE),"-")</f>
        <v>Qc</v>
      </c>
      <c r="M62" s="1369"/>
      <c r="N62" s="1369"/>
      <c r="O62" s="1369"/>
      <c r="P62" s="1369"/>
      <c r="Q62" s="1369"/>
      <c r="R62" s="1369"/>
      <c r="S62" s="1369"/>
    </row>
    <row r="63" spans="1:19" ht="24" customHeight="1">
      <c r="A63" s="177">
        <f>IFERROR(VLOOKUP(E63,Préroulés_Sativa[],11,FALSE),"-")</f>
        <v>7</v>
      </c>
      <c r="B63" s="183" t="str">
        <f>IFERROR(VLOOKUP(E63,Préroulés_Sativa[],12,FALSE),"-")</f>
        <v>x</v>
      </c>
      <c r="C63" s="179">
        <f>IFERROR(VLOOKUP(E63,Préroulés_Sativa[],13,FALSE),"-")</f>
        <v>0.5</v>
      </c>
      <c r="D63" s="214" t="str">
        <f>IFERROR(VLOOKUP(E63,Préroulés_Sativa[],14,FALSE),"-")</f>
        <v>g</v>
      </c>
      <c r="E63" s="228" t="s">
        <v>79</v>
      </c>
      <c r="F63" s="212" t="str">
        <f>IFERROR(VLOOKUP(E63,Préroulés_Sativa[],6,FALSE),"-")</f>
        <v>Good Supply</v>
      </c>
      <c r="G63" s="210">
        <f>IFERROR(VLOOKUP(E63,Préroulés_Sativa[],16,FALSE),"-")</f>
        <v>29.9</v>
      </c>
      <c r="H63" s="187">
        <v>0.23</v>
      </c>
      <c r="I63" s="170" t="s">
        <v>42</v>
      </c>
      <c r="J63" s="172" t="str">
        <f>IFERROR(VLOOKUP(E63,Préroulés_Sativa[],8,FALSE),"-")</f>
        <v>Citronné / Terreux</v>
      </c>
      <c r="K63" s="213" t="str">
        <f>IFERROR(VLOOKUP(E63,Préroulés_Sativa[],2,FALSE),"-")</f>
        <v>-</v>
      </c>
      <c r="M63" s="1369"/>
      <c r="N63" s="1369"/>
      <c r="O63" s="1369"/>
      <c r="P63" s="1369"/>
      <c r="Q63" s="1369"/>
      <c r="R63" s="1369"/>
      <c r="S63" s="1369"/>
    </row>
    <row r="64" spans="1:19" ht="24" customHeight="1">
      <c r="A64" s="177">
        <f>IFERROR(VLOOKUP(E64,Préroulés_Sativa[],11,FALSE),"-")</f>
        <v>7</v>
      </c>
      <c r="B64" s="183" t="str">
        <f>IFERROR(VLOOKUP(E64,Préroulés_Sativa[],12,FALSE),"-")</f>
        <v>x</v>
      </c>
      <c r="C64" s="179">
        <f>IFERROR(VLOOKUP(E64,Préroulés_Sativa[],13,FALSE),"-")</f>
        <v>0.3</v>
      </c>
      <c r="D64" s="214" t="str">
        <f>IFERROR(VLOOKUP(E64,Préroulés_Sativa[],14,FALSE),"-")</f>
        <v>g</v>
      </c>
      <c r="E64" s="228" t="s">
        <v>80</v>
      </c>
      <c r="F64" s="212" t="str">
        <f>IFERROR(VLOOKUP(E64,Préroulés_Sativa[],6,FALSE),"-")</f>
        <v>Daily Special</v>
      </c>
      <c r="G64" s="210">
        <f>IFERROR(VLOOKUP(E64,Préroulés_Sativa[],16,FALSE),"-")</f>
        <v>16</v>
      </c>
      <c r="H64" s="187">
        <v>0.24</v>
      </c>
      <c r="I64" s="170" t="s">
        <v>42</v>
      </c>
      <c r="J64" s="172" t="str">
        <f>IFERROR(VLOOKUP(E64,Préroulés_Sativa[],8,FALSE),"-")</f>
        <v>- / -</v>
      </c>
      <c r="K64" s="173" t="str">
        <f>IFERROR(VLOOKUP(E64,Préroulés_Sativa[],2,FALSE),"-")</f>
        <v>-</v>
      </c>
      <c r="M64" s="1369"/>
      <c r="N64" s="1369"/>
      <c r="O64" s="1369"/>
      <c r="P64" s="1369"/>
      <c r="Q64" s="1369"/>
      <c r="R64" s="1369"/>
      <c r="S64" s="1369"/>
    </row>
    <row r="65" spans="1:19" ht="24" customHeight="1">
      <c r="A65" s="177">
        <f>IFERROR(VLOOKUP(E65,Préroulés_Sativa[],11,FALSE),"-")</f>
        <v>8</v>
      </c>
      <c r="B65" s="183" t="str">
        <f>IFERROR(VLOOKUP(E65,Préroulés_Sativa[],12,FALSE),"-")</f>
        <v>x</v>
      </c>
      <c r="C65" s="179">
        <f>IFERROR(VLOOKUP(E65,Préroulés_Sativa[],13,FALSE),"-")</f>
        <v>0.35</v>
      </c>
      <c r="D65" s="214" t="str">
        <f>IFERROR(VLOOKUP(E65,Préroulés_Sativa[],14,FALSE),"-")</f>
        <v>g</v>
      </c>
      <c r="E65" s="228" t="s">
        <v>165</v>
      </c>
      <c r="F65" s="212" t="str">
        <f>IFERROR(VLOOKUP(E65,Préroulés_Sativa[],6,FALSE),"-")</f>
        <v>Wio</v>
      </c>
      <c r="G65" s="210">
        <f>IFERROR(VLOOKUP(E65,Préroulés_Sativa[],16,FALSE),"-")</f>
        <v>28.7</v>
      </c>
      <c r="H65" s="187">
        <v>0.09</v>
      </c>
      <c r="I65" s="170">
        <v>0.13</v>
      </c>
      <c r="J65" s="172" t="str">
        <f>IFERROR(VLOOKUP(E65,Préroulés_Sativa[],8,FALSE),"-")</f>
        <v>Citronné / Fruité</v>
      </c>
      <c r="K65" s="173" t="str">
        <f>IFERROR(VLOOKUP(E65,Préroulés_Sativa[],2,FALSE),"-")</f>
        <v>Qc</v>
      </c>
      <c r="M65" s="1369"/>
      <c r="N65" s="1369"/>
      <c r="O65" s="1369"/>
      <c r="P65" s="1369"/>
      <c r="Q65" s="1369"/>
      <c r="R65" s="1369"/>
      <c r="S65" s="1369"/>
    </row>
    <row r="66" spans="1:19" ht="24" customHeight="1">
      <c r="A66" s="177">
        <f>IFERROR(VLOOKUP(E66,Préroulés_Sativa[],11,FALSE),"-")</f>
        <v>10</v>
      </c>
      <c r="B66" s="183" t="str">
        <f>IFERROR(VLOOKUP(E66,Préroulés_Sativa[],12,FALSE),"-")</f>
        <v>x</v>
      </c>
      <c r="C66" s="287">
        <f>IFERROR(VLOOKUP(E66,Préroulés_Sativa[],13,FALSE),"-")</f>
        <v>0.35</v>
      </c>
      <c r="D66" s="533" t="str">
        <f>IFERROR(VLOOKUP(E66,Préroulés_Sativa[],14,FALSE),"-")</f>
        <v>g</v>
      </c>
      <c r="E66" s="228" t="s">
        <v>166</v>
      </c>
      <c r="F66" s="289" t="str">
        <f>IFERROR(VLOOKUP(E66,Préroulés_Sativa[],6,FALSE),"-")</f>
        <v>Fleurs de Lise</v>
      </c>
      <c r="G66" s="231">
        <f>IFERROR(VLOOKUP(E66,Préroulés_Sativa[],16,FALSE),"-")</f>
        <v>34.200000000000003</v>
      </c>
      <c r="H66" s="187">
        <v>0.28999999999999998</v>
      </c>
      <c r="I66" s="170" t="s">
        <v>42</v>
      </c>
      <c r="J66" s="229" t="str">
        <f>IFERROR(VLOOKUP(E66,Préroulés_Sativa[],8,FALSE),"-")</f>
        <v>Diesel / CItronné</v>
      </c>
      <c r="K66" s="213" t="str">
        <f>IFERROR(VLOOKUP(E66,Préroulés_Sativa[],2,FALSE),"-")</f>
        <v>Qc</v>
      </c>
      <c r="M66" s="1369"/>
      <c r="N66" s="1369"/>
      <c r="O66" s="1369"/>
      <c r="P66" s="1369"/>
      <c r="Q66" s="1369"/>
      <c r="R66" s="1369"/>
      <c r="S66" s="1369"/>
    </row>
    <row r="67" spans="1:19" ht="24" customHeight="1">
      <c r="A67" s="177">
        <f>IFERROR(VLOOKUP(E67,Préroulés_Sativa[],11,FALSE),"-")</f>
        <v>10</v>
      </c>
      <c r="B67" s="183" t="str">
        <f>IFERROR(VLOOKUP(E67,Préroulés_Sativa[],12,FALSE),"-")</f>
        <v>x</v>
      </c>
      <c r="C67" s="287">
        <f>IFERROR(VLOOKUP(E67,Préroulés_Sativa[],13,FALSE),"-")</f>
        <v>0.33</v>
      </c>
      <c r="D67" s="415" t="str">
        <f>IFERROR(VLOOKUP(E67,Préroulés_Sativa[],14,FALSE),"-")</f>
        <v>g</v>
      </c>
      <c r="E67" s="228" t="s">
        <v>167</v>
      </c>
      <c r="F67" s="289" t="str">
        <f>IFERROR(VLOOKUP(E67,Préroulés_Sativa[],6,FALSE),"-")</f>
        <v>Canaca</v>
      </c>
      <c r="G67" s="231">
        <f>IFERROR(VLOOKUP(E67,Préroulés_Sativa[],16,FALSE),"-")</f>
        <v>25</v>
      </c>
      <c r="H67" s="187">
        <v>0.2</v>
      </c>
      <c r="I67" s="170" t="s">
        <v>42</v>
      </c>
      <c r="J67" s="229" t="str">
        <f>IFERROR(VLOOKUP(E67,Préroulés_Sativa[],8,FALSE),"-")</f>
        <v>Fruité / Sucré</v>
      </c>
      <c r="K67" s="213" t="str">
        <f>IFERROR(VLOOKUP(E67,Préroulés_Sativa[],2,FALSE),"-")</f>
        <v>-</v>
      </c>
      <c r="M67" s="1369"/>
      <c r="N67" s="1369"/>
      <c r="O67" s="1369"/>
      <c r="P67" s="1369"/>
      <c r="Q67" s="1369"/>
      <c r="R67" s="1369"/>
      <c r="S67" s="1369"/>
    </row>
    <row r="68" spans="1:19" ht="24" customHeight="1">
      <c r="A68" s="177">
        <f>IFERROR(VLOOKUP(E68,Préroulés_Sativa[],11,FALSE),"-")</f>
        <v>14</v>
      </c>
      <c r="B68" s="183" t="str">
        <f>IFERROR(VLOOKUP(E68,Préroulés_Sativa[],12,FALSE),"-")</f>
        <v>x</v>
      </c>
      <c r="C68" s="287">
        <f>IFERROR(VLOOKUP(E68,Préroulés_Sativa[],13,FALSE),"-")</f>
        <v>0.5</v>
      </c>
      <c r="D68" s="415" t="str">
        <f>IFERROR(VLOOKUP(E68,Préroulés_Sativa[],14,FALSE),"-")</f>
        <v>g</v>
      </c>
      <c r="E68" s="228" t="s">
        <v>169</v>
      </c>
      <c r="F68" s="289" t="str">
        <f>IFERROR(VLOOKUP(E68,Préroulés_Sativa[],6,FALSE),"-")</f>
        <v>Grindh</v>
      </c>
      <c r="G68" s="231">
        <f>IFERROR(VLOOKUP(E68,Préroulés_Sativa[],16,FALSE),"-")</f>
        <v>43.9</v>
      </c>
      <c r="H68" s="187">
        <v>0.27</v>
      </c>
      <c r="I68" s="170" t="s">
        <v>42</v>
      </c>
      <c r="J68" s="229" t="str">
        <f>IFERROR(VLOOKUP(E68,Préroulés_Sativa[],8,FALSE),"-")</f>
        <v>- / -</v>
      </c>
      <c r="K68" s="213" t="str">
        <f>IFERROR(VLOOKUP(E68,Préroulés_Sativa[],2,FALSE),"-")</f>
        <v>Qc</v>
      </c>
      <c r="M68" s="1369"/>
      <c r="N68" s="1369"/>
      <c r="O68" s="1369"/>
      <c r="P68" s="1369"/>
      <c r="Q68" s="1369"/>
      <c r="R68" s="1369"/>
      <c r="S68" s="1369"/>
    </row>
    <row r="69" spans="1:19" ht="24" customHeight="1">
      <c r="A69" s="177">
        <f>IFERROR(VLOOKUP(E69,Préroulés_Sativa[],11,FALSE),"-")</f>
        <v>14</v>
      </c>
      <c r="B69" s="183" t="str">
        <f>IFERROR(VLOOKUP(E69,Préroulés_Sativa[],12,FALSE),"-")</f>
        <v>x</v>
      </c>
      <c r="C69" s="287">
        <f>IFERROR(VLOOKUP(E69,Préroulés_Sativa[],13,FALSE),"-")</f>
        <v>0.5</v>
      </c>
      <c r="D69" s="415" t="str">
        <f>IFERROR(VLOOKUP(E69,Préroulés_Sativa[],14,FALSE),"-")</f>
        <v>g</v>
      </c>
      <c r="E69" s="228" t="s">
        <v>114</v>
      </c>
      <c r="F69" s="289" t="str">
        <f>IFERROR(VLOOKUP(E69,Préroulés_Sativa[],6,FALSE),"-")</f>
        <v>Shred</v>
      </c>
      <c r="G69" s="231">
        <f>IFERROR(VLOOKUP(E69,Préroulés_Sativa[],16,FALSE),"-")</f>
        <v>43.9</v>
      </c>
      <c r="H69" s="187">
        <v>0.26</v>
      </c>
      <c r="I69" s="170" t="s">
        <v>42</v>
      </c>
      <c r="J69" s="229" t="str">
        <f>IFERROR(VLOOKUP(E69,Préroulés_Sativa[],8,FALSE),"-")</f>
        <v>Citronné / Sucré</v>
      </c>
      <c r="K69" s="213" t="str">
        <f>IFERROR(VLOOKUP(E69,Préroulés_Sativa[],2,FALSE),"-")</f>
        <v>-</v>
      </c>
      <c r="M69" s="1369"/>
      <c r="N69" s="1369"/>
      <c r="O69" s="1369"/>
      <c r="P69" s="1369"/>
      <c r="Q69" s="1369"/>
      <c r="R69" s="1369"/>
      <c r="S69" s="1369"/>
    </row>
    <row r="70" spans="1:19" ht="24" customHeight="1">
      <c r="A70" s="177">
        <f>IFERROR(VLOOKUP(E70,Préroulés_Sativa[],11,FALSE),"-")</f>
        <v>14</v>
      </c>
      <c r="B70" s="183" t="str">
        <f>IFERROR(VLOOKUP(E70,Préroulés_Sativa[],12,FALSE),"-")</f>
        <v>x</v>
      </c>
      <c r="C70" s="179">
        <f>IFERROR(VLOOKUP(E70,Préroulés_Sativa[],13,FALSE),"-")</f>
        <v>0.6</v>
      </c>
      <c r="D70" s="208" t="str">
        <f>IFERROR(VLOOKUP(E70,Préroulés_Sativa[],14,FALSE),"-")</f>
        <v>g</v>
      </c>
      <c r="E70" s="228" t="s">
        <v>168</v>
      </c>
      <c r="F70" s="212" t="str">
        <f>IFERROR(VLOOKUP(E70,Préroulés_Sativa[],6,FALSE),"-")</f>
        <v>Nugz</v>
      </c>
      <c r="G70" s="210">
        <f>IFERROR(VLOOKUP(E70,Préroulés_Sativa[],16,FALSE),"-")</f>
        <v>49.4</v>
      </c>
      <c r="H70" s="187">
        <v>0.28999999999999998</v>
      </c>
      <c r="I70" s="170" t="s">
        <v>42</v>
      </c>
      <c r="J70" s="172" t="str">
        <f>IFERROR(VLOOKUP(E70,Préroulés_Sativa[],8,FALSE),"-")</f>
        <v>Citronné / Sucré</v>
      </c>
      <c r="K70" s="173" t="str">
        <f>IFERROR(VLOOKUP(E70,Préroulés_Sativa[],2,FALSE),"-")</f>
        <v>Qc</v>
      </c>
      <c r="M70" s="1369"/>
      <c r="N70" s="1369"/>
      <c r="O70" s="1369"/>
      <c r="P70" s="1369"/>
      <c r="Q70" s="1369"/>
      <c r="R70" s="1369"/>
      <c r="S70" s="1369"/>
    </row>
    <row r="71" spans="1:19" ht="18" customHeight="1">
      <c r="A71" s="17"/>
      <c r="B71" s="48"/>
      <c r="C71" s="49"/>
      <c r="D71" s="50"/>
      <c r="E71" s="51"/>
      <c r="F71" s="52"/>
      <c r="G71" s="52"/>
      <c r="H71" s="53"/>
      <c r="I71" s="18"/>
      <c r="J71" s="17"/>
      <c r="K71" s="17"/>
      <c r="M71" s="1369"/>
      <c r="N71" s="1369"/>
      <c r="O71" s="1369"/>
      <c r="P71" s="1369"/>
      <c r="Q71" s="1369"/>
      <c r="R71" s="1369"/>
      <c r="S71" s="1369"/>
    </row>
    <row r="72" spans="1:19" ht="18" customHeight="1" thickBot="1">
      <c r="A72" s="17"/>
      <c r="B72" s="48"/>
      <c r="C72" s="49"/>
      <c r="D72" s="50"/>
      <c r="E72" s="51"/>
      <c r="F72" s="52"/>
      <c r="G72" s="52"/>
      <c r="H72" s="53"/>
      <c r="I72" s="18"/>
      <c r="J72" s="17"/>
      <c r="K72" s="17"/>
      <c r="M72" s="1369"/>
      <c r="N72" s="1369"/>
      <c r="O72" s="1369"/>
      <c r="P72" s="1369"/>
      <c r="Q72" s="1369"/>
      <c r="R72" s="1369"/>
      <c r="S72" s="1369"/>
    </row>
    <row r="73" spans="1:19" ht="39" customHeight="1" thickBot="1">
      <c r="A73" s="1358" t="s">
        <v>85</v>
      </c>
      <c r="B73" s="1359"/>
      <c r="C73" s="1359"/>
      <c r="D73" s="1359"/>
      <c r="E73" s="1359"/>
      <c r="F73" s="1359"/>
      <c r="G73" s="1359"/>
      <c r="H73" s="1359"/>
      <c r="I73" s="1359"/>
      <c r="J73" s="1359"/>
      <c r="K73" s="1360"/>
      <c r="M73" s="1369"/>
      <c r="N73" s="1369"/>
      <c r="O73" s="1369"/>
      <c r="P73" s="1369"/>
      <c r="Q73" s="1369"/>
      <c r="R73" s="1369"/>
      <c r="S73" s="1369"/>
    </row>
    <row r="74" spans="1:19" ht="18.75" customHeight="1">
      <c r="A74" s="1345" t="s">
        <v>28</v>
      </c>
      <c r="B74" s="1346"/>
      <c r="C74" s="1346"/>
      <c r="D74" s="1347"/>
      <c r="E74" s="125" t="s">
        <v>86</v>
      </c>
      <c r="F74" s="125" t="s">
        <v>30</v>
      </c>
      <c r="G74" s="130" t="s">
        <v>31</v>
      </c>
      <c r="H74" s="130" t="s">
        <v>32</v>
      </c>
      <c r="I74" s="130" t="s">
        <v>33</v>
      </c>
      <c r="J74" s="130" t="s">
        <v>34</v>
      </c>
      <c r="K74" s="93" t="s">
        <v>35</v>
      </c>
      <c r="M74" s="1369"/>
      <c r="N74" s="1369"/>
      <c r="O74" s="1369"/>
      <c r="P74" s="1369"/>
      <c r="Q74" s="1369"/>
      <c r="R74" s="1369"/>
      <c r="S74" s="1369"/>
    </row>
    <row r="75" spans="1:19" ht="6.75" customHeight="1" thickBot="1">
      <c r="A75" s="40" t="s">
        <v>36</v>
      </c>
      <c r="B75" s="38" t="s">
        <v>37</v>
      </c>
      <c r="C75" s="45" t="s">
        <v>38</v>
      </c>
      <c r="D75" s="122" t="s">
        <v>39</v>
      </c>
      <c r="E75" s="232" t="s">
        <v>29</v>
      </c>
      <c r="F75" s="127" t="s">
        <v>40</v>
      </c>
      <c r="G75" s="131" t="s">
        <v>31</v>
      </c>
      <c r="H75" s="132" t="s">
        <v>32</v>
      </c>
      <c r="I75" s="132" t="s">
        <v>33</v>
      </c>
      <c r="J75" s="132" t="s">
        <v>34</v>
      </c>
      <c r="K75" s="133" t="s">
        <v>35</v>
      </c>
      <c r="M75" s="1369"/>
      <c r="N75" s="1369"/>
      <c r="O75" s="1369"/>
      <c r="P75" s="1369"/>
      <c r="Q75" s="1369"/>
      <c r="R75" s="1369"/>
      <c r="S75" s="1369"/>
    </row>
    <row r="76" spans="1:19" ht="24" customHeight="1">
      <c r="A76" s="196">
        <f>IFERROR(VLOOKUP(E76,Préroulés_Hybride[],12,FALSE),"-")</f>
        <v>1</v>
      </c>
      <c r="B76" s="165" t="str">
        <f>IFERROR(VLOOKUP(E76,Préroulés_Hybride[],13,FALSE),"-")</f>
        <v>x</v>
      </c>
      <c r="C76" s="166">
        <f>IFERROR(VLOOKUP(E76,Préroulés_Hybride[],14,FALSE),"-")</f>
        <v>0.5</v>
      </c>
      <c r="D76" s="197" t="str">
        <f>IFERROR(VLOOKUP(E76,Préroulés_Hybride[],15,FALSE),"-")</f>
        <v>g</v>
      </c>
      <c r="E76" s="872" t="s">
        <v>171</v>
      </c>
      <c r="F76" s="305" t="str">
        <f>IFERROR(VLOOKUP(E76,Préroulés_Hybride[],6,FALSE),"-")</f>
        <v>Simple Bare</v>
      </c>
      <c r="G76" s="210">
        <f>IFERROR(VLOOKUP(E76,Préroulés_Hybride[],17,FALSE),"-")</f>
        <v>7.8</v>
      </c>
      <c r="H76" s="170">
        <v>0.25</v>
      </c>
      <c r="I76" s="170" t="s">
        <v>42</v>
      </c>
      <c r="J76" s="172" t="str">
        <f>IFERROR(VLOOKUP(E76,Préroulés_Hybride[],9,FALSE),"-")</f>
        <v>Floral / Citronné</v>
      </c>
      <c r="K76" s="173" t="str">
        <f>IFERROR(VLOOKUP(E76,Préroulés_Hybride[],3,FALSE),"-")</f>
        <v>-</v>
      </c>
      <c r="M76" s="1369"/>
      <c r="N76" s="1369"/>
      <c r="O76" s="1369"/>
      <c r="P76" s="1369"/>
      <c r="Q76" s="1369"/>
      <c r="R76" s="1369"/>
      <c r="S76" s="1369"/>
    </row>
    <row r="77" spans="1:19" ht="24" customHeight="1">
      <c r="A77" s="196">
        <f>IFERROR(VLOOKUP(E77,Préroulés_Hybride[],12,FALSE),"-")</f>
        <v>1</v>
      </c>
      <c r="B77" s="165" t="str">
        <f>IFERROR(VLOOKUP(E77,Préroulés_Hybride[],13,FALSE),"-")</f>
        <v>x</v>
      </c>
      <c r="C77" s="166">
        <f>IFERROR(VLOOKUP(E77,Préroulés_Hybride[],14,FALSE),"-")</f>
        <v>1</v>
      </c>
      <c r="D77" s="197" t="str">
        <f>IFERROR(VLOOKUP(E77,Préroulés_Hybride[],15,FALSE),"-")</f>
        <v>g</v>
      </c>
      <c r="E77" s="228" t="s">
        <v>170</v>
      </c>
      <c r="F77" s="305" t="str">
        <f>IFERROR(VLOOKUP(E77,Préroulés_Hybride[],6,FALSE),"-")</f>
        <v>Bud Lafleur</v>
      </c>
      <c r="G77" s="210">
        <f>IFERROR(VLOOKUP(E77,Préroulés_Hybride[],17,FALSE),"-")</f>
        <v>10.4</v>
      </c>
      <c r="H77" s="170">
        <v>0.27</v>
      </c>
      <c r="I77" s="170" t="s">
        <v>42</v>
      </c>
      <c r="J77" s="172" t="str">
        <f>IFERROR(VLOOKUP(E77,Préroulés_Hybride[],9,FALSE),"-")</f>
        <v>Citronné / Terreux</v>
      </c>
      <c r="K77" s="173" t="str">
        <f>IFERROR(VLOOKUP(E77,Préroulés_Hybride[],3,FALSE),"-")</f>
        <v>Qc</v>
      </c>
      <c r="M77" s="1369"/>
      <c r="N77" s="1369"/>
      <c r="O77" s="1369"/>
      <c r="P77" s="1369"/>
      <c r="Q77" s="1369"/>
      <c r="R77" s="1369"/>
      <c r="S77" s="1369"/>
    </row>
    <row r="78" spans="1:19" ht="24" customHeight="1">
      <c r="A78" s="288">
        <f>IFERROR(VLOOKUP(E78,Préroulés_Hybride[],12,FALSE),"-")</f>
        <v>1</v>
      </c>
      <c r="B78" s="165" t="str">
        <f>IFERROR(VLOOKUP(E78,Préroulés_Hybride[],13,FALSE),"-")</f>
        <v>x</v>
      </c>
      <c r="C78" s="166">
        <f>IFERROR(VLOOKUP(E78,Préroulés_Hybride[],14,FALSE),"-")</f>
        <v>1</v>
      </c>
      <c r="D78" s="197" t="str">
        <f>IFERROR(VLOOKUP(E78,Préroulés_Hybride[],15,FALSE),"-")</f>
        <v>g</v>
      </c>
      <c r="E78" s="228" t="s">
        <v>172</v>
      </c>
      <c r="F78" s="305" t="str">
        <f>IFERROR(VLOOKUP(E78,Préroulés_Hybride[],6,FALSE),"-")</f>
        <v>Équilibre</v>
      </c>
      <c r="G78" s="910">
        <f>IFERROR(VLOOKUP(E78,Préroulés_Hybride[],17,FALSE),"-")</f>
        <v>7.5</v>
      </c>
      <c r="H78" s="170">
        <v>0</v>
      </c>
      <c r="I78" s="170">
        <v>0.11</v>
      </c>
      <c r="J78" s="172" t="str">
        <f>IFERROR(VLOOKUP(E78,Préroulés_Hybride[],9,FALSE),"-")</f>
        <v>- / -</v>
      </c>
      <c r="K78" s="173" t="str">
        <f>IFERROR(VLOOKUP(E78,Préroulés_Hybride[],3,FALSE),"-")</f>
        <v>Qc</v>
      </c>
      <c r="M78" s="1369"/>
      <c r="N78" s="1369"/>
      <c r="O78" s="1369"/>
      <c r="P78" s="1369"/>
      <c r="Q78" s="1369"/>
      <c r="R78" s="1369"/>
      <c r="S78" s="1369"/>
    </row>
    <row r="79" spans="1:19" ht="24" customHeight="1">
      <c r="A79" s="196">
        <f>IFERROR(VLOOKUP(E79,Préroulés_Hybride[],12,FALSE),"-")</f>
        <v>2</v>
      </c>
      <c r="B79" s="165" t="str">
        <f>IFERROR(VLOOKUP(E79,Préroulés_Hybride[],13,FALSE),"-")</f>
        <v>x</v>
      </c>
      <c r="C79" s="166">
        <f>IFERROR(VLOOKUP(E79,Préroulés_Hybride[],14,FALSE),"-")</f>
        <v>0.5</v>
      </c>
      <c r="D79" s="197" t="str">
        <f>IFERROR(VLOOKUP(E79,Préroulés_Hybride[],15,FALSE),"-")</f>
        <v>g</v>
      </c>
      <c r="E79" s="228" t="s">
        <v>173</v>
      </c>
      <c r="F79" s="305" t="str">
        <f>IFERROR(VLOOKUP(E79,Préroulés_Hybride[],6,FALSE),"-")</f>
        <v>Bud Lafleur</v>
      </c>
      <c r="G79" s="210">
        <f>IFERROR(VLOOKUP(E79,Préroulés_Hybride[],17,FALSE),"-")</f>
        <v>10.4</v>
      </c>
      <c r="H79" s="170">
        <v>0.28000000000000003</v>
      </c>
      <c r="I79" s="170" t="s">
        <v>42</v>
      </c>
      <c r="J79" s="172" t="str">
        <f>IFERROR(VLOOKUP(E79,Préroulés_Hybride[],9,FALSE),"-")</f>
        <v>Fromagé / Terreux</v>
      </c>
      <c r="K79" s="173" t="str">
        <f>IFERROR(VLOOKUP(E79,Préroulés_Hybride[],3,FALSE),"-")</f>
        <v>Qc</v>
      </c>
      <c r="M79" s="1369"/>
      <c r="N79" s="1369"/>
      <c r="O79" s="1369"/>
      <c r="P79" s="1369"/>
      <c r="Q79" s="1369"/>
      <c r="R79" s="1369"/>
      <c r="S79" s="1369"/>
    </row>
    <row r="80" spans="1:19" ht="24" customHeight="1">
      <c r="A80" s="196">
        <f>IFERROR(VLOOKUP(E80,Préroulés_Hybride[],12,FALSE),"-")</f>
        <v>2</v>
      </c>
      <c r="B80" s="165" t="str">
        <f>IFERROR(VLOOKUP(E80,Préroulés_Hybride[],13,FALSE),"-")</f>
        <v>x</v>
      </c>
      <c r="C80" s="166">
        <f>IFERROR(VLOOKUP(E80,Préroulés_Hybride[],14,FALSE),"-")</f>
        <v>0.5</v>
      </c>
      <c r="D80" s="197" t="str">
        <f>IFERROR(VLOOKUP(E80,Préroulés_Hybride[],15,FALSE),"-")</f>
        <v>g</v>
      </c>
      <c r="E80" s="228" t="s">
        <v>175</v>
      </c>
      <c r="F80" s="305" t="str">
        <f>IFERROR(VLOOKUP(E80,Préroulés_Hybride[],6,FALSE),"-")</f>
        <v>Nueva+</v>
      </c>
      <c r="G80" s="210">
        <f>IFERROR(VLOOKUP(E80,Préroulés_Hybride[],17,FALSE),"-")</f>
        <v>10</v>
      </c>
      <c r="H80" s="170">
        <v>0.13</v>
      </c>
      <c r="I80" s="170">
        <v>0.09</v>
      </c>
      <c r="J80" s="172" t="str">
        <f>IFERROR(VLOOKUP(E80,Préroulés_Hybride[],9,FALSE),"-")</f>
        <v>Fruité / Sucré</v>
      </c>
      <c r="K80" s="173" t="str">
        <f>IFERROR(VLOOKUP(E80,Préroulés_Hybride[],3,FALSE),"-")</f>
        <v>Qc</v>
      </c>
      <c r="M80" s="1369"/>
      <c r="N80" s="1369"/>
      <c r="O80" s="1369"/>
      <c r="P80" s="1369"/>
      <c r="Q80" s="1369"/>
      <c r="R80" s="1369"/>
      <c r="S80" s="1369"/>
    </row>
    <row r="81" spans="1:19" ht="24" customHeight="1">
      <c r="A81" s="196">
        <f>IFERROR(VLOOKUP(E81,Préroulés_Hybride[],12,FALSE),"-")</f>
        <v>2</v>
      </c>
      <c r="B81" s="165" t="str">
        <f>IFERROR(VLOOKUP(E81,Préroulés_Hybride[],13,FALSE),"-")</f>
        <v>x</v>
      </c>
      <c r="C81" s="166">
        <f>IFERROR(VLOOKUP(E81,Préroulés_Hybride[],14,FALSE),"-")</f>
        <v>0.35</v>
      </c>
      <c r="D81" s="197" t="str">
        <f>IFERROR(VLOOKUP(E81,Préroulés_Hybride[],15,FALSE),"-")</f>
        <v>g</v>
      </c>
      <c r="E81" s="228" t="s">
        <v>87</v>
      </c>
      <c r="F81" s="305" t="str">
        <f>IFERROR(VLOOKUP(E81,Préroulés_Hybride[],6,FALSE),"-")</f>
        <v>Color Cannabis</v>
      </c>
      <c r="G81" s="210">
        <f>IFERROR(VLOOKUP(E81,Préroulés_Hybride[],17,FALSE),"-")</f>
        <v>8.1</v>
      </c>
      <c r="H81" s="170">
        <v>0.05</v>
      </c>
      <c r="I81" s="170">
        <v>0.09</v>
      </c>
      <c r="J81" s="172" t="str">
        <f>IFERROR(VLOOKUP(E81,Préroulés_Hybride[],9,FALSE),"-")</f>
        <v>Floral / Fruité</v>
      </c>
      <c r="K81" s="173" t="str">
        <f>IFERROR(VLOOKUP(E81,Préroulés_Hybride[],3,FALSE),"-")</f>
        <v>-</v>
      </c>
      <c r="M81" s="1369"/>
      <c r="N81" s="1369"/>
      <c r="O81" s="1369"/>
      <c r="P81" s="1369"/>
      <c r="Q81" s="1369"/>
      <c r="R81" s="1369"/>
      <c r="S81" s="1369"/>
    </row>
    <row r="82" spans="1:19" ht="24" customHeight="1">
      <c r="A82" s="196">
        <f>IFERROR(VLOOKUP(E82,Préroulés_Hybride[],12,FALSE),"-")</f>
        <v>2</v>
      </c>
      <c r="B82" s="165" t="str">
        <f>IFERROR(VLOOKUP(E82,Préroulés_Hybride[],13,FALSE),"-")</f>
        <v>x</v>
      </c>
      <c r="C82" s="166">
        <f>IFERROR(VLOOKUP(E82,Préroulés_Hybride[],14,FALSE),"-")</f>
        <v>0.4</v>
      </c>
      <c r="D82" s="197" t="str">
        <f>IFERROR(VLOOKUP(E82,Préroulés_Hybride[],15,FALSE),"-")</f>
        <v>g</v>
      </c>
      <c r="E82" s="228" t="s">
        <v>176</v>
      </c>
      <c r="F82" s="305" t="str">
        <f>IFERROR(VLOOKUP(E82,Préroulés_Hybride[],6,FALSE),"-")</f>
        <v>Bud Lafleur</v>
      </c>
      <c r="G82" s="210">
        <f>IFERROR(VLOOKUP(E82,Préroulés_Hybride[],17,FALSE),"-")</f>
        <v>7.8</v>
      </c>
      <c r="H82" s="170">
        <v>0.06</v>
      </c>
      <c r="I82" s="170">
        <v>0.06</v>
      </c>
      <c r="J82" s="172" t="str">
        <f>IFERROR(VLOOKUP(E82,Préroulés_Hybride[],9,FALSE),"-")</f>
        <v>Fruité / Sucré</v>
      </c>
      <c r="K82" s="173" t="str">
        <f>IFERROR(VLOOKUP(E82,Préroulés_Hybride[],3,FALSE),"-")</f>
        <v>Qc</v>
      </c>
      <c r="M82" s="1369"/>
      <c r="N82" s="1369"/>
      <c r="O82" s="1369"/>
      <c r="P82" s="1369"/>
      <c r="Q82" s="1369"/>
      <c r="R82" s="1369"/>
      <c r="S82" s="1369"/>
    </row>
    <row r="83" spans="1:19" ht="24" customHeight="1">
      <c r="A83" s="196">
        <f>IFERROR(VLOOKUP(E83,Préroulés_Hybride[],12,FALSE),"-")</f>
        <v>3</v>
      </c>
      <c r="B83" s="165" t="str">
        <f>IFERROR(VLOOKUP(E83,Préroulés_Hybride[],13,FALSE),"-")</f>
        <v>x</v>
      </c>
      <c r="C83" s="166">
        <f>IFERROR(VLOOKUP(E83,Préroulés_Hybride[],14,FALSE),"-")</f>
        <v>0.5</v>
      </c>
      <c r="D83" s="197" t="str">
        <f>IFERROR(VLOOKUP(E83,Préroulés_Hybride[],15,FALSE),"-")</f>
        <v>g</v>
      </c>
      <c r="E83" s="228" t="s">
        <v>177</v>
      </c>
      <c r="F83" s="305" t="str">
        <f>IFERROR(VLOOKUP(E83,Préroulés_Hybride[],6,FALSE),"-")</f>
        <v>IRONY</v>
      </c>
      <c r="G83" s="210">
        <f>IFERROR(VLOOKUP(E83,Préroulés_Hybride[],17,FALSE),"-")</f>
        <v>20</v>
      </c>
      <c r="H83" s="170" t="s">
        <v>208</v>
      </c>
      <c r="I83" s="170" t="s">
        <v>278</v>
      </c>
      <c r="J83" s="172" t="str">
        <f>IFERROR(VLOOKUP(E83,Préroulés_Hybride[],9,FALSE),"-")</f>
        <v>- / -</v>
      </c>
      <c r="K83" s="173" t="str">
        <f>IFERROR(VLOOKUP(E83,Préroulés_Hybride[],3,FALSE),"-")</f>
        <v>Qc</v>
      </c>
      <c r="M83" s="1369"/>
      <c r="N83" s="1369"/>
      <c r="O83" s="1369"/>
      <c r="P83" s="1369"/>
      <c r="Q83" s="1369"/>
      <c r="R83" s="1369"/>
      <c r="S83" s="1369"/>
    </row>
    <row r="84" spans="1:19" ht="24" customHeight="1">
      <c r="A84" s="196">
        <f>IFERROR(VLOOKUP(E84,Préroulés_Hybride[],12,FALSE),"-")</f>
        <v>3</v>
      </c>
      <c r="B84" s="165" t="str">
        <f>IFERROR(VLOOKUP(E84,Préroulés_Hybride[],13,FALSE),"-")</f>
        <v>x</v>
      </c>
      <c r="C84" s="166">
        <f>IFERROR(VLOOKUP(E84,Préroulés_Hybride[],14,FALSE),"-")</f>
        <v>0.5</v>
      </c>
      <c r="D84" s="197" t="str">
        <f>IFERROR(VLOOKUP(E84,Préroulés_Hybride[],15,FALSE),"-")</f>
        <v>g</v>
      </c>
      <c r="E84" s="228" t="s">
        <v>181</v>
      </c>
      <c r="F84" s="305" t="str">
        <f>IFERROR(VLOOKUP(E84,Préroulés_Hybride[],6,FALSE),"-")</f>
        <v>Groupe SûrNaturel</v>
      </c>
      <c r="G84" s="210">
        <f>IFERROR(VLOOKUP(E84,Préroulés_Hybride[],17,FALSE),"-")</f>
        <v>13.1</v>
      </c>
      <c r="H84" s="170">
        <v>0.27</v>
      </c>
      <c r="I84" s="170" t="s">
        <v>42</v>
      </c>
      <c r="J84" s="172" t="str">
        <f>IFERROR(VLOOKUP(E84,Préroulés_Hybride[],9,FALSE),"-")</f>
        <v>Floral / Sucré</v>
      </c>
      <c r="K84" s="173" t="str">
        <f>IFERROR(VLOOKUP(E84,Préroulés_Hybride[],3,FALSE),"-")</f>
        <v>Qc</v>
      </c>
      <c r="M84" s="1369"/>
      <c r="N84" s="1369"/>
      <c r="O84" s="1369"/>
      <c r="P84" s="1369"/>
      <c r="Q84" s="1369"/>
      <c r="R84" s="1369"/>
      <c r="S84" s="1369"/>
    </row>
    <row r="85" spans="1:19" ht="24" customHeight="1">
      <c r="A85" s="196">
        <f>IFERROR(VLOOKUP(E85,Préroulés_Hybride[],12,FALSE),"-")</f>
        <v>3</v>
      </c>
      <c r="B85" s="165" t="str">
        <f>IFERROR(VLOOKUP(E85,Préroulés_Hybride[],13,FALSE),"-")</f>
        <v>x</v>
      </c>
      <c r="C85" s="166">
        <f>IFERROR(VLOOKUP(E85,Préroulés_Hybride[],14,FALSE),"-")</f>
        <v>0.5</v>
      </c>
      <c r="D85" s="197" t="str">
        <f>IFERROR(VLOOKUP(E85,Préroulés_Hybride[],15,FALSE),"-")</f>
        <v>g</v>
      </c>
      <c r="E85" s="228" t="s">
        <v>180</v>
      </c>
      <c r="F85" s="305" t="str">
        <f>IFERROR(VLOOKUP(E85,Préroulés_Hybride[],6,FALSE),"-")</f>
        <v>Next Friday</v>
      </c>
      <c r="G85" s="210">
        <f>IFERROR(VLOOKUP(E85,Préroulés_Hybride[],17,FALSE),"-")</f>
        <v>22.6</v>
      </c>
      <c r="H85" s="170">
        <v>0.26</v>
      </c>
      <c r="I85" s="170" t="s">
        <v>42</v>
      </c>
      <c r="J85" s="172" t="str">
        <f>IFERROR(VLOOKUP(E85,Préroulés_Hybride[],9,FALSE),"-")</f>
        <v>Floral / -</v>
      </c>
      <c r="K85" s="173" t="str">
        <f>IFERROR(VLOOKUP(E85,Préroulés_Hybride[],3,FALSE),"-")</f>
        <v>-</v>
      </c>
      <c r="M85" s="1369"/>
      <c r="N85" s="1369"/>
      <c r="O85" s="1369"/>
      <c r="P85" s="1369"/>
      <c r="Q85" s="1369"/>
      <c r="R85" s="1369"/>
      <c r="S85" s="1369"/>
    </row>
    <row r="86" spans="1:19" ht="24" customHeight="1">
      <c r="A86" s="196">
        <f>IFERROR(VLOOKUP(E86,Préroulés_Hybride[],12,FALSE),"-")</f>
        <v>3</v>
      </c>
      <c r="B86" s="165" t="str">
        <f>IFERROR(VLOOKUP(E86,Préroulés_Hybride[],13,FALSE),"-")</f>
        <v>x</v>
      </c>
      <c r="C86" s="166">
        <f>IFERROR(VLOOKUP(E86,Préroulés_Hybride[],14,FALSE),"-")</f>
        <v>0.5</v>
      </c>
      <c r="D86" s="197" t="str">
        <f>IFERROR(VLOOKUP(E86,Préroulés_Hybride[],15,FALSE),"-")</f>
        <v>g</v>
      </c>
      <c r="E86" s="228" t="s">
        <v>182</v>
      </c>
      <c r="F86" s="305" t="str">
        <f>IFERROR(VLOOKUP(E86,Préroulés_Hybride[],6,FALSE),"-")</f>
        <v>Qcgoldtech</v>
      </c>
      <c r="G86" s="210">
        <f>IFERROR(VLOOKUP(E86,Préroulés_Hybride[],17,FALSE),"-")</f>
        <v>13</v>
      </c>
      <c r="H86" s="170">
        <v>0.26</v>
      </c>
      <c r="I86" s="170" t="s">
        <v>42</v>
      </c>
      <c r="J86" s="172" t="str">
        <f>IFERROR(VLOOKUP(E86,Préroulés_Hybride[],9,FALSE),"-")</f>
        <v>Boisé / Sucré</v>
      </c>
      <c r="K86" s="173" t="str">
        <f>IFERROR(VLOOKUP(E86,Préroulés_Hybride[],3,FALSE),"-")</f>
        <v>Qc</v>
      </c>
      <c r="M86" s="1369"/>
      <c r="N86" s="1369"/>
      <c r="O86" s="1369"/>
      <c r="P86" s="1369"/>
      <c r="Q86" s="1369"/>
      <c r="R86" s="1369"/>
      <c r="S86" s="1369"/>
    </row>
    <row r="87" spans="1:19" ht="24" customHeight="1">
      <c r="A87" s="196">
        <f>IFERROR(VLOOKUP(E87,Préroulés_Hybride[],12,FALSE),"-")</f>
        <v>3</v>
      </c>
      <c r="B87" s="165" t="str">
        <f>IFERROR(VLOOKUP(E87,Préroulés_Hybride[],13,FALSE),"-")</f>
        <v>x</v>
      </c>
      <c r="C87" s="166">
        <f>IFERROR(VLOOKUP(E87,Préroulés_Hybride[],14,FALSE),"-")</f>
        <v>0.5</v>
      </c>
      <c r="D87" s="197" t="str">
        <f>IFERROR(VLOOKUP(E87,Préroulés_Hybride[],15,FALSE),"-")</f>
        <v>g</v>
      </c>
      <c r="E87" s="228" t="s">
        <v>184</v>
      </c>
      <c r="F87" s="305" t="str">
        <f>IFERROR(VLOOKUP(E87,Préroulés_Hybride[],6,FALSE),"-")</f>
        <v>Fleurs de Chez Nous</v>
      </c>
      <c r="G87" s="210">
        <f>IFERROR(VLOOKUP(E87,Préroulés_Hybride[],17,FALSE),"-")</f>
        <v>13.8</v>
      </c>
      <c r="H87" s="170">
        <v>0.22</v>
      </c>
      <c r="I87" s="170" t="s">
        <v>42</v>
      </c>
      <c r="J87" s="172" t="str">
        <f>IFERROR(VLOOKUP(E87,Préroulés_Hybride[],9,FALSE),"-")</f>
        <v>Fruité / Citronné</v>
      </c>
      <c r="K87" s="173" t="str">
        <f>IFERROR(VLOOKUP(E87,Préroulés_Hybride[],3,FALSE),"-")</f>
        <v>Qc</v>
      </c>
      <c r="M87" s="1369"/>
      <c r="N87" s="1369"/>
      <c r="O87" s="1369"/>
      <c r="P87" s="1369"/>
      <c r="Q87" s="1369"/>
      <c r="R87" s="1369"/>
      <c r="S87" s="1369"/>
    </row>
    <row r="88" spans="1:19" ht="24" customHeight="1">
      <c r="A88" s="196">
        <f>IFERROR(VLOOKUP(E88,Préroulés_Hybride[],12,FALSE),"-")</f>
        <v>3</v>
      </c>
      <c r="B88" s="165" t="str">
        <f>IFERROR(VLOOKUP(E88,Préroulés_Hybride[],13,FALSE),"-")</f>
        <v>x</v>
      </c>
      <c r="C88" s="166">
        <f>IFERROR(VLOOKUP(E88,Préroulés_Hybride[],14,FALSE),"-")</f>
        <v>0.5</v>
      </c>
      <c r="D88" s="197" t="str">
        <f>IFERROR(VLOOKUP(E88,Préroulés_Hybride[],15,FALSE),"-")</f>
        <v>g</v>
      </c>
      <c r="E88" s="228" t="s">
        <v>185</v>
      </c>
      <c r="F88" s="305" t="str">
        <f>IFERROR(VLOOKUP(E88,Préroulés_Hybride[],6,FALSE),"-")</f>
        <v>Vert</v>
      </c>
      <c r="G88" s="210">
        <f>IFERROR(VLOOKUP(E88,Préroulés_Hybride[],17,FALSE),"-")</f>
        <v>13.2</v>
      </c>
      <c r="H88" s="170">
        <v>0.21</v>
      </c>
      <c r="I88" s="170" t="s">
        <v>42</v>
      </c>
      <c r="J88" s="172" t="str">
        <f>IFERROR(VLOOKUP(E88,Préroulés_Hybride[],9,FALSE),"-")</f>
        <v>Moufette / Terreux</v>
      </c>
      <c r="K88" s="173" t="str">
        <f>IFERROR(VLOOKUP(E88,Préroulés_Hybride[],3,FALSE),"-")</f>
        <v>Qc</v>
      </c>
      <c r="M88" s="1369"/>
      <c r="N88" s="1369"/>
      <c r="O88" s="1369"/>
      <c r="P88" s="1369"/>
      <c r="Q88" s="1369"/>
      <c r="R88" s="1369"/>
      <c r="S88" s="1369"/>
    </row>
    <row r="89" spans="1:19" ht="24" customHeight="1">
      <c r="A89" s="196">
        <f>IFERROR(VLOOKUP(E89,Préroulés_Hybride[],12,FALSE),"-")</f>
        <v>3</v>
      </c>
      <c r="B89" s="165" t="str">
        <f>IFERROR(VLOOKUP(E89,Préroulés_Hybride[],13,FALSE),"-")</f>
        <v>x</v>
      </c>
      <c r="C89" s="166">
        <f>IFERROR(VLOOKUP(E89,Préroulés_Hybride[],14,FALSE),"-")</f>
        <v>0.5</v>
      </c>
      <c r="D89" s="197" t="str">
        <f>IFERROR(VLOOKUP(E89,Préroulés_Hybride[],15,FALSE),"-")</f>
        <v>g</v>
      </c>
      <c r="E89" s="228" t="s">
        <v>183</v>
      </c>
      <c r="F89" s="305" t="str">
        <f>IFERROR(VLOOKUP(E89,Préroulés_Hybride[],6,FALSE),"-")</f>
        <v>Promenade</v>
      </c>
      <c r="G89" s="210">
        <f>IFERROR(VLOOKUP(E89,Préroulés_Hybride[],17,FALSE),"-")</f>
        <v>10.6</v>
      </c>
      <c r="H89" s="170">
        <v>0.21</v>
      </c>
      <c r="I89" s="170" t="s">
        <v>42</v>
      </c>
      <c r="J89" s="172" t="str">
        <f>IFERROR(VLOOKUP(E89,Préroulés_Hybride[],9,FALSE),"-")</f>
        <v>Fruité / Sucré</v>
      </c>
      <c r="K89" s="173" t="str">
        <f>IFERROR(VLOOKUP(E89,Préroulés_Hybride[],3,FALSE),"-")</f>
        <v>-</v>
      </c>
      <c r="M89" s="1369"/>
      <c r="N89" s="1369"/>
      <c r="O89" s="1369"/>
      <c r="P89" s="1369"/>
      <c r="Q89" s="1369"/>
      <c r="R89" s="1369"/>
      <c r="S89" s="1369"/>
    </row>
    <row r="90" spans="1:19" ht="24" customHeight="1">
      <c r="A90" s="196">
        <f>IFERROR(VLOOKUP(E90,Préroulés_Hybride[],12,FALSE),"-")</f>
        <v>3</v>
      </c>
      <c r="B90" s="165" t="str">
        <f>IFERROR(VLOOKUP(E90,Préroulés_Hybride[],13,FALSE),"-")</f>
        <v>x</v>
      </c>
      <c r="C90" s="166">
        <f>IFERROR(VLOOKUP(E90,Préroulés_Hybride[],14,FALSE),"-")</f>
        <v>0.5</v>
      </c>
      <c r="D90" s="197" t="str">
        <f>IFERROR(VLOOKUP(E90,Préroulés_Hybride[],15,FALSE),"-")</f>
        <v>g</v>
      </c>
      <c r="E90" s="228" t="s">
        <v>91</v>
      </c>
      <c r="F90" s="305" t="str">
        <f>IFERROR(VLOOKUP(E90,Préroulés_Hybride[],6,FALSE),"-")</f>
        <v>Dubon</v>
      </c>
      <c r="G90" s="210">
        <f>IFERROR(VLOOKUP(E90,Préroulés_Hybride[],17,FALSE),"-")</f>
        <v>13.8</v>
      </c>
      <c r="H90" s="170">
        <v>0.19</v>
      </c>
      <c r="I90" s="170" t="s">
        <v>42</v>
      </c>
      <c r="J90" s="172" t="str">
        <f>IFERROR(VLOOKUP(E90,Préroulés_Hybride[],9,FALSE),"-")</f>
        <v>Terreux / Boisé</v>
      </c>
      <c r="K90" s="173" t="str">
        <f>IFERROR(VLOOKUP(E90,Préroulés_Hybride[],3,FALSE),"-")</f>
        <v>-</v>
      </c>
      <c r="M90" s="1369"/>
      <c r="N90" s="1369"/>
      <c r="O90" s="1369"/>
      <c r="P90" s="1369"/>
      <c r="Q90" s="1369"/>
      <c r="R90" s="1369"/>
      <c r="S90" s="1369"/>
    </row>
    <row r="91" spans="1:19" ht="24" customHeight="1">
      <c r="A91" s="196">
        <f>IFERROR(VLOOKUP(E91,Préroulés_Hybride[],12,FALSE),"-")</f>
        <v>3</v>
      </c>
      <c r="B91" s="165" t="str">
        <f>IFERROR(VLOOKUP(E91,Préroulés_Hybride[],13,FALSE),"-")</f>
        <v>x</v>
      </c>
      <c r="C91" s="166">
        <f>IFERROR(VLOOKUP(E91,Préroulés_Hybride[],14,FALSE),"-")</f>
        <v>0.66</v>
      </c>
      <c r="D91" s="197" t="str">
        <f>IFERROR(VLOOKUP(E91,Préroulés_Hybride[],15,FALSE),"-")</f>
        <v>g</v>
      </c>
      <c r="E91" s="228" t="s">
        <v>186</v>
      </c>
      <c r="F91" s="305" t="str">
        <f>IFERROR(VLOOKUP(E91,Préroulés_Hybride[],6,FALSE),"-")</f>
        <v>Green Joy</v>
      </c>
      <c r="G91" s="910">
        <f>IFERROR(VLOOKUP(E91,Préroulés_Hybride[],17,FALSE),"-")</f>
        <v>19.899999999999999</v>
      </c>
      <c r="H91" s="170">
        <v>0.09</v>
      </c>
      <c r="I91" s="170">
        <v>0.14000000000000001</v>
      </c>
      <c r="J91" s="172" t="str">
        <f>IFERROR(VLOOKUP(E91,Préroulés_Hybride[],9,FALSE),"-")</f>
        <v>- / -</v>
      </c>
      <c r="K91" s="173" t="str">
        <f>IFERROR(VLOOKUP(E91,Préroulés_Hybride[],3,FALSE),"-")</f>
        <v>Qc</v>
      </c>
      <c r="M91" s="1369"/>
      <c r="N91" s="1369"/>
      <c r="O91" s="1369"/>
      <c r="P91" s="1369"/>
      <c r="Q91" s="1369"/>
      <c r="R91" s="1369"/>
      <c r="S91" s="1369"/>
    </row>
    <row r="92" spans="1:19" ht="24" customHeight="1">
      <c r="A92" s="196">
        <f>IFERROR(VLOOKUP(E92,Préroulés_Hybride[],12,FALSE),"-")</f>
        <v>3</v>
      </c>
      <c r="B92" s="165" t="str">
        <f>IFERROR(VLOOKUP(E92,Préroulés_Hybride[],13,FALSE),"-")</f>
        <v>x</v>
      </c>
      <c r="C92" s="166">
        <f>IFERROR(VLOOKUP(E92,Préroulés_Hybride[],14,FALSE),"-")</f>
        <v>0.5</v>
      </c>
      <c r="D92" s="197" t="str">
        <f>IFERROR(VLOOKUP(E92,Préroulés_Hybride[],15,FALSE),"-")</f>
        <v>g</v>
      </c>
      <c r="E92" s="228" t="s">
        <v>93</v>
      </c>
      <c r="F92" s="305" t="str">
        <f>IFERROR(VLOOKUP(E92,Préroulés_Hybride[],6,FALSE),"-")</f>
        <v>Twd.</v>
      </c>
      <c r="G92" s="210">
        <f>IFERROR(VLOOKUP(E92,Préroulés_Hybride[],17,FALSE),"-")</f>
        <v>10.199999999999999</v>
      </c>
      <c r="H92" s="170">
        <v>0.06</v>
      </c>
      <c r="I92" s="170">
        <v>0.08</v>
      </c>
      <c r="J92" s="172" t="str">
        <f>IFERROR(VLOOKUP(E92,Préroulés_Hybride[],9,FALSE),"-")</f>
        <v>- / -</v>
      </c>
      <c r="K92" s="173" t="str">
        <f>IFERROR(VLOOKUP(E92,Préroulés_Hybride[],3,FALSE),"-")</f>
        <v>-</v>
      </c>
      <c r="M92" s="1369"/>
      <c r="N92" s="1369"/>
      <c r="O92" s="1369"/>
      <c r="P92" s="1369"/>
      <c r="Q92" s="1369"/>
      <c r="R92" s="1369"/>
      <c r="S92" s="1369"/>
    </row>
    <row r="93" spans="1:19" ht="24" customHeight="1">
      <c r="A93" s="196">
        <f>IFERROR(VLOOKUP(E93,Préroulés_Hybride[],12,FALSE),"-")</f>
        <v>4</v>
      </c>
      <c r="B93" s="165" t="str">
        <f>IFERROR(VLOOKUP(E93,Préroulés_Hybride[],13,FALSE),"-")</f>
        <v>x</v>
      </c>
      <c r="C93" s="166">
        <f>IFERROR(VLOOKUP(E93,Préroulés_Hybride[],14,FALSE),"-")</f>
        <v>0.25</v>
      </c>
      <c r="D93" s="197" t="str">
        <f>IFERROR(VLOOKUP(E93,Préroulés_Hybride[],15,FALSE),"-")</f>
        <v>g</v>
      </c>
      <c r="E93" s="228" t="s">
        <v>187</v>
      </c>
      <c r="F93" s="305" t="str">
        <f>IFERROR(VLOOKUP(E93,Préroulés_Hybride[],6,FALSE),"-")</f>
        <v>IRONY</v>
      </c>
      <c r="G93" s="210">
        <f>IFERROR(VLOOKUP(E93,Préroulés_Hybride[],17,FALSE),"-")</f>
        <v>10</v>
      </c>
      <c r="H93" s="170">
        <v>0.21</v>
      </c>
      <c r="I93" s="170" t="s">
        <v>42</v>
      </c>
      <c r="J93" s="172" t="str">
        <f>IFERROR(VLOOKUP(E93,Préroulés_Hybride[],9,FALSE),"-")</f>
        <v>Citronné / Sucré</v>
      </c>
      <c r="K93" s="173" t="str">
        <f>IFERROR(VLOOKUP(E93,Préroulés_Hybride[],3,FALSE),"-")</f>
        <v>Qc</v>
      </c>
      <c r="M93" s="1369"/>
      <c r="N93" s="1369"/>
      <c r="O93" s="1369"/>
      <c r="P93" s="1369"/>
      <c r="Q93" s="1369"/>
      <c r="R93" s="1369"/>
      <c r="S93" s="1369"/>
    </row>
    <row r="94" spans="1:19" ht="24" customHeight="1">
      <c r="A94" s="196">
        <f>IFERROR(VLOOKUP(E94,Préroulés_Hybride[],12,FALSE),"-")</f>
        <v>5</v>
      </c>
      <c r="B94" s="165" t="str">
        <f>IFERROR(VLOOKUP(E94,Préroulés_Hybride[],13,FALSE),"-")</f>
        <v>x</v>
      </c>
      <c r="C94" s="166">
        <f>IFERROR(VLOOKUP(E94,Préroulés_Hybride[],14,FALSE),"-")</f>
        <v>0.5</v>
      </c>
      <c r="D94" s="197" t="str">
        <f>IFERROR(VLOOKUP(E94,Préroulés_Hybride[],15,FALSE),"-")</f>
        <v>g</v>
      </c>
      <c r="E94" s="228" t="s">
        <v>98</v>
      </c>
      <c r="F94" s="305" t="str">
        <f>IFERROR(VLOOKUP(E94,Préroulés_Hybride[],6,FALSE),"-")</f>
        <v>Tribal</v>
      </c>
      <c r="G94" s="210">
        <f>IFERROR(VLOOKUP(E94,Préroulés_Hybride[],17,FALSE),"-")</f>
        <v>23</v>
      </c>
      <c r="H94" s="170">
        <v>0.28999999999999998</v>
      </c>
      <c r="I94" s="170" t="s">
        <v>42</v>
      </c>
      <c r="J94" s="172" t="str">
        <f>IFERROR(VLOOKUP(E94,Préroulés_Hybride[],9,FALSE),"-")</f>
        <v>Citronné / Diesel</v>
      </c>
      <c r="K94" s="173" t="str">
        <f>IFERROR(VLOOKUP(E94,Préroulés_Hybride[],3,FALSE),"-")</f>
        <v>Qc</v>
      </c>
      <c r="M94" s="1369"/>
      <c r="N94" s="1369"/>
      <c r="O94" s="1369"/>
      <c r="P94" s="1369"/>
      <c r="Q94" s="1369"/>
      <c r="R94" s="1369"/>
      <c r="S94" s="1369"/>
    </row>
    <row r="95" spans="1:19" ht="24" customHeight="1">
      <c r="A95" s="196">
        <f>IFERROR(VLOOKUP(E95,Préroulés_Hybride[],12,FALSE),"-")</f>
        <v>5</v>
      </c>
      <c r="B95" s="165" t="str">
        <f>IFERROR(VLOOKUP(E95,Préroulés_Hybride[],13,FALSE),"-")</f>
        <v>x</v>
      </c>
      <c r="C95" s="166">
        <f>IFERROR(VLOOKUP(E95,Préroulés_Hybride[],14,FALSE),"-")</f>
        <v>0.5</v>
      </c>
      <c r="D95" s="197" t="str">
        <f>IFERROR(VLOOKUP(E95,Préroulés_Hybride[],15,FALSE),"-")</f>
        <v>g</v>
      </c>
      <c r="E95" s="228" t="s">
        <v>190</v>
      </c>
      <c r="F95" s="305" t="str">
        <f>IFERROR(VLOOKUP(E95,Préroulés_Hybride[],6,FALSE),"-")</f>
        <v>Cactus</v>
      </c>
      <c r="G95" s="210">
        <f>IFERROR(VLOOKUP(E95,Préroulés_Hybride[],17,FALSE),"-")</f>
        <v>24</v>
      </c>
      <c r="H95" s="170">
        <v>0.28000000000000003</v>
      </c>
      <c r="I95" s="170" t="s">
        <v>42</v>
      </c>
      <c r="J95" s="172" t="str">
        <f>IFERROR(VLOOKUP(E95,Préroulés_Hybride[],9,FALSE),"-")</f>
        <v>Épicé / Terreux</v>
      </c>
      <c r="K95" s="173" t="str">
        <f>IFERROR(VLOOKUP(E95,Préroulés_Hybride[],3,FALSE),"-")</f>
        <v>Qc</v>
      </c>
      <c r="M95" s="1369"/>
      <c r="N95" s="1369"/>
      <c r="O95" s="1369"/>
      <c r="P95" s="1369"/>
      <c r="Q95" s="1369"/>
      <c r="R95" s="1369"/>
      <c r="S95" s="1369"/>
    </row>
    <row r="96" spans="1:19" ht="24" customHeight="1">
      <c r="A96" s="196">
        <f>IFERROR(VLOOKUP(E96,Préroulés_Hybride[],12,FALSE),"-")</f>
        <v>5</v>
      </c>
      <c r="B96" s="165" t="str">
        <f>IFERROR(VLOOKUP(E96,Préroulés_Hybride[],13,FALSE),"-")</f>
        <v>x</v>
      </c>
      <c r="C96" s="166">
        <f>IFERROR(VLOOKUP(E96,Préroulés_Hybride[],14,FALSE),"-")</f>
        <v>0.5</v>
      </c>
      <c r="D96" s="197" t="str">
        <f>IFERROR(VLOOKUP(E96,Préroulés_Hybride[],15,FALSE),"-")</f>
        <v>g</v>
      </c>
      <c r="E96" s="228" t="s">
        <v>188</v>
      </c>
      <c r="F96" s="305" t="str">
        <f>IFERROR(VLOOKUP(E96,Préroulés_Hybride[],6,FALSE),"-")</f>
        <v>Ono Cannabis</v>
      </c>
      <c r="G96" s="210">
        <f>IFERROR(VLOOKUP(E96,Préroulés_Hybride[],17,FALSE),"-")</f>
        <v>24.9</v>
      </c>
      <c r="H96" s="170">
        <v>0.27</v>
      </c>
      <c r="I96" s="170" t="s">
        <v>42</v>
      </c>
      <c r="J96" s="172" t="str">
        <f>IFERROR(VLOOKUP(E96,Préroulés_Hybride[],9,FALSE),"-")</f>
        <v>Fruité / Sucré</v>
      </c>
      <c r="K96" s="173" t="str">
        <f>IFERROR(VLOOKUP(E96,Préroulés_Hybride[],3,FALSE),"-")</f>
        <v>Qc</v>
      </c>
      <c r="M96" s="1369"/>
      <c r="N96" s="1369"/>
      <c r="O96" s="1369"/>
      <c r="P96" s="1369"/>
      <c r="Q96" s="1369"/>
      <c r="R96" s="1369"/>
      <c r="S96" s="1369"/>
    </row>
    <row r="97" spans="1:19" ht="24" customHeight="1">
      <c r="A97" s="196">
        <f>IFERROR(VLOOKUP(E97,Préroulés_Hybride[],12,FALSE),"-")</f>
        <v>5</v>
      </c>
      <c r="B97" s="165" t="str">
        <f>IFERROR(VLOOKUP(E97,Préroulés_Hybride[],13,FALSE),"-")</f>
        <v>x</v>
      </c>
      <c r="C97" s="166">
        <f>IFERROR(VLOOKUP(E97,Préroulés_Hybride[],14,FALSE),"-")</f>
        <v>0.33</v>
      </c>
      <c r="D97" s="197" t="str">
        <f>IFERROR(VLOOKUP(E97,Préroulés_Hybride[],15,FALSE),"-")</f>
        <v>g</v>
      </c>
      <c r="E97" s="228" t="s">
        <v>104</v>
      </c>
      <c r="F97" s="305" t="str">
        <f>IFERROR(VLOOKUP(E97,Préroulés_Hybride[],6,FALSE),"-")</f>
        <v>Pure Laine Cannabis</v>
      </c>
      <c r="G97" s="210">
        <f>IFERROR(VLOOKUP(E97,Préroulés_Hybride[],17,FALSE),"-")</f>
        <v>13.3</v>
      </c>
      <c r="H97" s="170">
        <v>0.27</v>
      </c>
      <c r="I97" s="170" t="s">
        <v>42</v>
      </c>
      <c r="J97" s="172" t="str">
        <f>IFERROR(VLOOKUP(E97,Préroulés_Hybride[],9,FALSE),"-")</f>
        <v>- / -</v>
      </c>
      <c r="K97" s="173" t="str">
        <f>IFERROR(VLOOKUP(E97,Préroulés_Hybride[],3,FALSE),"-")</f>
        <v>Qc</v>
      </c>
      <c r="M97" s="1369"/>
      <c r="N97" s="1369"/>
      <c r="O97" s="1369"/>
      <c r="P97" s="1369"/>
      <c r="Q97" s="1369"/>
      <c r="R97" s="1369"/>
      <c r="S97" s="1369"/>
    </row>
    <row r="98" spans="1:19" ht="24" customHeight="1">
      <c r="A98" s="196">
        <f>IFERROR(VLOOKUP(E98,Préroulés_Hybride[],12,FALSE),"-")</f>
        <v>5</v>
      </c>
      <c r="B98" s="165" t="str">
        <f>IFERROR(VLOOKUP(E98,Préroulés_Hybride[],13,FALSE),"-")</f>
        <v>x</v>
      </c>
      <c r="C98" s="166">
        <f>IFERROR(VLOOKUP(E98,Préroulés_Hybride[],14,FALSE),"-")</f>
        <v>0.5</v>
      </c>
      <c r="D98" s="197" t="str">
        <f>IFERROR(VLOOKUP(E98,Préroulés_Hybride[],15,FALSE),"-")</f>
        <v>g</v>
      </c>
      <c r="E98" s="228" t="s">
        <v>107</v>
      </c>
      <c r="F98" s="305" t="str">
        <f>IFERROR(VLOOKUP(E98,Préroulés_Hybride[],6,FALSE),"-")</f>
        <v>DLYS</v>
      </c>
      <c r="G98" s="210">
        <f>IFERROR(VLOOKUP(E98,Préroulés_Hybride[],17,FALSE),"-")</f>
        <v>16.3</v>
      </c>
      <c r="H98" s="170">
        <v>0.26</v>
      </c>
      <c r="I98" s="170" t="s">
        <v>42</v>
      </c>
      <c r="J98" s="172" t="str">
        <f>IFERROR(VLOOKUP(E98,Préroulés_Hybride[],9,FALSE),"-")</f>
        <v>- / -</v>
      </c>
      <c r="K98" s="173" t="str">
        <f>IFERROR(VLOOKUP(E98,Préroulés_Hybride[],3,FALSE),"-")</f>
        <v>Qc</v>
      </c>
      <c r="M98" s="1369"/>
      <c r="N98" s="1369"/>
      <c r="O98" s="1369"/>
      <c r="P98" s="1369"/>
      <c r="Q98" s="1369"/>
      <c r="R98" s="1369"/>
      <c r="S98" s="1369"/>
    </row>
    <row r="99" spans="1:19" ht="24" customHeight="1">
      <c r="A99" s="196">
        <f>IFERROR(VLOOKUP(E99,Préroulés_Hybride[],12,FALSE),"-")</f>
        <v>5</v>
      </c>
      <c r="B99" s="165" t="str">
        <f>IFERROR(VLOOKUP(E99,Préroulés_Hybride[],13,FALSE),"-")</f>
        <v>x</v>
      </c>
      <c r="C99" s="166">
        <f>IFERROR(VLOOKUP(E99,Préroulés_Hybride[],14,FALSE),"-")</f>
        <v>0.5</v>
      </c>
      <c r="D99" s="197" t="str">
        <f>IFERROR(VLOOKUP(E99,Préroulés_Hybride[],15,FALSE),"-")</f>
        <v>g</v>
      </c>
      <c r="E99" s="228" t="s">
        <v>191</v>
      </c>
      <c r="F99" s="305" t="str">
        <f>IFERROR(VLOOKUP(E99,Préroulés_Hybride[],6,FALSE),"-")</f>
        <v>Broken Coast</v>
      </c>
      <c r="G99" s="210">
        <f>IFERROR(VLOOKUP(E99,Préroulés_Hybride[],17,FALSE),"-")</f>
        <v>30.2</v>
      </c>
      <c r="H99" s="170">
        <v>0.24</v>
      </c>
      <c r="I99" s="170" t="s">
        <v>42</v>
      </c>
      <c r="J99" s="172" t="str">
        <f>IFERROR(VLOOKUP(E99,Préroulés_Hybride[],9,FALSE),"-")</f>
        <v>- / -</v>
      </c>
      <c r="K99" s="173" t="str">
        <f>IFERROR(VLOOKUP(E99,Préroulés_Hybride[],3,FALSE),"-")</f>
        <v>-</v>
      </c>
      <c r="M99" s="1369"/>
      <c r="N99" s="1369"/>
      <c r="O99" s="1369"/>
      <c r="P99" s="1369"/>
      <c r="Q99" s="1369"/>
      <c r="R99" s="1369"/>
      <c r="S99" s="1369"/>
    </row>
    <row r="100" spans="1:19" ht="24" customHeight="1">
      <c r="A100" s="288">
        <f>IFERROR(VLOOKUP(E100,Préroulés_Hybride[],12,FALSE),"-")</f>
        <v>5</v>
      </c>
      <c r="B100" s="165" t="str">
        <f>IFERROR(VLOOKUP(E100,Préroulés_Hybride[],13,FALSE),"-")</f>
        <v>x</v>
      </c>
      <c r="C100" s="166">
        <f>IFERROR(VLOOKUP(E100,Préroulés_Hybride[],14,FALSE),"-")</f>
        <v>0.5</v>
      </c>
      <c r="D100" s="197" t="str">
        <f>IFERROR(VLOOKUP(E100,Préroulés_Hybride[],15,FALSE),"-")</f>
        <v>g</v>
      </c>
      <c r="E100" s="228" t="s">
        <v>192</v>
      </c>
      <c r="F100" s="305" t="str">
        <f>IFERROR(VLOOKUP(E100,Préroulés_Hybride[],6,FALSE),"-")</f>
        <v>QcGoldtech</v>
      </c>
      <c r="G100" s="210">
        <f>IFERROR(VLOOKUP(E100,Préroulés_Hybride[],17,FALSE),"-")</f>
        <v>20</v>
      </c>
      <c r="H100" s="170">
        <v>0.22</v>
      </c>
      <c r="I100" s="170" t="s">
        <v>42</v>
      </c>
      <c r="J100" s="172" t="str">
        <f>IFERROR(VLOOKUP(E100,Préroulés_Hybride[],9,FALSE),"-")</f>
        <v>Floral / Fruité</v>
      </c>
      <c r="K100" s="173" t="str">
        <f>IFERROR(VLOOKUP(E100,Préroulés_Hybride[],3,FALSE),"-")</f>
        <v>Qc</v>
      </c>
      <c r="M100" s="1369"/>
      <c r="N100" s="1369"/>
      <c r="O100" s="1369"/>
      <c r="P100" s="1369"/>
      <c r="Q100" s="1369"/>
      <c r="R100" s="1369"/>
      <c r="S100" s="1369"/>
    </row>
    <row r="101" spans="1:19" ht="24" customHeight="1">
      <c r="A101" s="196">
        <f>IFERROR(VLOOKUP(E101,Préroulés_Hybride[],12,FALSE),"-")</f>
        <v>5</v>
      </c>
      <c r="B101" s="165" t="str">
        <f>IFERROR(VLOOKUP(E101,Préroulés_Hybride[],13,FALSE),"-")</f>
        <v>x</v>
      </c>
      <c r="C101" s="166">
        <f>IFERROR(VLOOKUP(E101,Préroulés_Hybride[],14,FALSE),"-")</f>
        <v>0.5</v>
      </c>
      <c r="D101" s="197" t="str">
        <f>IFERROR(VLOOKUP(E101,Préroulés_Hybride[],15,FALSE),"-")</f>
        <v>g</v>
      </c>
      <c r="E101" s="228" t="s">
        <v>193</v>
      </c>
      <c r="F101" s="305" t="str">
        <f>IFERROR(VLOOKUP(E101,Préroulés_Hybride[],6,FALSE),"-")</f>
        <v>Clem &amp; Co</v>
      </c>
      <c r="G101" s="210">
        <f>IFERROR(VLOOKUP(E101,Préroulés_Hybride[],17,FALSE),"-")</f>
        <v>22.8</v>
      </c>
      <c r="H101" s="170">
        <v>0.1</v>
      </c>
      <c r="I101" s="170">
        <v>0.14000000000000001</v>
      </c>
      <c r="J101" s="172" t="str">
        <f>IFERROR(VLOOKUP(E101,Préroulés_Hybride[],9,FALSE),"-")</f>
        <v>Fruité / Floral</v>
      </c>
      <c r="K101" s="173" t="str">
        <f>IFERROR(VLOOKUP(E101,Préroulés_Hybride[],3,FALSE),"-")</f>
        <v>Qc</v>
      </c>
      <c r="M101" s="1369"/>
      <c r="N101" s="1369"/>
      <c r="O101" s="1369"/>
      <c r="P101" s="1369"/>
      <c r="Q101" s="1369"/>
      <c r="R101" s="1369"/>
      <c r="S101" s="1369"/>
    </row>
    <row r="102" spans="1:19" ht="24" customHeight="1">
      <c r="A102" s="196">
        <f>IFERROR(VLOOKUP(E102,Préroulés_Hybride[],12,FALSE),"-")</f>
        <v>5</v>
      </c>
      <c r="B102" s="165" t="str">
        <f>IFERROR(VLOOKUP(E102,Préroulés_Hybride[],13,FALSE),"-")</f>
        <v>x</v>
      </c>
      <c r="C102" s="166">
        <f>IFERROR(VLOOKUP(E102,Préroulés_Hybride[],14,FALSE),"-")</f>
        <v>0.5</v>
      </c>
      <c r="D102" s="197" t="str">
        <f>IFERROR(VLOOKUP(E102,Préroulés_Hybride[],15,FALSE),"-")</f>
        <v>g</v>
      </c>
      <c r="E102" s="228" t="s">
        <v>194</v>
      </c>
      <c r="F102" s="305" t="str">
        <f>IFERROR(VLOOKUP(E102,Préroulés_Hybride[],6,FALSE),"-")</f>
        <v>MicroCannabi</v>
      </c>
      <c r="G102" s="210">
        <f>IFERROR(VLOOKUP(E102,Préroulés_Hybride[],17,FALSE),"-")</f>
        <v>25</v>
      </c>
      <c r="H102" s="170">
        <v>0.08</v>
      </c>
      <c r="I102" s="170">
        <v>0.1</v>
      </c>
      <c r="J102" s="172" t="str">
        <f>IFERROR(VLOOKUP(E102,Préroulés_Hybride[],9,FALSE),"-")</f>
        <v>- / -</v>
      </c>
      <c r="K102" s="173" t="str">
        <f>IFERROR(VLOOKUP(E102,Préroulés_Hybride[],3,FALSE),"-")</f>
        <v>Qc</v>
      </c>
      <c r="M102" s="1369"/>
      <c r="N102" s="1369"/>
      <c r="O102" s="1369"/>
      <c r="P102" s="1369"/>
      <c r="Q102" s="1369"/>
      <c r="R102" s="1369"/>
      <c r="S102" s="1369"/>
    </row>
    <row r="103" spans="1:19" ht="24" customHeight="1">
      <c r="A103" s="196">
        <f>IFERROR(VLOOKUP(E103,Préroulés_Hybride[],12,FALSE),"-")</f>
        <v>5</v>
      </c>
      <c r="B103" s="165" t="str">
        <f>IFERROR(VLOOKUP(E103,Préroulés_Hybride[],13,FALSE),"-")</f>
        <v>x</v>
      </c>
      <c r="C103" s="166">
        <f>IFERROR(VLOOKUP(E103,Préroulés_Hybride[],14,FALSE),"-")</f>
        <v>0.5</v>
      </c>
      <c r="D103" s="197" t="str">
        <f>IFERROR(VLOOKUP(E103,Préroulés_Hybride[],15,FALSE),"-")</f>
        <v>g</v>
      </c>
      <c r="E103" s="228" t="s">
        <v>110</v>
      </c>
      <c r="F103" s="305" t="str">
        <f>IFERROR(VLOOKUP(E103,Préroulés_Hybride[],6,FALSE),"-")</f>
        <v>Orchid</v>
      </c>
      <c r="G103" s="210">
        <f>IFERROR(VLOOKUP(E103,Préroulés_Hybride[],17,FALSE),"-")</f>
        <v>23</v>
      </c>
      <c r="H103" s="170">
        <v>7.0000000000000007E-2</v>
      </c>
      <c r="I103" s="170">
        <v>0.1</v>
      </c>
      <c r="J103" s="172" t="str">
        <f>IFERROR(VLOOKUP(E103,Préroulés_Hybride[],9,FALSE),"-")</f>
        <v>Fruité / Sucré</v>
      </c>
      <c r="K103" s="173" t="str">
        <f>IFERROR(VLOOKUP(E103,Préroulés_Hybride[],3,FALSE),"-")</f>
        <v>Qc</v>
      </c>
      <c r="M103" s="1369"/>
      <c r="N103" s="1369"/>
      <c r="O103" s="1369"/>
      <c r="P103" s="1369"/>
      <c r="Q103" s="1369"/>
      <c r="R103" s="1369"/>
      <c r="S103" s="1369"/>
    </row>
    <row r="104" spans="1:19" ht="24" customHeight="1">
      <c r="A104" s="196">
        <f>IFERROR(VLOOKUP(E104,Préroulés_Hybride[],12,FALSE),"-")</f>
        <v>5</v>
      </c>
      <c r="B104" s="165" t="str">
        <f>IFERROR(VLOOKUP(E104,Préroulés_Hybride[],13,FALSE),"-")</f>
        <v>x</v>
      </c>
      <c r="C104" s="166">
        <f>IFERROR(VLOOKUP(E104,Préroulés_Hybride[],14,FALSE),"-")</f>
        <v>0.5</v>
      </c>
      <c r="D104" s="197" t="str">
        <f>IFERROR(VLOOKUP(E104,Préroulés_Hybride[],15,FALSE),"-")</f>
        <v>g</v>
      </c>
      <c r="E104" s="228" t="s">
        <v>195</v>
      </c>
      <c r="F104" s="305" t="str">
        <f>IFERROR(VLOOKUP(E104,Préroulés_Hybride[],6,FALSE),"-")</f>
        <v>Lunaire</v>
      </c>
      <c r="G104" s="210">
        <f>IFERROR(VLOOKUP(E104,Préroulés_Hybride[],17,FALSE),"-")</f>
        <v>24</v>
      </c>
      <c r="H104" s="170">
        <v>0</v>
      </c>
      <c r="I104" s="170">
        <v>0.13</v>
      </c>
      <c r="J104" s="172" t="str">
        <f>IFERROR(VLOOKUP(E104,Préroulés_Hybride[],9,FALSE),"-")</f>
        <v>Floral / Fruité</v>
      </c>
      <c r="K104" s="173" t="str">
        <f>IFERROR(VLOOKUP(E104,Préroulés_Hybride[],3,FALSE),"-")</f>
        <v>Qc</v>
      </c>
      <c r="M104" s="1369"/>
      <c r="N104" s="1369"/>
      <c r="O104" s="1369"/>
      <c r="P104" s="1369"/>
      <c r="Q104" s="1369"/>
      <c r="R104" s="1369"/>
      <c r="S104" s="1369"/>
    </row>
    <row r="105" spans="1:19" ht="24" customHeight="1">
      <c r="A105" s="196">
        <f>IFERROR(VLOOKUP(E105,Préroulés_Hybride[],12,FALSE),"-")</f>
        <v>7</v>
      </c>
      <c r="B105" s="165" t="str">
        <f>IFERROR(VLOOKUP(E105,Préroulés_Hybride[],13,FALSE),"-")</f>
        <v>x</v>
      </c>
      <c r="C105" s="166">
        <f>IFERROR(VLOOKUP(E105,Préroulés_Hybride[],14,FALSE),"-")</f>
        <v>0.5</v>
      </c>
      <c r="D105" s="197" t="str">
        <f>IFERROR(VLOOKUP(E105,Préroulés_Hybride[],15,FALSE),"-")</f>
        <v>g</v>
      </c>
      <c r="E105" s="228" t="s">
        <v>196</v>
      </c>
      <c r="F105" s="305" t="str">
        <f>IFERROR(VLOOKUP(E105,Préroulés_Hybride[],6,FALSE),"-")</f>
        <v>Sheeesh!</v>
      </c>
      <c r="G105" s="210">
        <f>IFERROR(VLOOKUP(E105,Préroulés_Hybride[],17,FALSE),"-")</f>
        <v>25</v>
      </c>
      <c r="H105" s="170">
        <v>0.28999999999999998</v>
      </c>
      <c r="I105" s="170" t="s">
        <v>42</v>
      </c>
      <c r="J105" s="172" t="str">
        <f>IFERROR(VLOOKUP(E105,Préroulés_Hybride[],9,FALSE),"-")</f>
        <v>Fruité / Citronné</v>
      </c>
      <c r="K105" s="173" t="str">
        <f>IFERROR(VLOOKUP(E105,Préroulés_Hybride[],3,FALSE),"-")</f>
        <v>Qc</v>
      </c>
      <c r="M105" s="1369"/>
      <c r="N105" s="1369"/>
      <c r="O105" s="1369"/>
      <c r="P105" s="1369"/>
      <c r="Q105" s="1369"/>
      <c r="R105" s="1369"/>
      <c r="S105" s="1369"/>
    </row>
    <row r="106" spans="1:19" ht="24" customHeight="1">
      <c r="A106" s="196">
        <f>IFERROR(VLOOKUP(E106,Préroulés_Hybride[],12,FALSE),"-")</f>
        <v>7</v>
      </c>
      <c r="B106" s="165" t="str">
        <f>IFERROR(VLOOKUP(E106,Préroulés_Hybride[],13,FALSE),"-")</f>
        <v>x</v>
      </c>
      <c r="C106" s="166">
        <f>IFERROR(VLOOKUP(E106,Préroulés_Hybride[],14,FALSE),"-")</f>
        <v>0.5</v>
      </c>
      <c r="D106" s="197" t="str">
        <f>IFERROR(VLOOKUP(E106,Préroulés_Hybride[],15,FALSE),"-")</f>
        <v>g</v>
      </c>
      <c r="E106" s="228" t="s">
        <v>197</v>
      </c>
      <c r="F106" s="305" t="str">
        <f>IFERROR(VLOOKUP(E106,Préroulés_Hybride[],6,FALSE),"-")</f>
        <v>Sheeesh!</v>
      </c>
      <c r="G106" s="210">
        <f>IFERROR(VLOOKUP(E106,Préroulés_Hybride[],17,FALSE),"-")</f>
        <v>25</v>
      </c>
      <c r="H106" s="170">
        <v>0.26</v>
      </c>
      <c r="I106" s="170" t="s">
        <v>42</v>
      </c>
      <c r="J106" s="172" t="str">
        <f>IFERROR(VLOOKUP(E106,Préroulés_Hybride[],9,FALSE),"-")</f>
        <v>Diesel / Mouffette</v>
      </c>
      <c r="K106" s="173" t="str">
        <f>IFERROR(VLOOKUP(E106,Préroulés_Hybride[],3,FALSE),"-")</f>
        <v>Qc</v>
      </c>
      <c r="M106" s="1369"/>
      <c r="N106" s="1369"/>
      <c r="O106" s="1369"/>
      <c r="P106" s="1369"/>
      <c r="Q106" s="1369"/>
      <c r="R106" s="1369"/>
      <c r="S106" s="1369"/>
    </row>
    <row r="107" spans="1:19" ht="24" customHeight="1">
      <c r="A107" s="288">
        <f>IFERROR(VLOOKUP(E107,Préroulés_Hybride[],12,FALSE),"-")</f>
        <v>7</v>
      </c>
      <c r="B107" s="165" t="str">
        <f>IFERROR(VLOOKUP(E107,Préroulés_Hybride[],13,FALSE),"-")</f>
        <v>x</v>
      </c>
      <c r="C107" s="166">
        <f>IFERROR(VLOOKUP(E107,Préroulés_Hybride[],14,FALSE),"-")</f>
        <v>0.5</v>
      </c>
      <c r="D107" s="197" t="str">
        <f>IFERROR(VLOOKUP(E107,Préroulés_Hybride[],15,FALSE),"-")</f>
        <v>g</v>
      </c>
      <c r="E107" s="228" t="s">
        <v>198</v>
      </c>
      <c r="F107" s="305" t="str">
        <f>IFERROR(VLOOKUP(E107,Préroulés_Hybride[],6,FALSE),"-")</f>
        <v>Équilibre</v>
      </c>
      <c r="G107" s="910">
        <f>IFERROR(VLOOKUP(E107,Préroulés_Hybride[],17,FALSE),"-")</f>
        <v>24</v>
      </c>
      <c r="H107" s="170">
        <v>0</v>
      </c>
      <c r="I107" s="170">
        <v>0.11</v>
      </c>
      <c r="J107" s="172" t="str">
        <f>IFERROR(VLOOKUP(E107,Préroulés_Hybride[],9,FALSE),"-")</f>
        <v>- / -</v>
      </c>
      <c r="K107" s="173" t="str">
        <f>IFERROR(VLOOKUP(E107,Préroulés_Hybride[],3,FALSE),"-")</f>
        <v>Qc</v>
      </c>
      <c r="M107" s="1369"/>
      <c r="N107" s="1369"/>
      <c r="O107" s="1369"/>
      <c r="P107" s="1369"/>
      <c r="Q107" s="1369"/>
      <c r="R107" s="1369"/>
      <c r="S107" s="1369"/>
    </row>
    <row r="108" spans="1:19" ht="24" customHeight="1">
      <c r="A108" s="288">
        <f>IFERROR(VLOOKUP(E108,Préroulés_Hybride[],12,FALSE),"-")</f>
        <v>8</v>
      </c>
      <c r="B108" s="165" t="str">
        <f>IFERROR(VLOOKUP(E108,Préroulés_Hybride[],13,FALSE),"-")</f>
        <v>x</v>
      </c>
      <c r="C108" s="166">
        <f>IFERROR(VLOOKUP(E108,Préroulés_Hybride[],14,FALSE),"-")</f>
        <v>0.7</v>
      </c>
      <c r="D108" s="197" t="str">
        <f>IFERROR(VLOOKUP(E108,Préroulés_Hybride[],15,FALSE),"-")</f>
        <v>g</v>
      </c>
      <c r="E108" s="228" t="s">
        <v>199</v>
      </c>
      <c r="F108" s="305" t="str">
        <f>IFERROR(VLOOKUP(E108,Préroulés_Hybride[],6,FALSE),"-")</f>
        <v>Irony</v>
      </c>
      <c r="G108" s="210">
        <f>IFERROR(VLOOKUP(E108,Préroulés_Hybride[],17,FALSE),"-")</f>
        <v>45</v>
      </c>
      <c r="H108" s="170">
        <v>0.21</v>
      </c>
      <c r="I108" s="170" t="s">
        <v>42</v>
      </c>
      <c r="J108" s="172" t="str">
        <f>IFERROR(VLOOKUP(E108,Préroulés_Hybride[],9,FALSE),"-")</f>
        <v>Sucré / -</v>
      </c>
      <c r="K108" s="173" t="str">
        <f>IFERROR(VLOOKUP(E108,Préroulés_Hybride[],3,FALSE),"-")</f>
        <v>Qc</v>
      </c>
      <c r="M108" s="1369"/>
      <c r="N108" s="1369"/>
      <c r="O108" s="1369"/>
      <c r="P108" s="1369"/>
      <c r="Q108" s="1369"/>
      <c r="R108" s="1369"/>
      <c r="S108" s="1369"/>
    </row>
    <row r="109" spans="1:19" ht="24" customHeight="1">
      <c r="A109" s="196">
        <f>IFERROR(VLOOKUP(E109,Préroulés_Hybride[],12,FALSE),"-")</f>
        <v>10</v>
      </c>
      <c r="B109" s="165" t="str">
        <f>IFERROR(VLOOKUP(E109,Préroulés_Hybride[],13,FALSE),"-")</f>
        <v>x</v>
      </c>
      <c r="C109" s="166">
        <f>IFERROR(VLOOKUP(E109,Préroulés_Hybride[],14,FALSE),"-")</f>
        <v>0.35</v>
      </c>
      <c r="D109" s="197" t="str">
        <f>IFERROR(VLOOKUP(E109,Préroulés_Hybride[],15,FALSE),"-")</f>
        <v>g</v>
      </c>
      <c r="E109" s="228" t="s">
        <v>112</v>
      </c>
      <c r="F109" s="305" t="str">
        <f>IFERROR(VLOOKUP(E109,Préroulés_Hybride[],6,FALSE),"-")</f>
        <v>Tremblant Cannabis</v>
      </c>
      <c r="G109" s="210">
        <f>IFERROR(VLOOKUP(E109,Préroulés_Hybride[],17,FALSE),"-")</f>
        <v>31.9</v>
      </c>
      <c r="H109" s="170">
        <v>0.22</v>
      </c>
      <c r="I109" s="170" t="s">
        <v>42</v>
      </c>
      <c r="J109" s="172" t="str">
        <f>IFERROR(VLOOKUP(E109,Préroulés_Hybride[],9,FALSE),"-")</f>
        <v>Diesel / Citronné</v>
      </c>
      <c r="K109" s="173" t="str">
        <f>IFERROR(VLOOKUP(E109,Préroulés_Hybride[],3,FALSE),"-")</f>
        <v>-</v>
      </c>
      <c r="M109" s="1369"/>
      <c r="N109" s="1369"/>
      <c r="O109" s="1369"/>
      <c r="P109" s="1369"/>
      <c r="Q109" s="1369"/>
      <c r="R109" s="1369"/>
      <c r="S109" s="1369"/>
    </row>
    <row r="110" spans="1:19" ht="24" customHeight="1">
      <c r="A110" s="196">
        <f>IFERROR(VLOOKUP(E110,Préroulés_Hybride[],12,FALSE),"-")</f>
        <v>10</v>
      </c>
      <c r="B110" s="165" t="str">
        <f>IFERROR(VLOOKUP(E110,Préroulés_Hybride[],13,FALSE),"-")</f>
        <v>x</v>
      </c>
      <c r="C110" s="166">
        <f>IFERROR(VLOOKUP(E110,Préroulés_Hybride[],14,FALSE),"-")</f>
        <v>0.35</v>
      </c>
      <c r="D110" s="197" t="str">
        <f>IFERROR(VLOOKUP(E110,Préroulés_Hybride[],15,FALSE),"-")</f>
        <v>g</v>
      </c>
      <c r="E110" s="228" t="s">
        <v>200</v>
      </c>
      <c r="F110" s="305" t="str">
        <f>IFERROR(VLOOKUP(E110,Préroulés_Hybride[],6,FALSE),"-")</f>
        <v>Solei</v>
      </c>
      <c r="G110" s="210">
        <f>IFERROR(VLOOKUP(E110,Préroulés_Hybride[],17,FALSE),"-")</f>
        <v>23.1</v>
      </c>
      <c r="H110" s="170">
        <v>7.0000000000000007E-2</v>
      </c>
      <c r="I110" s="170">
        <v>0.08</v>
      </c>
      <c r="J110" s="172" t="str">
        <f>IFERROR(VLOOKUP(E110,Préroulés_Hybride[],9,FALSE),"-")</f>
        <v>Boisé / -</v>
      </c>
      <c r="K110" s="173" t="str">
        <f>IFERROR(VLOOKUP(E110,Préroulés_Hybride[],3,FALSE),"-")</f>
        <v>-</v>
      </c>
      <c r="M110" s="779"/>
      <c r="N110" s="779"/>
      <c r="O110" s="779"/>
      <c r="P110" s="779"/>
      <c r="Q110" s="779"/>
      <c r="R110" s="779"/>
      <c r="S110" s="779"/>
    </row>
    <row r="111" spans="1:19" ht="24" customHeight="1">
      <c r="A111" s="196">
        <f>IFERROR(VLOOKUP(E111,Préroulés_Hybride[],12,FALSE),"-")</f>
        <v>12</v>
      </c>
      <c r="B111" s="165" t="str">
        <f>IFERROR(VLOOKUP(E111,Préroulés_Hybride[],13,FALSE),"-")</f>
        <v>x</v>
      </c>
      <c r="C111" s="166">
        <f>IFERROR(VLOOKUP(E111,Préroulés_Hybride[],14,FALSE),"-")</f>
        <v>0.3</v>
      </c>
      <c r="D111" s="197" t="str">
        <f>IFERROR(VLOOKUP(E111,Préroulés_Hybride[],15,FALSE),"-")</f>
        <v>g</v>
      </c>
      <c r="E111" s="228" t="s">
        <v>201</v>
      </c>
      <c r="F111" s="305" t="str">
        <f>IFERROR(VLOOKUP(E111,Préroulés_Hybride[],6,FALSE),"-")</f>
        <v>5 Points Cannabis</v>
      </c>
      <c r="G111" s="210">
        <f>IFERROR(VLOOKUP(E111,Préroulés_Hybride[],17,FALSE),"-")</f>
        <v>38.799999999999997</v>
      </c>
      <c r="H111" s="170" t="s">
        <v>202</v>
      </c>
      <c r="I111" s="170" t="s">
        <v>42</v>
      </c>
      <c r="J111" s="172" t="str">
        <f>IFERROR(VLOOKUP(E111,Préroulés_Hybride[],9,FALSE),"-")</f>
        <v>- / -</v>
      </c>
      <c r="K111" s="173" t="str">
        <f>IFERROR(VLOOKUP(E111,Préroulés_Hybride[],3,FALSE),"-")</f>
        <v>Qc</v>
      </c>
      <c r="M111" s="779"/>
      <c r="N111" s="779"/>
      <c r="O111" s="779"/>
      <c r="P111" s="779"/>
      <c r="Q111" s="779"/>
      <c r="R111" s="779"/>
      <c r="S111" s="779"/>
    </row>
    <row r="112" spans="1:19" ht="24" customHeight="1">
      <c r="A112" s="288">
        <f>IFERROR(VLOOKUP(E112,Préroulés_Hybride[],12,FALSE),"-")</f>
        <v>30</v>
      </c>
      <c r="B112" s="165" t="str">
        <f>IFERROR(VLOOKUP(E112,Préroulés_Hybride[],13,FALSE),"-")</f>
        <v>x</v>
      </c>
      <c r="C112" s="166">
        <f>IFERROR(VLOOKUP(E112,Préroulés_Hybride[],14,FALSE),"-")</f>
        <v>0.35</v>
      </c>
      <c r="D112" s="197" t="str">
        <f>IFERROR(VLOOKUP(E112,Préroulés_Hybride[],15,FALSE),"-")</f>
        <v>g</v>
      </c>
      <c r="E112" s="228" t="s">
        <v>203</v>
      </c>
      <c r="F112" s="305" t="str">
        <f>IFERROR(VLOOKUP(E112,Préroulés_Hybride[],6,FALSE),"-")</f>
        <v>Lunaire</v>
      </c>
      <c r="G112" s="910">
        <f>IFERROR(VLOOKUP(E112,Préroulés_Hybride[],17,FALSE),"-")</f>
        <v>84</v>
      </c>
      <c r="H112" s="170">
        <v>0</v>
      </c>
      <c r="I112" s="170">
        <v>0.12</v>
      </c>
      <c r="J112" s="172" t="str">
        <f>IFERROR(VLOOKUP(E112,Préroulés_Hybride[],9,FALSE),"-")</f>
        <v>- / -</v>
      </c>
      <c r="K112" s="173" t="str">
        <f>IFERROR(VLOOKUP(E112,Préroulés_Hybride[],3,FALSE),"-")</f>
        <v>Qc</v>
      </c>
      <c r="M112" s="779"/>
      <c r="N112" s="779"/>
      <c r="O112" s="779"/>
      <c r="P112" s="779"/>
      <c r="Q112" s="779"/>
      <c r="R112" s="779"/>
      <c r="S112" s="779"/>
    </row>
    <row r="113" spans="1:19" ht="24" customHeight="1">
      <c r="A113" s="196">
        <f>IFERROR(VLOOKUP(E113,Préroulés_Hybride[],12,FALSE),"-")</f>
        <v>56</v>
      </c>
      <c r="B113" s="165" t="str">
        <f>IFERROR(VLOOKUP(E113,Préroulés_Hybride[],13,FALSE),"-")</f>
        <v>x</v>
      </c>
      <c r="C113" s="166">
        <f>IFERROR(VLOOKUP(E113,Préroulés_Hybride[],14,FALSE),"-")</f>
        <v>0.5</v>
      </c>
      <c r="D113" s="197" t="str">
        <f>IFERROR(VLOOKUP(E113,Préroulés_Hybride[],15,FALSE),"-")</f>
        <v>g</v>
      </c>
      <c r="E113" s="228" t="s">
        <v>204</v>
      </c>
      <c r="F113" s="305" t="str">
        <f>IFERROR(VLOOKUP(E113,Préroulés_Hybride[],6,FALSE),"-")</f>
        <v>Pure Laine Cannabis</v>
      </c>
      <c r="G113" s="910">
        <f>IFERROR(VLOOKUP(E113,Préroulés_Hybride[],17,FALSE),"-")</f>
        <v>129.80000000000001</v>
      </c>
      <c r="H113" s="170">
        <v>0.19</v>
      </c>
      <c r="I113" s="170" t="s">
        <v>42</v>
      </c>
      <c r="J113" s="172" t="str">
        <f>IFERROR(VLOOKUP(E113,Préroulés_Hybride[],9,FALSE),"-")</f>
        <v>- / -</v>
      </c>
      <c r="K113" s="173" t="str">
        <f>IFERROR(VLOOKUP(E113,Préroulés_Hybride[],3,FALSE),"-")</f>
        <v>Qc</v>
      </c>
      <c r="M113" s="779"/>
      <c r="N113" s="779"/>
      <c r="O113" s="779"/>
      <c r="P113" s="779"/>
      <c r="Q113" s="779"/>
      <c r="R113" s="779"/>
      <c r="S113" s="779"/>
    </row>
    <row r="115" spans="1:19">
      <c r="M115" s="1" t="s">
        <v>279</v>
      </c>
    </row>
  </sheetData>
  <sheetProtection selectLockedCells="1" selectUnlockedCells="1"/>
  <protectedRanges>
    <protectedRange algorithmName="SHA-512" hashValue="VWVY44k0G8LEbXevG8lqm2fg+zHX/4HOK0uzEmhGFNJ4cb28Y/xqPU9niiRVjkBqhCJjmo1xbadh6EU/yqGXGg==" saltValue="pGOnRU9+Ug66HHOsoYheqw==" spinCount="100000" sqref="A94:XFD1048576 A1:XFD14 A15:XFD38 A39:XFD79 A80:XFD93" name="Les Saules" securityDescriptor="O:WDG:WDD:(A;;CC;;;S-1-5-21-3327995962-2841896682-2555915430-8492)(A;;CC;;;S-1-5-21-3327995962-2841896682-2555915430-5635)(A;;CC;;;S-1-5-21-3327995962-2841896682-2555915430-1850)(A;;CC;;;S-1-5-21-3327995962-2841896682-2555915430-10270)(A;;CC;;;S-1-5-21-3327995962-2841896682-2555915430-5072)"/>
  </protectedRanges>
  <mergeCells count="8">
    <mergeCell ref="M71:S109"/>
    <mergeCell ref="A74:D74"/>
    <mergeCell ref="A2:K2"/>
    <mergeCell ref="A3:D3"/>
    <mergeCell ref="A36:K36"/>
    <mergeCell ref="A37:D37"/>
    <mergeCell ref="A73:K73"/>
    <mergeCell ref="M5:S70"/>
  </mergeCells>
  <dataValidations count="2">
    <dataValidation type="list" allowBlank="1" showInputMessage="1" showErrorMessage="1" sqref="C1" xr:uid="{00000000-0002-0000-0900-000000000000}">
      <formula1>indica1</formula1>
    </dataValidation>
    <dataValidation type="list" allowBlank="1" showInputMessage="1" showErrorMessage="1" sqref="K3 E3:F3 K37 E37:F37 K74 E74:F74 C35" xr:uid="{00000000-0002-0000-0900-000001000000}">
      <formula1>sativa1</formula1>
    </dataValidation>
  </dataValidations>
  <printOptions horizontalCentered="1" verticalCentered="1"/>
  <pageMargins left="0" right="0" top="0" bottom="0" header="0" footer="0"/>
  <pageSetup paperSize="9" scale="97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561975</xdr:colOff>
                    <xdr:row>1</xdr:row>
                    <xdr:rowOff>28575</xdr:rowOff>
                  </from>
                  <to>
                    <xdr:col>9</xdr:col>
                    <xdr:colOff>228600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609600</xdr:colOff>
                    <xdr:row>35</xdr:row>
                    <xdr:rowOff>66675</xdr:rowOff>
                  </from>
                  <to>
                    <xdr:col>9</xdr:col>
                    <xdr:colOff>152400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685800</xdr:colOff>
                    <xdr:row>72</xdr:row>
                    <xdr:rowOff>66675</xdr:rowOff>
                  </from>
                  <to>
                    <xdr:col>9</xdr:col>
                    <xdr:colOff>200025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Indica77044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361950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Sativa77044" altText="Ajouter ligne">
                <anchor moveWithCells="1">
                  <from>
                    <xdr:col>0</xdr:col>
                    <xdr:colOff>333375</xdr:colOff>
                    <xdr:row>35</xdr:row>
                    <xdr:rowOff>9525</xdr:rowOff>
                  </from>
                  <to>
                    <xdr:col>4</xdr:col>
                    <xdr:colOff>257175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Hybride77044" altText="Ajouter ligne">
                <anchor moveWithCells="1">
                  <from>
                    <xdr:col>1</xdr:col>
                    <xdr:colOff>523875</xdr:colOff>
                    <xdr:row>72</xdr:row>
                    <xdr:rowOff>38100</xdr:rowOff>
                  </from>
                  <to>
                    <xdr:col>4</xdr:col>
                    <xdr:colOff>123825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0" name="Button 9">
              <controlPr defaultSize="0" print="0" autoFill="0" autoPict="0" macro="[0]!IMPIND77044" altText="Ajouter ligne">
                <anchor moveWithCells="1">
                  <from>
                    <xdr:col>9</xdr:col>
                    <xdr:colOff>1238250</xdr:colOff>
                    <xdr:row>1</xdr:row>
                    <xdr:rowOff>38100</xdr:rowOff>
                  </from>
                  <to>
                    <xdr:col>10</xdr:col>
                    <xdr:colOff>1095375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1" name="Button 12">
              <controlPr defaultSize="0" print="0" autoFill="0" autoPict="0" macro="[0]!IMPSAT77044" altText="Ajouter ligne">
                <anchor moveWithCells="1">
                  <from>
                    <xdr:col>9</xdr:col>
                    <xdr:colOff>1247775</xdr:colOff>
                    <xdr:row>35</xdr:row>
                    <xdr:rowOff>38100</xdr:rowOff>
                  </from>
                  <to>
                    <xdr:col>10</xdr:col>
                    <xdr:colOff>1104900</xdr:colOff>
                    <xdr:row>35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2" name="Button 13">
              <controlPr defaultSize="0" print="0" autoFill="0" autoPict="0" macro="[0]!IMPHYB77044" altText="Ajouter ligne">
                <anchor moveWithCells="1">
                  <from>
                    <xdr:col>9</xdr:col>
                    <xdr:colOff>1238250</xdr:colOff>
                    <xdr:row>72</xdr:row>
                    <xdr:rowOff>38100</xdr:rowOff>
                  </from>
                  <to>
                    <xdr:col>10</xdr:col>
                    <xdr:colOff>1095375</xdr:colOff>
                    <xdr:row>73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900-000004000000}">
          <x14:formula1>
            <xm:f>'Base Préroués'!$A$75:$A$136</xm:f>
          </x14:formula1>
          <xm:sqref>E5:E34</xm:sqref>
        </x14:dataValidation>
        <x14:dataValidation type="list" allowBlank="1" showInputMessage="1" showErrorMessage="1" xr:uid="{00000000-0002-0000-0900-000002000000}">
          <x14:formula1>
            <xm:f>'Base Préroués'!$A$6:$A$69</xm:f>
          </x14:formula1>
          <xm:sqref>E39:E70</xm:sqref>
        </x14:dataValidation>
        <x14:dataValidation type="list" allowBlank="1" showInputMessage="1" showErrorMessage="1" xr:uid="{00000000-0002-0000-0900-000003000000}">
          <x14:formula1>
            <xm:f>'Base Préroués'!$A$143:$A$259</xm:f>
          </x14:formula1>
          <xm:sqref>E76:E113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5">
    <tabColor rgb="FF00B050"/>
    <pageSetUpPr fitToPage="1"/>
  </sheetPr>
  <dimension ref="A1:S230"/>
  <sheetViews>
    <sheetView showGridLines="0" tabSelected="1" topLeftCell="A162" zoomScale="85" zoomScaleNormal="85" workbookViewId="0">
      <selection activeCell="A162" sqref="A162:K216"/>
    </sheetView>
  </sheetViews>
  <sheetFormatPr baseColWidth="10" defaultColWidth="11.42578125" defaultRowHeight="17.25"/>
  <cols>
    <col min="1" max="1" width="6" style="1" customWidth="1"/>
    <col min="2" max="2" width="4.140625" style="23" customWidth="1"/>
    <col min="3" max="3" width="10" style="46" customWidth="1"/>
    <col min="4" max="4" width="4.28515625" style="8" customWidth="1"/>
    <col min="5" max="5" width="59.85546875" style="36" bestFit="1" customWidth="1"/>
    <col min="6" max="6" width="35.140625" style="30" bestFit="1" customWidth="1"/>
    <col min="7" max="7" width="16.85546875" style="143" customWidth="1"/>
    <col min="8" max="8" width="16.85546875" style="4" customWidth="1"/>
    <col min="9" max="9" width="14.5703125" style="2" customWidth="1"/>
    <col min="10" max="10" width="25.7109375" style="1" bestFit="1" customWidth="1"/>
    <col min="11" max="11" width="17.28515625" style="1" bestFit="1" customWidth="1"/>
    <col min="12" max="16384" width="11.42578125" style="1"/>
  </cols>
  <sheetData>
    <row r="1" spans="1:11" ht="9.75" customHeight="1" thickBot="1">
      <c r="A1" s="16"/>
      <c r="B1" s="21"/>
      <c r="C1" s="42"/>
      <c r="D1" s="6"/>
      <c r="E1" s="6"/>
      <c r="F1" s="28"/>
      <c r="G1" s="140"/>
      <c r="H1" s="5"/>
    </row>
    <row r="2" spans="1:11" ht="39.950000000000003" customHeight="1" thickBot="1">
      <c r="A2" s="1355" t="s">
        <v>27</v>
      </c>
      <c r="B2" s="1355"/>
      <c r="C2" s="1355"/>
      <c r="D2" s="1355"/>
      <c r="E2" s="1355"/>
      <c r="F2" s="1355"/>
      <c r="G2" s="1355"/>
      <c r="H2" s="1355"/>
      <c r="I2" s="1355"/>
      <c r="J2" s="1355"/>
      <c r="K2" s="1355"/>
    </row>
    <row r="3" spans="1:11" s="154" customFormat="1" ht="19.5" customHeight="1" thickBot="1">
      <c r="A3" s="1388" t="s">
        <v>28</v>
      </c>
      <c r="B3" s="1388"/>
      <c r="C3" s="1388"/>
      <c r="D3" s="1388"/>
      <c r="E3" s="91" t="s">
        <v>29</v>
      </c>
      <c r="F3" s="91" t="s">
        <v>30</v>
      </c>
      <c r="G3" s="343" t="s">
        <v>31</v>
      </c>
      <c r="H3" s="344" t="s">
        <v>32</v>
      </c>
      <c r="I3" s="345" t="s">
        <v>33</v>
      </c>
      <c r="J3" s="344" t="s">
        <v>34</v>
      </c>
      <c r="K3" s="91" t="s">
        <v>35</v>
      </c>
    </row>
    <row r="4" spans="1:11" ht="5.25" customHeight="1">
      <c r="A4" s="307" t="s">
        <v>36</v>
      </c>
      <c r="B4" s="308" t="s">
        <v>37</v>
      </c>
      <c r="C4" s="309" t="s">
        <v>38</v>
      </c>
      <c r="D4" s="308" t="s">
        <v>39</v>
      </c>
      <c r="E4" s="310" t="s">
        <v>29</v>
      </c>
      <c r="F4" s="311" t="s">
        <v>40</v>
      </c>
      <c r="G4" s="312" t="s">
        <v>31</v>
      </c>
      <c r="H4" s="313" t="s">
        <v>32</v>
      </c>
      <c r="I4" s="314" t="s">
        <v>33</v>
      </c>
      <c r="J4" s="315" t="s">
        <v>34</v>
      </c>
      <c r="K4" s="316" t="s">
        <v>35</v>
      </c>
    </row>
    <row r="5" spans="1:11" ht="23.25" customHeight="1">
      <c r="A5" s="253">
        <f>IFERROR(VLOOKUP(E5,Préroulés_Indica[],11,FALSE),"-")</f>
        <v>1</v>
      </c>
      <c r="B5" s="367" t="str">
        <f>IFERROR(VLOOKUP(E5,Préroulés_Indica[],12,FALSE),"-")</f>
        <v>x</v>
      </c>
      <c r="C5" s="318">
        <f>IFERROR(VLOOKUP(E5,Préroulés_Indica[],13,FALSE),"-")</f>
        <v>0.5</v>
      </c>
      <c r="D5" s="368" t="str">
        <f>IFERROR(VLOOKUP(E5,Préroulés_Indica[],14,FALSE),"-")</f>
        <v>g</v>
      </c>
      <c r="E5" s="500" t="s">
        <v>119</v>
      </c>
      <c r="F5" s="349" t="str">
        <f>IFERROR(VLOOKUP(E5,Préroulés_Indica[],6,FALSE),"-")</f>
        <v>OMY</v>
      </c>
      <c r="G5" s="338">
        <f>IFERROR(VLOOKUP(E5,Préroulés_Indica[],16,FALSE),"-")</f>
        <v>6</v>
      </c>
      <c r="H5" s="321">
        <v>0.25</v>
      </c>
      <c r="I5" s="320" t="s">
        <v>42</v>
      </c>
      <c r="J5" s="272" t="str">
        <f>IFERROR(VLOOKUP(E5,Préroulés_Indica[],8,FALSE),"")</f>
        <v>Boisé / Épicé</v>
      </c>
      <c r="K5" s="475" t="str">
        <f>IFERROR(VLOOKUP(E5,Préroulés_Indica[],2,FALSE),"-")</f>
        <v>Qc</v>
      </c>
    </row>
    <row r="6" spans="1:11" ht="23.25" customHeight="1">
      <c r="A6" s="253">
        <f>IFERROR(VLOOKUP(E6,Préroulés_Indica[],11,FALSE),"-")</f>
        <v>1</v>
      </c>
      <c r="B6" s="367" t="str">
        <f>IFERROR(VLOOKUP(E6,Préroulés_Indica[],12,FALSE),"-")</f>
        <v>x</v>
      </c>
      <c r="C6" s="318">
        <f>IFERROR(VLOOKUP(E6,Préroulés_Indica[],13,FALSE),"-")</f>
        <v>0.5</v>
      </c>
      <c r="D6" s="368" t="str">
        <f>IFERROR(VLOOKUP(E6,Préroulés_Indica[],14,FALSE),"-")</f>
        <v>g</v>
      </c>
      <c r="E6" s="500" t="s">
        <v>121</v>
      </c>
      <c r="F6" s="349" t="str">
        <f>IFERROR(VLOOKUP(E6,Préroulés_Indica[],6,FALSE),"-")</f>
        <v>Canaca</v>
      </c>
      <c r="G6" s="338">
        <f>IFERROR(VLOOKUP(E6,Préroulés_Indica[],16,FALSE),"-")</f>
        <v>5.0999999999999996</v>
      </c>
      <c r="H6" s="321">
        <v>0.22</v>
      </c>
      <c r="I6" s="320" t="s">
        <v>42</v>
      </c>
      <c r="J6" s="272" t="str">
        <f>IFERROR(VLOOKUP(E6,Préroulés_Indica[],8,FALSE),"")</f>
        <v>Fromagé / Épicé</v>
      </c>
      <c r="K6" s="475" t="str">
        <f>IFERROR(VLOOKUP(E6,Préroulés_Indica[],2,FALSE),"-")</f>
        <v>-</v>
      </c>
    </row>
    <row r="7" spans="1:11" ht="23.25" customHeight="1">
      <c r="A7" s="253">
        <f>IFERROR(VLOOKUP(E7,Préroulés_Indica[],11,FALSE),"-")</f>
        <v>1</v>
      </c>
      <c r="B7" s="367" t="str">
        <f>IFERROR(VLOOKUP(E7,Préroulés_Indica[],12,FALSE),"-")</f>
        <v>x</v>
      </c>
      <c r="C7" s="318">
        <f>IFERROR(VLOOKUP(E7,Préroulés_Indica[],13,FALSE),"-")</f>
        <v>1</v>
      </c>
      <c r="D7" s="368" t="str">
        <f>IFERROR(VLOOKUP(E7,Préroulés_Indica[],14,FALSE),"-")</f>
        <v>g</v>
      </c>
      <c r="E7" s="500" t="s">
        <v>116</v>
      </c>
      <c r="F7" s="349" t="str">
        <f>IFERROR(VLOOKUP(E7,Préroulés_Indica[],6,FALSE),"-")</f>
        <v>BLKMKT</v>
      </c>
      <c r="G7" s="338">
        <f>IFERROR(VLOOKUP(E7,Préroulés_Indica[],16,FALSE),"-")</f>
        <v>10.5</v>
      </c>
      <c r="H7" s="321">
        <v>0.28999999999999998</v>
      </c>
      <c r="I7" s="320" t="s">
        <v>42</v>
      </c>
      <c r="J7" s="272" t="str">
        <f>IFERROR(VLOOKUP(E7,Préroulés_Indica[],8,FALSE),"")</f>
        <v>Diesel / Citronné</v>
      </c>
      <c r="K7" s="475" t="str">
        <f>IFERROR(VLOOKUP(E7,Préroulés_Indica[],2,FALSE),"-")</f>
        <v>-</v>
      </c>
    </row>
    <row r="8" spans="1:11" ht="23.25" customHeight="1">
      <c r="A8" s="253">
        <f>IFERROR(VLOOKUP(E8,Préroulés_Indica[],11,FALSE),"-")</f>
        <v>1</v>
      </c>
      <c r="B8" s="367" t="str">
        <f>IFERROR(VLOOKUP(E8,Préroulés_Indica[],12,FALSE),"-")</f>
        <v>x</v>
      </c>
      <c r="C8" s="318">
        <f>IFERROR(VLOOKUP(E8,Préroulés_Indica[],13,FALSE),"-")</f>
        <v>1</v>
      </c>
      <c r="D8" s="368" t="str">
        <f>IFERROR(VLOOKUP(E8,Préroulés_Indica[],14,FALSE),"-")</f>
        <v>g</v>
      </c>
      <c r="E8" s="500" t="s">
        <v>118</v>
      </c>
      <c r="F8" s="349" t="str">
        <f>IFERROR(VLOOKUP(E8,Préroulés_Indica[],6,FALSE),"-")</f>
        <v>Bud Lafleur</v>
      </c>
      <c r="G8" s="338">
        <f>IFERROR(VLOOKUP(E8,Préroulés_Indica[],16,FALSE),"-")</f>
        <v>9.5</v>
      </c>
      <c r="H8" s="321">
        <v>0.28000000000000003</v>
      </c>
      <c r="I8" s="320" t="s">
        <v>42</v>
      </c>
      <c r="J8" s="272" t="str">
        <f>IFERROR(VLOOKUP(E8,Préroulés_Indica[],8,FALSE),"")</f>
        <v>Fruité / Sucré</v>
      </c>
      <c r="K8" s="475" t="str">
        <f>IFERROR(VLOOKUP(E8,Préroulés_Indica[],2,FALSE),"-")</f>
        <v>Qc</v>
      </c>
    </row>
    <row r="9" spans="1:11" ht="23.25" customHeight="1">
      <c r="A9" s="253">
        <f>IFERROR(VLOOKUP(E9,Préroulés_Indica[],11,FALSE),"-")</f>
        <v>1</v>
      </c>
      <c r="B9" s="367" t="str">
        <f>IFERROR(VLOOKUP(E9,Préroulés_Indica[],12,FALSE),"-")</f>
        <v>x</v>
      </c>
      <c r="C9" s="318">
        <f>IFERROR(VLOOKUP(E9,Préroulés_Indica[],13,FALSE),"-")</f>
        <v>1</v>
      </c>
      <c r="D9" s="368" t="str">
        <f>IFERROR(VLOOKUP(E9,Préroulés_Indica[],14,FALSE),"-")</f>
        <v>g</v>
      </c>
      <c r="E9" s="500" t="s">
        <v>120</v>
      </c>
      <c r="F9" s="349" t="str">
        <f>IFERROR(VLOOKUP(E9,Préroulés_Indica[],6,FALSE),"-")</f>
        <v>Good Supply</v>
      </c>
      <c r="G9" s="338">
        <f>IFERROR(VLOOKUP(E9,Préroulés_Indica[],16,FALSE),"-")</f>
        <v>8.1</v>
      </c>
      <c r="H9" s="321">
        <v>0.23</v>
      </c>
      <c r="I9" s="320" t="s">
        <v>42</v>
      </c>
      <c r="J9" s="272" t="str">
        <f>IFERROR(VLOOKUP(E9,Préroulés_Indica[],8,FALSE),"")</f>
        <v>Fruité / Citronné</v>
      </c>
      <c r="K9" s="475" t="str">
        <f>IFERROR(VLOOKUP(E9,Préroulés_Indica[],2,FALSE),"-")</f>
        <v>-</v>
      </c>
    </row>
    <row r="10" spans="1:11" ht="23.25" customHeight="1">
      <c r="A10" s="253">
        <f>IFERROR(VLOOKUP(E10,Préroulés_Indica[],11,FALSE),"-")</f>
        <v>1</v>
      </c>
      <c r="B10" s="367" t="str">
        <f>IFERROR(VLOOKUP(E10,Préroulés_Indica[],12,FALSE),"-")</f>
        <v>x</v>
      </c>
      <c r="C10" s="318">
        <f>IFERROR(VLOOKUP(E10,Préroulés_Indica[],13,FALSE),"-")</f>
        <v>1</v>
      </c>
      <c r="D10" s="368" t="str">
        <f>IFERROR(VLOOKUP(E10,Préroulés_Indica[],14,FALSE),"-")</f>
        <v>g</v>
      </c>
      <c r="E10" s="500" t="s">
        <v>41</v>
      </c>
      <c r="F10" s="349" t="str">
        <f>IFERROR(VLOOKUP(E10,Préroulés_Indica[],6,FALSE),"-")</f>
        <v>Riff</v>
      </c>
      <c r="G10" s="338">
        <f>IFERROR(VLOOKUP(E10,Préroulés_Indica[],16,FALSE),"-")</f>
        <v>10.6</v>
      </c>
      <c r="H10" s="321">
        <v>0.21</v>
      </c>
      <c r="I10" s="320" t="s">
        <v>42</v>
      </c>
      <c r="J10" s="272" t="str">
        <f>IFERROR(VLOOKUP(E10,Préroulés_Indica[],8,FALSE),"")</f>
        <v>Fruité / -</v>
      </c>
      <c r="K10" s="475" t="str">
        <f>IFERROR(VLOOKUP(E10,Préroulés_Indica[],2,FALSE),"-")</f>
        <v>-</v>
      </c>
    </row>
    <row r="11" spans="1:11" ht="23.25" customHeight="1">
      <c r="A11" s="253">
        <f>IFERROR(VLOOKUP(E11,Préroulés_Indica[],11,FALSE),"-")</f>
        <v>2</v>
      </c>
      <c r="B11" s="367" t="str">
        <f>IFERROR(VLOOKUP(E11,Préroulés_Indica[],12,FALSE),"-")</f>
        <v>x</v>
      </c>
      <c r="C11" s="318">
        <f>IFERROR(VLOOKUP(E11,Préroulés_Indica[],13,FALSE),"-")</f>
        <v>0.5</v>
      </c>
      <c r="D11" s="368" t="str">
        <f>IFERROR(VLOOKUP(E11,Préroulés_Indica[],14,FALSE),"-")</f>
        <v>g</v>
      </c>
      <c r="E11" s="500" t="s">
        <v>122</v>
      </c>
      <c r="F11" s="349" t="str">
        <f>IFERROR(VLOOKUP(E11,Préroulés_Indica[],6,FALSE),"-")</f>
        <v>7ACRES</v>
      </c>
      <c r="G11" s="338">
        <f>IFERROR(VLOOKUP(E11,Préroulés_Indica[],16,FALSE),"-")</f>
        <v>9.5</v>
      </c>
      <c r="H11" s="321">
        <v>0.23</v>
      </c>
      <c r="I11" s="320" t="s">
        <v>42</v>
      </c>
      <c r="J11" s="272" t="str">
        <f>IFERROR(VLOOKUP(E11,Préroulés_Indica[],8,FALSE),"")</f>
        <v>Mouffette  / Terreux</v>
      </c>
      <c r="K11" s="475" t="str">
        <f>IFERROR(VLOOKUP(E11,Préroulés_Indica[],2,FALSE),"-")</f>
        <v>-</v>
      </c>
    </row>
    <row r="12" spans="1:11" ht="23.25" customHeight="1">
      <c r="A12" s="253">
        <f>IFERROR(VLOOKUP(E12,Préroulés_Indica[],11,FALSE),"-")</f>
        <v>2</v>
      </c>
      <c r="B12" s="367" t="str">
        <f>IFERROR(VLOOKUP(E12,Préroulés_Indica[],12,FALSE),"-")</f>
        <v>x</v>
      </c>
      <c r="C12" s="318">
        <f>IFERROR(VLOOKUP(E12,Préroulés_Indica[],13,FALSE),"-")</f>
        <v>0.5</v>
      </c>
      <c r="D12" s="368" t="str">
        <f>IFERROR(VLOOKUP(E12,Préroulés_Indica[],14,FALSE),"-")</f>
        <v>g</v>
      </c>
      <c r="E12" s="500" t="s">
        <v>123</v>
      </c>
      <c r="F12" s="702" t="str">
        <f>IFERROR(VLOOKUP(E12,Préroulés_Indica[],6,FALSE),"-")</f>
        <v>Irony</v>
      </c>
      <c r="G12" s="338">
        <f>IFERROR(VLOOKUP(E12,Préroulés_Indica[],16,FALSE),"-")</f>
        <v>8.3000000000000007</v>
      </c>
      <c r="H12" s="321">
        <v>0.22</v>
      </c>
      <c r="I12" s="320" t="s">
        <v>42</v>
      </c>
      <c r="J12" s="272" t="str">
        <f>IFERROR(VLOOKUP(E12,Préroulés_Indica[],8,FALSE),"")</f>
        <v>Fruité / Sucré</v>
      </c>
      <c r="K12" s="475" t="str">
        <f>IFERROR(VLOOKUP(E12,Préroulés_Indica[],2,FALSE),"-")</f>
        <v>Qc</v>
      </c>
    </row>
    <row r="13" spans="1:11" ht="23.25" customHeight="1">
      <c r="A13" s="253">
        <f>IFERROR(VLOOKUP(E13,Préroulés_Indica[],11,FALSE),"-")</f>
        <v>3</v>
      </c>
      <c r="B13" s="367" t="str">
        <f>IFERROR(VLOOKUP(E13,Préroulés_Indica[],12,FALSE),"-")</f>
        <v>x</v>
      </c>
      <c r="C13" s="318">
        <f>IFERROR(VLOOKUP(E13,Préroulés_Indica[],13,FALSE),"-")</f>
        <v>0.5</v>
      </c>
      <c r="D13" s="368" t="str">
        <f>IFERROR(VLOOKUP(E13,Préroulés_Indica[],14,FALSE),"-")</f>
        <v>g</v>
      </c>
      <c r="E13" s="500" t="s">
        <v>124</v>
      </c>
      <c r="F13" s="349" t="str">
        <f>IFERROR(VLOOKUP(E13,Préroulés_Indica[],6,FALSE),"-")</f>
        <v>Fleurons</v>
      </c>
      <c r="G13" s="338">
        <f>IFERROR(VLOOKUP(E13,Préroulés_Indica[],16,FALSE),"-")</f>
        <v>11.4</v>
      </c>
      <c r="H13" s="321">
        <v>0.27</v>
      </c>
      <c r="I13" s="320" t="s">
        <v>42</v>
      </c>
      <c r="J13" s="272" t="str">
        <f>IFERROR(VLOOKUP(E13,Préroulés_Indica[],8,FALSE),"")</f>
        <v>- / -</v>
      </c>
      <c r="K13" s="475" t="str">
        <f>IFERROR(VLOOKUP(E13,Préroulés_Indica[],2,FALSE),"-")</f>
        <v>Qc</v>
      </c>
    </row>
    <row r="14" spans="1:11" ht="23.25" customHeight="1">
      <c r="A14" s="253">
        <f>IFERROR(VLOOKUP(E14,Préroulés_Indica[],11,FALSE),"-")</f>
        <v>3</v>
      </c>
      <c r="B14" s="367" t="str">
        <f>IFERROR(VLOOKUP(E14,Préroulés_Indica[],12,FALSE),"-")</f>
        <v>x</v>
      </c>
      <c r="C14" s="318">
        <f>IFERROR(VLOOKUP(E14,Préroulés_Indica[],13,FALSE),"-")</f>
        <v>0.5</v>
      </c>
      <c r="D14" s="368" t="str">
        <f>IFERROR(VLOOKUP(E14,Préroulés_Indica[],14,FALSE),"-")</f>
        <v>g</v>
      </c>
      <c r="E14" s="500" t="s">
        <v>125</v>
      </c>
      <c r="F14" s="349" t="str">
        <f>IFERROR(VLOOKUP(E14,Préroulés_Indica[],6,FALSE),"-")</f>
        <v>San Rafael '71</v>
      </c>
      <c r="G14" s="338">
        <f>IFERROR(VLOOKUP(E14,Préroulés_Indica[],16,FALSE),"-")</f>
        <v>17</v>
      </c>
      <c r="H14" s="321">
        <v>0.24</v>
      </c>
      <c r="I14" s="320" t="s">
        <v>42</v>
      </c>
      <c r="J14" s="272" t="str">
        <f>IFERROR(VLOOKUP(E14,Préroulés_Indica[],8,FALSE),"")</f>
        <v>Sucré / Diesel</v>
      </c>
      <c r="K14" s="475" t="str">
        <f>IFERROR(VLOOKUP(E14,Préroulés_Indica[],2,FALSE),"-")</f>
        <v>-</v>
      </c>
    </row>
    <row r="15" spans="1:11" ht="23.25" customHeight="1">
      <c r="A15" s="253">
        <f>IFERROR(VLOOKUP(E15,Préroulés_Indica[],11,FALSE),"-")</f>
        <v>3</v>
      </c>
      <c r="B15" s="367" t="str">
        <f>IFERROR(VLOOKUP(E15,Préroulés_Indica[],12,FALSE),"-")</f>
        <v>x</v>
      </c>
      <c r="C15" s="318">
        <f>IFERROR(VLOOKUP(E15,Préroulés_Indica[],13,FALSE),"-")</f>
        <v>0.5</v>
      </c>
      <c r="D15" s="368" t="str">
        <f>IFERROR(VLOOKUP(E15,Préroulés_Indica[],14,FALSE),"-")</f>
        <v>g</v>
      </c>
      <c r="E15" s="500" t="s">
        <v>236</v>
      </c>
      <c r="F15" s="349" t="str">
        <f>IFERROR(VLOOKUP(E15,Préroulés_Indica[],6,FALSE),"-")</f>
        <v>The Loud Plug</v>
      </c>
      <c r="G15" s="338">
        <f>IFERROR(VLOOKUP(E15,Préroulés_Indica[],16,FALSE),"-")</f>
        <v>17</v>
      </c>
      <c r="H15" s="321">
        <v>0.24</v>
      </c>
      <c r="I15" s="320"/>
      <c r="J15" s="272" t="str">
        <f>IFERROR(VLOOKUP(E15,Préroulés_Indica[],8,FALSE),"")</f>
        <v>Épicé / Sucre</v>
      </c>
      <c r="K15" s="475" t="str">
        <f>IFERROR(VLOOKUP(E15,Préroulés_Indica[],2,FALSE),"-")</f>
        <v>Qc</v>
      </c>
    </row>
    <row r="16" spans="1:11" ht="23.25" customHeight="1">
      <c r="A16" s="253">
        <f>IFERROR(VLOOKUP(E16,Préroulés_Indica[],11,FALSE),"-")</f>
        <v>3</v>
      </c>
      <c r="B16" s="367" t="str">
        <f>IFERROR(VLOOKUP(E16,Préroulés_Indica[],12,FALSE),"-")</f>
        <v>x</v>
      </c>
      <c r="C16" s="318">
        <f>IFERROR(VLOOKUP(E16,Préroulés_Indica[],13,FALSE),"-")</f>
        <v>0.5</v>
      </c>
      <c r="D16" s="368" t="str">
        <f>IFERROR(VLOOKUP(E16,Préroulés_Indica[],14,FALSE),"-")</f>
        <v>g</v>
      </c>
      <c r="E16" s="500" t="s">
        <v>126</v>
      </c>
      <c r="F16" s="349" t="str">
        <f>IFERROR(VLOOKUP(E16,Préroulés_Indica[],6,FALSE),"-")</f>
        <v>Promenade</v>
      </c>
      <c r="G16" s="338">
        <f>IFERROR(VLOOKUP(E16,Préroulés_Indica[],16,FALSE),"-")</f>
        <v>10.6</v>
      </c>
      <c r="H16" s="321">
        <v>0.23</v>
      </c>
      <c r="I16" s="320" t="s">
        <v>42</v>
      </c>
      <c r="J16" s="272" t="str">
        <f>IFERROR(VLOOKUP(E16,Préroulés_Indica[],8,FALSE),"")</f>
        <v>Épicé / Moufette</v>
      </c>
      <c r="K16" s="475" t="str">
        <f>IFERROR(VLOOKUP(E16,Préroulés_Indica[],2,FALSE),"-")</f>
        <v>-</v>
      </c>
    </row>
    <row r="17" spans="1:11" ht="23.25" customHeight="1">
      <c r="A17" s="253">
        <f>IFERROR(VLOOKUP(E17,Préroulés_Indica[],11,FALSE),"-")</f>
        <v>3</v>
      </c>
      <c r="B17" s="367" t="str">
        <f>IFERROR(VLOOKUP(E17,Préroulés_Indica[],12,FALSE),"-")</f>
        <v>x</v>
      </c>
      <c r="C17" s="318">
        <f>IFERROR(VLOOKUP(E17,Préroulés_Indica[],13,FALSE),"-")</f>
        <v>0.5</v>
      </c>
      <c r="D17" s="368" t="str">
        <f>IFERROR(VLOOKUP(E17,Préroulés_Indica[],14,FALSE),"-")</f>
        <v>g</v>
      </c>
      <c r="E17" s="500" t="s">
        <v>127</v>
      </c>
      <c r="F17" s="349" t="str">
        <f>IFERROR(VLOOKUP(E17,Préroulés_Indica[],6,FALSE),"-")</f>
        <v>Promenade</v>
      </c>
      <c r="G17" s="338">
        <f>IFERROR(VLOOKUP(E17,Préroulés_Indica[],16,FALSE),"-")</f>
        <v>9.9</v>
      </c>
      <c r="H17" s="321">
        <v>0.21</v>
      </c>
      <c r="I17" s="320" t="s">
        <v>42</v>
      </c>
      <c r="J17" s="272" t="str">
        <f>IFERROR(VLOOKUP(E17,Préroulés_Indica[],8,FALSE),"")</f>
        <v>Sucré / Diesel</v>
      </c>
      <c r="K17" s="475" t="str">
        <f>IFERROR(VLOOKUP(E17,Préroulés_Indica[],2,FALSE),"-")</f>
        <v>-</v>
      </c>
    </row>
    <row r="18" spans="1:11" ht="23.25" customHeight="1">
      <c r="A18" s="253">
        <f>IFERROR(VLOOKUP(E18,Préroulés_Indica[],11,FALSE),"-")</f>
        <v>3</v>
      </c>
      <c r="B18" s="367" t="str">
        <f>IFERROR(VLOOKUP(E18,Préroulés_Indica[],12,FALSE),"-")</f>
        <v>x</v>
      </c>
      <c r="C18" s="318">
        <f>IFERROR(VLOOKUP(E18,Préroulés_Indica[],13,FALSE),"-")</f>
        <v>0.5</v>
      </c>
      <c r="D18" s="368" t="str">
        <f>IFERROR(VLOOKUP(E18,Préroulés_Indica[],14,FALSE),"-")</f>
        <v>g</v>
      </c>
      <c r="E18" s="500" t="s">
        <v>128</v>
      </c>
      <c r="F18" s="349" t="str">
        <f>IFERROR(VLOOKUP(E18,Préroulés_Indica[],6,FALSE),"-")</f>
        <v>San Rafael '71</v>
      </c>
      <c r="G18" s="338">
        <f>IFERROR(VLOOKUP(E18,Préroulés_Indica[],16,FALSE),"-")</f>
        <v>17</v>
      </c>
      <c r="H18" s="321">
        <v>0.21</v>
      </c>
      <c r="I18" s="320" t="s">
        <v>42</v>
      </c>
      <c r="J18" s="272" t="str">
        <f>IFERROR(VLOOKUP(E18,Préroulés_Indica[],8,FALSE),"")</f>
        <v>Citronné / Floral</v>
      </c>
      <c r="K18" s="475" t="str">
        <f>IFERROR(VLOOKUP(E18,Préroulés_Indica[],2,FALSE),"-")</f>
        <v>-</v>
      </c>
    </row>
    <row r="19" spans="1:11" ht="23.25" customHeight="1">
      <c r="A19" s="253">
        <f>IFERROR(VLOOKUP(E19,Préroulés_Indica[],11,FALSE),"-")</f>
        <v>3</v>
      </c>
      <c r="B19" s="367" t="str">
        <f>IFERROR(VLOOKUP(E19,Préroulés_Indica[],12,FALSE),"-")</f>
        <v>x</v>
      </c>
      <c r="C19" s="318">
        <f>IFERROR(VLOOKUP(E19,Préroulés_Indica[],13,FALSE),"-")</f>
        <v>0.5</v>
      </c>
      <c r="D19" s="368" t="str">
        <f>IFERROR(VLOOKUP(E19,Préroulés_Indica[],14,FALSE),"-")</f>
        <v>g</v>
      </c>
      <c r="E19" s="500" t="s">
        <v>237</v>
      </c>
      <c r="F19" s="349" t="str">
        <f>IFERROR(VLOOKUP(E19,Préroulés_Indica[],6,FALSE),"-")</f>
        <v>Hazo</v>
      </c>
      <c r="G19" s="338">
        <f>IFERROR(VLOOKUP(E19,Préroulés_Indica[],16,FALSE),"-")</f>
        <v>11</v>
      </c>
      <c r="H19" s="321">
        <v>0.17</v>
      </c>
      <c r="I19" s="320" t="s">
        <v>42</v>
      </c>
      <c r="J19" s="272" t="str">
        <f>IFERROR(VLOOKUP(E19,Préroulés_Indica[],8,FALSE),"")</f>
        <v>Fruité / Sucre</v>
      </c>
      <c r="K19" s="475" t="str">
        <f>IFERROR(VLOOKUP(E19,Préroulés_Indica[],2,FALSE),"-")</f>
        <v>Qc</v>
      </c>
    </row>
    <row r="20" spans="1:11" ht="23.25" customHeight="1">
      <c r="A20" s="253">
        <f>IFERROR(VLOOKUP(E20,Préroulés_Indica[],11,FALSE),"-")</f>
        <v>5</v>
      </c>
      <c r="B20" s="367" t="str">
        <f>IFERROR(VLOOKUP(E20,Préroulés_Indica[],12,FALSE),"-")</f>
        <v>x</v>
      </c>
      <c r="C20" s="318">
        <f>IFERROR(VLOOKUP(E20,Préroulés_Indica[],13,FALSE),"-")</f>
        <v>0.5</v>
      </c>
      <c r="D20" s="368" t="str">
        <f>IFERROR(VLOOKUP(E20,Préroulés_Indica[],14,FALSE),"-")</f>
        <v>g</v>
      </c>
      <c r="E20" s="500" t="s">
        <v>238</v>
      </c>
      <c r="F20" s="349" t="str">
        <f>IFERROR(VLOOKUP(E20,Préroulés_Indica[],6,FALSE),"-")</f>
        <v>Pecko</v>
      </c>
      <c r="G20" s="338">
        <f>IFERROR(VLOOKUP(E20,Préroulés_Indica[],16,FALSE),"-")</f>
        <v>41.4</v>
      </c>
      <c r="H20" s="321">
        <v>0.28999999999999998</v>
      </c>
      <c r="I20" s="320" t="s">
        <v>42</v>
      </c>
      <c r="J20" s="272" t="str">
        <f>IFERROR(VLOOKUP(E20,Préroulés_Indica[],8,FALSE),"")</f>
        <v>Diesel / -</v>
      </c>
      <c r="K20" s="475" t="str">
        <f>IFERROR(VLOOKUP(E20,Préroulés_Indica[],2,FALSE),"-")</f>
        <v>Qc</v>
      </c>
    </row>
    <row r="21" spans="1:11" ht="23.25" customHeight="1">
      <c r="A21" s="253">
        <f>IFERROR(VLOOKUP(E21,Préroulés_Indica[],11,FALSE),"-")</f>
        <v>5</v>
      </c>
      <c r="B21" s="367" t="str">
        <f>IFERROR(VLOOKUP(E21,Préroulés_Indica[],12,FALSE),"-")</f>
        <v>x</v>
      </c>
      <c r="C21" s="318">
        <f>IFERROR(VLOOKUP(E21,Préroulés_Indica[],13,FALSE),"-")</f>
        <v>0.5</v>
      </c>
      <c r="D21" s="368" t="str">
        <f>IFERROR(VLOOKUP(E21,Préroulés_Indica[],14,FALSE),"-")</f>
        <v>g</v>
      </c>
      <c r="E21" s="500" t="s">
        <v>129</v>
      </c>
      <c r="F21" s="349" t="str">
        <f>IFERROR(VLOOKUP(E21,Préroulés_Indica[],6,FALSE),"-")</f>
        <v>Ono Cannabis</v>
      </c>
      <c r="G21" s="338">
        <f>IFERROR(VLOOKUP(E21,Préroulés_Indica[],16,FALSE),"-")</f>
        <v>24.9</v>
      </c>
      <c r="H21" s="321">
        <v>0.28999999999999998</v>
      </c>
      <c r="I21" s="320" t="s">
        <v>42</v>
      </c>
      <c r="J21" s="272" t="str">
        <f>IFERROR(VLOOKUP(E21,Préroulés_Indica[],8,FALSE),"")</f>
        <v>Fruité / Sucré</v>
      </c>
      <c r="K21" s="475" t="str">
        <f>IFERROR(VLOOKUP(E21,Préroulés_Indica[],2,FALSE),"-")</f>
        <v>Qc</v>
      </c>
    </row>
    <row r="22" spans="1:11" ht="23.25" customHeight="1">
      <c r="A22" s="253">
        <f>IFERROR(VLOOKUP(E22,Préroulés_Indica[],11,FALSE),"-")</f>
        <v>5</v>
      </c>
      <c r="B22" s="367" t="str">
        <f>IFERROR(VLOOKUP(E22,Préroulés_Indica[],12,FALSE),"-")</f>
        <v>x</v>
      </c>
      <c r="C22" s="318">
        <f>IFERROR(VLOOKUP(E22,Préroulés_Indica[],13,FALSE),"-")</f>
        <v>0.5</v>
      </c>
      <c r="D22" s="368" t="str">
        <f>IFERROR(VLOOKUP(E22,Préroulés_Indica[],14,FALSE),"-")</f>
        <v>g</v>
      </c>
      <c r="E22" s="500" t="s">
        <v>130</v>
      </c>
      <c r="F22" s="349" t="str">
        <f>IFERROR(VLOOKUP(E22,Préroulés_Indica[],6,FALSE),"-")</f>
        <v>R'Belle</v>
      </c>
      <c r="G22" s="338">
        <f>IFERROR(VLOOKUP(E22,Préroulés_Indica[],16,FALSE),"-")</f>
        <v>22.9</v>
      </c>
      <c r="H22" s="321">
        <v>0.28000000000000003</v>
      </c>
      <c r="I22" s="320" t="s">
        <v>42</v>
      </c>
      <c r="J22" s="272" t="str">
        <f>IFERROR(VLOOKUP(E22,Préroulés_Indica[],8,FALSE),"")</f>
        <v>Fruité / Épicé</v>
      </c>
      <c r="K22" s="475" t="str">
        <f>IFERROR(VLOOKUP(E22,Préroulés_Indica[],2,FALSE),"-")</f>
        <v>Qc</v>
      </c>
    </row>
    <row r="23" spans="1:11" ht="23.25" customHeight="1">
      <c r="A23" s="253">
        <f>IFERROR(VLOOKUP(E23,Préroulés_Indica[],11,FALSE),"-")</f>
        <v>5</v>
      </c>
      <c r="B23" s="367" t="str">
        <f>IFERROR(VLOOKUP(E23,Préroulés_Indica[],12,FALSE),"-")</f>
        <v>x</v>
      </c>
      <c r="C23" s="318">
        <f>IFERROR(VLOOKUP(E23,Préroulés_Indica[],13,FALSE),"-")</f>
        <v>0.5</v>
      </c>
      <c r="D23" s="368" t="str">
        <f>IFERROR(VLOOKUP(E23,Préroulés_Indica[],14,FALSE),"-")</f>
        <v>g</v>
      </c>
      <c r="E23" s="500" t="s">
        <v>239</v>
      </c>
      <c r="F23" s="349" t="str">
        <f>IFERROR(VLOOKUP(E23,Préroulés_Indica[],6,FALSE),"-")</f>
        <v>Tribal</v>
      </c>
      <c r="G23" s="994">
        <f>IFERROR(VLOOKUP(E23,Préroulés_Indica[],16,FALSE),"-")</f>
        <v>23.6</v>
      </c>
      <c r="H23" s="321">
        <v>0.26</v>
      </c>
      <c r="I23" s="320" t="s">
        <v>42</v>
      </c>
      <c r="J23" s="272" t="str">
        <f>IFERROR(VLOOKUP(E23,Préroulés_Indica[],8,FALSE),"")</f>
        <v>Floral / Sucre</v>
      </c>
      <c r="K23" s="475" t="str">
        <f>IFERROR(VLOOKUP(E23,Préroulés_Indica[],2,FALSE),"-")</f>
        <v>Qc</v>
      </c>
    </row>
    <row r="24" spans="1:11" ht="23.25" customHeight="1">
      <c r="A24" s="253">
        <f>IFERROR(VLOOKUP(E24,Préroulés_Indica[],11,FALSE),"-")</f>
        <v>5</v>
      </c>
      <c r="B24" s="367" t="str">
        <f>IFERROR(VLOOKUP(E24,Préroulés_Indica[],12,FALSE),"-")</f>
        <v>x</v>
      </c>
      <c r="C24" s="318">
        <f>IFERROR(VLOOKUP(E24,Préroulés_Indica[],13,FALSE),"-")</f>
        <v>0.5</v>
      </c>
      <c r="D24" s="368" t="str">
        <f>IFERROR(VLOOKUP(E24,Préroulés_Indica[],14,FALSE),"-")</f>
        <v>g</v>
      </c>
      <c r="E24" s="500" t="s">
        <v>131</v>
      </c>
      <c r="F24" s="349" t="str">
        <f>IFERROR(VLOOKUP(E24,Préroulés_Indica[],6,FALSE),"-")</f>
        <v>Tribal</v>
      </c>
      <c r="G24" s="338">
        <f>IFERROR(VLOOKUP(E24,Préroulés_Indica[],16,FALSE),"-")</f>
        <v>23</v>
      </c>
      <c r="H24" s="321">
        <v>0.25</v>
      </c>
      <c r="I24" s="320" t="s">
        <v>42</v>
      </c>
      <c r="J24" s="272" t="str">
        <f>IFERROR(VLOOKUP(E24,Préroulés_Indica[],8,FALSE),"")</f>
        <v>Diesel / Fruité</v>
      </c>
      <c r="K24" s="475" t="str">
        <f>IFERROR(VLOOKUP(E24,Préroulés_Indica[],2,FALSE),"-")</f>
        <v>Qc</v>
      </c>
    </row>
    <row r="25" spans="1:11" ht="23.25" customHeight="1">
      <c r="A25" s="253">
        <f>IFERROR(VLOOKUP(E25,Préroulés_Indica[],11,FALSE),"-")</f>
        <v>5</v>
      </c>
      <c r="B25" s="367" t="str">
        <f>IFERROR(VLOOKUP(E25,Préroulés_Indica[],12,FALSE),"-")</f>
        <v>x</v>
      </c>
      <c r="C25" s="318">
        <f>IFERROR(VLOOKUP(E25,Préroulés_Indica[],13,FALSE),"-")</f>
        <v>0.5</v>
      </c>
      <c r="D25" s="368" t="str">
        <f>IFERROR(VLOOKUP(E25,Préroulés_Indica[],14,FALSE),"-")</f>
        <v>g</v>
      </c>
      <c r="E25" s="500" t="s">
        <v>132</v>
      </c>
      <c r="F25" s="349" t="str">
        <f>IFERROR(VLOOKUP(E25,Préroulés_Indica[],6,FALSE),"-")</f>
        <v>Tribal</v>
      </c>
      <c r="G25" s="338">
        <f>IFERROR(VLOOKUP(E25,Préroulés_Indica[],16,FALSE),"-")</f>
        <v>23</v>
      </c>
      <c r="H25" s="321">
        <v>0.24</v>
      </c>
      <c r="I25" s="320" t="s">
        <v>42</v>
      </c>
      <c r="J25" s="272" t="str">
        <f>IFERROR(VLOOKUP(E25,Préroulés_Indica[],8,FALSE),"")</f>
        <v>Épicé / Sucré</v>
      </c>
      <c r="K25" s="475" t="str">
        <f>IFERROR(VLOOKUP(E25,Préroulés_Indica[],2,FALSE),"-")</f>
        <v>Qc</v>
      </c>
    </row>
    <row r="26" spans="1:11" ht="23.25" customHeight="1">
      <c r="A26" s="253">
        <f>IFERROR(VLOOKUP(E26,Préroulés_Indica[],11,FALSE),"-")</f>
        <v>5</v>
      </c>
      <c r="B26" s="367" t="str">
        <f>IFERROR(VLOOKUP(E26,Préroulés_Indica[],12,FALSE),"-")</f>
        <v>x</v>
      </c>
      <c r="C26" s="318">
        <f>IFERROR(VLOOKUP(E26,Préroulés_Indica[],13,FALSE),"-")</f>
        <v>0.5</v>
      </c>
      <c r="D26" s="368" t="str">
        <f>IFERROR(VLOOKUP(E26,Préroulés_Indica[],14,FALSE),"-")</f>
        <v>g</v>
      </c>
      <c r="E26" s="500" t="s">
        <v>133</v>
      </c>
      <c r="F26" s="349" t="str">
        <f>IFERROR(VLOOKUP(E26,Préroulés_Indica[],6,FALSE),"-")</f>
        <v>Tribal</v>
      </c>
      <c r="G26" s="338">
        <f>IFERROR(VLOOKUP(E26,Préroulés_Indica[],16,FALSE),"-")</f>
        <v>23</v>
      </c>
      <c r="H26" s="321">
        <v>0.21</v>
      </c>
      <c r="I26" s="320" t="s">
        <v>42</v>
      </c>
      <c r="J26" s="272" t="str">
        <f>IFERROR(VLOOKUP(E26,Préroulés_Indica[],8,FALSE),"")</f>
        <v>Diesel / Épicé</v>
      </c>
      <c r="K26" s="475" t="str">
        <f>IFERROR(VLOOKUP(E26,Préroulés_Indica[],2,FALSE),"-")</f>
        <v>Qc</v>
      </c>
    </row>
    <row r="27" spans="1:11" ht="23.25" customHeight="1">
      <c r="A27" s="253">
        <f>IFERROR(VLOOKUP(E27,Préroulés_Indica[],11,FALSE),"-")</f>
        <v>6</v>
      </c>
      <c r="B27" s="367" t="str">
        <f>IFERROR(VLOOKUP(E27,Préroulés_Indica[],12,FALSE),"-")</f>
        <v>x</v>
      </c>
      <c r="C27" s="318">
        <f>IFERROR(VLOOKUP(E27,Préroulés_Indica[],13,FALSE),"-")</f>
        <v>0.35</v>
      </c>
      <c r="D27" s="368" t="str">
        <f>IFERROR(VLOOKUP(E27,Préroulés_Indica[],14,FALSE),"-")</f>
        <v>g</v>
      </c>
      <c r="E27" s="500" t="s">
        <v>134</v>
      </c>
      <c r="F27" s="349" t="str">
        <f>IFERROR(VLOOKUP(E27,Préroulés_Indica[],6,FALSE),"-")</f>
        <v>Fleurons</v>
      </c>
      <c r="G27" s="338">
        <f>IFERROR(VLOOKUP(E27,Préroulés_Indica[],16,FALSE),"-")</f>
        <v>17.5</v>
      </c>
      <c r="H27" s="321">
        <v>0.27</v>
      </c>
      <c r="I27" s="320" t="s">
        <v>42</v>
      </c>
      <c r="J27" s="272" t="str">
        <f>IFERROR(VLOOKUP(E27,Préroulés_Indica[],8,FALSE),"")</f>
        <v>- / -</v>
      </c>
      <c r="K27" s="475" t="str">
        <f>IFERROR(VLOOKUP(E27,Préroulés_Indica[],2,FALSE),"-")</f>
        <v>Qc</v>
      </c>
    </row>
    <row r="28" spans="1:11" ht="23.25" customHeight="1">
      <c r="A28" s="253">
        <f>IFERROR(VLOOKUP(E28,Préroulés_Indica[],11,FALSE),"-")</f>
        <v>7</v>
      </c>
      <c r="B28" s="367" t="str">
        <f>IFERROR(VLOOKUP(E28,Préroulés_Indica[],12,FALSE),"-")</f>
        <v>x</v>
      </c>
      <c r="C28" s="318">
        <f>IFERROR(VLOOKUP(E28,Préroulés_Indica[],13,FALSE),"-")</f>
        <v>0.5</v>
      </c>
      <c r="D28" s="368" t="str">
        <f>IFERROR(VLOOKUP(E28,Préroulés_Indica[],14,FALSE),"-")</f>
        <v>g</v>
      </c>
      <c r="E28" s="500" t="s">
        <v>135</v>
      </c>
      <c r="F28" s="349" t="str">
        <f>IFERROR(VLOOKUP(E28,Préroulés_Indica[],6,FALSE),"-")</f>
        <v>San Rafael '71</v>
      </c>
      <c r="G28" s="338">
        <f>IFERROR(VLOOKUP(E28,Préroulés_Indica[],16,FALSE),"-")</f>
        <v>31.1</v>
      </c>
      <c r="H28" s="321">
        <v>0.26</v>
      </c>
      <c r="I28" s="320" t="s">
        <v>42</v>
      </c>
      <c r="J28" s="272" t="str">
        <f>IFERROR(VLOOKUP(E28,Préroulés_Indica[],8,FALSE),"")</f>
        <v>Fruité / Épicé</v>
      </c>
      <c r="K28" s="475" t="str">
        <f>IFERROR(VLOOKUP(E28,Préroulés_Indica[],2,FALSE),"-")</f>
        <v>-</v>
      </c>
    </row>
    <row r="29" spans="1:11" ht="23.25" customHeight="1">
      <c r="A29" s="253">
        <f>IFERROR(VLOOKUP(E29,Préroulés_Indica[],11,FALSE),"-")</f>
        <v>7</v>
      </c>
      <c r="B29" s="367" t="str">
        <f>IFERROR(VLOOKUP(E29,Préroulés_Indica[],12,FALSE),"-")</f>
        <v>x</v>
      </c>
      <c r="C29" s="318">
        <f>IFERROR(VLOOKUP(E29,Préroulés_Indica[],13,FALSE),"-")</f>
        <v>0.5</v>
      </c>
      <c r="D29" s="368" t="str">
        <f>IFERROR(VLOOKUP(E29,Préroulés_Indica[],14,FALSE),"-")</f>
        <v>g</v>
      </c>
      <c r="E29" s="500" t="s">
        <v>136</v>
      </c>
      <c r="F29" s="349" t="str">
        <f>IFERROR(VLOOKUP(E29,Préroulés_Indica[],6,FALSE),"-")</f>
        <v>Daily Special</v>
      </c>
      <c r="G29" s="338">
        <f>IFERROR(VLOOKUP(E29,Préroulés_Indica[],16,FALSE),"-")</f>
        <v>24.6</v>
      </c>
      <c r="H29" s="321">
        <v>0.24</v>
      </c>
      <c r="I29" s="320" t="s">
        <v>42</v>
      </c>
      <c r="J29" s="272" t="str">
        <f>IFERROR(VLOOKUP(E29,Préroulés_Indica[],8,FALSE),"")</f>
        <v>Diesel / Épicé</v>
      </c>
      <c r="K29" s="475" t="str">
        <f>IFERROR(VLOOKUP(E29,Préroulés_Indica[],2,FALSE),"-")</f>
        <v>-</v>
      </c>
    </row>
    <row r="30" spans="1:11" ht="23.25" customHeight="1">
      <c r="A30" s="253">
        <f>IFERROR(VLOOKUP(E30,Préroulés_Indica[],11,FALSE),"-")</f>
        <v>9</v>
      </c>
      <c r="B30" s="367" t="str">
        <f>IFERROR(VLOOKUP(E30,Préroulés_Indica[],12,FALSE),"-")</f>
        <v>x</v>
      </c>
      <c r="C30" s="318">
        <f>IFERROR(VLOOKUP(E30,Préroulés_Indica[],13,FALSE),"-")</f>
        <v>0.45</v>
      </c>
      <c r="D30" s="368" t="str">
        <f>IFERROR(VLOOKUP(E30,Préroulés_Indica[],14,FALSE),"-")</f>
        <v>g</v>
      </c>
      <c r="E30" s="500" t="s">
        <v>137</v>
      </c>
      <c r="F30" s="349" t="str">
        <f>IFERROR(VLOOKUP(E30,Préroulés_Indica[],6,FALSE),"-")</f>
        <v>Bleuh</v>
      </c>
      <c r="G30" s="338">
        <f>IFERROR(VLOOKUP(E30,Préroulés_Indica[],16,FALSE),"-")</f>
        <v>30</v>
      </c>
      <c r="H30" s="321">
        <v>0.28000000000000003</v>
      </c>
      <c r="I30" s="320" t="s">
        <v>42</v>
      </c>
      <c r="J30" s="272" t="str">
        <f>IFERROR(VLOOKUP(E30,Préroulés_Indica[],8,FALSE),"")</f>
        <v>- / -</v>
      </c>
      <c r="K30" s="475" t="str">
        <f>IFERROR(VLOOKUP(E30,Préroulés_Indica[],2,FALSE),"-")</f>
        <v>Qc</v>
      </c>
    </row>
    <row r="31" spans="1:11" ht="23.25" customHeight="1">
      <c r="A31" s="253">
        <f>IFERROR(VLOOKUP(E31,Préroulés_Indica[],11,FALSE),"-")</f>
        <v>10</v>
      </c>
      <c r="B31" s="367" t="str">
        <f>IFERROR(VLOOKUP(E31,Préroulés_Indica[],12,FALSE),"-")</f>
        <v>x</v>
      </c>
      <c r="C31" s="318">
        <f>IFERROR(VLOOKUP(E31,Préroulés_Indica[],13,FALSE),"-")</f>
        <v>0.35</v>
      </c>
      <c r="D31" s="368" t="str">
        <f>IFERROR(VLOOKUP(E31,Préroulés_Indica[],14,FALSE),"-")</f>
        <v>g</v>
      </c>
      <c r="E31" s="500" t="s">
        <v>240</v>
      </c>
      <c r="F31" s="349" t="str">
        <f>IFERROR(VLOOKUP(E31,Préroulés_Indica[],6,FALSE),"-")</f>
        <v>Fleurs de Lise</v>
      </c>
      <c r="G31" s="338">
        <f>IFERROR(VLOOKUP(E31,Préroulés_Indica[],16,FALSE),"-")</f>
        <v>28.7</v>
      </c>
      <c r="H31" s="321">
        <v>0.25</v>
      </c>
      <c r="I31" s="320" t="s">
        <v>42</v>
      </c>
      <c r="J31" s="272" t="str">
        <f>IFERROR(VLOOKUP(E31,Préroulés_Indica[],8,FALSE),"")</f>
        <v>Citronné / Diesel</v>
      </c>
      <c r="K31" s="475" t="str">
        <f>IFERROR(VLOOKUP(E31,Préroulés_Indica[],2,FALSE),"-")</f>
        <v>Qc</v>
      </c>
    </row>
    <row r="32" spans="1:11" ht="23.25" customHeight="1">
      <c r="A32" s="253">
        <f>IFERROR(VLOOKUP(E32,Préroulés_Indica[],11,FALSE),"-")</f>
        <v>10</v>
      </c>
      <c r="B32" s="367" t="str">
        <f>IFERROR(VLOOKUP(E32,Préroulés_Indica[],12,FALSE),"-")</f>
        <v>x</v>
      </c>
      <c r="C32" s="318">
        <f>IFERROR(VLOOKUP(E32,Préroulés_Indica[],13,FALSE),"-")</f>
        <v>0.35</v>
      </c>
      <c r="D32" s="368" t="str">
        <f>IFERROR(VLOOKUP(E32,Préroulés_Indica[],14,FALSE),"-")</f>
        <v>g</v>
      </c>
      <c r="E32" s="500" t="s">
        <v>139</v>
      </c>
      <c r="F32" s="702" t="str">
        <f>IFERROR(VLOOKUP(E32,Préroulés_Indica[],6,FALSE),"-")</f>
        <v>Original Stash</v>
      </c>
      <c r="G32" s="338">
        <f>IFERROR(VLOOKUP(E32,Préroulés_Indica[],16,FALSE),"-")</f>
        <v>28.1</v>
      </c>
      <c r="H32" s="321">
        <v>0.22</v>
      </c>
      <c r="I32" s="320" t="s">
        <v>42</v>
      </c>
      <c r="J32" s="272" t="str">
        <f>IFERROR(VLOOKUP(E32,Préroulés_Indica[],8,FALSE),"")</f>
        <v xml:space="preserve">Mouffette / </v>
      </c>
      <c r="K32" s="475" t="str">
        <f>IFERROR(VLOOKUP(E32,Préroulés_Indica[],2,FALSE),"-")</f>
        <v>Qc</v>
      </c>
    </row>
    <row r="33" spans="1:19" ht="23.25" customHeight="1">
      <c r="A33" s="253">
        <f>IFERROR(VLOOKUP(E33,Préroulés_Indica[],11,FALSE),"-")</f>
        <v>10</v>
      </c>
      <c r="B33" s="367" t="str">
        <f>IFERROR(VLOOKUP(E33,Préroulés_Indica[],12,FALSE),"-")</f>
        <v>x</v>
      </c>
      <c r="C33" s="318">
        <f>IFERROR(VLOOKUP(E33,Préroulés_Indica[],13,FALSE),"-")</f>
        <v>0.35</v>
      </c>
      <c r="D33" s="368" t="str">
        <f>IFERROR(VLOOKUP(E33,Préroulés_Indica[],14,FALSE),"-")</f>
        <v>g</v>
      </c>
      <c r="E33" s="500" t="s">
        <v>140</v>
      </c>
      <c r="F33" s="349" t="str">
        <f>IFERROR(VLOOKUP(E33,Préroulés_Indica[],6,FALSE),"-")</f>
        <v>Color Cannabis</v>
      </c>
      <c r="G33" s="338">
        <f>IFERROR(VLOOKUP(E33,Préroulés_Indica[],16,FALSE),"-")</f>
        <v>22.2</v>
      </c>
      <c r="H33" s="321">
        <v>0.2</v>
      </c>
      <c r="I33" s="320" t="s">
        <v>42</v>
      </c>
      <c r="J33" s="272" t="str">
        <f>IFERROR(VLOOKUP(E33,Préroulés_Indica[],8,FALSE),"")</f>
        <v>Fruité / Floral</v>
      </c>
      <c r="K33" s="475" t="str">
        <f>IFERROR(VLOOKUP(E33,Préroulés_Indica[],2,FALSE),"-")</f>
        <v>-</v>
      </c>
    </row>
    <row r="34" spans="1:19" ht="23.25">
      <c r="A34" s="253">
        <f>IFERROR(VLOOKUP(E34,Préroulés_Indica[],11,FALSE),"-")</f>
        <v>10</v>
      </c>
      <c r="B34" s="367" t="str">
        <f>IFERROR(VLOOKUP(E34,Préroulés_Indica[],12,FALSE),"-")</f>
        <v>x</v>
      </c>
      <c r="C34" s="318">
        <f>IFERROR(VLOOKUP(E34,Préroulés_Indica[],13,FALSE),"-")</f>
        <v>0.35</v>
      </c>
      <c r="D34" s="368" t="str">
        <f>IFERROR(VLOOKUP(E34,Préroulés_Indica[],14,FALSE),"-")</f>
        <v>g</v>
      </c>
      <c r="E34" s="500" t="s">
        <v>141</v>
      </c>
      <c r="F34" s="349" t="str">
        <f>IFERROR(VLOOKUP(E34,Préroulés_Indica[],6,FALSE),"-")</f>
        <v>Vert</v>
      </c>
      <c r="G34" s="338">
        <f>IFERROR(VLOOKUP(E34,Préroulés_Indica[],16,FALSE),"-")</f>
        <v>29.2</v>
      </c>
      <c r="H34" s="321">
        <v>0.04</v>
      </c>
      <c r="I34" s="320">
        <v>0.12</v>
      </c>
      <c r="J34" s="272" t="str">
        <f>IFERROR(VLOOKUP(E34,Préroulés_Indica[],8,FALSE),"")</f>
        <v>Sucré / Fruité</v>
      </c>
      <c r="K34" s="475" t="str">
        <f>IFERROR(VLOOKUP(E34,Préroulés_Indica[],2,FALSE),"-")</f>
        <v>Qc</v>
      </c>
    </row>
    <row r="35" spans="1:19" ht="23.25">
      <c r="A35" s="253">
        <f>IFERROR(VLOOKUP(E35,Préroulés_Indica[],11,FALSE),"-")</f>
        <v>12</v>
      </c>
      <c r="B35" s="367" t="str">
        <f>IFERROR(VLOOKUP(E35,Préroulés_Indica[],12,FALSE),"-")</f>
        <v>x</v>
      </c>
      <c r="C35" s="318">
        <f>IFERROR(VLOOKUP(E35,Préroulés_Indica[],13,FALSE),"-")</f>
        <v>0.5</v>
      </c>
      <c r="D35" s="368" t="str">
        <f>IFERROR(VLOOKUP(E35,Préroulés_Indica[],14,FALSE),"-")</f>
        <v>g</v>
      </c>
      <c r="E35" s="500" t="s">
        <v>241</v>
      </c>
      <c r="F35" s="349" t="str">
        <f>IFERROR(VLOOKUP(E35,Préroulés_Indica[],6,FALSE),"-")</f>
        <v>Agropod</v>
      </c>
      <c r="G35" s="338">
        <f>IFERROR(VLOOKUP(E35,Préroulés_Indica[],16,FALSE),"-")</f>
        <v>44.2</v>
      </c>
      <c r="H35" s="321">
        <v>0.28000000000000003</v>
      </c>
      <c r="I35" s="320" t="s">
        <v>42</v>
      </c>
      <c r="J35" s="272" t="str">
        <f>IFERROR(VLOOKUP(E35,Préroulés_Indica[],8,FALSE),"")</f>
        <v>Citronné / Fruité</v>
      </c>
      <c r="K35" s="475" t="str">
        <f>IFERROR(VLOOKUP(E35,Préroulés_Indica[],2,FALSE),"-")</f>
        <v>Qc</v>
      </c>
    </row>
    <row r="36" spans="1:19" ht="23.25">
      <c r="A36" s="253">
        <f>IFERROR(VLOOKUP(E36,Préroulés_Indica[],11,FALSE),"-")</f>
        <v>12</v>
      </c>
      <c r="B36" s="367" t="str">
        <f>IFERROR(VLOOKUP(E36,Préroulés_Indica[],12,FALSE),"-")</f>
        <v>x</v>
      </c>
      <c r="C36" s="318">
        <f>IFERROR(VLOOKUP(E36,Préroulés_Indica[],13,FALSE),"-")</f>
        <v>0.5</v>
      </c>
      <c r="D36" s="368" t="str">
        <f>IFERROR(VLOOKUP(E36,Préroulés_Indica[],14,FALSE),"-")</f>
        <v>g</v>
      </c>
      <c r="E36" s="500" t="s">
        <v>58</v>
      </c>
      <c r="F36" s="349" t="str">
        <f>IFERROR(VLOOKUP(E36,Préroulés_Indica[],6,FALSE),"-")</f>
        <v>Hexo Plus</v>
      </c>
      <c r="G36" s="338">
        <f>IFERROR(VLOOKUP(E36,Préroulés_Indica[],16,FALSE),"-")</f>
        <v>46.7</v>
      </c>
      <c r="H36" s="321">
        <v>0.23</v>
      </c>
      <c r="I36" s="320" t="s">
        <v>42</v>
      </c>
      <c r="J36" s="272" t="str">
        <f>IFERROR(VLOOKUP(E36,Préroulés_Indica[],8,FALSE),"")</f>
        <v>Fruité / Épicé</v>
      </c>
      <c r="K36" s="475" t="str">
        <f>IFERROR(VLOOKUP(E36,Préroulés_Indica[],2,FALSE),"-")</f>
        <v>Qc</v>
      </c>
    </row>
    <row r="37" spans="1:19" ht="23.25">
      <c r="A37" s="253">
        <f>IFERROR(VLOOKUP(E37,Préroulés_Indica[],11,FALSE),"-")</f>
        <v>12</v>
      </c>
      <c r="B37" s="317" t="str">
        <f>IFERROR(VLOOKUP(E37,Préroulés_Indica[],12,FALSE),"-")</f>
        <v>x</v>
      </c>
      <c r="C37" s="318">
        <f>IFERROR(VLOOKUP(E37,Préroulés_Indica[],13,FALSE),"-")</f>
        <v>0.5</v>
      </c>
      <c r="D37" s="319" t="str">
        <f>IFERROR(VLOOKUP(E37,Préroulés_Indica[],14,FALSE),"-")</f>
        <v>g</v>
      </c>
      <c r="E37" s="500" t="s">
        <v>57</v>
      </c>
      <c r="F37" s="348" t="str">
        <f>IFERROR(VLOOKUP(E37,Préroulés_Indica[],6,FALSE),"-")</f>
        <v>QcGoldtech</v>
      </c>
      <c r="G37" s="335">
        <f>IFERROR(VLOOKUP(E37,Préroulés_Indica[],16,FALSE),"-")</f>
        <v>49.7</v>
      </c>
      <c r="H37" s="321">
        <v>0.22</v>
      </c>
      <c r="I37" s="320" t="s">
        <v>42</v>
      </c>
      <c r="J37" s="256" t="str">
        <f>IFERROR(VLOOKUP(E37,Préroulés_Indica[],8,FALSE),"")</f>
        <v>Terreux / Sucré</v>
      </c>
      <c r="K37" s="475" t="str">
        <f>IFERROR(VLOOKUP(E37,Préroulés_Indica[],2,FALSE),"-")</f>
        <v>Qc</v>
      </c>
    </row>
    <row r="38" spans="1:19" ht="23.25" customHeight="1">
      <c r="A38" s="253">
        <f>IFERROR(VLOOKUP(E38,Préroulés_Indica[],11,FALSE),"-")</f>
        <v>14</v>
      </c>
      <c r="B38" s="367" t="str">
        <f>IFERROR(VLOOKUP(E38,Préroulés_Indica[],12,FALSE),"-")</f>
        <v>x</v>
      </c>
      <c r="C38" s="318">
        <f>IFERROR(VLOOKUP(E38,Préroulés_Indica[],13,FALSE),"-")</f>
        <v>0.5</v>
      </c>
      <c r="D38" s="368" t="str">
        <f>IFERROR(VLOOKUP(E38,Préroulés_Indica[],14,FALSE),"-")</f>
        <v>g</v>
      </c>
      <c r="E38" s="500" t="s">
        <v>142</v>
      </c>
      <c r="F38" s="349" t="str">
        <f>IFERROR(VLOOKUP(E38,Préroulés_Indica[],6,FALSE),"-")</f>
        <v>Shred</v>
      </c>
      <c r="G38" s="994">
        <f>IFERROR(VLOOKUP(E38,Préroulés_Indica[],16,FALSE),"-")</f>
        <v>43.9</v>
      </c>
      <c r="H38" s="321">
        <v>0.24</v>
      </c>
      <c r="I38" s="320" t="s">
        <v>42</v>
      </c>
      <c r="J38" s="272" t="str">
        <f>IFERROR(VLOOKUP(E38,Préroulés_Indica[],8,FALSE),"")</f>
        <v>Diesel / Moufette</v>
      </c>
      <c r="K38" s="475" t="str">
        <f>IFERROR(VLOOKUP(E38,Préroulés_Indica[],2,FALSE),"-")</f>
        <v>-</v>
      </c>
    </row>
    <row r="39" spans="1:19" ht="23.25" customHeight="1">
      <c r="A39" s="253">
        <f>IFERROR(VLOOKUP(E39,Préroulés_Indica[],11,FALSE),"-")</f>
        <v>14</v>
      </c>
      <c r="B39" s="317" t="str">
        <f>IFERROR(VLOOKUP(E39,Préroulés_Indica[],12,FALSE),"-")</f>
        <v>x</v>
      </c>
      <c r="C39" s="318">
        <f>IFERROR(VLOOKUP(E39,Préroulés_Indica[],13,FALSE),"-")</f>
        <v>0.5</v>
      </c>
      <c r="D39" s="319" t="str">
        <f>IFERROR(VLOOKUP(E39,Préroulés_Indica[],14,FALSE),"-")</f>
        <v>g</v>
      </c>
      <c r="E39" s="500" t="s">
        <v>242</v>
      </c>
      <c r="F39" s="825" t="str">
        <f>IFERROR(VLOOKUP(E39,Préroulés_Indica[],6,FALSE),"-")</f>
        <v>Highly Dutch Organic</v>
      </c>
      <c r="G39" s="335">
        <f>IFERROR(VLOOKUP(E39,Préroulés_Indica[],16,FALSE),"-")</f>
        <v>47</v>
      </c>
      <c r="H39" s="321">
        <v>0.24</v>
      </c>
      <c r="I39" s="320" t="s">
        <v>42</v>
      </c>
      <c r="J39" s="256" t="str">
        <f>IFERROR(VLOOKUP(E39,Préroulés_Indica[],8,FALSE),"")</f>
        <v>- / -</v>
      </c>
      <c r="K39" s="475" t="str">
        <f>IFERROR(VLOOKUP(E39,Préroulés_Indica[],2,FALSE),"-")</f>
        <v>-</v>
      </c>
    </row>
    <row r="40" spans="1:19" ht="23.25" customHeight="1" thickBot="1">
      <c r="A40" s="346">
        <f>IFERROR(VLOOKUP(E40,Préroulés_Indica[],11,FALSE),"-")</f>
        <v>20</v>
      </c>
      <c r="B40" s="534" t="str">
        <f>IFERROR(VLOOKUP(E40,Préroulés_Indica[],12,FALSE),"-")</f>
        <v>x</v>
      </c>
      <c r="C40" s="324">
        <f>IFERROR(VLOOKUP(E40,Préroulés_Indica[],13,FALSE),"-")</f>
        <v>0.35</v>
      </c>
      <c r="D40" s="496" t="str">
        <f>IFERROR(VLOOKUP(E40,Préroulés_Indica[],14,FALSE),"-")</f>
        <v>g</v>
      </c>
      <c r="E40" s="500" t="s">
        <v>143</v>
      </c>
      <c r="F40" s="535" t="str">
        <f>IFERROR(VLOOKUP(E40,Préroulés_Indica[],6,FALSE),"-")</f>
        <v>OMY</v>
      </c>
      <c r="G40" s="536">
        <f>IFERROR(VLOOKUP(E40,Préroulés_Indica[],16,FALSE),"-")</f>
        <v>64.099999999999994</v>
      </c>
      <c r="H40" s="325">
        <v>0.26</v>
      </c>
      <c r="I40" s="325" t="s">
        <v>42</v>
      </c>
      <c r="J40" s="532" t="str">
        <f>IFERROR(VLOOKUP(E40,Préroulés_Indica[],8,FALSE),"")</f>
        <v>Citronné / Épicé</v>
      </c>
      <c r="K40" s="326" t="str">
        <f>IFERROR(VLOOKUP(E40,Préroulés_Indica[],2,FALSE),"-")</f>
        <v>Qc</v>
      </c>
      <c r="M40" s="1351"/>
      <c r="N40" s="1351"/>
      <c r="O40" s="1351"/>
      <c r="P40" s="1351"/>
      <c r="Q40" s="1351"/>
      <c r="R40" s="1351"/>
      <c r="S40" s="1351"/>
    </row>
    <row r="41" spans="1:19" ht="18.75" hidden="1">
      <c r="A41" s="15"/>
      <c r="B41" s="22"/>
      <c r="C41" s="44"/>
      <c r="D41" s="7"/>
      <c r="E41" s="7"/>
      <c r="F41" s="29"/>
      <c r="G41" s="141"/>
      <c r="H41" s="3"/>
    </row>
    <row r="42" spans="1:19" ht="15" hidden="1" customHeight="1">
      <c r="A42" s="15"/>
      <c r="B42" s="22"/>
      <c r="C42" s="44"/>
      <c r="D42" s="7"/>
      <c r="E42" s="7"/>
      <c r="F42" s="29"/>
      <c r="G42" s="141"/>
      <c r="H42" s="3"/>
    </row>
    <row r="43" spans="1:19" ht="18.75" hidden="1">
      <c r="A43" s="15"/>
      <c r="B43" s="22"/>
      <c r="C43" s="44"/>
      <c r="D43" s="7"/>
      <c r="E43" s="7"/>
      <c r="F43" s="29"/>
      <c r="G43" s="141"/>
      <c r="H43" s="3"/>
    </row>
    <row r="44" spans="1:19" ht="18.75" hidden="1">
      <c r="A44" s="15"/>
      <c r="B44" s="22"/>
      <c r="C44" s="44"/>
      <c r="D44" s="7"/>
      <c r="E44" s="7"/>
      <c r="F44" s="29"/>
      <c r="G44" s="141"/>
      <c r="H44" s="3"/>
    </row>
    <row r="45" spans="1:19" ht="18.75" hidden="1">
      <c r="A45" s="15"/>
      <c r="B45" s="22"/>
      <c r="C45" s="44"/>
      <c r="D45" s="7"/>
      <c r="E45" s="7"/>
      <c r="F45" s="29"/>
      <c r="G45" s="141"/>
      <c r="H45" s="3"/>
    </row>
    <row r="46" spans="1:19" ht="18.75" hidden="1">
      <c r="A46" s="15"/>
      <c r="B46" s="22"/>
      <c r="C46" s="44"/>
      <c r="D46" s="7"/>
      <c r="E46" s="7"/>
      <c r="F46" s="29"/>
      <c r="G46" s="141"/>
      <c r="H46" s="3"/>
    </row>
    <row r="47" spans="1:19" ht="18.75" hidden="1">
      <c r="A47" s="15"/>
      <c r="B47" s="22"/>
      <c r="C47" s="44"/>
      <c r="D47" s="7"/>
      <c r="E47" s="7"/>
      <c r="F47" s="29"/>
      <c r="G47" s="141"/>
      <c r="H47" s="3"/>
    </row>
    <row r="48" spans="1:19" ht="18.75" hidden="1">
      <c r="A48" s="15"/>
      <c r="B48" s="22"/>
      <c r="C48" s="44"/>
      <c r="D48" s="7"/>
      <c r="E48" s="7"/>
      <c r="F48" s="29"/>
      <c r="G48" s="141"/>
      <c r="H48" s="3"/>
    </row>
    <row r="49" spans="1:8" ht="18.75" hidden="1">
      <c r="A49" s="15"/>
      <c r="B49" s="22"/>
      <c r="C49" s="44"/>
      <c r="D49" s="7"/>
      <c r="E49" s="7"/>
      <c r="F49" s="29"/>
      <c r="G49" s="141"/>
      <c r="H49" s="3"/>
    </row>
    <row r="50" spans="1:8" ht="18.75" hidden="1">
      <c r="A50" s="15"/>
      <c r="B50" s="22"/>
      <c r="C50" s="44"/>
      <c r="D50" s="7"/>
      <c r="E50" s="7"/>
      <c r="F50" s="29"/>
      <c r="G50" s="141"/>
      <c r="H50" s="3"/>
    </row>
    <row r="51" spans="1:8" ht="18.75" hidden="1">
      <c r="A51" s="15"/>
      <c r="B51" s="22"/>
      <c r="C51" s="44"/>
      <c r="D51" s="7"/>
      <c r="E51" s="7"/>
      <c r="F51" s="29"/>
      <c r="G51" s="141"/>
      <c r="H51" s="3"/>
    </row>
    <row r="52" spans="1:8" ht="18.75" hidden="1">
      <c r="A52" s="15"/>
      <c r="B52" s="22"/>
      <c r="C52" s="44"/>
      <c r="D52" s="7"/>
      <c r="E52" s="7"/>
      <c r="F52" s="29"/>
      <c r="G52" s="141"/>
      <c r="H52" s="3"/>
    </row>
    <row r="53" spans="1:8" ht="18.75" hidden="1">
      <c r="A53" s="15"/>
      <c r="B53" s="22"/>
      <c r="C53" s="44"/>
      <c r="D53" s="7"/>
      <c r="E53" s="7"/>
      <c r="F53" s="29"/>
      <c r="G53" s="141"/>
      <c r="H53" s="3"/>
    </row>
    <row r="54" spans="1:8" ht="18.75" hidden="1">
      <c r="A54" s="15"/>
      <c r="B54" s="22"/>
      <c r="C54" s="44"/>
      <c r="D54" s="7"/>
      <c r="E54" s="7"/>
      <c r="F54" s="29"/>
      <c r="G54" s="141"/>
      <c r="H54" s="3"/>
    </row>
    <row r="55" spans="1:8" ht="18.75" hidden="1">
      <c r="A55" s="15"/>
      <c r="B55" s="22"/>
      <c r="C55" s="44"/>
      <c r="D55" s="7"/>
      <c r="E55" s="7"/>
      <c r="F55" s="29"/>
      <c r="G55" s="141"/>
      <c r="H55" s="3"/>
    </row>
    <row r="56" spans="1:8" ht="18.75" hidden="1">
      <c r="A56" s="15"/>
      <c r="B56" s="22"/>
      <c r="C56" s="44"/>
      <c r="D56" s="7"/>
      <c r="E56" s="7"/>
      <c r="F56" s="29"/>
      <c r="G56" s="141"/>
      <c r="H56" s="3"/>
    </row>
    <row r="57" spans="1:8" ht="18.75" hidden="1">
      <c r="A57" s="15"/>
      <c r="B57" s="22"/>
      <c r="C57" s="44"/>
      <c r="D57" s="7"/>
      <c r="E57" s="7"/>
      <c r="F57" s="29"/>
      <c r="G57" s="141"/>
      <c r="H57" s="3"/>
    </row>
    <row r="58" spans="1:8" ht="18.75" hidden="1">
      <c r="A58" s="15"/>
      <c r="B58" s="22"/>
      <c r="C58" s="44"/>
      <c r="D58" s="7"/>
      <c r="E58" s="7"/>
      <c r="F58" s="29"/>
      <c r="G58" s="141"/>
      <c r="H58" s="3"/>
    </row>
    <row r="59" spans="1:8" ht="18.75" hidden="1">
      <c r="A59" s="15"/>
      <c r="B59" s="22"/>
      <c r="C59" s="44"/>
      <c r="D59" s="7"/>
      <c r="E59" s="7"/>
      <c r="F59" s="29"/>
      <c r="G59" s="141"/>
      <c r="H59" s="3"/>
    </row>
    <row r="60" spans="1:8" ht="18.75" hidden="1">
      <c r="A60" s="15"/>
      <c r="B60" s="22"/>
      <c r="C60" s="44"/>
      <c r="D60" s="7"/>
      <c r="E60" s="7"/>
      <c r="F60" s="29"/>
      <c r="G60" s="141"/>
      <c r="H60" s="3"/>
    </row>
    <row r="61" spans="1:8" ht="18.75" hidden="1">
      <c r="A61" s="15"/>
      <c r="B61" s="22"/>
      <c r="C61" s="44"/>
      <c r="D61" s="7"/>
      <c r="E61" s="7"/>
      <c r="F61" s="29"/>
      <c r="G61" s="141"/>
      <c r="H61" s="3"/>
    </row>
    <row r="62" spans="1:8" ht="18.75" hidden="1">
      <c r="A62" s="15"/>
      <c r="B62" s="22"/>
      <c r="C62" s="44"/>
      <c r="D62" s="7"/>
      <c r="E62" s="7"/>
      <c r="F62" s="29"/>
      <c r="G62" s="141"/>
      <c r="H62" s="3"/>
    </row>
    <row r="63" spans="1:8" ht="18.75" hidden="1">
      <c r="A63" s="15"/>
      <c r="B63" s="22"/>
      <c r="C63" s="44"/>
      <c r="D63" s="7"/>
      <c r="E63" s="7"/>
      <c r="F63" s="29"/>
      <c r="G63" s="141"/>
      <c r="H63" s="3"/>
    </row>
    <row r="64" spans="1:8" ht="18.75" hidden="1">
      <c r="A64" s="15"/>
      <c r="B64" s="22"/>
      <c r="C64" s="44"/>
      <c r="D64" s="7"/>
      <c r="E64" s="7"/>
      <c r="F64" s="29"/>
      <c r="G64" s="141"/>
      <c r="H64" s="3"/>
    </row>
    <row r="65" spans="1:11" ht="18.75" hidden="1">
      <c r="A65" s="15"/>
      <c r="B65" s="22"/>
      <c r="C65" s="44"/>
      <c r="D65" s="7"/>
      <c r="E65" s="7"/>
      <c r="F65" s="29"/>
      <c r="G65" s="141"/>
      <c r="H65" s="3"/>
    </row>
    <row r="66" spans="1:11" ht="18.75" hidden="1">
      <c r="A66" s="15"/>
      <c r="B66" s="22"/>
      <c r="C66" s="44"/>
      <c r="D66" s="7"/>
      <c r="E66" s="7"/>
      <c r="F66" s="29"/>
      <c r="G66" s="141"/>
      <c r="H66" s="3"/>
    </row>
    <row r="67" spans="1:11" ht="18.75" hidden="1">
      <c r="A67" s="15"/>
      <c r="B67" s="22"/>
      <c r="C67" s="44"/>
      <c r="D67" s="7"/>
      <c r="E67" s="7"/>
      <c r="F67" s="29"/>
      <c r="G67" s="141"/>
      <c r="H67" s="3"/>
    </row>
    <row r="68" spans="1:11" ht="18.75" hidden="1">
      <c r="A68" s="15"/>
      <c r="B68" s="22"/>
      <c r="C68" s="44"/>
      <c r="D68" s="7"/>
      <c r="E68" s="7"/>
      <c r="F68" s="29"/>
      <c r="G68" s="141"/>
      <c r="H68" s="3"/>
    </row>
    <row r="69" spans="1:11" ht="18.75" hidden="1">
      <c r="A69" s="15"/>
      <c r="B69" s="22"/>
      <c r="C69" s="44"/>
      <c r="D69" s="7"/>
      <c r="E69" s="7"/>
      <c r="F69" s="29"/>
      <c r="G69" s="141"/>
      <c r="H69" s="3"/>
    </row>
    <row r="70" spans="1:11" ht="18.75" hidden="1">
      <c r="A70" s="15"/>
      <c r="B70" s="22"/>
      <c r="C70" s="44"/>
      <c r="D70" s="7"/>
      <c r="E70" s="7"/>
      <c r="F70" s="29"/>
      <c r="G70" s="141"/>
      <c r="H70" s="3"/>
    </row>
    <row r="71" spans="1:11" ht="19.5" thickBot="1">
      <c r="A71" s="15"/>
      <c r="B71" s="22"/>
      <c r="C71" s="44"/>
      <c r="D71" s="7"/>
      <c r="E71" s="7"/>
      <c r="F71" s="29"/>
      <c r="G71" s="141"/>
      <c r="H71" s="3"/>
    </row>
    <row r="72" spans="1:11" ht="39.950000000000003" customHeight="1" thickBot="1">
      <c r="A72" s="1358" t="s">
        <v>59</v>
      </c>
      <c r="B72" s="1358"/>
      <c r="C72" s="1358"/>
      <c r="D72" s="1358"/>
      <c r="E72" s="1358"/>
      <c r="F72" s="1358"/>
      <c r="G72" s="1358"/>
      <c r="H72" s="1358"/>
      <c r="I72" s="1358"/>
      <c r="J72" s="1358"/>
      <c r="K72" s="1358"/>
    </row>
    <row r="73" spans="1:11" ht="19.5" thickBot="1">
      <c r="A73" s="1339" t="s">
        <v>28</v>
      </c>
      <c r="B73" s="1339"/>
      <c r="C73" s="1339"/>
      <c r="D73" s="1339"/>
      <c r="E73" s="91" t="s">
        <v>29</v>
      </c>
      <c r="F73" s="91" t="s">
        <v>30</v>
      </c>
      <c r="G73" s="145" t="s">
        <v>31</v>
      </c>
      <c r="H73" s="114" t="s">
        <v>32</v>
      </c>
      <c r="I73" s="92" t="s">
        <v>33</v>
      </c>
      <c r="J73" s="92" t="s">
        <v>34</v>
      </c>
      <c r="K73" s="119" t="s">
        <v>35</v>
      </c>
    </row>
    <row r="74" spans="1:11" ht="6" customHeight="1" thickBot="1">
      <c r="A74" s="486" t="s">
        <v>36</v>
      </c>
      <c r="B74" s="487" t="s">
        <v>37</v>
      </c>
      <c r="C74" s="488" t="s">
        <v>38</v>
      </c>
      <c r="D74" s="489" t="s">
        <v>39</v>
      </c>
      <c r="E74" s="327" t="s">
        <v>29</v>
      </c>
      <c r="F74" s="328" t="s">
        <v>40</v>
      </c>
      <c r="G74" s="329" t="s">
        <v>31</v>
      </c>
      <c r="H74" s="330" t="s">
        <v>32</v>
      </c>
      <c r="I74" s="331" t="s">
        <v>33</v>
      </c>
      <c r="J74" s="331" t="s">
        <v>34</v>
      </c>
      <c r="K74" s="332" t="s">
        <v>35</v>
      </c>
    </row>
    <row r="75" spans="1:11" ht="21.95" customHeight="1">
      <c r="A75" s="432">
        <f>IFERROR(VLOOKUP(E75,Préroulés_Sativa[],11,FALSE),"-")</f>
        <v>1</v>
      </c>
      <c r="B75" s="507" t="str">
        <f>IFERROR(VLOOKUP(E75,Préroulés_Sativa[],12,FALSE),"-")</f>
        <v>x</v>
      </c>
      <c r="C75" s="508">
        <f>IFERROR(VLOOKUP(E75,Préroulés_Sativa[],13,FALSE),"-")</f>
        <v>1</v>
      </c>
      <c r="D75" s="894" t="str">
        <f>IFERROR(VLOOKUP(E75,Préroulés_Sativa[],14,FALSE),"-")</f>
        <v>g</v>
      </c>
      <c r="E75" s="500" t="s">
        <v>244</v>
      </c>
      <c r="F75" s="349" t="str">
        <f>IFERROR(VLOOKUP(E75,Préroulés_Sativa[],6,FALSE),"-")</f>
        <v>Nugz</v>
      </c>
      <c r="G75" s="335">
        <f>IFERROR(VLOOKUP(E75,Préroulés_Sativa[],16,FALSE),"-")</f>
        <v>10.1</v>
      </c>
      <c r="H75" s="336">
        <v>0.28000000000000003</v>
      </c>
      <c r="I75" s="320" t="s">
        <v>42</v>
      </c>
      <c r="J75" s="272" t="str">
        <f>IFERROR(VLOOKUP(E75,Préroulés_Sativa[],8,FALSE),"-")</f>
        <v>- / -</v>
      </c>
      <c r="K75" s="322" t="str">
        <f>IFERROR(VLOOKUP(E75,Préroulés_Sativa[],2,FALSE),"-")</f>
        <v>Qc</v>
      </c>
    </row>
    <row r="76" spans="1:11" ht="21.95" customHeight="1">
      <c r="A76" s="259">
        <f>IFERROR(VLOOKUP(E76,Préroulés_Sativa[],11,FALSE),"-")</f>
        <v>1</v>
      </c>
      <c r="B76" s="333" t="str">
        <f>IFERROR(VLOOKUP(E76,Préroulés_Sativa[],12,FALSE),"-")</f>
        <v>x</v>
      </c>
      <c r="C76" s="369">
        <f>IFERROR(VLOOKUP(E76,Préroulés_Sativa[],13,FALSE),"-")</f>
        <v>1</v>
      </c>
      <c r="D76" s="700" t="str">
        <f>IFERROR(VLOOKUP(E76,Préroulés_Sativa[],14,FALSE),"-")</f>
        <v>g</v>
      </c>
      <c r="E76" s="500" t="s">
        <v>245</v>
      </c>
      <c r="F76" s="349" t="str">
        <f>IFERROR(VLOOKUP(E76,Préroulés_Sativa[],6,FALSE),"-")</f>
        <v>Be Humble.</v>
      </c>
      <c r="G76" s="338">
        <f>IFERROR(VLOOKUP(E76,Préroulés_Sativa[],16,FALSE),"-")</f>
        <v>8.9</v>
      </c>
      <c r="H76" s="337">
        <v>0.25</v>
      </c>
      <c r="I76" s="320" t="s">
        <v>42</v>
      </c>
      <c r="J76" s="272" t="str">
        <f>IFERROR(VLOOKUP(E76,Préroulés_Sativa[],8,FALSE),"-")</f>
        <v>Fruité / Sucre</v>
      </c>
      <c r="K76" s="414" t="str">
        <f>IFERROR(VLOOKUP(E76,Préroulés_Sativa[],2,FALSE),"-")</f>
        <v>Qc</v>
      </c>
    </row>
    <row r="77" spans="1:11" ht="21.95" customHeight="1">
      <c r="A77" s="259">
        <f>IFERROR(VLOOKUP(E77,Préroulés_Sativa[],11,FALSE),"-")</f>
        <v>1</v>
      </c>
      <c r="B77" s="333" t="str">
        <f>IFERROR(VLOOKUP(E77,Préroulés_Sativa[],12,FALSE),"-")</f>
        <v>x</v>
      </c>
      <c r="C77" s="334">
        <f>IFERROR(VLOOKUP(E77,Préroulés_Sativa[],13,FALSE),"-")</f>
        <v>1</v>
      </c>
      <c r="D77" s="1303" t="str">
        <f>IFERROR(VLOOKUP(E77,Préroulés_Sativa[],14,FALSE),"-")</f>
        <v>g</v>
      </c>
      <c r="E77" s="500" t="s">
        <v>144</v>
      </c>
      <c r="F77" s="348" t="str">
        <f>IFERROR(VLOOKUP(E77,Préroulés_Sativa[],6,FALSE),"-")</f>
        <v>Bon Jak</v>
      </c>
      <c r="G77" s="335">
        <f>IFERROR(VLOOKUP(E77,Préroulés_Sativa[],16,FALSE),"-")</f>
        <v>7.9</v>
      </c>
      <c r="H77" s="337">
        <v>0.25</v>
      </c>
      <c r="I77" s="320" t="s">
        <v>42</v>
      </c>
      <c r="J77" s="256" t="str">
        <f>IFERROR(VLOOKUP(E77,Préroulés_Sativa[],8,FALSE),"-")</f>
        <v>Citronné / Fruité</v>
      </c>
      <c r="K77" s="414" t="str">
        <f>IFERROR(VLOOKUP(E77,Préroulés_Sativa[],2,FALSE),"-")</f>
        <v>-</v>
      </c>
    </row>
    <row r="78" spans="1:11" ht="21.95" customHeight="1">
      <c r="A78" s="259">
        <f>IFERROR(VLOOKUP(E78,Préroulés_Sativa[],11,FALSE),"-")</f>
        <v>1</v>
      </c>
      <c r="B78" s="333" t="str">
        <f>IFERROR(VLOOKUP(E78,Préroulés_Sativa[],12,FALSE),"-")</f>
        <v>x</v>
      </c>
      <c r="C78" s="369">
        <f>IFERROR(VLOOKUP(E78,Préroulés_Sativa[],13,FALSE),"-")</f>
        <v>1</v>
      </c>
      <c r="D78" s="977" t="str">
        <f>IFERROR(VLOOKUP(E78,Préroulés_Sativa[],14,FALSE),"-")</f>
        <v>g</v>
      </c>
      <c r="E78" s="500" t="s">
        <v>60</v>
      </c>
      <c r="F78" s="349" t="str">
        <f>IFERROR(VLOOKUP(E78,Préroulés_Sativa[],6,FALSE),"-")</f>
        <v>Good Supply</v>
      </c>
      <c r="G78" s="338">
        <f>IFERROR(VLOOKUP(E78,Préroulés_Sativa[],16,FALSE),"-")</f>
        <v>8.6</v>
      </c>
      <c r="H78" s="337">
        <v>0.22</v>
      </c>
      <c r="I78" s="320" t="s">
        <v>42</v>
      </c>
      <c r="J78" s="272" t="str">
        <f>IFERROR(VLOOKUP(E78,Préroulés_Sativa[],8,FALSE),"-")</f>
        <v>Citronné / Terreux</v>
      </c>
      <c r="K78" s="414" t="str">
        <f>IFERROR(VLOOKUP(E78,Préroulés_Sativa[],2,FALSE),"-")</f>
        <v>-</v>
      </c>
    </row>
    <row r="79" spans="1:11" ht="21.95" customHeight="1">
      <c r="A79" s="259">
        <f>IFERROR(VLOOKUP(E79,Préroulés_Sativa[],11,FALSE),"-")</f>
        <v>2</v>
      </c>
      <c r="B79" s="333" t="str">
        <f>IFERROR(VLOOKUP(E79,Préroulés_Sativa[],12,FALSE),"-")</f>
        <v>x</v>
      </c>
      <c r="C79" s="369">
        <f>IFERROR(VLOOKUP(E79,Préroulés_Sativa[],13,FALSE),"-")</f>
        <v>0.35</v>
      </c>
      <c r="D79" s="700" t="str">
        <f>IFERROR(VLOOKUP(E79,Préroulés_Sativa[],14,FALSE),"-")</f>
        <v>g</v>
      </c>
      <c r="E79" s="500" t="s">
        <v>246</v>
      </c>
      <c r="F79" s="349" t="str">
        <f>IFERROR(VLOOKUP(E79,Préroulés_Sativa[],6,FALSE),"-")</f>
        <v>Pure Laine</v>
      </c>
      <c r="G79" s="338">
        <f>IFERROR(VLOOKUP(E79,Préroulés_Sativa[],16,FALSE),"-")</f>
        <v>6</v>
      </c>
      <c r="H79" s="337">
        <v>0.27</v>
      </c>
      <c r="I79" s="320" t="s">
        <v>42</v>
      </c>
      <c r="J79" s="272" t="str">
        <f>IFERROR(VLOOKUP(E79,Préroulés_Sativa[],8,FALSE),"-")</f>
        <v>Fruité / Citronné</v>
      </c>
      <c r="K79" s="414" t="str">
        <f>IFERROR(VLOOKUP(E79,Préroulés_Sativa[],2,FALSE),"-")</f>
        <v>Qc</v>
      </c>
    </row>
    <row r="80" spans="1:11" ht="21.95" customHeight="1">
      <c r="A80" s="259">
        <f>IFERROR(VLOOKUP(E80,Préroulés_Sativa[],11,FALSE),"-")</f>
        <v>2</v>
      </c>
      <c r="B80" s="333" t="str">
        <f>IFERROR(VLOOKUP(E80,Préroulés_Sativa[],12,FALSE),"-")</f>
        <v>x</v>
      </c>
      <c r="C80" s="369">
        <f>IFERROR(VLOOKUP(E80,Préroulés_Sativa[],13,FALSE),"-")</f>
        <v>0.5</v>
      </c>
      <c r="D80" s="700" t="str">
        <f>IFERROR(VLOOKUP(E80,Préroulés_Sativa[],14,FALSE),"-")</f>
        <v>g</v>
      </c>
      <c r="E80" s="500" t="s">
        <v>145</v>
      </c>
      <c r="F80" s="349" t="str">
        <f>IFERROR(VLOOKUP(E80,Préroulés_Sativa[],6,FALSE),"-")</f>
        <v>Blakh</v>
      </c>
      <c r="G80" s="335">
        <f>IFERROR(VLOOKUP(E80,Préroulés_Sativa[],16,FALSE),"-")</f>
        <v>12.1</v>
      </c>
      <c r="H80" s="337">
        <v>0.28999999999999998</v>
      </c>
      <c r="I80" s="320" t="s">
        <v>42</v>
      </c>
      <c r="J80" s="272" t="str">
        <f>IFERROR(VLOOKUP(E80,Préroulés_Sativa[],8,FALSE),"-")</f>
        <v>- / -</v>
      </c>
      <c r="K80" s="414" t="str">
        <f>IFERROR(VLOOKUP(E80,Préroulés_Sativa[],2,FALSE),"-")</f>
        <v>Qc</v>
      </c>
    </row>
    <row r="81" spans="1:11" ht="21.95" customHeight="1">
      <c r="A81" s="259">
        <f>IFERROR(VLOOKUP(E81,Préroulés_Sativa[],11,FALSE),"-")</f>
        <v>2</v>
      </c>
      <c r="B81" s="333" t="str">
        <f>IFERROR(VLOOKUP(E81,Préroulés_Sativa[],12,FALSE),"-")</f>
        <v>x</v>
      </c>
      <c r="C81" s="369">
        <f>IFERROR(VLOOKUP(E81,Préroulés_Sativa[],13,FALSE),"-")</f>
        <v>0.5</v>
      </c>
      <c r="D81" s="700" t="str">
        <f>IFERROR(VLOOKUP(E81,Préroulés_Sativa[],14,FALSE),"-")</f>
        <v>g</v>
      </c>
      <c r="E81" s="500" t="s">
        <v>146</v>
      </c>
      <c r="F81" s="349" t="str">
        <f>IFERROR(VLOOKUP(E81,Préroulés_Sativa[],6,FALSE),"-")</f>
        <v>7ACRES</v>
      </c>
      <c r="G81" s="338">
        <f>IFERROR(VLOOKUP(E81,Préroulés_Sativa[],16,FALSE),"-")</f>
        <v>9.5</v>
      </c>
      <c r="H81" s="337">
        <v>0.18</v>
      </c>
      <c r="I81" s="320" t="s">
        <v>42</v>
      </c>
      <c r="J81" s="272" t="str">
        <f>IFERROR(VLOOKUP(E81,Préroulés_Sativa[],8,FALSE),"-")</f>
        <v>Sucré / Épicé</v>
      </c>
      <c r="K81" s="414" t="str">
        <f>IFERROR(VLOOKUP(E81,Préroulés_Sativa[],2,FALSE),"-")</f>
        <v>-</v>
      </c>
    </row>
    <row r="82" spans="1:11" ht="21.95" customHeight="1">
      <c r="A82" s="259">
        <f>IFERROR(VLOOKUP(E82,Préroulés_Sativa[],11,FALSE),"-")</f>
        <v>2</v>
      </c>
      <c r="B82" s="333" t="str">
        <f>IFERROR(VLOOKUP(E82,Préroulés_Sativa[],12,FALSE),"-")</f>
        <v>x</v>
      </c>
      <c r="C82" s="369">
        <f>IFERROR(VLOOKUP(E82,Préroulés_Sativa[],13,FALSE),"-")</f>
        <v>1</v>
      </c>
      <c r="D82" s="700" t="str">
        <f>IFERROR(VLOOKUP(E82,Préroulés_Sativa[],14,FALSE),"-")</f>
        <v>g</v>
      </c>
      <c r="E82" s="500" t="s">
        <v>247</v>
      </c>
      <c r="F82" s="349" t="str">
        <f>IFERROR(VLOOKUP(E82,Préroulés_Sativa[],6,FALSE),"-")</f>
        <v>Nueva+</v>
      </c>
      <c r="G82" s="338">
        <f>IFERROR(VLOOKUP(E82,Préroulés_Sativa[],16,FALSE),"-")</f>
        <v>15</v>
      </c>
      <c r="H82" s="337">
        <v>0.25</v>
      </c>
      <c r="I82" s="320" t="s">
        <v>42</v>
      </c>
      <c r="J82" s="272" t="str">
        <f>IFERROR(VLOOKUP(E82,Préroulés_Sativa[],8,FALSE),"-")</f>
        <v>Terreux / Sucre</v>
      </c>
      <c r="K82" s="414" t="str">
        <f>IFERROR(VLOOKUP(E82,Préroulés_Sativa[],2,FALSE),"-")</f>
        <v>Qc</v>
      </c>
    </row>
    <row r="83" spans="1:11" ht="21.95" customHeight="1">
      <c r="A83" s="259">
        <f>IFERROR(VLOOKUP(E83,Préroulés_Sativa[],11,FALSE),"-")</f>
        <v>3</v>
      </c>
      <c r="B83" s="333" t="str">
        <f>IFERROR(VLOOKUP(E83,Préroulés_Sativa[],12,FALSE),"-")</f>
        <v>x</v>
      </c>
      <c r="C83" s="369">
        <f>IFERROR(VLOOKUP(E83,Préroulés_Sativa[],13,FALSE),"-")</f>
        <v>0.33</v>
      </c>
      <c r="D83" s="700" t="str">
        <f>IFERROR(VLOOKUP(E83,Préroulés_Sativa[],14,FALSE),"-")</f>
        <v>g</v>
      </c>
      <c r="E83" s="500" t="s">
        <v>74</v>
      </c>
      <c r="F83" s="349" t="str">
        <f>IFERROR(VLOOKUP(E83,Préroulés_Sativa[],6,FALSE),"-")</f>
        <v>Solei</v>
      </c>
      <c r="G83" s="338">
        <f>IFERROR(VLOOKUP(E83,Préroulés_Sativa[],16,FALSE),"-")</f>
        <v>9.4</v>
      </c>
      <c r="H83" s="337" t="s">
        <v>42</v>
      </c>
      <c r="I83" s="320">
        <v>0.13</v>
      </c>
      <c r="J83" s="272" t="str">
        <f>IFERROR(VLOOKUP(E83,Préroulés_Sativa[],8,FALSE),"-")</f>
        <v>Moufette / Épicé</v>
      </c>
      <c r="K83" s="414" t="str">
        <f>IFERROR(VLOOKUP(E83,Préroulés_Sativa[],2,FALSE),"-")</f>
        <v>-</v>
      </c>
    </row>
    <row r="84" spans="1:11" ht="21.95" customHeight="1">
      <c r="A84" s="259">
        <f>IFERROR(VLOOKUP(E84,Préroulés_Sativa[],11,FALSE),"-")</f>
        <v>3</v>
      </c>
      <c r="B84" s="333" t="str">
        <f>IFERROR(VLOOKUP(E84,Préroulés_Sativa[],12,FALSE),"-")</f>
        <v>x</v>
      </c>
      <c r="C84" s="369">
        <f>IFERROR(VLOOKUP(E84,Préroulés_Sativa[],13,FALSE),"-")</f>
        <v>0.5</v>
      </c>
      <c r="D84" s="700" t="str">
        <f>IFERROR(VLOOKUP(E84,Préroulés_Sativa[],14,FALSE),"-")</f>
        <v>g</v>
      </c>
      <c r="E84" s="500" t="s">
        <v>147</v>
      </c>
      <c r="F84" s="349" t="str">
        <f>IFERROR(VLOOKUP(E84,Préroulés_Sativa[],6,FALSE),"-")</f>
        <v>5 Points Cannabis</v>
      </c>
      <c r="G84" s="338">
        <f>IFERROR(VLOOKUP(E84,Préroulés_Sativa[],16,FALSE),"-")</f>
        <v>16.2</v>
      </c>
      <c r="H84" s="337">
        <v>0.28999999999999998</v>
      </c>
      <c r="I84" s="320" t="s">
        <v>42</v>
      </c>
      <c r="J84" s="272" t="str">
        <f>IFERROR(VLOOKUP(E84,Préroulés_Sativa[],8,FALSE),"-")</f>
        <v>Citronné / Terreux</v>
      </c>
      <c r="K84" s="414" t="str">
        <f>IFERROR(VLOOKUP(E84,Préroulés_Sativa[],2,FALSE),"-")</f>
        <v>Qc</v>
      </c>
    </row>
    <row r="85" spans="1:11" ht="21.95" customHeight="1">
      <c r="A85" s="259">
        <f>IFERROR(VLOOKUP(E85,Préroulés_Sativa[],11,FALSE),"-")</f>
        <v>3</v>
      </c>
      <c r="B85" s="333" t="str">
        <f>IFERROR(VLOOKUP(E85,Préroulés_Sativa[],12,FALSE),"-")</f>
        <v>x</v>
      </c>
      <c r="C85" s="369">
        <f>IFERROR(VLOOKUP(E85,Préroulés_Sativa[],13,FALSE),"-")</f>
        <v>0.5</v>
      </c>
      <c r="D85" s="700" t="str">
        <f>IFERROR(VLOOKUP(E85,Préroulés_Sativa[],14,FALSE),"-")</f>
        <v>g</v>
      </c>
      <c r="E85" s="500" t="s">
        <v>148</v>
      </c>
      <c r="F85" s="349" t="str">
        <f>IFERROR(VLOOKUP(E85,Préroulés_Sativa[],6,FALSE),"-")</f>
        <v>Weed Me</v>
      </c>
      <c r="G85" s="338">
        <f>IFERROR(VLOOKUP(E85,Préroulés_Sativa[],16,FALSE),"-")</f>
        <v>16.899999999999999</v>
      </c>
      <c r="H85" s="337">
        <v>0.28999999999999998</v>
      </c>
      <c r="I85" s="320" t="s">
        <v>42</v>
      </c>
      <c r="J85" s="272" t="str">
        <f>IFERROR(VLOOKUP(E85,Préroulés_Sativa[],8,FALSE),"-")</f>
        <v>Épicé / Floral</v>
      </c>
      <c r="K85" s="414" t="str">
        <f>IFERROR(VLOOKUP(E85,Préroulés_Sativa[],2,FALSE),"-")</f>
        <v>-</v>
      </c>
    </row>
    <row r="86" spans="1:11" ht="21.95" customHeight="1">
      <c r="A86" s="259">
        <f>IFERROR(VLOOKUP(E86,Préroulés_Sativa[],11,FALSE),"-")</f>
        <v>3</v>
      </c>
      <c r="B86" s="333" t="str">
        <f>IFERROR(VLOOKUP(E86,Préroulés_Sativa[],12,FALSE),"-")</f>
        <v>x</v>
      </c>
      <c r="C86" s="369">
        <f>IFERROR(VLOOKUP(E86,Préroulés_Sativa[],13,FALSE),"-")</f>
        <v>0.5</v>
      </c>
      <c r="D86" s="700" t="str">
        <f>IFERROR(VLOOKUP(E86,Préroulés_Sativa[],14,FALSE),"-")</f>
        <v>g</v>
      </c>
      <c r="E86" s="500" t="s">
        <v>149</v>
      </c>
      <c r="F86" s="349" t="str">
        <f>IFERROR(VLOOKUP(E86,Préroulés_Sativa[],6,FALSE),"-")</f>
        <v>Carmel Cannabis</v>
      </c>
      <c r="G86" s="338">
        <f>IFERROR(VLOOKUP(E86,Préroulés_Sativa[],16,FALSE),"-")</f>
        <v>23.4</v>
      </c>
      <c r="H86" s="337">
        <v>0.25</v>
      </c>
      <c r="I86" s="320" t="s">
        <v>42</v>
      </c>
      <c r="J86" s="272" t="str">
        <f>IFERROR(VLOOKUP(E86,Préroulés_Sativa[],8,FALSE),"-")</f>
        <v>Citronné</v>
      </c>
      <c r="K86" s="414" t="str">
        <f>IFERROR(VLOOKUP(E86,Préroulés_Sativa[],2,FALSE),"-")</f>
        <v>-</v>
      </c>
    </row>
    <row r="87" spans="1:11" ht="21.95" customHeight="1">
      <c r="A87" s="259">
        <f>IFERROR(VLOOKUP(E87,Préroulés_Sativa[],11,FALSE),"-")</f>
        <v>3</v>
      </c>
      <c r="B87" s="333" t="str">
        <f>IFERROR(VLOOKUP(E87,Préroulés_Sativa[],12,FALSE),"-")</f>
        <v>x</v>
      </c>
      <c r="C87" s="369">
        <f>IFERROR(VLOOKUP(E87,Préroulés_Sativa[],13,FALSE),"-")</f>
        <v>0.5</v>
      </c>
      <c r="D87" s="700" t="str">
        <f>IFERROR(VLOOKUP(E87,Préroulés_Sativa[],14,FALSE),"-")</f>
        <v>g</v>
      </c>
      <c r="E87" s="500" t="s">
        <v>150</v>
      </c>
      <c r="F87" s="349" t="str">
        <f>IFERROR(VLOOKUP(E87,Préroulés_Sativa[],6,FALSE),"-")</f>
        <v>Wô Là</v>
      </c>
      <c r="G87" s="338">
        <f>IFERROR(VLOOKUP(E87,Préroulés_Sativa[],16,FALSE),"-")</f>
        <v>12</v>
      </c>
      <c r="H87" s="337">
        <v>0.22</v>
      </c>
      <c r="I87" s="320" t="s">
        <v>42</v>
      </c>
      <c r="J87" s="272" t="str">
        <f>IFERROR(VLOOKUP(E87,Préroulés_Sativa[],8,FALSE),"-")</f>
        <v>Citronné / Diesel</v>
      </c>
      <c r="K87" s="414" t="str">
        <f>IFERROR(VLOOKUP(E87,Préroulés_Sativa[],2,FALSE),"-")</f>
        <v>-</v>
      </c>
    </row>
    <row r="88" spans="1:11" ht="21.95" customHeight="1">
      <c r="A88" s="259">
        <f>IFERROR(VLOOKUP(E88,Préroulés_Sativa[],11,FALSE),"-")</f>
        <v>3</v>
      </c>
      <c r="B88" s="333" t="str">
        <f>IFERROR(VLOOKUP(E88,Préroulés_Sativa[],12,FALSE),"-")</f>
        <v>x</v>
      </c>
      <c r="C88" s="369">
        <f>IFERROR(VLOOKUP(E88,Préroulés_Sativa[],13,FALSE),"-")</f>
        <v>0.5</v>
      </c>
      <c r="D88" s="698" t="str">
        <f>IFERROR(VLOOKUP(E88,Préroulés_Sativa[],14,FALSE),"-")</f>
        <v>g</v>
      </c>
      <c r="E88" s="500" t="s">
        <v>151</v>
      </c>
      <c r="F88" s="349" t="str">
        <f>IFERROR(VLOOKUP(E88,Préroulés_Sativa[],6,FALSE),"-")</f>
        <v>Spinach</v>
      </c>
      <c r="G88" s="338">
        <f>IFERROR(VLOOKUP(E88,Préroulés_Sativa[],16,FALSE),"-")</f>
        <v>11.9</v>
      </c>
      <c r="H88" s="337">
        <v>0.21</v>
      </c>
      <c r="I88" s="320" t="s">
        <v>42</v>
      </c>
      <c r="J88" s="272" t="str">
        <f>IFERROR(VLOOKUP(E88,Préroulés_Sativa[],8,FALSE),"-")</f>
        <v>Citronnée / Diesel</v>
      </c>
      <c r="K88" s="414" t="str">
        <f>IFERROR(VLOOKUP(E88,Préroulés_Sativa[],2,FALSE),"-")</f>
        <v>-</v>
      </c>
    </row>
    <row r="89" spans="1:11" ht="21.95" customHeight="1">
      <c r="A89" s="259">
        <f>IFERROR(VLOOKUP(E89,Préroulés_Sativa[],11,FALSE),"-")</f>
        <v>3</v>
      </c>
      <c r="B89" s="333" t="str">
        <f>IFERROR(VLOOKUP(E89,Préroulés_Sativa[],12,FALSE),"-")</f>
        <v>x</v>
      </c>
      <c r="C89" s="369">
        <f>IFERROR(VLOOKUP(E89,Préroulés_Sativa[],13,FALSE),"-")</f>
        <v>0.5</v>
      </c>
      <c r="D89" s="698" t="str">
        <f>IFERROR(VLOOKUP(E89,Préroulés_Sativa[],14,FALSE),"-")</f>
        <v>g</v>
      </c>
      <c r="E89" s="500" t="s">
        <v>152</v>
      </c>
      <c r="F89" s="349" t="str">
        <f>IFERROR(VLOOKUP(E89,Préroulés_Sativa[],6,FALSE),"-")</f>
        <v>Promenade</v>
      </c>
      <c r="G89" s="338">
        <f>IFERROR(VLOOKUP(E89,Préroulés_Sativa[],16,FALSE),"-")</f>
        <v>9.9</v>
      </c>
      <c r="H89" s="337">
        <v>0.15</v>
      </c>
      <c r="I89" s="320" t="s">
        <v>42</v>
      </c>
      <c r="J89" s="272" t="str">
        <f>IFERROR(VLOOKUP(E89,Préroulés_Sativa[],8,FALSE),"-")</f>
        <v>Fruité / Citronné</v>
      </c>
      <c r="K89" s="414" t="str">
        <f>IFERROR(VLOOKUP(E89,Préroulés_Sativa[],2,FALSE),"-")</f>
        <v>-</v>
      </c>
    </row>
    <row r="90" spans="1:11" ht="21.95" customHeight="1">
      <c r="A90" s="259">
        <f>IFERROR(VLOOKUP(E90,Préroulés_Sativa[],11,FALSE),"-")</f>
        <v>3</v>
      </c>
      <c r="B90" s="333" t="str">
        <f>IFERROR(VLOOKUP(E90,Préroulés_Sativa[],12,FALSE),"-")</f>
        <v>x</v>
      </c>
      <c r="C90" s="369">
        <f>IFERROR(VLOOKUP(E90,Préroulés_Sativa[],13,FALSE),"-")</f>
        <v>0.5</v>
      </c>
      <c r="D90" s="698" t="str">
        <f>IFERROR(VLOOKUP(E90,Préroulés_Sativa[],14,FALSE),"-")</f>
        <v>g</v>
      </c>
      <c r="E90" s="500" t="s">
        <v>153</v>
      </c>
      <c r="F90" s="349" t="str">
        <f>IFERROR(VLOOKUP(E90,Préroulés_Sativa[],6,FALSE),"-")</f>
        <v>San Rafael '71</v>
      </c>
      <c r="G90" s="338">
        <f>IFERROR(VLOOKUP(E90,Préroulés_Sativa[],16,FALSE),"-")</f>
        <v>17</v>
      </c>
      <c r="H90" s="337">
        <v>0.13</v>
      </c>
      <c r="I90" s="320" t="s">
        <v>42</v>
      </c>
      <c r="J90" s="272" t="str">
        <f>IFERROR(VLOOKUP(E90,Préroulés_Sativa[],8,FALSE),"-")</f>
        <v>Citronné / -</v>
      </c>
      <c r="K90" s="414" t="str">
        <f>IFERROR(VLOOKUP(E90,Préroulés_Sativa[],2,FALSE),"-")</f>
        <v>-</v>
      </c>
    </row>
    <row r="91" spans="1:11" ht="21.95" customHeight="1">
      <c r="A91" s="259">
        <f>IFERROR(VLOOKUP(E91,Préroulés_Sativa[],11,FALSE),"-")</f>
        <v>3</v>
      </c>
      <c r="B91" s="333" t="str">
        <f>IFERROR(VLOOKUP(E91,Préroulés_Sativa[],12,FALSE),"-")</f>
        <v>x</v>
      </c>
      <c r="C91" s="369">
        <f>IFERROR(VLOOKUP(E91,Préroulés_Sativa[],13,FALSE),"-")</f>
        <v>0.5</v>
      </c>
      <c r="D91" s="698" t="str">
        <f>IFERROR(VLOOKUP(E91,Préroulés_Sativa[],14,FALSE),"-")</f>
        <v>g</v>
      </c>
      <c r="E91" s="500" t="s">
        <v>154</v>
      </c>
      <c r="F91" s="349" t="str">
        <f>IFERROR(VLOOKUP(E91,Préroulés_Sativa[],6,FALSE),"-")</f>
        <v>Spinach</v>
      </c>
      <c r="G91" s="338">
        <f>IFERROR(VLOOKUP(E91,Préroulés_Sativa[],16,FALSE),"-")</f>
        <v>11.9</v>
      </c>
      <c r="H91" s="337">
        <v>0.05</v>
      </c>
      <c r="I91" s="320">
        <v>0.09</v>
      </c>
      <c r="J91" s="272" t="str">
        <f>IFERROR(VLOOKUP(E91,Préroulés_Sativa[],8,FALSE),"-")</f>
        <v>Sucré / Épicé</v>
      </c>
      <c r="K91" s="414" t="str">
        <f>IFERROR(VLOOKUP(E91,Préroulés_Sativa[],2,FALSE),"-")</f>
        <v>-</v>
      </c>
    </row>
    <row r="92" spans="1:11" ht="21.95" customHeight="1">
      <c r="A92" s="259">
        <f>IFERROR(VLOOKUP(E92,Préroulés_Sativa[],11,FALSE),"-")</f>
        <v>5</v>
      </c>
      <c r="B92" s="333" t="str">
        <f>IFERROR(VLOOKUP(E92,Préroulés_Sativa[],12,FALSE),"-")</f>
        <v>x</v>
      </c>
      <c r="C92" s="369">
        <f>IFERROR(VLOOKUP(E92,Préroulés_Sativa[],13,FALSE),"-")</f>
        <v>0.33</v>
      </c>
      <c r="D92" s="698" t="str">
        <f>IFERROR(VLOOKUP(E92,Préroulés_Sativa[],14,FALSE),"-")</f>
        <v>g</v>
      </c>
      <c r="E92" s="500" t="s">
        <v>155</v>
      </c>
      <c r="F92" s="349" t="str">
        <f>IFERROR(VLOOKUP(E92,Préroulés_Sativa[],6,FALSE),"-")</f>
        <v>Pure Laine Cannabis</v>
      </c>
      <c r="G92" s="338">
        <f>IFERROR(VLOOKUP(E92,Préroulés_Sativa[],16,FALSE),"-")</f>
        <v>13.4</v>
      </c>
      <c r="H92" s="337">
        <v>0.28999999999999998</v>
      </c>
      <c r="I92" s="320" t="s">
        <v>42</v>
      </c>
      <c r="J92" s="272" t="str">
        <f>IFERROR(VLOOKUP(E92,Préroulés_Sativa[],8,FALSE),"-")</f>
        <v>Floral / Citronné</v>
      </c>
      <c r="K92" s="414" t="str">
        <f>IFERROR(VLOOKUP(E92,Préroulés_Sativa[],2,FALSE),"-")</f>
        <v>Qc</v>
      </c>
    </row>
    <row r="93" spans="1:11" ht="21.95" customHeight="1">
      <c r="A93" s="259">
        <f>IFERROR(VLOOKUP(E93,Préroulés_Sativa[],11,FALSE),"-")</f>
        <v>5</v>
      </c>
      <c r="B93" s="333" t="str">
        <f>IFERROR(VLOOKUP(E93,Préroulés_Sativa[],12,FALSE),"-")</f>
        <v>x</v>
      </c>
      <c r="C93" s="369">
        <f>IFERROR(VLOOKUP(E93,Préroulés_Sativa[],13,FALSE),"-")</f>
        <v>0.5</v>
      </c>
      <c r="D93" s="698" t="str">
        <f>IFERROR(VLOOKUP(E93,Préroulés_Sativa[],14,FALSE),"-")</f>
        <v>g</v>
      </c>
      <c r="E93" s="500" t="s">
        <v>160</v>
      </c>
      <c r="F93" s="349" t="str">
        <f>IFERROR(VLOOKUP(E93,Préroulés_Sativa[],6,FALSE),"-")</f>
        <v>QcGoldtech</v>
      </c>
      <c r="G93" s="338">
        <f>IFERROR(VLOOKUP(E93,Préroulés_Sativa[],16,FALSE),"-")</f>
        <v>19.600000000000001</v>
      </c>
      <c r="H93" s="337">
        <v>0.28999999999999998</v>
      </c>
      <c r="I93" s="320" t="s">
        <v>42</v>
      </c>
      <c r="J93" s="272" t="str">
        <f>IFERROR(VLOOKUP(E93,Préroulés_Sativa[],8,FALSE),"-")</f>
        <v>Sucré / Boisé</v>
      </c>
      <c r="K93" s="414" t="str">
        <f>IFERROR(VLOOKUP(E93,Préroulés_Sativa[],2,FALSE),"-")</f>
        <v>Qc</v>
      </c>
    </row>
    <row r="94" spans="1:11" ht="21.95" customHeight="1">
      <c r="A94" s="259">
        <f>IFERROR(VLOOKUP(E94,Préroulés_Sativa[],11,FALSE),"-")</f>
        <v>5</v>
      </c>
      <c r="B94" s="333" t="str">
        <f>IFERROR(VLOOKUP(E94,Préroulés_Sativa[],12,FALSE),"-")</f>
        <v>x</v>
      </c>
      <c r="C94" s="369">
        <f>IFERROR(VLOOKUP(E94,Préroulés_Sativa[],13,FALSE),"-")</f>
        <v>0.5</v>
      </c>
      <c r="D94" s="698" t="str">
        <f>IFERROR(VLOOKUP(E94,Préroulés_Sativa[],14,FALSE),"-")</f>
        <v>g</v>
      </c>
      <c r="E94" s="500" t="s">
        <v>156</v>
      </c>
      <c r="F94" s="349" t="str">
        <f>IFERROR(VLOOKUP(E94,Préroulés_Sativa[],6,FALSE),"-")</f>
        <v>MTL Cannabis</v>
      </c>
      <c r="G94" s="338">
        <f>IFERROR(VLOOKUP(E94,Préroulés_Sativa[],16,FALSE),"-")</f>
        <v>24.9</v>
      </c>
      <c r="H94" s="337">
        <v>0.28000000000000003</v>
      </c>
      <c r="I94" s="320" t="s">
        <v>42</v>
      </c>
      <c r="J94" s="272" t="str">
        <f>IFERROR(VLOOKUP(E94,Préroulés_Sativa[],8,FALSE),"-")</f>
        <v>Sucré / Fruité</v>
      </c>
      <c r="K94" s="414" t="str">
        <f>IFERROR(VLOOKUP(E94,Préroulés_Sativa[],2,FALSE),"-")</f>
        <v>Qc</v>
      </c>
    </row>
    <row r="95" spans="1:11" ht="21.95" customHeight="1">
      <c r="A95" s="259">
        <f>IFERROR(VLOOKUP(E95,Préroulés_Sativa[],11,FALSE),"-")</f>
        <v>5</v>
      </c>
      <c r="B95" s="333" t="str">
        <f>IFERROR(VLOOKUP(E95,Préroulés_Sativa[],12,FALSE),"-")</f>
        <v>x</v>
      </c>
      <c r="C95" s="369">
        <f>IFERROR(VLOOKUP(E95,Préroulés_Sativa[],13,FALSE),"-")</f>
        <v>0.5</v>
      </c>
      <c r="D95" s="698" t="str">
        <f>IFERROR(VLOOKUP(E95,Préroulés_Sativa[],14,FALSE),"-")</f>
        <v>g</v>
      </c>
      <c r="E95" s="500" t="s">
        <v>157</v>
      </c>
      <c r="F95" s="349" t="str">
        <f>IFERROR(VLOOKUP(E95,Préroulés_Sativa[],6,FALSE),"-")</f>
        <v>Ono Cannabis</v>
      </c>
      <c r="G95" s="338">
        <f>IFERROR(VLOOKUP(E95,Préroulés_Sativa[],16,FALSE),"-")</f>
        <v>24.9</v>
      </c>
      <c r="H95" s="337">
        <v>0.28000000000000003</v>
      </c>
      <c r="I95" s="320" t="s">
        <v>42</v>
      </c>
      <c r="J95" s="272" t="str">
        <f>IFERROR(VLOOKUP(E95,Préroulés_Sativa[],8,FALSE),"-")</f>
        <v>Fruité / Sucré</v>
      </c>
      <c r="K95" s="414" t="str">
        <f>IFERROR(VLOOKUP(E95,Préroulés_Sativa[],2,FALSE),"-")</f>
        <v>Qc</v>
      </c>
    </row>
    <row r="96" spans="1:11" ht="21.95" customHeight="1">
      <c r="A96" s="259">
        <f>IFERROR(VLOOKUP(E96,Préroulés_Sativa[],11,FALSE),"-")</f>
        <v>5</v>
      </c>
      <c r="B96" s="333" t="str">
        <f>IFERROR(VLOOKUP(E96,Préroulés_Sativa[],12,FALSE),"-")</f>
        <v>x</v>
      </c>
      <c r="C96" s="369">
        <f>IFERROR(VLOOKUP(E96,Préroulés_Sativa[],13,FALSE),"-")</f>
        <v>0.5</v>
      </c>
      <c r="D96" s="698" t="str">
        <f>IFERROR(VLOOKUP(E96,Préroulés_Sativa[],14,FALSE),"-")</f>
        <v>g</v>
      </c>
      <c r="E96" s="500" t="s">
        <v>158</v>
      </c>
      <c r="F96" s="349" t="str">
        <f>IFERROR(VLOOKUP(E96,Préroulés_Sativa[],6,FALSE),"-")</f>
        <v>Blanh</v>
      </c>
      <c r="G96" s="338">
        <f>IFERROR(VLOOKUP(E96,Préroulés_Sativa[],16,FALSE),"-")</f>
        <v>20.9</v>
      </c>
      <c r="H96" s="337">
        <v>0.28000000000000003</v>
      </c>
      <c r="I96" s="320" t="s">
        <v>42</v>
      </c>
      <c r="J96" s="272" t="str">
        <f>IFERROR(VLOOKUP(E96,Préroulés_Sativa[],8,FALSE),"-")</f>
        <v>- / -</v>
      </c>
      <c r="K96" s="414" t="str">
        <f>IFERROR(VLOOKUP(E96,Préroulés_Sativa[],2,FALSE),"-")</f>
        <v>Qc</v>
      </c>
    </row>
    <row r="97" spans="1:11" ht="21.95" customHeight="1">
      <c r="A97" s="259">
        <f>IFERROR(VLOOKUP(E97,Préroulés_Sativa[],11,FALSE),"-")</f>
        <v>5</v>
      </c>
      <c r="B97" s="333" t="str">
        <f>IFERROR(VLOOKUP(E97,Préroulés_Sativa[],12,FALSE),"-")</f>
        <v>x</v>
      </c>
      <c r="C97" s="369">
        <f>IFERROR(VLOOKUP(E97,Préroulés_Sativa[],13,FALSE),"-")</f>
        <v>0.5</v>
      </c>
      <c r="D97" s="698" t="str">
        <f>IFERROR(VLOOKUP(E97,Préroulés_Sativa[],14,FALSE),"-")</f>
        <v>g</v>
      </c>
      <c r="E97" s="500" t="s">
        <v>159</v>
      </c>
      <c r="F97" s="349" t="str">
        <f>IFERROR(VLOOKUP(E97,Préroulés_Sativa[],6,FALSE),"-")</f>
        <v>Nueva+</v>
      </c>
      <c r="G97" s="338">
        <f>IFERROR(VLOOKUP(E97,Préroulés_Sativa[],16,FALSE),"-")</f>
        <v>30.1</v>
      </c>
      <c r="H97" s="337">
        <v>0.26</v>
      </c>
      <c r="I97" s="320" t="s">
        <v>42</v>
      </c>
      <c r="J97" s="272" t="str">
        <f>IFERROR(VLOOKUP(E97,Préroulés_Sativa[],8,FALSE),"-")</f>
        <v>Fruité / Sucré</v>
      </c>
      <c r="K97" s="414" t="str">
        <f>IFERROR(VLOOKUP(E97,Préroulés_Sativa[],2,FALSE),"-")</f>
        <v>Qc</v>
      </c>
    </row>
    <row r="98" spans="1:11" ht="21.95" customHeight="1">
      <c r="A98" s="259">
        <f>IFERROR(VLOOKUP(E98,Préroulés_Sativa[],11,FALSE),"-")</f>
        <v>5</v>
      </c>
      <c r="B98" s="333" t="str">
        <f>IFERROR(VLOOKUP(E98,Préroulés_Sativa[],12,FALSE),"-")</f>
        <v>x</v>
      </c>
      <c r="C98" s="334">
        <f>IFERROR(VLOOKUP(E98,Préroulés_Sativa[],13,FALSE),"-")</f>
        <v>0.5</v>
      </c>
      <c r="D98" s="319" t="str">
        <f>IFERROR(VLOOKUP(E98,Préroulés_Sativa[],14,FALSE),"-")</f>
        <v>g</v>
      </c>
      <c r="E98" s="500" t="s">
        <v>77</v>
      </c>
      <c r="F98" s="349" t="str">
        <f>IFERROR(VLOOKUP(E98,Préroulés_Sativa[],6,FALSE),"-")</f>
        <v>QcGoldtech</v>
      </c>
      <c r="G98" s="338">
        <f>IFERROR(VLOOKUP(E98,Préroulés_Sativa[],16,FALSE),"-")</f>
        <v>21.9</v>
      </c>
      <c r="H98" s="337">
        <v>0.22</v>
      </c>
      <c r="I98" s="320" t="s">
        <v>42</v>
      </c>
      <c r="J98" s="272" t="str">
        <f>IFERROR(VLOOKUP(E98,Préroulés_Sativa[],8,FALSE),"-")</f>
        <v>Épicé / Fruité</v>
      </c>
      <c r="K98" s="414" t="str">
        <f>IFERROR(VLOOKUP(E98,Préroulés_Sativa[],2,FALSE),"-")</f>
        <v>Qc</v>
      </c>
    </row>
    <row r="99" spans="1:11" ht="21.95" customHeight="1">
      <c r="A99" s="259">
        <f>IFERROR(VLOOKUP(E99,Préroulés_Sativa[],11,FALSE),"-")</f>
        <v>5</v>
      </c>
      <c r="B99" s="333" t="str">
        <f>IFERROR(VLOOKUP(E99,Préroulés_Sativa[],12,FALSE),"-")</f>
        <v>x</v>
      </c>
      <c r="C99" s="369">
        <f>IFERROR(VLOOKUP(E99,Préroulés_Sativa[],13,FALSE),"-")</f>
        <v>0.5</v>
      </c>
      <c r="D99" s="698" t="str">
        <f>IFERROR(VLOOKUP(E99,Préroulés_Sativa[],14,FALSE),"-")</f>
        <v>g</v>
      </c>
      <c r="E99" s="500" t="s">
        <v>161</v>
      </c>
      <c r="F99" s="349">
        <f>IFERROR(VLOOKUP(E99,Préroulés_Sativa[],6,FALSE),"-")</f>
        <v>1964</v>
      </c>
      <c r="G99" s="338">
        <f>IFERROR(VLOOKUP(E99,Préroulés_Sativa[],16,FALSE),"-")</f>
        <v>23.9</v>
      </c>
      <c r="H99" s="337">
        <v>0.18</v>
      </c>
      <c r="I99" s="320" t="s">
        <v>42</v>
      </c>
      <c r="J99" s="272" t="str">
        <f>IFERROR(VLOOKUP(E99,Préroulés_Sativa[],8,FALSE),"-")</f>
        <v>Fruité / Sucré</v>
      </c>
      <c r="K99" s="414" t="str">
        <f>IFERROR(VLOOKUP(E99,Préroulés_Sativa[],2,FALSE),"-")</f>
        <v>-</v>
      </c>
    </row>
    <row r="100" spans="1:11" ht="21.95" customHeight="1">
      <c r="A100" s="259">
        <f>IFERROR(VLOOKUP(E100,Préroulés_Sativa[],11,FALSE),"-")</f>
        <v>5</v>
      </c>
      <c r="B100" s="333" t="str">
        <f>IFERROR(VLOOKUP(E100,Préroulés_Sativa[],12,FALSE),"-")</f>
        <v>x</v>
      </c>
      <c r="C100" s="369">
        <f>IFERROR(VLOOKUP(E100,Préroulés_Sativa[],13,FALSE),"-")</f>
        <v>0.5</v>
      </c>
      <c r="D100" s="698" t="str">
        <f>IFERROR(VLOOKUP(E100,Préroulés_Sativa[],14,FALSE),"-")</f>
        <v>g</v>
      </c>
      <c r="E100" s="500" t="s">
        <v>162</v>
      </c>
      <c r="F100" s="349" t="str">
        <f>IFERROR(VLOOKUP(E100,Préroulés_Sativa[],6,FALSE),"-")</f>
        <v>Bleuh Light</v>
      </c>
      <c r="G100" s="338">
        <f>IFERROR(VLOOKUP(E100,Préroulés_Sativa[],16,FALSE),"-")</f>
        <v>25</v>
      </c>
      <c r="H100" s="337">
        <v>0</v>
      </c>
      <c r="I100" s="320">
        <v>0.18</v>
      </c>
      <c r="J100" s="272" t="str">
        <f>IFERROR(VLOOKUP(E100,Préroulés_Sativa[],8,FALSE),"-")</f>
        <v>Sucré / Épicé</v>
      </c>
      <c r="K100" s="414" t="str">
        <f>IFERROR(VLOOKUP(E100,Préroulés_Sativa[],2,FALSE),"-")</f>
        <v>-</v>
      </c>
    </row>
    <row r="101" spans="1:11" ht="21.95" customHeight="1">
      <c r="A101" s="259">
        <f>IFERROR(VLOOKUP(E101,Préroulés_Sativa[],11,FALSE),"-")</f>
        <v>6</v>
      </c>
      <c r="B101" s="333" t="str">
        <f>IFERROR(VLOOKUP(E101,Préroulés_Sativa[],12,FALSE),"-")</f>
        <v>x</v>
      </c>
      <c r="C101" s="369">
        <f>IFERROR(VLOOKUP(E101,Préroulés_Sativa[],13,FALSE),"-")</f>
        <v>0.6</v>
      </c>
      <c r="D101" s="698" t="str">
        <f>IFERROR(VLOOKUP(E101,Préroulés_Sativa[],14,FALSE),"-")</f>
        <v>g</v>
      </c>
      <c r="E101" s="500" t="s">
        <v>78</v>
      </c>
      <c r="F101" s="349" t="str">
        <f>IFERROR(VLOOKUP(E101,Préroulés_Sativa[],6,FALSE),"-")</f>
        <v>Fleurs de Lise</v>
      </c>
      <c r="G101" s="338">
        <f>IFERROR(VLOOKUP(E101,Préroulés_Sativa[],16,FALSE),"-")</f>
        <v>34</v>
      </c>
      <c r="H101" s="337">
        <v>0.28999999999999998</v>
      </c>
      <c r="I101" s="320" t="s">
        <v>42</v>
      </c>
      <c r="J101" s="272" t="str">
        <f>IFERROR(VLOOKUP(E101,Préroulés_Sativa[],8,FALSE),"-")</f>
        <v>Diesel / Citronné</v>
      </c>
      <c r="K101" s="414" t="str">
        <f>IFERROR(VLOOKUP(E101,Préroulés_Sativa[],2,FALSE),"-")</f>
        <v>Qc</v>
      </c>
    </row>
    <row r="102" spans="1:11" ht="21.95" customHeight="1">
      <c r="A102" s="259">
        <f>IFERROR(VLOOKUP(E102,Préroulés_Sativa[],11,FALSE),"-")</f>
        <v>7</v>
      </c>
      <c r="B102" s="333" t="str">
        <f>IFERROR(VLOOKUP(E102,Préroulés_Sativa[],12,FALSE),"-")</f>
        <v>x</v>
      </c>
      <c r="C102" s="369">
        <f>IFERROR(VLOOKUP(E102,Préroulés_Sativa[],13,FALSE),"-")</f>
        <v>0.3</v>
      </c>
      <c r="D102" s="698" t="str">
        <f>IFERROR(VLOOKUP(E102,Préroulés_Sativa[],14,FALSE),"-")</f>
        <v>g</v>
      </c>
      <c r="E102" s="500" t="s">
        <v>80</v>
      </c>
      <c r="F102" s="349" t="str">
        <f>IFERROR(VLOOKUP(E102,Préroulés_Sativa[],6,FALSE),"-")</f>
        <v>Daily Special</v>
      </c>
      <c r="G102" s="338">
        <f>IFERROR(VLOOKUP(E102,Préroulés_Sativa[],16,FALSE),"-")</f>
        <v>16</v>
      </c>
      <c r="H102" s="337">
        <v>0.24</v>
      </c>
      <c r="I102" s="320" t="s">
        <v>42</v>
      </c>
      <c r="J102" s="272" t="str">
        <f>IFERROR(VLOOKUP(E102,Préroulés_Sativa[],8,FALSE),"-")</f>
        <v>- / -</v>
      </c>
      <c r="K102" s="414" t="str">
        <f>IFERROR(VLOOKUP(E102,Préroulés_Sativa[],2,FALSE),"-")</f>
        <v>-</v>
      </c>
    </row>
    <row r="103" spans="1:11" ht="21.95" customHeight="1">
      <c r="A103" s="259">
        <f>IFERROR(VLOOKUP(E103,Préroulés_Sativa[],11,FALSE),"-")</f>
        <v>7</v>
      </c>
      <c r="B103" s="333" t="str">
        <f>IFERROR(VLOOKUP(E103,Préroulés_Sativa[],12,FALSE),"-")</f>
        <v>x</v>
      </c>
      <c r="C103" s="369">
        <f>IFERROR(VLOOKUP(E103,Préroulés_Sativa[],13,FALSE),"-")</f>
        <v>0.5</v>
      </c>
      <c r="D103" s="700" t="str">
        <f>IFERROR(VLOOKUP(E103,Préroulés_Sativa[],14,FALSE),"-")</f>
        <v>g</v>
      </c>
      <c r="E103" s="500" t="s">
        <v>163</v>
      </c>
      <c r="F103" s="349" t="str">
        <f>IFERROR(VLOOKUP(E103,Préroulés_Sativa[],6,FALSE),"-")</f>
        <v>Bud Lafleur</v>
      </c>
      <c r="G103" s="338">
        <f>IFERROR(VLOOKUP(E103,Préroulés_Sativa[],16,FALSE),"-")</f>
        <v>32.9</v>
      </c>
      <c r="H103" s="337">
        <v>0.28999999999999998</v>
      </c>
      <c r="I103" s="320" t="s">
        <v>42</v>
      </c>
      <c r="J103" s="272" t="str">
        <f>IFERROR(VLOOKUP(E103,Préroulés_Sativa[],8,FALSE),"-")</f>
        <v>Sucré / Boisé</v>
      </c>
      <c r="K103" s="414" t="str">
        <f>IFERROR(VLOOKUP(E103,Préroulés_Sativa[],2,FALSE),"-")</f>
        <v>Qc</v>
      </c>
    </row>
    <row r="104" spans="1:11" ht="21.95" customHeight="1">
      <c r="A104" s="259">
        <f>IFERROR(VLOOKUP(E104,Préroulés_Sativa[],11,FALSE),"-")</f>
        <v>7</v>
      </c>
      <c r="B104" s="333" t="str">
        <f>IFERROR(VLOOKUP(E104,Préroulés_Sativa[],12,FALSE),"-")</f>
        <v>x</v>
      </c>
      <c r="C104" s="369">
        <f>IFERROR(VLOOKUP(E104,Préroulés_Sativa[],13,FALSE),"-")</f>
        <v>0.5</v>
      </c>
      <c r="D104" s="700" t="str">
        <f>IFERROR(VLOOKUP(E104,Préroulés_Sativa[],14,FALSE),"-")</f>
        <v>g</v>
      </c>
      <c r="E104" s="500" t="s">
        <v>164</v>
      </c>
      <c r="F104" s="349" t="str">
        <f>IFERROR(VLOOKUP(E104,Préroulés_Sativa[],6,FALSE),"-")</f>
        <v>5 Points Cannabis</v>
      </c>
      <c r="G104" s="338">
        <f>IFERROR(VLOOKUP(E104,Préroulés_Sativa[],16,FALSE),"-")</f>
        <v>27</v>
      </c>
      <c r="H104" s="337">
        <v>0.28000000000000003</v>
      </c>
      <c r="I104" s="320" t="s">
        <v>42</v>
      </c>
      <c r="J104" s="272" t="str">
        <f>IFERROR(VLOOKUP(E104,Préroulés_Sativa[],8,FALSE),"-")</f>
        <v>Épicé / Terreux</v>
      </c>
      <c r="K104" s="414" t="str">
        <f>IFERROR(VLOOKUP(E104,Préroulés_Sativa[],2,FALSE),"-")</f>
        <v>Qc</v>
      </c>
    </row>
    <row r="105" spans="1:11" ht="21.95" customHeight="1">
      <c r="A105" s="259">
        <f>IFERROR(VLOOKUP(E105,Préroulés_Sativa[],11,FALSE),"-")</f>
        <v>7</v>
      </c>
      <c r="B105" s="333" t="str">
        <f>IFERROR(VLOOKUP(E105,Préroulés_Sativa[],12,FALSE),"-")</f>
        <v>x</v>
      </c>
      <c r="C105" s="369">
        <f>IFERROR(VLOOKUP(E105,Préroulés_Sativa[],13,FALSE),"-")</f>
        <v>0.5</v>
      </c>
      <c r="D105" s="977" t="str">
        <f>IFERROR(VLOOKUP(E105,Préroulés_Sativa[],14,FALSE),"-")</f>
        <v>g</v>
      </c>
      <c r="E105" s="500" t="s">
        <v>79</v>
      </c>
      <c r="F105" s="349" t="str">
        <f>IFERROR(VLOOKUP(E105,Préroulés_Sativa[],6,FALSE),"-")</f>
        <v>Good Supply</v>
      </c>
      <c r="G105" s="338">
        <f>IFERROR(VLOOKUP(E105,Préroulés_Sativa[],16,FALSE),"-")</f>
        <v>29.9</v>
      </c>
      <c r="H105" s="337">
        <v>0.22</v>
      </c>
      <c r="I105" s="320" t="s">
        <v>42</v>
      </c>
      <c r="J105" s="272" t="str">
        <f>IFERROR(VLOOKUP(E105,Préroulés_Sativa[],8,FALSE),"-")</f>
        <v>Citronné / Terreux</v>
      </c>
      <c r="K105" s="414" t="str">
        <f>IFERROR(VLOOKUP(E105,Préroulés_Sativa[],2,FALSE),"-")</f>
        <v>-</v>
      </c>
    </row>
    <row r="106" spans="1:11" ht="21.95" customHeight="1">
      <c r="A106" s="259">
        <f>IFERROR(VLOOKUP(E106,Préroulés_Sativa[],11,FALSE),"-")</f>
        <v>8</v>
      </c>
      <c r="B106" s="333" t="str">
        <f>IFERROR(VLOOKUP(E106,Préroulés_Sativa[],12,FALSE),"-")</f>
        <v>x</v>
      </c>
      <c r="C106" s="369">
        <f>IFERROR(VLOOKUP(E106,Préroulés_Sativa[],13,FALSE),"-")</f>
        <v>0.35</v>
      </c>
      <c r="D106" s="700" t="str">
        <f>IFERROR(VLOOKUP(E106,Préroulés_Sativa[],14,FALSE),"-")</f>
        <v>g</v>
      </c>
      <c r="E106" s="500" t="s">
        <v>165</v>
      </c>
      <c r="F106" s="349" t="str">
        <f>IFERROR(VLOOKUP(E106,Préroulés_Sativa[],6,FALSE),"-")</f>
        <v>Wio</v>
      </c>
      <c r="G106" s="338">
        <f>IFERROR(VLOOKUP(E106,Préroulés_Sativa[],16,FALSE),"-")</f>
        <v>28.7</v>
      </c>
      <c r="H106" s="337">
        <v>0.09</v>
      </c>
      <c r="I106" s="320">
        <v>0.13</v>
      </c>
      <c r="J106" s="272" t="str">
        <f>IFERROR(VLOOKUP(E106,Préroulés_Sativa[],8,FALSE),"-")</f>
        <v>Citronné / Fruité</v>
      </c>
      <c r="K106" s="414" t="str">
        <f>IFERROR(VLOOKUP(E106,Préroulés_Sativa[],2,FALSE),"-")</f>
        <v>Qc</v>
      </c>
    </row>
    <row r="107" spans="1:11" ht="21.95" customHeight="1">
      <c r="A107" s="259">
        <f>IFERROR(VLOOKUP(E107,Préroulés_Sativa[],11,FALSE),"-")</f>
        <v>10</v>
      </c>
      <c r="B107" s="333" t="str">
        <f>IFERROR(VLOOKUP(E107,Préroulés_Sativa[],12,FALSE),"-")</f>
        <v>x</v>
      </c>
      <c r="C107" s="369">
        <f>IFERROR(VLOOKUP(E107,Préroulés_Sativa[],13,FALSE),"-")</f>
        <v>0.33</v>
      </c>
      <c r="D107" s="700" t="str">
        <f>IFERROR(VLOOKUP(E107,Préroulés_Sativa[],14,FALSE),"-")</f>
        <v>g</v>
      </c>
      <c r="E107" s="500" t="s">
        <v>167</v>
      </c>
      <c r="F107" s="349" t="str">
        <f>IFERROR(VLOOKUP(E107,Préroulés_Sativa[],6,FALSE),"-")</f>
        <v>Canaca</v>
      </c>
      <c r="G107" s="338">
        <f>IFERROR(VLOOKUP(E107,Préroulés_Sativa[],16,FALSE),"-")</f>
        <v>25</v>
      </c>
      <c r="H107" s="337">
        <v>0.2</v>
      </c>
      <c r="I107" s="320" t="s">
        <v>42</v>
      </c>
      <c r="J107" s="272" t="str">
        <f>IFERROR(VLOOKUP(E107,Préroulés_Sativa[],8,FALSE),"-")</f>
        <v>Fruité / Sucré</v>
      </c>
      <c r="K107" s="414" t="str">
        <f>IFERROR(VLOOKUP(E107,Préroulés_Sativa[],2,FALSE),"-")</f>
        <v>-</v>
      </c>
    </row>
    <row r="108" spans="1:11" ht="21.95" customHeight="1">
      <c r="A108" s="259">
        <f>IFERROR(VLOOKUP(E108,Préroulés_Sativa[],11,FALSE),"-")</f>
        <v>10</v>
      </c>
      <c r="B108" s="333" t="str">
        <f>IFERROR(VLOOKUP(E108,Préroulés_Sativa[],12,FALSE),"-")</f>
        <v>x</v>
      </c>
      <c r="C108" s="369">
        <f>IFERROR(VLOOKUP(E108,Préroulés_Sativa[],13,FALSE),"-")</f>
        <v>0.35</v>
      </c>
      <c r="D108" s="700" t="str">
        <f>IFERROR(VLOOKUP(E108,Préroulés_Sativa[],14,FALSE),"-")</f>
        <v>g</v>
      </c>
      <c r="E108" s="500" t="s">
        <v>166</v>
      </c>
      <c r="F108" s="349" t="str">
        <f>IFERROR(VLOOKUP(E108,Préroulés_Sativa[],6,FALSE),"-")</f>
        <v>Fleurs de Lise</v>
      </c>
      <c r="G108" s="338">
        <f>IFERROR(VLOOKUP(E108,Préroulés_Sativa[],16,FALSE),"-")</f>
        <v>34.200000000000003</v>
      </c>
      <c r="H108" s="337">
        <v>0.28999999999999998</v>
      </c>
      <c r="I108" s="320" t="s">
        <v>42</v>
      </c>
      <c r="J108" s="272" t="str">
        <f>IFERROR(VLOOKUP(E108,Préroulés_Sativa[],8,FALSE),"-")</f>
        <v>Diesel / CItronné</v>
      </c>
      <c r="K108" s="414" t="str">
        <f>IFERROR(VLOOKUP(E108,Préroulés_Sativa[],2,FALSE),"-")</f>
        <v>Qc</v>
      </c>
    </row>
    <row r="109" spans="1:11" ht="21.95" customHeight="1">
      <c r="A109" s="259">
        <f>IFERROR(VLOOKUP(E109,Préroulés_Sativa[],11,FALSE),"-")</f>
        <v>14</v>
      </c>
      <c r="B109" s="333" t="str">
        <f>IFERROR(VLOOKUP(E109,Préroulés_Sativa[],12,FALSE),"-")</f>
        <v>x</v>
      </c>
      <c r="C109" s="369">
        <f>IFERROR(VLOOKUP(E109,Préroulés_Sativa[],13,FALSE),"-")</f>
        <v>0.25</v>
      </c>
      <c r="D109" s="700" t="str">
        <f>IFERROR(VLOOKUP(E109,Préroulés_Sativa[],14,FALSE),"-")</f>
        <v>g</v>
      </c>
      <c r="E109" s="500" t="s">
        <v>248</v>
      </c>
      <c r="F109" s="349" t="str">
        <f>IFERROR(VLOOKUP(E109,Préroulés_Sativa[],6,FALSE),"-")</f>
        <v>Irony</v>
      </c>
      <c r="G109" s="338">
        <f>IFERROR(VLOOKUP(E109,Préroulés_Sativa[],16,FALSE),"-")</f>
        <v>29.9</v>
      </c>
      <c r="H109" s="337">
        <v>0.22</v>
      </c>
      <c r="I109" s="320" t="s">
        <v>42</v>
      </c>
      <c r="J109" s="272" t="str">
        <f>IFERROR(VLOOKUP(E109,Préroulés_Sativa[],8,FALSE),"-")</f>
        <v>Sucré / -</v>
      </c>
      <c r="K109" s="414" t="str">
        <f>IFERROR(VLOOKUP(E109,Préroulés_Sativa[],2,FALSE),"-")</f>
        <v>Qc</v>
      </c>
    </row>
    <row r="110" spans="1:11" ht="21.95" customHeight="1">
      <c r="A110" s="259">
        <f>IFERROR(VLOOKUP(E110,Préroulés_Sativa[],11,FALSE),"-")</f>
        <v>14</v>
      </c>
      <c r="B110" s="333" t="str">
        <f>IFERROR(VLOOKUP(E110,Préroulés_Sativa[],12,FALSE),"-")</f>
        <v>x</v>
      </c>
      <c r="C110" s="369">
        <f>IFERROR(VLOOKUP(E110,Préroulés_Sativa[],13,FALSE),"-")</f>
        <v>0.5</v>
      </c>
      <c r="D110" s="700" t="str">
        <f>IFERROR(VLOOKUP(E110,Préroulés_Sativa[],14,FALSE),"-")</f>
        <v>g</v>
      </c>
      <c r="E110" s="500" t="s">
        <v>169</v>
      </c>
      <c r="F110" s="349" t="str">
        <f>IFERROR(VLOOKUP(E110,Préroulés_Sativa[],6,FALSE),"-")</f>
        <v>Grindh</v>
      </c>
      <c r="G110" s="338">
        <f>IFERROR(VLOOKUP(E110,Préroulés_Sativa[],16,FALSE),"-")</f>
        <v>43.9</v>
      </c>
      <c r="H110" s="337">
        <v>0.28000000000000003</v>
      </c>
      <c r="I110" s="320" t="s">
        <v>42</v>
      </c>
      <c r="J110" s="272" t="str">
        <f>IFERROR(VLOOKUP(E110,Préroulés_Sativa[],8,FALSE),"-")</f>
        <v>- / -</v>
      </c>
      <c r="K110" s="414" t="str">
        <f>IFERROR(VLOOKUP(E110,Préroulés_Sativa[],2,FALSE),"-")</f>
        <v>Qc</v>
      </c>
    </row>
    <row r="111" spans="1:11" ht="21.95" customHeight="1">
      <c r="A111" s="259">
        <f>IFERROR(VLOOKUP(E111,Préroulés_Sativa[],11,FALSE),"-")</f>
        <v>14</v>
      </c>
      <c r="B111" s="333" t="str">
        <f>IFERROR(VLOOKUP(E111,Préroulés_Sativa[],12,FALSE),"-")</f>
        <v>x</v>
      </c>
      <c r="C111" s="369">
        <f>IFERROR(VLOOKUP(E111,Préroulés_Sativa[],13,FALSE),"-")</f>
        <v>0.5</v>
      </c>
      <c r="D111" s="995" t="str">
        <f>IFERROR(VLOOKUP(E111,Préroulés_Sativa[],14,FALSE),"-")</f>
        <v>g</v>
      </c>
      <c r="E111" s="500" t="s">
        <v>114</v>
      </c>
      <c r="F111" s="349" t="str">
        <f>IFERROR(VLOOKUP(E111,Préroulés_Sativa[],6,FALSE),"-")</f>
        <v>Shred</v>
      </c>
      <c r="G111" s="994">
        <f>IFERROR(VLOOKUP(E111,Préroulés_Sativa[],16,FALSE),"-")</f>
        <v>43.9</v>
      </c>
      <c r="H111" s="337">
        <v>0.24</v>
      </c>
      <c r="I111" s="320" t="s">
        <v>42</v>
      </c>
      <c r="J111" s="272" t="str">
        <f>IFERROR(VLOOKUP(E111,Préroulés_Sativa[],8,FALSE),"-")</f>
        <v>Citronné / Sucré</v>
      </c>
      <c r="K111" s="414" t="str">
        <f>IFERROR(VLOOKUP(E111,Préroulés_Sativa[],2,FALSE),"-")</f>
        <v>-</v>
      </c>
    </row>
    <row r="112" spans="1:11" ht="21.95" customHeight="1">
      <c r="A112" s="259">
        <f>IFERROR(VLOOKUP(E112,Préroulés_Sativa[],11,FALSE),"-")</f>
        <v>14</v>
      </c>
      <c r="B112" s="333" t="str">
        <f>IFERROR(VLOOKUP(E112,Préroulés_Sativa[],12,FALSE),"-")</f>
        <v>x</v>
      </c>
      <c r="C112" s="369">
        <f>IFERROR(VLOOKUP(E112,Préroulés_Sativa[],13,FALSE),"-")</f>
        <v>0.6</v>
      </c>
      <c r="D112" s="698" t="str">
        <f>IFERROR(VLOOKUP(E112,Préroulés_Sativa[],14,FALSE),"-")</f>
        <v>g</v>
      </c>
      <c r="E112" s="500" t="s">
        <v>168</v>
      </c>
      <c r="F112" s="349" t="str">
        <f>IFERROR(VLOOKUP(E112,Préroulés_Sativa[],6,FALSE),"-")</f>
        <v>Nugz</v>
      </c>
      <c r="G112" s="338">
        <f>IFERROR(VLOOKUP(E112,Préroulés_Sativa[],16,FALSE),"-")</f>
        <v>49.4</v>
      </c>
      <c r="H112" s="337">
        <v>0.28999999999999998</v>
      </c>
      <c r="I112" s="320" t="s">
        <v>42</v>
      </c>
      <c r="J112" s="272" t="str">
        <f>IFERROR(VLOOKUP(E112,Préroulés_Sativa[],8,FALSE),"-")</f>
        <v>Citronné / Sucré</v>
      </c>
      <c r="K112" s="414" t="str">
        <f>IFERROR(VLOOKUP(E112,Préroulés_Sativa[],2,FALSE),"-")</f>
        <v>Qc</v>
      </c>
    </row>
    <row r="113" spans="1:11" ht="24" customHeight="1" thickBot="1">
      <c r="A113" s="17"/>
      <c r="B113" s="48"/>
      <c r="C113" s="49"/>
      <c r="D113" s="50"/>
      <c r="E113" s="51"/>
      <c r="F113" s="52"/>
      <c r="G113" s="142"/>
      <c r="H113" s="53"/>
      <c r="I113" s="18"/>
      <c r="J113" s="17"/>
      <c r="K113" s="17"/>
    </row>
    <row r="114" spans="1:11" ht="24.75" hidden="1" customHeight="1">
      <c r="A114" s="17"/>
      <c r="B114" s="48"/>
      <c r="C114" s="49"/>
      <c r="D114" s="50"/>
      <c r="E114" s="51"/>
      <c r="F114" s="52"/>
      <c r="G114" s="142"/>
      <c r="H114" s="53"/>
      <c r="I114" s="18"/>
      <c r="J114" s="17"/>
      <c r="K114" s="17"/>
    </row>
    <row r="115" spans="1:11" ht="24.75" hidden="1" customHeight="1">
      <c r="A115" s="17"/>
      <c r="B115" s="48"/>
      <c r="C115" s="49"/>
      <c r="D115" s="50"/>
      <c r="E115" s="51"/>
      <c r="F115" s="52"/>
      <c r="G115" s="142"/>
      <c r="H115" s="53"/>
      <c r="I115" s="18"/>
      <c r="J115" s="17"/>
      <c r="K115" s="17"/>
    </row>
    <row r="116" spans="1:11" ht="24.75" hidden="1" customHeight="1">
      <c r="A116" s="17"/>
      <c r="B116" s="48"/>
      <c r="C116" s="49"/>
      <c r="D116" s="50"/>
      <c r="E116" s="51"/>
      <c r="F116" s="52"/>
      <c r="G116" s="142"/>
      <c r="H116" s="53"/>
      <c r="I116" s="18"/>
      <c r="J116" s="17"/>
      <c r="K116" s="17"/>
    </row>
    <row r="117" spans="1:11" ht="24.75" hidden="1" customHeight="1">
      <c r="A117" s="17"/>
      <c r="B117" s="48"/>
      <c r="C117" s="49"/>
      <c r="D117" s="50"/>
      <c r="E117" s="51"/>
      <c r="F117" s="52"/>
      <c r="G117" s="142"/>
      <c r="H117" s="53"/>
      <c r="I117" s="18"/>
      <c r="J117" s="17"/>
      <c r="K117" s="17"/>
    </row>
    <row r="118" spans="1:11" ht="24.75" hidden="1" customHeight="1">
      <c r="A118" s="17"/>
      <c r="B118" s="48"/>
      <c r="C118" s="49"/>
      <c r="D118" s="50"/>
      <c r="E118" s="51"/>
      <c r="F118" s="52"/>
      <c r="G118" s="142"/>
      <c r="H118" s="53"/>
      <c r="I118" s="18"/>
      <c r="J118" s="17"/>
      <c r="K118" s="17"/>
    </row>
    <row r="119" spans="1:11" ht="24.75" hidden="1" customHeight="1">
      <c r="A119" s="17"/>
      <c r="B119" s="48"/>
      <c r="C119" s="49"/>
      <c r="D119" s="50"/>
      <c r="E119" s="51"/>
      <c r="F119" s="52"/>
      <c r="G119" s="142"/>
      <c r="H119" s="53"/>
      <c r="I119" s="18"/>
      <c r="J119" s="17"/>
      <c r="K119" s="17"/>
    </row>
    <row r="120" spans="1:11" ht="24.75" hidden="1" customHeight="1">
      <c r="A120" s="17"/>
      <c r="B120" s="48"/>
      <c r="C120" s="49"/>
      <c r="D120" s="50"/>
      <c r="E120" s="51"/>
      <c r="F120" s="52"/>
      <c r="G120" s="142"/>
      <c r="H120" s="53"/>
      <c r="I120" s="18"/>
      <c r="J120" s="17"/>
      <c r="K120" s="17"/>
    </row>
    <row r="121" spans="1:11" ht="24.75" hidden="1" customHeight="1">
      <c r="A121" s="17"/>
      <c r="B121" s="48"/>
      <c r="C121" s="49"/>
      <c r="D121" s="50"/>
      <c r="E121" s="51"/>
      <c r="F121" s="52"/>
      <c r="G121" s="142"/>
      <c r="H121" s="53"/>
      <c r="I121" s="18"/>
      <c r="J121" s="17"/>
      <c r="K121" s="17"/>
    </row>
    <row r="122" spans="1:11" ht="24.75" hidden="1" customHeight="1">
      <c r="A122" s="17"/>
      <c r="B122" s="48"/>
      <c r="C122" s="49"/>
      <c r="D122" s="50"/>
      <c r="E122" s="51"/>
      <c r="F122" s="52"/>
      <c r="G122" s="142"/>
      <c r="H122" s="53"/>
      <c r="I122" s="18"/>
      <c r="J122" s="17"/>
      <c r="K122" s="17"/>
    </row>
    <row r="123" spans="1:11" ht="24.75" hidden="1" customHeight="1">
      <c r="A123" s="17"/>
      <c r="B123" s="48"/>
      <c r="C123" s="49"/>
      <c r="D123" s="50"/>
      <c r="E123" s="51"/>
      <c r="F123" s="52"/>
      <c r="G123" s="142"/>
      <c r="H123" s="53"/>
      <c r="I123" s="18"/>
      <c r="J123" s="17"/>
      <c r="K123" s="17"/>
    </row>
    <row r="124" spans="1:11" ht="24.75" hidden="1" customHeight="1">
      <c r="A124" s="17"/>
      <c r="B124" s="48"/>
      <c r="C124" s="49"/>
      <c r="D124" s="50"/>
      <c r="E124" s="51"/>
      <c r="F124" s="52"/>
      <c r="G124" s="142"/>
      <c r="H124" s="53"/>
      <c r="I124" s="18"/>
      <c r="J124" s="17"/>
      <c r="K124" s="17"/>
    </row>
    <row r="125" spans="1:11" ht="24.75" hidden="1" customHeight="1">
      <c r="A125" s="17"/>
      <c r="B125" s="48"/>
      <c r="C125" s="49"/>
      <c r="D125" s="50"/>
      <c r="E125" s="51"/>
      <c r="F125" s="52"/>
      <c r="G125" s="142"/>
      <c r="H125" s="53"/>
      <c r="I125" s="18"/>
      <c r="J125" s="17"/>
      <c r="K125" s="17"/>
    </row>
    <row r="126" spans="1:11" ht="24.75" hidden="1" customHeight="1">
      <c r="A126" s="17"/>
      <c r="B126" s="48"/>
      <c r="C126" s="49"/>
      <c r="D126" s="50"/>
      <c r="E126" s="51"/>
      <c r="F126" s="52"/>
      <c r="G126" s="142"/>
      <c r="H126" s="53"/>
      <c r="I126" s="18"/>
      <c r="J126" s="17"/>
      <c r="K126" s="17"/>
    </row>
    <row r="127" spans="1:11" ht="24.75" hidden="1" customHeight="1">
      <c r="A127" s="17"/>
      <c r="B127" s="48"/>
      <c r="C127" s="49"/>
      <c r="D127" s="50"/>
      <c r="E127" s="51"/>
      <c r="F127" s="52"/>
      <c r="G127" s="142"/>
      <c r="H127" s="53"/>
      <c r="I127" s="18"/>
      <c r="J127" s="17"/>
      <c r="K127" s="17"/>
    </row>
    <row r="128" spans="1:11" ht="24.75" hidden="1" customHeight="1">
      <c r="A128" s="17"/>
      <c r="B128" s="48"/>
      <c r="C128" s="49"/>
      <c r="D128" s="50"/>
      <c r="E128" s="51"/>
      <c r="F128" s="52"/>
      <c r="G128" s="142"/>
      <c r="H128" s="53"/>
      <c r="I128" s="18"/>
      <c r="J128" s="17"/>
      <c r="K128" s="17"/>
    </row>
    <row r="129" spans="1:11" ht="24.75" hidden="1" customHeight="1">
      <c r="A129" s="17"/>
      <c r="B129" s="48"/>
      <c r="C129" s="49"/>
      <c r="D129" s="50"/>
      <c r="E129" s="51"/>
      <c r="F129" s="52"/>
      <c r="G129" s="142"/>
      <c r="H129" s="53"/>
      <c r="I129" s="18"/>
      <c r="J129" s="17"/>
      <c r="K129" s="17"/>
    </row>
    <row r="130" spans="1:11" ht="24.75" hidden="1" customHeight="1">
      <c r="A130" s="17"/>
      <c r="B130" s="48"/>
      <c r="C130" s="49"/>
      <c r="D130" s="50"/>
      <c r="E130" s="51"/>
      <c r="F130" s="52"/>
      <c r="G130" s="142"/>
      <c r="H130" s="53"/>
      <c r="I130" s="18"/>
      <c r="J130" s="17"/>
      <c r="K130" s="17"/>
    </row>
    <row r="131" spans="1:11" ht="24.75" hidden="1" customHeight="1">
      <c r="A131" s="17"/>
      <c r="B131" s="48"/>
      <c r="C131" s="49"/>
      <c r="D131" s="50"/>
      <c r="E131" s="51"/>
      <c r="F131" s="52"/>
      <c r="G131" s="142"/>
      <c r="H131" s="53"/>
      <c r="I131" s="18"/>
      <c r="J131" s="17"/>
      <c r="K131" s="17"/>
    </row>
    <row r="132" spans="1:11" ht="24.75" hidden="1" customHeight="1">
      <c r="A132" s="17"/>
      <c r="B132" s="48"/>
      <c r="C132" s="49"/>
      <c r="D132" s="50"/>
      <c r="E132" s="51"/>
      <c r="F132" s="52"/>
      <c r="G132" s="142"/>
      <c r="H132" s="53"/>
      <c r="I132" s="18"/>
      <c r="J132" s="17"/>
      <c r="K132" s="17"/>
    </row>
    <row r="133" spans="1:11" ht="24.75" hidden="1" customHeight="1">
      <c r="A133" s="17"/>
      <c r="B133" s="48"/>
      <c r="C133" s="49"/>
      <c r="D133" s="50"/>
      <c r="E133" s="51"/>
      <c r="F133" s="52"/>
      <c r="G133" s="142"/>
      <c r="H133" s="53"/>
      <c r="I133" s="18"/>
      <c r="J133" s="17"/>
      <c r="K133" s="17"/>
    </row>
    <row r="134" spans="1:11" ht="24.75" hidden="1" customHeight="1">
      <c r="A134" s="17"/>
      <c r="B134" s="48"/>
      <c r="C134" s="49"/>
      <c r="D134" s="50"/>
      <c r="E134" s="51"/>
      <c r="F134" s="52"/>
      <c r="G134" s="142"/>
      <c r="H134" s="53"/>
      <c r="I134" s="18"/>
      <c r="J134" s="17"/>
      <c r="K134" s="17"/>
    </row>
    <row r="135" spans="1:11" ht="24.75" hidden="1" customHeight="1">
      <c r="A135" s="17"/>
      <c r="B135" s="48"/>
      <c r="C135" s="49"/>
      <c r="D135" s="50"/>
      <c r="E135" s="51"/>
      <c r="F135" s="52"/>
      <c r="G135" s="142"/>
      <c r="H135" s="53"/>
      <c r="I135" s="18"/>
      <c r="J135" s="17"/>
      <c r="K135" s="17"/>
    </row>
    <row r="136" spans="1:11" ht="24.75" hidden="1" customHeight="1">
      <c r="A136" s="17"/>
      <c r="B136" s="48"/>
      <c r="C136" s="49"/>
      <c r="D136" s="50"/>
      <c r="E136" s="51"/>
      <c r="F136" s="52"/>
      <c r="G136" s="142"/>
      <c r="H136" s="53"/>
      <c r="I136" s="18"/>
      <c r="J136" s="17"/>
      <c r="K136" s="17"/>
    </row>
    <row r="137" spans="1:11" ht="24.75" hidden="1" customHeight="1">
      <c r="A137" s="17"/>
      <c r="B137" s="48"/>
      <c r="C137" s="49"/>
      <c r="D137" s="50"/>
      <c r="E137" s="51"/>
      <c r="F137" s="52"/>
      <c r="G137" s="142"/>
      <c r="H137" s="53"/>
      <c r="I137" s="18"/>
      <c r="J137" s="17"/>
      <c r="K137" s="17"/>
    </row>
    <row r="138" spans="1:11" ht="24.75" hidden="1" customHeight="1">
      <c r="A138" s="17"/>
      <c r="B138" s="48"/>
      <c r="C138" s="49"/>
      <c r="D138" s="50"/>
      <c r="E138" s="51"/>
      <c r="F138" s="52"/>
      <c r="G138" s="142"/>
      <c r="H138" s="53"/>
      <c r="I138" s="18"/>
      <c r="J138" s="17"/>
      <c r="K138" s="17"/>
    </row>
    <row r="139" spans="1:11" ht="24.75" hidden="1" customHeight="1">
      <c r="A139" s="17"/>
      <c r="B139" s="48"/>
      <c r="C139" s="49"/>
      <c r="D139" s="50"/>
      <c r="E139" s="51"/>
      <c r="F139" s="52"/>
      <c r="G139" s="142"/>
      <c r="H139" s="53"/>
      <c r="I139" s="18"/>
      <c r="J139" s="17"/>
      <c r="K139" s="17"/>
    </row>
    <row r="140" spans="1:11" ht="24.75" hidden="1" customHeight="1">
      <c r="A140" s="17"/>
      <c r="B140" s="48"/>
      <c r="C140" s="49"/>
      <c r="D140" s="50"/>
      <c r="E140" s="51"/>
      <c r="F140" s="52"/>
      <c r="G140" s="142"/>
      <c r="H140" s="53"/>
      <c r="I140" s="18"/>
      <c r="J140" s="17"/>
      <c r="K140" s="17"/>
    </row>
    <row r="141" spans="1:11" ht="24.75" hidden="1" customHeight="1">
      <c r="A141" s="17"/>
      <c r="B141" s="48"/>
      <c r="C141" s="49"/>
      <c r="D141" s="50"/>
      <c r="E141" s="51"/>
      <c r="F141" s="52"/>
      <c r="G141" s="142"/>
      <c r="H141" s="53"/>
      <c r="I141" s="18"/>
      <c r="J141" s="17"/>
      <c r="K141" s="17"/>
    </row>
    <row r="142" spans="1:11" ht="24.75" hidden="1" customHeight="1">
      <c r="A142" s="17"/>
      <c r="B142" s="48"/>
      <c r="C142" s="49"/>
      <c r="D142" s="50"/>
      <c r="E142" s="51"/>
      <c r="F142" s="52"/>
      <c r="G142" s="142"/>
      <c r="H142" s="53"/>
      <c r="I142" s="18"/>
      <c r="J142" s="17"/>
      <c r="K142" s="17"/>
    </row>
    <row r="143" spans="1:11" ht="24.75" hidden="1" customHeight="1">
      <c r="A143" s="17"/>
      <c r="B143" s="48"/>
      <c r="C143" s="49"/>
      <c r="D143" s="50"/>
      <c r="E143" s="51"/>
      <c r="F143" s="52"/>
      <c r="G143" s="142"/>
      <c r="H143" s="53"/>
      <c r="I143" s="18"/>
      <c r="J143" s="17"/>
      <c r="K143" s="17"/>
    </row>
    <row r="144" spans="1:11" ht="24.75" hidden="1" customHeight="1">
      <c r="A144" s="17"/>
      <c r="B144" s="48"/>
      <c r="C144" s="49"/>
      <c r="D144" s="50"/>
      <c r="E144" s="51"/>
      <c r="F144" s="52"/>
      <c r="G144" s="142"/>
      <c r="H144" s="53"/>
      <c r="I144" s="18"/>
      <c r="J144" s="17"/>
      <c r="K144" s="17"/>
    </row>
    <row r="145" spans="1:11" ht="24.75" hidden="1" customHeight="1">
      <c r="A145" s="17"/>
      <c r="B145" s="48"/>
      <c r="C145" s="49"/>
      <c r="D145" s="50"/>
      <c r="E145" s="51"/>
      <c r="F145" s="52"/>
      <c r="G145" s="142"/>
      <c r="H145" s="53"/>
      <c r="I145" s="18"/>
      <c r="J145" s="17"/>
      <c r="K145" s="17"/>
    </row>
    <row r="146" spans="1:11" ht="24.75" hidden="1" customHeight="1">
      <c r="A146" s="17"/>
      <c r="B146" s="48"/>
      <c r="C146" s="49"/>
      <c r="D146" s="50"/>
      <c r="E146" s="51"/>
      <c r="F146" s="52"/>
      <c r="G146" s="142"/>
      <c r="H146" s="53"/>
      <c r="I146" s="18"/>
      <c r="J146" s="17"/>
      <c r="K146" s="17"/>
    </row>
    <row r="147" spans="1:11" ht="24.75" hidden="1" customHeight="1">
      <c r="A147" s="17"/>
      <c r="B147" s="48"/>
      <c r="C147" s="49"/>
      <c r="D147" s="50"/>
      <c r="E147" s="51"/>
      <c r="F147" s="52"/>
      <c r="G147" s="142"/>
      <c r="H147" s="53"/>
      <c r="I147" s="18"/>
      <c r="J147" s="17"/>
      <c r="K147" s="17"/>
    </row>
    <row r="148" spans="1:11" ht="24.75" hidden="1" customHeight="1">
      <c r="A148" s="17"/>
      <c r="B148" s="48"/>
      <c r="C148" s="49"/>
      <c r="D148" s="50"/>
      <c r="E148" s="51"/>
      <c r="F148" s="52"/>
      <c r="G148" s="142"/>
      <c r="H148" s="53"/>
      <c r="I148" s="18"/>
      <c r="J148" s="17"/>
      <c r="K148" s="17"/>
    </row>
    <row r="149" spans="1:11" ht="24.75" hidden="1" customHeight="1">
      <c r="A149" s="17"/>
      <c r="B149" s="48"/>
      <c r="C149" s="49"/>
      <c r="D149" s="50"/>
      <c r="E149" s="51"/>
      <c r="F149" s="52"/>
      <c r="G149" s="142"/>
      <c r="H149" s="53"/>
      <c r="I149" s="18"/>
      <c r="J149" s="17"/>
      <c r="K149" s="17"/>
    </row>
    <row r="150" spans="1:11" ht="24.75" hidden="1" customHeight="1">
      <c r="A150" s="17"/>
      <c r="B150" s="48"/>
      <c r="C150" s="49"/>
      <c r="D150" s="50"/>
      <c r="E150" s="51"/>
      <c r="F150" s="52"/>
      <c r="G150" s="142"/>
      <c r="H150" s="53"/>
      <c r="I150" s="18"/>
      <c r="J150" s="17"/>
      <c r="K150" s="17"/>
    </row>
    <row r="151" spans="1:11" ht="24.75" hidden="1" customHeight="1">
      <c r="A151" s="17"/>
      <c r="B151" s="48"/>
      <c r="C151" s="49"/>
      <c r="D151" s="50"/>
      <c r="E151" s="51"/>
      <c r="F151" s="52"/>
      <c r="G151" s="142"/>
      <c r="H151" s="53"/>
      <c r="I151" s="18"/>
      <c r="J151" s="17"/>
      <c r="K151" s="17"/>
    </row>
    <row r="152" spans="1:11" ht="24.75" hidden="1" customHeight="1">
      <c r="A152" s="17"/>
      <c r="B152" s="48"/>
      <c r="C152" s="49"/>
      <c r="D152" s="50"/>
      <c r="E152" s="51"/>
      <c r="F152" s="52"/>
      <c r="G152" s="142"/>
      <c r="H152" s="53"/>
      <c r="I152" s="18"/>
      <c r="J152" s="17"/>
      <c r="K152" s="17"/>
    </row>
    <row r="153" spans="1:11" ht="24.75" hidden="1" customHeight="1">
      <c r="A153" s="17"/>
      <c r="B153" s="48"/>
      <c r="C153" s="49"/>
      <c r="D153" s="50"/>
      <c r="E153" s="51"/>
      <c r="F153" s="52"/>
      <c r="G153" s="142"/>
      <c r="H153" s="53"/>
      <c r="I153" s="18"/>
      <c r="J153" s="17"/>
      <c r="K153" s="17"/>
    </row>
    <row r="154" spans="1:11" ht="24.75" hidden="1" customHeight="1">
      <c r="A154" s="17"/>
      <c r="B154" s="48"/>
      <c r="C154" s="49"/>
      <c r="D154" s="50"/>
      <c r="E154" s="51"/>
      <c r="F154" s="52"/>
      <c r="G154" s="142"/>
      <c r="H154" s="53"/>
      <c r="I154" s="18"/>
      <c r="J154" s="17"/>
      <c r="K154" s="17"/>
    </row>
    <row r="155" spans="1:11" ht="24.75" hidden="1" customHeight="1">
      <c r="A155" s="17"/>
      <c r="B155" s="48"/>
      <c r="C155" s="49"/>
      <c r="D155" s="50"/>
      <c r="E155" s="51"/>
      <c r="F155" s="52"/>
      <c r="G155" s="142"/>
      <c r="H155" s="53"/>
      <c r="I155" s="18"/>
      <c r="J155" s="17"/>
      <c r="K155" s="17"/>
    </row>
    <row r="156" spans="1:11" ht="24.75" hidden="1" customHeight="1">
      <c r="A156" s="17"/>
      <c r="B156" s="48"/>
      <c r="C156" s="49"/>
      <c r="D156" s="50"/>
      <c r="E156" s="51"/>
      <c r="F156" s="52"/>
      <c r="G156" s="142"/>
      <c r="H156" s="53"/>
      <c r="I156" s="18"/>
      <c r="J156" s="17"/>
      <c r="K156" s="17"/>
    </row>
    <row r="157" spans="1:11" ht="24.75" hidden="1" customHeight="1">
      <c r="A157" s="17"/>
      <c r="B157" s="48"/>
      <c r="C157" s="49"/>
      <c r="D157" s="50"/>
      <c r="E157" s="51"/>
      <c r="F157" s="52"/>
      <c r="G157" s="142"/>
      <c r="H157" s="53"/>
      <c r="I157" s="18"/>
      <c r="J157" s="17"/>
      <c r="K157" s="17"/>
    </row>
    <row r="158" spans="1:11" ht="24.75" hidden="1" customHeight="1">
      <c r="A158" s="17"/>
      <c r="B158" s="48"/>
      <c r="C158" s="49"/>
      <c r="D158" s="50"/>
      <c r="E158" s="51"/>
      <c r="F158" s="52"/>
      <c r="G158" s="142"/>
      <c r="H158" s="53"/>
      <c r="I158" s="18"/>
      <c r="J158" s="17"/>
      <c r="K158" s="17"/>
    </row>
    <row r="159" spans="1:11" ht="24.75" hidden="1" customHeight="1">
      <c r="A159" s="17"/>
      <c r="B159" s="48"/>
      <c r="C159" s="49"/>
      <c r="D159" s="50"/>
      <c r="E159" s="51"/>
      <c r="F159" s="52"/>
      <c r="G159" s="142"/>
      <c r="H159" s="53"/>
      <c r="I159" s="18"/>
      <c r="J159" s="17"/>
      <c r="K159" s="17"/>
    </row>
    <row r="160" spans="1:11" ht="24.75" hidden="1" customHeight="1">
      <c r="A160" s="17"/>
      <c r="B160" s="48"/>
      <c r="C160" s="49"/>
      <c r="D160" s="50"/>
      <c r="E160" s="51"/>
      <c r="F160" s="52"/>
      <c r="G160" s="142"/>
      <c r="H160" s="53"/>
      <c r="I160" s="18"/>
      <c r="J160" s="17"/>
      <c r="K160" s="17"/>
    </row>
    <row r="161" spans="1:11" ht="24.75" hidden="1" customHeight="1">
      <c r="A161" s="17"/>
      <c r="B161" s="48"/>
      <c r="C161" s="49"/>
      <c r="D161" s="50"/>
      <c r="E161" s="51"/>
      <c r="F161" s="52"/>
      <c r="G161" s="142"/>
      <c r="H161" s="53"/>
      <c r="I161" s="18"/>
      <c r="J161" s="17"/>
      <c r="K161" s="17"/>
    </row>
    <row r="162" spans="1:11" ht="24.75" customHeight="1" thickBot="1">
      <c r="A162" s="1358" t="s">
        <v>85</v>
      </c>
      <c r="B162" s="1359"/>
      <c r="C162" s="1359"/>
      <c r="D162" s="1359"/>
      <c r="E162" s="1359"/>
      <c r="F162" s="1359"/>
      <c r="G162" s="1359"/>
      <c r="H162" s="1359"/>
      <c r="I162" s="1359"/>
      <c r="J162" s="1359"/>
      <c r="K162" s="1360"/>
    </row>
    <row r="163" spans="1:11" ht="18" customHeight="1" thickBot="1">
      <c r="A163" s="1352" t="s">
        <v>28</v>
      </c>
      <c r="B163" s="1353"/>
      <c r="C163" s="1353"/>
      <c r="D163" s="1354"/>
      <c r="E163" s="125" t="s">
        <v>86</v>
      </c>
      <c r="F163" s="125" t="s">
        <v>30</v>
      </c>
      <c r="G163" s="276" t="s">
        <v>31</v>
      </c>
      <c r="H163" s="277" t="s">
        <v>32</v>
      </c>
      <c r="I163" s="277" t="s">
        <v>33</v>
      </c>
      <c r="J163" s="277" t="s">
        <v>34</v>
      </c>
      <c r="K163" s="93" t="s">
        <v>35</v>
      </c>
    </row>
    <row r="164" spans="1:11" ht="21.75" hidden="1" thickBot="1">
      <c r="A164" s="491" t="s">
        <v>36</v>
      </c>
      <c r="B164" s="492" t="s">
        <v>37</v>
      </c>
      <c r="C164" s="493" t="s">
        <v>38</v>
      </c>
      <c r="D164" s="494" t="s">
        <v>39</v>
      </c>
      <c r="E164" s="490" t="s">
        <v>29</v>
      </c>
      <c r="F164" s="339" t="s">
        <v>40</v>
      </c>
      <c r="G164" s="340" t="s">
        <v>31</v>
      </c>
      <c r="H164" s="341" t="s">
        <v>32</v>
      </c>
      <c r="I164" s="341" t="s">
        <v>33</v>
      </c>
      <c r="J164" s="341" t="s">
        <v>34</v>
      </c>
      <c r="K164" s="342" t="s">
        <v>35</v>
      </c>
    </row>
    <row r="165" spans="1:11" ht="23.25">
      <c r="A165" s="347">
        <v>1</v>
      </c>
      <c r="B165" s="484" t="str">
        <f>IFERROR(VLOOKUP(E165,Préroulés_Hybride[],13,FALSE),"-")</f>
        <v>x</v>
      </c>
      <c r="C165" s="485">
        <f>IFERROR(VLOOKUP(E165,Préroulés_Hybride[],14,FALSE),"-")</f>
        <v>0.5</v>
      </c>
      <c r="D165" s="495" t="str">
        <f>IFERROR(VLOOKUP(E165,Préroulés_Hybride[],15,FALSE),"-")</f>
        <v>g</v>
      </c>
      <c r="E165" s="500" t="s">
        <v>171</v>
      </c>
      <c r="F165" s="349" t="str">
        <f>IFERROR(VLOOKUP(E165,Préroulés_Hybride[],6,FALSE),"-")</f>
        <v>Simple Bare</v>
      </c>
      <c r="G165" s="338">
        <f>IFERROR(VLOOKUP(E165,Préroulés_Hybride[],17,FALSE),"-")</f>
        <v>7.8</v>
      </c>
      <c r="H165" s="320">
        <v>0.25</v>
      </c>
      <c r="I165" s="320" t="s">
        <v>42</v>
      </c>
      <c r="J165" s="272" t="str">
        <f>IFERROR(VLOOKUP(E165,Préroulés_Hybride[],9,FALSE),"-")</f>
        <v>Floral / Citronné</v>
      </c>
      <c r="K165" s="322" t="str">
        <f>IFERROR(VLOOKUP(E165,Préroulés_Hybride[],3,FALSE),"-")</f>
        <v>-</v>
      </c>
    </row>
    <row r="166" spans="1:11" ht="15.95" customHeight="1">
      <c r="A166" s="347">
        <f>IFERROR(VLOOKUP(E166,Préroulés_Hybride[],12,FALSE),"-")</f>
        <v>1</v>
      </c>
      <c r="B166" s="317" t="str">
        <f>IFERROR(VLOOKUP(E166,Préroulés_Hybride[],13,FALSE),"-")</f>
        <v>x</v>
      </c>
      <c r="C166" s="318">
        <f>IFERROR(VLOOKUP(E166,Préroulés_Hybride[],14,FALSE),"-")</f>
        <v>1</v>
      </c>
      <c r="D166" s="368" t="str">
        <f>IFERROR(VLOOKUP(E166,Préroulés_Hybride[],15,FALSE),"-")</f>
        <v>g</v>
      </c>
      <c r="E166" s="500" t="s">
        <v>170</v>
      </c>
      <c r="F166" s="349" t="str">
        <f>IFERROR(VLOOKUP(E166,Préroulés_Hybride[],6,FALSE),"-")</f>
        <v>Bud Lafleur</v>
      </c>
      <c r="G166" s="338">
        <f>IFERROR(VLOOKUP(E166,Préroulés_Hybride[],17,FALSE),"-")</f>
        <v>10.4</v>
      </c>
      <c r="H166" s="320">
        <v>0.27</v>
      </c>
      <c r="I166" s="320" t="s">
        <v>42</v>
      </c>
      <c r="J166" s="272" t="str">
        <f>IFERROR(VLOOKUP(E166,Préroulés_Hybride[],9,FALSE),"-")</f>
        <v>Citronné / Terreux</v>
      </c>
      <c r="K166" s="414" t="str">
        <f>IFERROR(VLOOKUP(E166,Préroulés_Hybride[],3,FALSE),"-")</f>
        <v>Qc</v>
      </c>
    </row>
    <row r="167" spans="1:11" ht="15.95" customHeight="1">
      <c r="A167" s="347">
        <f>IFERROR(VLOOKUP(E167,Préroulés_Hybride[],12,FALSE),"-")</f>
        <v>1</v>
      </c>
      <c r="B167" s="317" t="str">
        <f>IFERROR(VLOOKUP(E167,Préroulés_Hybride[],13,FALSE),"-")</f>
        <v>x</v>
      </c>
      <c r="C167" s="318">
        <f>IFERROR(VLOOKUP(E167,Préroulés_Hybride[],14,FALSE),"-")</f>
        <v>1</v>
      </c>
      <c r="D167" s="368" t="str">
        <f>IFERROR(VLOOKUP(E167,Préroulés_Hybride[],15,FALSE),"-")</f>
        <v>g</v>
      </c>
      <c r="E167" s="500" t="s">
        <v>172</v>
      </c>
      <c r="F167" s="349" t="str">
        <f>IFERROR(VLOOKUP(E167,Préroulés_Hybride[],6,FALSE),"-")</f>
        <v>Équilibre</v>
      </c>
      <c r="G167" s="338">
        <f>IFERROR(VLOOKUP(E167,Préroulés_Hybride[],17,FALSE),"-")</f>
        <v>7.5</v>
      </c>
      <c r="H167" s="320">
        <v>0</v>
      </c>
      <c r="I167" s="320">
        <v>0.12</v>
      </c>
      <c r="J167" s="272" t="str">
        <f>IFERROR(VLOOKUP(E167,Préroulés_Hybride[],9,FALSE),"-")</f>
        <v>- / -</v>
      </c>
      <c r="K167" s="414" t="str">
        <f>IFERROR(VLOOKUP(E167,Préroulés_Hybride[],3,FALSE),"-")</f>
        <v>Qc</v>
      </c>
    </row>
    <row r="168" spans="1:11" ht="15.95" customHeight="1">
      <c r="A168" s="347">
        <f>IFERROR(VLOOKUP(E168,Préroulés_Hybride[],12,FALSE),"-")</f>
        <v>2</v>
      </c>
      <c r="B168" s="317" t="str">
        <f>IFERROR(VLOOKUP(E168,Préroulés_Hybride[],13,FALSE),"-")</f>
        <v>x</v>
      </c>
      <c r="C168" s="318">
        <f>IFERROR(VLOOKUP(E168,Préroulés_Hybride[],14,FALSE),"-")</f>
        <v>0.35</v>
      </c>
      <c r="D168" s="368" t="str">
        <f>IFERROR(VLOOKUP(E168,Préroulés_Hybride[],15,FALSE),"-")</f>
        <v>g</v>
      </c>
      <c r="E168" s="500" t="s">
        <v>87</v>
      </c>
      <c r="F168" s="349" t="str">
        <f>IFERROR(VLOOKUP(E168,Préroulés_Hybride[],6,FALSE),"-")</f>
        <v>Color Cannabis</v>
      </c>
      <c r="G168" s="338">
        <f>IFERROR(VLOOKUP(E168,Préroulés_Hybride[],17,FALSE),"-")</f>
        <v>8.1</v>
      </c>
      <c r="H168" s="320">
        <v>0.06</v>
      </c>
      <c r="I168" s="320">
        <v>0.11</v>
      </c>
      <c r="J168" s="272" t="str">
        <f>IFERROR(VLOOKUP(E168,Préroulés_Hybride[],9,FALSE),"-")</f>
        <v>Floral / Fruité</v>
      </c>
      <c r="K168" s="414" t="str">
        <f>IFERROR(VLOOKUP(E168,Préroulés_Hybride[],3,FALSE),"-")</f>
        <v>-</v>
      </c>
    </row>
    <row r="169" spans="1:11" ht="15.95" customHeight="1">
      <c r="A169" s="347">
        <f>IFERROR(VLOOKUP(E169,Préroulés_Hybride[],12,FALSE),"-")</f>
        <v>2</v>
      </c>
      <c r="B169" s="317" t="str">
        <f>IFERROR(VLOOKUP(E169,Préroulés_Hybride[],13,FALSE),"-")</f>
        <v>x</v>
      </c>
      <c r="C169" s="318">
        <f>IFERROR(VLOOKUP(E169,Préroulés_Hybride[],14,FALSE),"-")</f>
        <v>0.4</v>
      </c>
      <c r="D169" s="368" t="str">
        <f>IFERROR(VLOOKUP(E169,Préroulés_Hybride[],15,FALSE),"-")</f>
        <v>g</v>
      </c>
      <c r="E169" s="500" t="s">
        <v>176</v>
      </c>
      <c r="F169" s="349" t="str">
        <f>IFERROR(VLOOKUP(E169,Préroulés_Hybride[],6,FALSE),"-")</f>
        <v>Bud Lafleur</v>
      </c>
      <c r="G169" s="338">
        <f>IFERROR(VLOOKUP(E169,Préroulés_Hybride[],17,FALSE),"-")</f>
        <v>7.8</v>
      </c>
      <c r="H169" s="320">
        <v>0.04</v>
      </c>
      <c r="I169" s="320">
        <v>0.06</v>
      </c>
      <c r="J169" s="272" t="str">
        <f>IFERROR(VLOOKUP(E169,Préroulés_Hybride[],9,FALSE),"-")</f>
        <v>Fruité / Sucré</v>
      </c>
      <c r="K169" s="414" t="str">
        <f>IFERROR(VLOOKUP(E169,Préroulés_Hybride[],3,FALSE),"-")</f>
        <v>Qc</v>
      </c>
    </row>
    <row r="170" spans="1:11" ht="15.95" customHeight="1">
      <c r="A170" s="347">
        <f>IFERROR(VLOOKUP(E170,Préroulés_Hybride[],12,FALSE),"-")</f>
        <v>2</v>
      </c>
      <c r="B170" s="317" t="str">
        <f>IFERROR(VLOOKUP(E170,Préroulés_Hybride[],13,FALSE),"-")</f>
        <v>x</v>
      </c>
      <c r="C170" s="318">
        <f>IFERROR(VLOOKUP(E170,Préroulés_Hybride[],14,FALSE),"-")</f>
        <v>0.5</v>
      </c>
      <c r="D170" s="368" t="str">
        <f>IFERROR(VLOOKUP(E170,Préroulés_Hybride[],15,FALSE),"-")</f>
        <v>g</v>
      </c>
      <c r="E170" s="500" t="s">
        <v>173</v>
      </c>
      <c r="F170" s="349" t="str">
        <f>IFERROR(VLOOKUP(E170,Préroulés_Hybride[],6,FALSE),"-")</f>
        <v>Bud Lafleur</v>
      </c>
      <c r="G170" s="338">
        <f>IFERROR(VLOOKUP(E170,Préroulés_Hybride[],17,FALSE),"-")</f>
        <v>10.4</v>
      </c>
      <c r="H170" s="320">
        <v>0.28000000000000003</v>
      </c>
      <c r="I170" s="320" t="s">
        <v>42</v>
      </c>
      <c r="J170" s="272" t="str">
        <f>IFERROR(VLOOKUP(E170,Préroulés_Hybride[],9,FALSE),"-")</f>
        <v>Fromagé / Terreux</v>
      </c>
      <c r="K170" s="414" t="str">
        <f>IFERROR(VLOOKUP(E170,Préroulés_Hybride[],3,FALSE),"-")</f>
        <v>Qc</v>
      </c>
    </row>
    <row r="171" spans="1:11" ht="15.95" customHeight="1">
      <c r="A171" s="347">
        <f>IFERROR(VLOOKUP(E171,Préroulés_Hybride[],12,FALSE),"-")</f>
        <v>2</v>
      </c>
      <c r="B171" s="317" t="str">
        <f>IFERROR(VLOOKUP(E171,Préroulés_Hybride[],13,FALSE),"-")</f>
        <v>x</v>
      </c>
      <c r="C171" s="318">
        <f>IFERROR(VLOOKUP(E171,Préroulés_Hybride[],14,FALSE),"-")</f>
        <v>0.5</v>
      </c>
      <c r="D171" s="368" t="str">
        <f>IFERROR(VLOOKUP(E171,Préroulés_Hybride[],15,FALSE),"-")</f>
        <v>g</v>
      </c>
      <c r="E171" s="500" t="s">
        <v>174</v>
      </c>
      <c r="F171" s="349" t="str">
        <f>IFERROR(VLOOKUP(E171,Préroulés_Hybride[],6,FALSE),"-")</f>
        <v>7ACRES</v>
      </c>
      <c r="G171" s="338">
        <f>IFERROR(VLOOKUP(E171,Préroulés_Hybride[],17,FALSE),"-")</f>
        <v>9.5</v>
      </c>
      <c r="H171" s="320">
        <v>0.2</v>
      </c>
      <c r="I171" s="320" t="s">
        <v>42</v>
      </c>
      <c r="J171" s="272" t="str">
        <f>IFERROR(VLOOKUP(E171,Préroulés_Hybride[],9,FALSE),"-")</f>
        <v>Citronné / Sucré</v>
      </c>
      <c r="K171" s="414" t="str">
        <f>IFERROR(VLOOKUP(E171,Préroulés_Hybride[],3,FALSE),"-")</f>
        <v>-</v>
      </c>
    </row>
    <row r="172" spans="1:11" ht="15.95" customHeight="1">
      <c r="A172" s="347">
        <f>IFERROR(VLOOKUP(E172,Préroulés_Hybride[],12,FALSE),"-")</f>
        <v>2</v>
      </c>
      <c r="B172" s="317" t="str">
        <f>IFERROR(VLOOKUP(E172,Préroulés_Hybride[],13,FALSE),"-")</f>
        <v>x</v>
      </c>
      <c r="C172" s="318">
        <f>IFERROR(VLOOKUP(E172,Préroulés_Hybride[],14,FALSE),"-")</f>
        <v>0.5</v>
      </c>
      <c r="D172" s="368" t="str">
        <f>IFERROR(VLOOKUP(E172,Préroulés_Hybride[],15,FALSE),"-")</f>
        <v>g</v>
      </c>
      <c r="E172" s="500" t="s">
        <v>175</v>
      </c>
      <c r="F172" s="349" t="str">
        <f>IFERROR(VLOOKUP(E172,Préroulés_Hybride[],6,FALSE),"-")</f>
        <v>Nueva+</v>
      </c>
      <c r="G172" s="338">
        <f>IFERROR(VLOOKUP(E172,Préroulés_Hybride[],17,FALSE),"-")</f>
        <v>10</v>
      </c>
      <c r="H172" s="320">
        <v>0.13</v>
      </c>
      <c r="I172" s="320">
        <v>0.09</v>
      </c>
      <c r="J172" s="272" t="str">
        <f>IFERROR(VLOOKUP(E172,Préroulés_Hybride[],9,FALSE),"-")</f>
        <v>Fruité / Sucré</v>
      </c>
      <c r="K172" s="414" t="str">
        <f>IFERROR(VLOOKUP(E172,Préroulés_Hybride[],3,FALSE),"-")</f>
        <v>Qc</v>
      </c>
    </row>
    <row r="173" spans="1:11" ht="15.95" customHeight="1">
      <c r="A173" s="347">
        <f>IFERROR(VLOOKUP(E173,Préroulés_Hybride[],12,FALSE),"-")</f>
        <v>3</v>
      </c>
      <c r="B173" s="317" t="str">
        <f>IFERROR(VLOOKUP(E173,Préroulés_Hybride[],13,FALSE),"-")</f>
        <v>x</v>
      </c>
      <c r="C173" s="318">
        <f>IFERROR(VLOOKUP(E173,Préroulés_Hybride[],14,FALSE),"-")</f>
        <v>0.5</v>
      </c>
      <c r="D173" s="368" t="str">
        <f>IFERROR(VLOOKUP(E173,Préroulés_Hybride[],15,FALSE),"-")</f>
        <v>g</v>
      </c>
      <c r="E173" s="500" t="s">
        <v>177</v>
      </c>
      <c r="F173" s="349" t="str">
        <f>IFERROR(VLOOKUP(E173,Préroulés_Hybride[],6,FALSE),"-")</f>
        <v>IRONY</v>
      </c>
      <c r="G173" s="338">
        <f>IFERROR(VLOOKUP(E173,Préroulés_Hybride[],17,FALSE),"-")</f>
        <v>20</v>
      </c>
      <c r="H173" s="320" t="s">
        <v>630</v>
      </c>
      <c r="I173" s="320" t="s">
        <v>631</v>
      </c>
      <c r="J173" s="272" t="str">
        <f>IFERROR(VLOOKUP(E173,Préroulés_Hybride[],9,FALSE),"-")</f>
        <v>- / -</v>
      </c>
      <c r="K173" s="414" t="str">
        <f>IFERROR(VLOOKUP(E173,Préroulés_Hybride[],3,FALSE),"-")</f>
        <v>Qc</v>
      </c>
    </row>
    <row r="174" spans="1:11" ht="15.95" customHeight="1">
      <c r="A174" s="347">
        <f>IFERROR(VLOOKUP(E174,Préroulés_Hybride[],12,FALSE),"-")</f>
        <v>3</v>
      </c>
      <c r="B174" s="317" t="str">
        <f>IFERROR(VLOOKUP(E174,Préroulés_Hybride[],13,FALSE),"-")</f>
        <v>x</v>
      </c>
      <c r="C174" s="318">
        <f>IFERROR(VLOOKUP(E174,Préroulés_Hybride[],14,FALSE),"-")</f>
        <v>0.5</v>
      </c>
      <c r="D174" s="368" t="str">
        <f>IFERROR(VLOOKUP(E174,Préroulés_Hybride[],15,FALSE),"-")</f>
        <v>g</v>
      </c>
      <c r="E174" s="500" t="s">
        <v>249</v>
      </c>
      <c r="F174" s="349" t="str">
        <f>IFERROR(VLOOKUP(E174,Préroulés_Hybride[],6,FALSE),"-")</f>
        <v>BLKMKT</v>
      </c>
      <c r="G174" s="338">
        <f>IFERROR(VLOOKUP(E174,Préroulés_Hybride[],17,FALSE),"-")</f>
        <v>18.100000000000001</v>
      </c>
      <c r="H174" s="320">
        <v>0.28999999999999998</v>
      </c>
      <c r="I174" s="320" t="s">
        <v>42</v>
      </c>
      <c r="J174" s="272" t="str">
        <f>IFERROR(VLOOKUP(E174,Préroulés_Hybride[],9,FALSE),"-")</f>
        <v>- / -</v>
      </c>
      <c r="K174" s="414" t="str">
        <f>IFERROR(VLOOKUP(E174,Préroulés_Hybride[],3,FALSE),"-")</f>
        <v>-</v>
      </c>
    </row>
    <row r="175" spans="1:11" ht="15.95" customHeight="1">
      <c r="A175" s="347">
        <f>IFERROR(VLOOKUP(E175,Préroulés_Hybride[],12,FALSE),"-")</f>
        <v>3</v>
      </c>
      <c r="B175" s="317" t="str">
        <f>IFERROR(VLOOKUP(E175,Préroulés_Hybride[],13,FALSE),"-")</f>
        <v>x</v>
      </c>
      <c r="C175" s="318">
        <f>IFERROR(VLOOKUP(E175,Préroulés_Hybride[],14,FALSE),"-")</f>
        <v>0.5</v>
      </c>
      <c r="D175" s="368" t="str">
        <f>IFERROR(VLOOKUP(E175,Préroulés_Hybride[],15,FALSE),"-")</f>
        <v>g</v>
      </c>
      <c r="E175" s="500" t="s">
        <v>250</v>
      </c>
      <c r="F175" s="349" t="str">
        <f>IFERROR(VLOOKUP(E175,Préroulés_Hybride[],6,FALSE),"-")</f>
        <v>Cannafrogs</v>
      </c>
      <c r="G175" s="338">
        <f>IFERROR(VLOOKUP(E175,Préroulés_Hybride[],17,FALSE),"-")</f>
        <v>14.9</v>
      </c>
      <c r="H175" s="320">
        <v>0.28000000000000003</v>
      </c>
      <c r="I175" s="320" t="s">
        <v>42</v>
      </c>
      <c r="J175" s="272" t="str">
        <f>IFERROR(VLOOKUP(E175,Préroulés_Hybride[],9,FALSE),"-")</f>
        <v>- / -</v>
      </c>
      <c r="K175" s="414" t="str">
        <f>IFERROR(VLOOKUP(E175,Préroulés_Hybride[],3,FALSE),"-")</f>
        <v>Qc</v>
      </c>
    </row>
    <row r="176" spans="1:11" ht="15.95" customHeight="1">
      <c r="A176" s="347">
        <f>IFERROR(VLOOKUP(E176,Préroulés_Hybride[],12,FALSE),"-")</f>
        <v>3</v>
      </c>
      <c r="B176" s="317" t="str">
        <f>IFERROR(VLOOKUP(E176,Préroulés_Hybride[],13,FALSE),"-")</f>
        <v>x</v>
      </c>
      <c r="C176" s="318">
        <f>IFERROR(VLOOKUP(E176,Préroulés_Hybride[],14,FALSE),"-")</f>
        <v>0.5</v>
      </c>
      <c r="D176" s="368" t="str">
        <f>IFERROR(VLOOKUP(E176,Préroulés_Hybride[],15,FALSE),"-")</f>
        <v>g</v>
      </c>
      <c r="E176" s="500" t="s">
        <v>180</v>
      </c>
      <c r="F176" s="349" t="str">
        <f>IFERROR(VLOOKUP(E176,Préroulés_Hybride[],6,FALSE),"-")</f>
        <v>Next Friday</v>
      </c>
      <c r="G176" s="338">
        <f>IFERROR(VLOOKUP(E176,Préroulés_Hybride[],17,FALSE),"-")</f>
        <v>22.6</v>
      </c>
      <c r="H176" s="320">
        <v>0.28000000000000003</v>
      </c>
      <c r="I176" s="320" t="s">
        <v>42</v>
      </c>
      <c r="J176" s="272" t="str">
        <f>IFERROR(VLOOKUP(E176,Préroulés_Hybride[],9,FALSE),"-")</f>
        <v>Floral / -</v>
      </c>
      <c r="K176" s="414" t="str">
        <f>IFERROR(VLOOKUP(E176,Préroulés_Hybride[],3,FALSE),"-")</f>
        <v>-</v>
      </c>
    </row>
    <row r="177" spans="1:11" ht="15.95" customHeight="1">
      <c r="A177" s="347">
        <f>IFERROR(VLOOKUP(E177,Préroulés_Hybride[],12,FALSE),"-")</f>
        <v>3</v>
      </c>
      <c r="B177" s="317" t="str">
        <f>IFERROR(VLOOKUP(E177,Préroulés_Hybride[],13,FALSE),"-")</f>
        <v>x</v>
      </c>
      <c r="C177" s="318">
        <f>IFERROR(VLOOKUP(E177,Préroulés_Hybride[],14,FALSE),"-")</f>
        <v>0.5</v>
      </c>
      <c r="D177" s="368" t="str">
        <f>IFERROR(VLOOKUP(E177,Préroulés_Hybride[],15,FALSE),"-")</f>
        <v>g</v>
      </c>
      <c r="E177" s="500" t="s">
        <v>181</v>
      </c>
      <c r="F177" s="349" t="str">
        <f>IFERROR(VLOOKUP(E177,Préroulés_Hybride[],6,FALSE),"-")</f>
        <v>Groupe SûrNaturel</v>
      </c>
      <c r="G177" s="338">
        <f>IFERROR(VLOOKUP(E177,Préroulés_Hybride[],17,FALSE),"-")</f>
        <v>13.1</v>
      </c>
      <c r="H177" s="320">
        <v>0.27</v>
      </c>
      <c r="I177" s="320" t="s">
        <v>42</v>
      </c>
      <c r="J177" s="272" t="str">
        <f>IFERROR(VLOOKUP(E177,Préroulés_Hybride[],9,FALSE),"-")</f>
        <v>Floral / Sucré</v>
      </c>
      <c r="K177" s="414" t="str">
        <f>IFERROR(VLOOKUP(E177,Préroulés_Hybride[],3,FALSE),"-")</f>
        <v>Qc</v>
      </c>
    </row>
    <row r="178" spans="1:11" ht="15.95" customHeight="1">
      <c r="A178" s="347">
        <f>IFERROR(VLOOKUP(E178,Préroulés_Hybride[],12,FALSE),"-")</f>
        <v>3</v>
      </c>
      <c r="B178" s="317" t="str">
        <f>IFERROR(VLOOKUP(E178,Préroulés_Hybride[],13,FALSE),"-")</f>
        <v>x</v>
      </c>
      <c r="C178" s="318">
        <f>IFERROR(VLOOKUP(E178,Préroulés_Hybride[],14,FALSE),"-")</f>
        <v>0.5</v>
      </c>
      <c r="D178" s="368" t="str">
        <f>IFERROR(VLOOKUP(E178,Préroulés_Hybride[],15,FALSE),"-")</f>
        <v>g</v>
      </c>
      <c r="E178" s="500" t="s">
        <v>182</v>
      </c>
      <c r="F178" s="349" t="str">
        <f>IFERROR(VLOOKUP(E178,Préroulés_Hybride[],6,FALSE),"-")</f>
        <v>Qcgoldtech</v>
      </c>
      <c r="G178" s="338">
        <f>IFERROR(VLOOKUP(E178,Préroulés_Hybride[],17,FALSE),"-")</f>
        <v>13</v>
      </c>
      <c r="H178" s="320">
        <v>0.26</v>
      </c>
      <c r="I178" s="320" t="s">
        <v>42</v>
      </c>
      <c r="J178" s="272" t="str">
        <f>IFERROR(VLOOKUP(E178,Préroulés_Hybride[],9,FALSE),"-")</f>
        <v>Boisé / Sucré</v>
      </c>
      <c r="K178" s="414" t="str">
        <f>IFERROR(VLOOKUP(E178,Préroulés_Hybride[],3,FALSE),"-")</f>
        <v>Qc</v>
      </c>
    </row>
    <row r="179" spans="1:11" ht="15.95" customHeight="1">
      <c r="A179" s="347">
        <f>IFERROR(VLOOKUP(E179,Préroulés_Hybride[],12,FALSE),"-")</f>
        <v>3</v>
      </c>
      <c r="B179" s="317" t="str">
        <f>IFERROR(VLOOKUP(E179,Préroulés_Hybride[],13,FALSE),"-")</f>
        <v>x</v>
      </c>
      <c r="C179" s="318">
        <f>IFERROR(VLOOKUP(E179,Préroulés_Hybride[],14,FALSE),"-")</f>
        <v>0.5</v>
      </c>
      <c r="D179" s="368" t="str">
        <f>IFERROR(VLOOKUP(E179,Préroulés_Hybride[],15,FALSE),"-")</f>
        <v>g</v>
      </c>
      <c r="E179" s="500" t="s">
        <v>251</v>
      </c>
      <c r="F179" s="349" t="str">
        <f>IFERROR(VLOOKUP(E179,Préroulés_Hybride[],6,FALSE),"-")</f>
        <v>Purplefarm</v>
      </c>
      <c r="G179" s="338">
        <f>IFERROR(VLOOKUP(E179,Préroulés_Hybride[],17,FALSE),"-")</f>
        <v>21.7</v>
      </c>
      <c r="H179" s="320">
        <v>0.24</v>
      </c>
      <c r="I179" s="320" t="s">
        <v>42</v>
      </c>
      <c r="J179" s="272" t="str">
        <f>IFERROR(VLOOKUP(E179,Préroulés_Hybride[],9,FALSE),"-")</f>
        <v>Citronné / -</v>
      </c>
      <c r="K179" s="414" t="str">
        <f>IFERROR(VLOOKUP(E179,Préroulés_Hybride[],3,FALSE),"-")</f>
        <v>-</v>
      </c>
    </row>
    <row r="180" spans="1:11" ht="15.95" customHeight="1">
      <c r="A180" s="347">
        <f>IFERROR(VLOOKUP(E180,Préroulés_Hybride[],12,FALSE),"-")</f>
        <v>3</v>
      </c>
      <c r="B180" s="317" t="str">
        <f>IFERROR(VLOOKUP(E180,Préroulés_Hybride[],13,FALSE),"-")</f>
        <v>x</v>
      </c>
      <c r="C180" s="318">
        <f>IFERROR(VLOOKUP(E180,Préroulés_Hybride[],14,FALSE),"-")</f>
        <v>0.5</v>
      </c>
      <c r="D180" s="368" t="str">
        <f>IFERROR(VLOOKUP(E180,Préroulés_Hybride[],15,FALSE),"-")</f>
        <v>g</v>
      </c>
      <c r="E180" s="500" t="s">
        <v>183</v>
      </c>
      <c r="F180" s="349" t="str">
        <f>IFERROR(VLOOKUP(E180,Préroulés_Hybride[],6,FALSE),"-")</f>
        <v>Promenade</v>
      </c>
      <c r="G180" s="338">
        <f>IFERROR(VLOOKUP(E180,Préroulés_Hybride[],17,FALSE),"-")</f>
        <v>10.6</v>
      </c>
      <c r="H180" s="320">
        <v>0.22</v>
      </c>
      <c r="I180" s="320" t="s">
        <v>42</v>
      </c>
      <c r="J180" s="272" t="str">
        <f>IFERROR(VLOOKUP(E180,Préroulés_Hybride[],9,FALSE),"-")</f>
        <v>Fruité / Sucré</v>
      </c>
      <c r="K180" s="414" t="str">
        <f>IFERROR(VLOOKUP(E180,Préroulés_Hybride[],3,FALSE),"-")</f>
        <v>-</v>
      </c>
    </row>
    <row r="181" spans="1:11" ht="15.95" customHeight="1">
      <c r="A181" s="347">
        <f>IFERROR(VLOOKUP(E181,Préroulés_Hybride[],12,FALSE),"-")</f>
        <v>3</v>
      </c>
      <c r="B181" s="317" t="str">
        <f>IFERROR(VLOOKUP(E181,Préroulés_Hybride[],13,FALSE),"-")</f>
        <v>x</v>
      </c>
      <c r="C181" s="318">
        <f>IFERROR(VLOOKUP(E181,Préroulés_Hybride[],14,FALSE),"-")</f>
        <v>0.5</v>
      </c>
      <c r="D181" s="368" t="str">
        <f>IFERROR(VLOOKUP(E181,Préroulés_Hybride[],15,FALSE),"-")</f>
        <v>g</v>
      </c>
      <c r="E181" s="500" t="s">
        <v>184</v>
      </c>
      <c r="F181" s="349" t="str">
        <f>IFERROR(VLOOKUP(E181,Préroulés_Hybride[],6,FALSE),"-")</f>
        <v>Fleurs de Chez Nous</v>
      </c>
      <c r="G181" s="338">
        <f>IFERROR(VLOOKUP(E181,Préroulés_Hybride[],17,FALSE),"-")</f>
        <v>13.8</v>
      </c>
      <c r="H181" s="320">
        <v>0.22</v>
      </c>
      <c r="I181" s="320" t="s">
        <v>42</v>
      </c>
      <c r="J181" s="272" t="str">
        <f>IFERROR(VLOOKUP(E181,Préroulés_Hybride[],9,FALSE),"-")</f>
        <v>Fruité / Citronné</v>
      </c>
      <c r="K181" s="414" t="str">
        <f>IFERROR(VLOOKUP(E181,Préroulés_Hybride[],3,FALSE),"-")</f>
        <v>Qc</v>
      </c>
    </row>
    <row r="182" spans="1:11" ht="15.95" customHeight="1">
      <c r="A182" s="347">
        <f>IFERROR(VLOOKUP(E182,Préroulés_Hybride[],12,FALSE),"-")</f>
        <v>3</v>
      </c>
      <c r="B182" s="317" t="str">
        <f>IFERROR(VLOOKUP(E182,Préroulés_Hybride[],13,FALSE),"-")</f>
        <v>x</v>
      </c>
      <c r="C182" s="318">
        <f>IFERROR(VLOOKUP(E182,Préroulés_Hybride[],14,FALSE),"-")</f>
        <v>0.5</v>
      </c>
      <c r="D182" s="368" t="str">
        <f>IFERROR(VLOOKUP(E182,Préroulés_Hybride[],15,FALSE),"-")</f>
        <v>g</v>
      </c>
      <c r="E182" s="500" t="s">
        <v>185</v>
      </c>
      <c r="F182" s="349" t="str">
        <f>IFERROR(VLOOKUP(E182,Préroulés_Hybride[],6,FALSE),"-")</f>
        <v>Vert</v>
      </c>
      <c r="G182" s="338">
        <f>IFERROR(VLOOKUP(E182,Préroulés_Hybride[],17,FALSE),"-")</f>
        <v>13.2</v>
      </c>
      <c r="H182" s="320">
        <v>0.21</v>
      </c>
      <c r="I182" s="320" t="s">
        <v>42</v>
      </c>
      <c r="J182" s="272" t="str">
        <f>IFERROR(VLOOKUP(E182,Préroulés_Hybride[],9,FALSE),"-")</f>
        <v>Moufette / Terreux</v>
      </c>
      <c r="K182" s="414" t="str">
        <f>IFERROR(VLOOKUP(E182,Préroulés_Hybride[],3,FALSE),"-")</f>
        <v>Qc</v>
      </c>
    </row>
    <row r="183" spans="1:11" ht="15.95" customHeight="1">
      <c r="A183" s="347">
        <f>IFERROR(VLOOKUP(E183,Préroulés_Hybride[],12,FALSE),"-")</f>
        <v>3</v>
      </c>
      <c r="B183" s="317" t="str">
        <f>IFERROR(VLOOKUP(E183,Préroulés_Hybride[],13,FALSE),"-")</f>
        <v>x</v>
      </c>
      <c r="C183" s="318">
        <f>IFERROR(VLOOKUP(E183,Préroulés_Hybride[],14,FALSE),"-")</f>
        <v>0.5</v>
      </c>
      <c r="D183" s="368" t="str">
        <f>IFERROR(VLOOKUP(E183,Préroulés_Hybride[],15,FALSE),"-")</f>
        <v>g</v>
      </c>
      <c r="E183" s="501" t="s">
        <v>91</v>
      </c>
      <c r="F183" s="349" t="str">
        <f>IFERROR(VLOOKUP(E183,Préroulés_Hybride[],6,FALSE),"-")</f>
        <v>Dubon</v>
      </c>
      <c r="G183" s="335">
        <f>IFERROR(VLOOKUP(E183,Préroulés_Hybride[],17,FALSE),"-")</f>
        <v>13.8</v>
      </c>
      <c r="H183" s="320">
        <v>0.18</v>
      </c>
      <c r="I183" s="320" t="s">
        <v>42</v>
      </c>
      <c r="J183" s="256" t="str">
        <f>IFERROR(VLOOKUP(E183,Préroulés_Hybride[],9,FALSE),"-")</f>
        <v>Terreux / Boisé</v>
      </c>
      <c r="K183" s="414" t="str">
        <f>IFERROR(VLOOKUP(E183,Préroulés_Hybride[],3,FALSE),"-")</f>
        <v>-</v>
      </c>
    </row>
    <row r="184" spans="1:11" ht="15.95" customHeight="1">
      <c r="A184" s="347">
        <f>IFERROR(VLOOKUP(E184,Préroulés_Hybride[],12,FALSE),"-")</f>
        <v>3</v>
      </c>
      <c r="B184" s="317" t="str">
        <f>IFERROR(VLOOKUP(E184,Préroulés_Hybride[],13,FALSE),"-")</f>
        <v>x</v>
      </c>
      <c r="C184" s="318">
        <f>IFERROR(VLOOKUP(E184,Préroulés_Hybride[],14,FALSE),"-")</f>
        <v>0.5</v>
      </c>
      <c r="D184" s="368" t="str">
        <f>IFERROR(VLOOKUP(E184,Préroulés_Hybride[],15,FALSE),"-")</f>
        <v>g</v>
      </c>
      <c r="E184" s="500" t="s">
        <v>93</v>
      </c>
      <c r="F184" s="349" t="str">
        <f>IFERROR(VLOOKUP(E184,Préroulés_Hybride[],6,FALSE),"-")</f>
        <v>Twd.</v>
      </c>
      <c r="G184" s="338">
        <f>IFERROR(VLOOKUP(E184,Préroulés_Hybride[],17,FALSE),"-")</f>
        <v>10.199999999999999</v>
      </c>
      <c r="H184" s="320">
        <v>7.0000000000000007E-2</v>
      </c>
      <c r="I184" s="320">
        <v>0.06</v>
      </c>
      <c r="J184" s="272" t="str">
        <f>IFERROR(VLOOKUP(E184,Préroulés_Hybride[],9,FALSE),"-")</f>
        <v>- / -</v>
      </c>
      <c r="K184" s="414" t="str">
        <f>IFERROR(VLOOKUP(E184,Préroulés_Hybride[],3,FALSE),"-")</f>
        <v>-</v>
      </c>
    </row>
    <row r="185" spans="1:11" ht="15.95" customHeight="1">
      <c r="A185" s="347">
        <f>IFERROR(VLOOKUP(E185,Préroulés_Hybride[],12,FALSE),"-")</f>
        <v>3</v>
      </c>
      <c r="B185" s="317" t="str">
        <f>IFERROR(VLOOKUP(E185,Préroulés_Hybride[],13,FALSE),"-")</f>
        <v>x</v>
      </c>
      <c r="C185" s="318">
        <f>IFERROR(VLOOKUP(E185,Préroulés_Hybride[],14,FALSE),"-")</f>
        <v>0.66</v>
      </c>
      <c r="D185" s="368" t="str">
        <f>IFERROR(VLOOKUP(E185,Préroulés_Hybride[],15,FALSE),"-")</f>
        <v>g</v>
      </c>
      <c r="E185" s="500" t="s">
        <v>186</v>
      </c>
      <c r="F185" s="349" t="str">
        <f>IFERROR(VLOOKUP(E185,Préroulés_Hybride[],6,FALSE),"-")</f>
        <v>Green Joy</v>
      </c>
      <c r="G185" s="338">
        <f>IFERROR(VLOOKUP(E185,Préroulés_Hybride[],17,FALSE),"-")</f>
        <v>19.899999999999999</v>
      </c>
      <c r="H185" s="320">
        <v>0.09</v>
      </c>
      <c r="I185" s="320">
        <v>0.14000000000000001</v>
      </c>
      <c r="J185" s="272" t="str">
        <f>IFERROR(VLOOKUP(E185,Préroulés_Hybride[],9,FALSE),"-")</f>
        <v>- / -</v>
      </c>
      <c r="K185" s="414" t="str">
        <f>IFERROR(VLOOKUP(E185,Préroulés_Hybride[],3,FALSE),"-")</f>
        <v>Qc</v>
      </c>
    </row>
    <row r="186" spans="1:11" ht="15.95" customHeight="1">
      <c r="A186" s="347">
        <f>IFERROR(VLOOKUP(E186,Préroulés_Hybride[],12,FALSE),"-")</f>
        <v>4</v>
      </c>
      <c r="B186" s="317" t="str">
        <f>IFERROR(VLOOKUP(E186,Préroulés_Hybride[],13,FALSE),"-")</f>
        <v>x</v>
      </c>
      <c r="C186" s="318">
        <f>IFERROR(VLOOKUP(E186,Préroulés_Hybride[],14,FALSE),"-")</f>
        <v>0.25</v>
      </c>
      <c r="D186" s="368" t="str">
        <f>IFERROR(VLOOKUP(E186,Préroulés_Hybride[],15,FALSE),"-")</f>
        <v>g</v>
      </c>
      <c r="E186" s="500" t="s">
        <v>187</v>
      </c>
      <c r="F186" s="349" t="str">
        <f>IFERROR(VLOOKUP(E186,Préroulés_Hybride[],6,FALSE),"-")</f>
        <v>IRONY</v>
      </c>
      <c r="G186" s="338">
        <f>IFERROR(VLOOKUP(E186,Préroulés_Hybride[],17,FALSE),"-")</f>
        <v>10</v>
      </c>
      <c r="H186" s="320">
        <v>0.21</v>
      </c>
      <c r="I186" s="320" t="s">
        <v>42</v>
      </c>
      <c r="J186" s="272" t="str">
        <f>IFERROR(VLOOKUP(E186,Préroulés_Hybride[],9,FALSE),"-")</f>
        <v>Citronné / Sucré</v>
      </c>
      <c r="K186" s="414" t="str">
        <f>IFERROR(VLOOKUP(E186,Préroulés_Hybride[],3,FALSE),"-")</f>
        <v>Qc</v>
      </c>
    </row>
    <row r="187" spans="1:11" ht="15.95" customHeight="1">
      <c r="A187" s="347">
        <f>IFERROR(VLOOKUP(E187,Préroulés_Hybride[],12,FALSE),"-")</f>
        <v>4</v>
      </c>
      <c r="B187" s="317" t="str">
        <f>IFERROR(VLOOKUP(E187,Préroulés_Hybride[],13,FALSE),"-")</f>
        <v>x</v>
      </c>
      <c r="C187" s="318">
        <f>IFERROR(VLOOKUP(E187,Préroulés_Hybride[],14,FALSE),"-")</f>
        <v>0.6</v>
      </c>
      <c r="D187" s="368" t="str">
        <f>IFERROR(VLOOKUP(E187,Préroulés_Hybride[],15,FALSE),"-")</f>
        <v>g</v>
      </c>
      <c r="E187" s="500" t="s">
        <v>252</v>
      </c>
      <c r="F187" s="349" t="str">
        <f>IFERROR(VLOOKUP(E187,Préroulés_Hybride[],6,FALSE),"-")</f>
        <v>Charlebois</v>
      </c>
      <c r="G187" s="335">
        <f>IFERROR(VLOOKUP(E187,Préroulés_Hybride[],17,FALSE),"-")</f>
        <v>25.7</v>
      </c>
      <c r="H187" s="320">
        <v>0.09</v>
      </c>
      <c r="I187" s="320">
        <v>0.11</v>
      </c>
      <c r="J187" s="256" t="str">
        <f>IFERROR(VLOOKUP(E187,Préroulés_Hybride[],9,FALSE),"-")</f>
        <v>- / -</v>
      </c>
      <c r="K187" s="414" t="str">
        <f>IFERROR(VLOOKUP(E187,Préroulés_Hybride[],3,FALSE),"-")</f>
        <v>Qc</v>
      </c>
    </row>
    <row r="188" spans="1:11" ht="15.95" customHeight="1">
      <c r="A188" s="347">
        <f>IFERROR(VLOOKUP(E188,Préroulés_Hybride[],12,FALSE),"-")</f>
        <v>5</v>
      </c>
      <c r="B188" s="317" t="str">
        <f>IFERROR(VLOOKUP(E188,Préroulés_Hybride[],13,FALSE),"-")</f>
        <v>x</v>
      </c>
      <c r="C188" s="318">
        <f>IFERROR(VLOOKUP(E188,Préroulés_Hybride[],14,FALSE),"-")</f>
        <v>0.33</v>
      </c>
      <c r="D188" s="368" t="str">
        <f>IFERROR(VLOOKUP(E188,Préroulés_Hybride[],15,FALSE),"-")</f>
        <v>g</v>
      </c>
      <c r="E188" s="500" t="s">
        <v>104</v>
      </c>
      <c r="F188" s="349" t="str">
        <f>IFERROR(VLOOKUP(E188,Préroulés_Hybride[],6,FALSE),"-")</f>
        <v>Pure Laine Cannabis</v>
      </c>
      <c r="G188" s="335">
        <f>IFERROR(VLOOKUP(E188,Préroulés_Hybride[],17,FALSE),"-")</f>
        <v>13.3</v>
      </c>
      <c r="H188" s="320">
        <v>0.27</v>
      </c>
      <c r="I188" s="320" t="s">
        <v>42</v>
      </c>
      <c r="J188" s="256" t="str">
        <f>IFERROR(VLOOKUP(E188,Préroulés_Hybride[],9,FALSE),"-")</f>
        <v>- / -</v>
      </c>
      <c r="K188" s="414" t="str">
        <f>IFERROR(VLOOKUP(E188,Préroulés_Hybride[],3,FALSE),"-")</f>
        <v>Qc</v>
      </c>
    </row>
    <row r="189" spans="1:11" ht="15.95" customHeight="1">
      <c r="A189" s="347">
        <f>IFERROR(VLOOKUP(E189,Préroulés_Hybride[],12,FALSE),"-")</f>
        <v>5</v>
      </c>
      <c r="B189" s="317" t="str">
        <f>IFERROR(VLOOKUP(E189,Préroulés_Hybride[],13,FALSE),"-")</f>
        <v>x</v>
      </c>
      <c r="C189" s="318">
        <f>IFERROR(VLOOKUP(E189,Préroulés_Hybride[],14,FALSE),"-")</f>
        <v>0.5</v>
      </c>
      <c r="D189" s="368" t="str">
        <f>IFERROR(VLOOKUP(E189,Préroulés_Hybride[],15,FALSE),"-")</f>
        <v>g</v>
      </c>
      <c r="E189" s="500" t="s">
        <v>188</v>
      </c>
      <c r="F189" s="349" t="str">
        <f>IFERROR(VLOOKUP(E189,Préroulés_Hybride[],6,FALSE),"-")</f>
        <v>Ono Cannabis</v>
      </c>
      <c r="G189" s="338">
        <f>IFERROR(VLOOKUP(E189,Préroulés_Hybride[],17,FALSE),"-")</f>
        <v>24.9</v>
      </c>
      <c r="H189" s="320">
        <v>0.28999999999999998</v>
      </c>
      <c r="I189" s="320" t="s">
        <v>42</v>
      </c>
      <c r="J189" s="272" t="str">
        <f>IFERROR(VLOOKUP(E189,Préroulés_Hybride[],9,FALSE),"-")</f>
        <v>Fruité / Sucré</v>
      </c>
      <c r="K189" s="414" t="str">
        <f>IFERROR(VLOOKUP(E189,Préroulés_Hybride[],3,FALSE),"-")</f>
        <v>Qc</v>
      </c>
    </row>
    <row r="190" spans="1:11" ht="15.95" customHeight="1">
      <c r="A190" s="347">
        <f>IFERROR(VLOOKUP(E190,Préroulés_Hybride[],12,FALSE),"-")</f>
        <v>5</v>
      </c>
      <c r="B190" s="317" t="str">
        <f>IFERROR(VLOOKUP(E190,Préroulés_Hybride[],13,FALSE),"-")</f>
        <v>x</v>
      </c>
      <c r="C190" s="318">
        <f>IFERROR(VLOOKUP(E190,Préroulés_Hybride[],14,FALSE),"-")</f>
        <v>0.5</v>
      </c>
      <c r="D190" s="368" t="str">
        <f>IFERROR(VLOOKUP(E190,Préroulés_Hybride[],15,FALSE),"-")</f>
        <v>g</v>
      </c>
      <c r="E190" s="500" t="s">
        <v>253</v>
      </c>
      <c r="F190" s="349" t="str">
        <f>IFERROR(VLOOKUP(E190,Préroulés_Hybride[],6,FALSE),"-")</f>
        <v>Tribal</v>
      </c>
      <c r="G190" s="335">
        <f>IFERROR(VLOOKUP(E190,Préroulés_Hybride[],17,FALSE),"-")</f>
        <v>23.6</v>
      </c>
      <c r="H190" s="320">
        <v>0.28999999999999998</v>
      </c>
      <c r="I190" s="320" t="s">
        <v>42</v>
      </c>
      <c r="J190" s="256" t="str">
        <f>IFERROR(VLOOKUP(E190,Préroulés_Hybride[],9,FALSE),"-")</f>
        <v>Fruité / Diesel</v>
      </c>
      <c r="K190" s="414" t="str">
        <f>IFERROR(VLOOKUP(E190,Préroulés_Hybride[],3,FALSE),"-")</f>
        <v>Qc</v>
      </c>
    </row>
    <row r="191" spans="1:11" ht="15.95" customHeight="1">
      <c r="A191" s="347">
        <f>IFERROR(VLOOKUP(E191,Préroulés_Hybride[],12,FALSE),"-")</f>
        <v>5</v>
      </c>
      <c r="B191" s="317" t="str">
        <f>IFERROR(VLOOKUP(E191,Préroulés_Hybride[],13,FALSE),"-")</f>
        <v>x</v>
      </c>
      <c r="C191" s="318">
        <f>IFERROR(VLOOKUP(E191,Préroulés_Hybride[],14,FALSE),"-")</f>
        <v>0.5</v>
      </c>
      <c r="D191" s="368" t="str">
        <f>IFERROR(VLOOKUP(E191,Préroulés_Hybride[],15,FALSE),"-")</f>
        <v>g</v>
      </c>
      <c r="E191" s="500" t="s">
        <v>189</v>
      </c>
      <c r="F191" s="349" t="str">
        <f>IFERROR(VLOOKUP(E191,Préroulés_Hybride[],6,FALSE),"-")</f>
        <v>QcGoldtech</v>
      </c>
      <c r="G191" s="338">
        <f>IFERROR(VLOOKUP(E191,Préroulés_Hybride[],17,FALSE),"-")</f>
        <v>22.2</v>
      </c>
      <c r="H191" s="320">
        <v>0.28999999999999998</v>
      </c>
      <c r="I191" s="320" t="s">
        <v>42</v>
      </c>
      <c r="J191" s="272" t="str">
        <f>IFERROR(VLOOKUP(E191,Préroulés_Hybride[],9,FALSE),"-")</f>
        <v>Épicé / Terreux</v>
      </c>
      <c r="K191" s="414" t="str">
        <f>IFERROR(VLOOKUP(E191,Préroulés_Hybride[],3,FALSE),"-")</f>
        <v>Qc</v>
      </c>
    </row>
    <row r="192" spans="1:11" ht="15.95" customHeight="1">
      <c r="A192" s="347">
        <f>IFERROR(VLOOKUP(E192,Préroulés_Hybride[],12,FALSE),"-")</f>
        <v>5</v>
      </c>
      <c r="B192" s="317" t="str">
        <f>IFERROR(VLOOKUP(E192,Préroulés_Hybride[],13,FALSE),"-")</f>
        <v>x</v>
      </c>
      <c r="C192" s="318">
        <f>IFERROR(VLOOKUP(E192,Préroulés_Hybride[],14,FALSE),"-")</f>
        <v>0.5</v>
      </c>
      <c r="D192" s="368" t="str">
        <f>IFERROR(VLOOKUP(E192,Préroulés_Hybride[],15,FALSE),"-")</f>
        <v>g</v>
      </c>
      <c r="E192" s="500" t="s">
        <v>98</v>
      </c>
      <c r="F192" s="349" t="str">
        <f>IFERROR(VLOOKUP(E192,Préroulés_Hybride[],6,FALSE),"-")</f>
        <v>Tribal</v>
      </c>
      <c r="G192" s="338">
        <f>IFERROR(VLOOKUP(E192,Préroulés_Hybride[],17,FALSE),"-")</f>
        <v>23</v>
      </c>
      <c r="H192" s="320">
        <v>0.28999999999999998</v>
      </c>
      <c r="I192" s="320" t="s">
        <v>42</v>
      </c>
      <c r="J192" s="272" t="str">
        <f>IFERROR(VLOOKUP(E192,Préroulés_Hybride[],9,FALSE),"-")</f>
        <v>Citronné / Diesel</v>
      </c>
      <c r="K192" s="414" t="str">
        <f>IFERROR(VLOOKUP(E192,Préroulés_Hybride[],3,FALSE),"-")</f>
        <v>Qc</v>
      </c>
    </row>
    <row r="193" spans="1:11" ht="15.95" customHeight="1">
      <c r="A193" s="347">
        <f>IFERROR(VLOOKUP(E193,Préroulés_Hybride[],12,FALSE),"-")</f>
        <v>5</v>
      </c>
      <c r="B193" s="317" t="str">
        <f>IFERROR(VLOOKUP(E193,Préroulés_Hybride[],13,FALSE),"-")</f>
        <v>x</v>
      </c>
      <c r="C193" s="318">
        <f>IFERROR(VLOOKUP(E193,Préroulés_Hybride[],14,FALSE),"-")</f>
        <v>0.5</v>
      </c>
      <c r="D193" s="368" t="str">
        <f>IFERROR(VLOOKUP(E193,Préroulés_Hybride[],15,FALSE),"-")</f>
        <v>g</v>
      </c>
      <c r="E193" s="500" t="s">
        <v>254</v>
      </c>
      <c r="F193" s="349" t="str">
        <f>IFERROR(VLOOKUP(E193,Préroulés_Hybride[],6,FALSE),"-")</f>
        <v>Bon Voyage</v>
      </c>
      <c r="G193" s="338">
        <f>IFERROR(VLOOKUP(E193,Préroulés_Hybride[],17,FALSE),"-")</f>
        <v>20.9</v>
      </c>
      <c r="H193" s="320">
        <v>0.27</v>
      </c>
      <c r="I193" s="320" t="s">
        <v>42</v>
      </c>
      <c r="J193" s="272" t="str">
        <f>IFERROR(VLOOKUP(E193,Préroulés_Hybride[],9,FALSE),"-")</f>
        <v>Diesel / Mouffette</v>
      </c>
      <c r="K193" s="414" t="str">
        <f>IFERROR(VLOOKUP(E193,Préroulés_Hybride[],3,FALSE),"-")</f>
        <v>Qc</v>
      </c>
    </row>
    <row r="194" spans="1:11" ht="15.95" customHeight="1">
      <c r="A194" s="347">
        <f>IFERROR(VLOOKUP(E194,Préroulés_Hybride[],12,FALSE),"-")</f>
        <v>5</v>
      </c>
      <c r="B194" s="317" t="str">
        <f>IFERROR(VLOOKUP(E194,Préroulés_Hybride[],13,FALSE),"-")</f>
        <v>x</v>
      </c>
      <c r="C194" s="318">
        <f>IFERROR(VLOOKUP(E194,Préroulés_Hybride[],14,FALSE),"-")</f>
        <v>0.5</v>
      </c>
      <c r="D194" s="368" t="str">
        <f>IFERROR(VLOOKUP(E194,Préroulés_Hybride[],15,FALSE),"-")</f>
        <v>g</v>
      </c>
      <c r="E194" s="500" t="s">
        <v>191</v>
      </c>
      <c r="F194" s="349" t="str">
        <f>IFERROR(VLOOKUP(E194,Préroulés_Hybride[],6,FALSE),"-")</f>
        <v>Broken Coast</v>
      </c>
      <c r="G194" s="338">
        <f>IFERROR(VLOOKUP(E194,Préroulés_Hybride[],17,FALSE),"-")</f>
        <v>30.2</v>
      </c>
      <c r="H194" s="320">
        <v>0.27</v>
      </c>
      <c r="I194" s="320" t="s">
        <v>42</v>
      </c>
      <c r="J194" s="272" t="str">
        <f>IFERROR(VLOOKUP(E194,Préroulés_Hybride[],9,FALSE),"-")</f>
        <v>- / -</v>
      </c>
      <c r="K194" s="414" t="str">
        <f>IFERROR(VLOOKUP(E194,Préroulés_Hybride[],3,FALSE),"-")</f>
        <v>-</v>
      </c>
    </row>
    <row r="195" spans="1:11" ht="15.95" customHeight="1">
      <c r="A195" s="347">
        <f>IFERROR(VLOOKUP(E195,Préroulés_Hybride[],12,FALSE),"-")</f>
        <v>5</v>
      </c>
      <c r="B195" s="317" t="str">
        <f>IFERROR(VLOOKUP(E195,Préroulés_Hybride[],13,FALSE),"-")</f>
        <v>x</v>
      </c>
      <c r="C195" s="318">
        <f>IFERROR(VLOOKUP(E195,Préroulés_Hybride[],14,FALSE),"-")</f>
        <v>0.5</v>
      </c>
      <c r="D195" s="368" t="str">
        <f>IFERROR(VLOOKUP(E195,Préroulés_Hybride[],15,FALSE),"-")</f>
        <v>g</v>
      </c>
      <c r="E195" s="500" t="s">
        <v>190</v>
      </c>
      <c r="F195" s="349" t="str">
        <f>IFERROR(VLOOKUP(E195,Préroulés_Hybride[],6,FALSE),"-")</f>
        <v>Cactus</v>
      </c>
      <c r="G195" s="338">
        <f>IFERROR(VLOOKUP(E195,Préroulés_Hybride[],17,FALSE),"-")</f>
        <v>24</v>
      </c>
      <c r="H195" s="320">
        <v>0.27</v>
      </c>
      <c r="I195" s="320"/>
      <c r="J195" s="272" t="str">
        <f>IFERROR(VLOOKUP(E195,Préroulés_Hybride[],9,FALSE),"-")</f>
        <v>Épicé / Terreux</v>
      </c>
      <c r="K195" s="414" t="str">
        <f>IFERROR(VLOOKUP(E195,Préroulés_Hybride[],3,FALSE),"-")</f>
        <v>Qc</v>
      </c>
    </row>
    <row r="196" spans="1:11" ht="15.95" customHeight="1">
      <c r="A196" s="347">
        <f>IFERROR(VLOOKUP(E196,Préroulés_Hybride[],12,FALSE),"-")</f>
        <v>5</v>
      </c>
      <c r="B196" s="317" t="str">
        <f>IFERROR(VLOOKUP(E196,Préroulés_Hybride[],13,FALSE),"-")</f>
        <v>x</v>
      </c>
      <c r="C196" s="318">
        <f>IFERROR(VLOOKUP(E196,Préroulés_Hybride[],14,FALSE),"-")</f>
        <v>0.5</v>
      </c>
      <c r="D196" s="368" t="str">
        <f>IFERROR(VLOOKUP(E196,Préroulés_Hybride[],15,FALSE),"-")</f>
        <v>g</v>
      </c>
      <c r="E196" s="500" t="s">
        <v>255</v>
      </c>
      <c r="F196" s="349" t="str">
        <f>IFERROR(VLOOKUP(E196,Préroulés_Hybride[],6,FALSE),"-")</f>
        <v>Sonique</v>
      </c>
      <c r="G196" s="338">
        <f>IFERROR(VLOOKUP(E196,Préroulés_Hybride[],17,FALSE),"-")</f>
        <v>18</v>
      </c>
      <c r="H196" s="320">
        <v>0.26</v>
      </c>
      <c r="I196" s="320" t="s">
        <v>42</v>
      </c>
      <c r="J196" s="272" t="str">
        <f>IFERROR(VLOOKUP(E196,Préroulés_Hybride[],9,FALSE),"-")</f>
        <v>Sucré / Floral</v>
      </c>
      <c r="K196" s="414" t="str">
        <f>IFERROR(VLOOKUP(E196,Préroulés_Hybride[],3,FALSE),"-")</f>
        <v>-</v>
      </c>
    </row>
    <row r="197" spans="1:11" ht="15.95" customHeight="1">
      <c r="A197" s="347">
        <f>IFERROR(VLOOKUP(E197,Préroulés_Hybride[],12,FALSE),"-")</f>
        <v>5</v>
      </c>
      <c r="B197" s="317" t="str">
        <f>IFERROR(VLOOKUP(E197,Préroulés_Hybride[],13,FALSE),"-")</f>
        <v>x</v>
      </c>
      <c r="C197" s="318">
        <f>IFERROR(VLOOKUP(E197,Préroulés_Hybride[],14,FALSE),"-")</f>
        <v>0.5</v>
      </c>
      <c r="D197" s="368" t="str">
        <f>IFERROR(VLOOKUP(E197,Préroulés_Hybride[],15,FALSE),"-")</f>
        <v>g</v>
      </c>
      <c r="E197" s="500" t="s">
        <v>192</v>
      </c>
      <c r="F197" s="349" t="str">
        <f>IFERROR(VLOOKUP(E197,Préroulés_Hybride[],6,FALSE),"-")</f>
        <v>QcGoldtech</v>
      </c>
      <c r="G197" s="338">
        <f>IFERROR(VLOOKUP(E197,Préroulés_Hybride[],17,FALSE),"-")</f>
        <v>20</v>
      </c>
      <c r="H197" s="320">
        <v>0.26</v>
      </c>
      <c r="I197" s="320" t="s">
        <v>42</v>
      </c>
      <c r="J197" s="272" t="str">
        <f>IFERROR(VLOOKUP(E197,Préroulés_Hybride[],9,FALSE),"-")</f>
        <v>Floral / Fruité</v>
      </c>
      <c r="K197" s="414" t="str">
        <f>IFERROR(VLOOKUP(E197,Préroulés_Hybride[],3,FALSE),"-")</f>
        <v>Qc</v>
      </c>
    </row>
    <row r="198" spans="1:11" ht="15.95" customHeight="1">
      <c r="A198" s="347">
        <f>IFERROR(VLOOKUP(E198,Préroulés_Hybride[],12,FALSE),"-")</f>
        <v>5</v>
      </c>
      <c r="B198" s="317" t="str">
        <f>IFERROR(VLOOKUP(E198,Préroulés_Hybride[],13,FALSE),"-")</f>
        <v>x</v>
      </c>
      <c r="C198" s="318">
        <f>IFERROR(VLOOKUP(E198,Préroulés_Hybride[],14,FALSE),"-")</f>
        <v>0.5</v>
      </c>
      <c r="D198" s="368" t="str">
        <f>IFERROR(VLOOKUP(E198,Préroulés_Hybride[],15,FALSE),"-")</f>
        <v>g</v>
      </c>
      <c r="E198" s="500" t="s">
        <v>107</v>
      </c>
      <c r="F198" s="349" t="str">
        <f>IFERROR(VLOOKUP(E198,Préroulés_Hybride[],6,FALSE),"-")</f>
        <v>DLYS</v>
      </c>
      <c r="G198" s="338">
        <f>IFERROR(VLOOKUP(E198,Préroulés_Hybride[],17,FALSE),"-")</f>
        <v>16.3</v>
      </c>
      <c r="H198" s="320">
        <v>0.24</v>
      </c>
      <c r="I198" s="320" t="s">
        <v>42</v>
      </c>
      <c r="J198" s="272" t="str">
        <f>IFERROR(VLOOKUP(E198,Préroulés_Hybride[],9,FALSE),"-")</f>
        <v>- / -</v>
      </c>
      <c r="K198" s="414" t="str">
        <f>IFERROR(VLOOKUP(E198,Préroulés_Hybride[],3,FALSE),"-")</f>
        <v>Qc</v>
      </c>
    </row>
    <row r="199" spans="1:11" ht="15.95" customHeight="1">
      <c r="A199" s="347">
        <f>IFERROR(VLOOKUP(E199,Préroulés_Hybride[],12,FALSE),"-")</f>
        <v>5</v>
      </c>
      <c r="B199" s="317" t="str">
        <f>IFERROR(VLOOKUP(E199,Préroulés_Hybride[],13,FALSE),"-")</f>
        <v>x</v>
      </c>
      <c r="C199" s="318">
        <f>IFERROR(VLOOKUP(E199,Préroulés_Hybride[],14,FALSE),"-")</f>
        <v>0.5</v>
      </c>
      <c r="D199" s="368" t="str">
        <f>IFERROR(VLOOKUP(E199,Préroulés_Hybride[],15,FALSE),"-")</f>
        <v>g</v>
      </c>
      <c r="E199" s="500" t="s">
        <v>256</v>
      </c>
      <c r="F199" s="349" t="str">
        <f>IFERROR(VLOOKUP(E199,Préroulés_Hybride[],6,FALSE),"-")</f>
        <v>Good Supply</v>
      </c>
      <c r="G199" s="338">
        <f>IFERROR(VLOOKUP(E199,Préroulés_Hybride[],17,FALSE),"-")</f>
        <v>19.899999999999999</v>
      </c>
      <c r="H199" s="320">
        <v>0.21</v>
      </c>
      <c r="I199" s="320" t="s">
        <v>42</v>
      </c>
      <c r="J199" s="272" t="str">
        <f>IFERROR(VLOOKUP(E199,Préroulés_Hybride[],9,FALSE),"-")</f>
        <v>Sucré / Floral</v>
      </c>
      <c r="K199" s="414" t="str">
        <f>IFERROR(VLOOKUP(E199,Préroulés_Hybride[],3,FALSE),"-")</f>
        <v>-</v>
      </c>
    </row>
    <row r="200" spans="1:11" ht="15.95" customHeight="1">
      <c r="A200" s="347">
        <f>IFERROR(VLOOKUP(E200,Préroulés_Hybride[],12,FALSE),"-")</f>
        <v>5</v>
      </c>
      <c r="B200" s="317" t="str">
        <f>IFERROR(VLOOKUP(E200,Préroulés_Hybride[],13,FALSE),"-")</f>
        <v>x</v>
      </c>
      <c r="C200" s="318">
        <f>IFERROR(VLOOKUP(E200,Préroulés_Hybride[],14,FALSE),"-")</f>
        <v>0.5</v>
      </c>
      <c r="D200" s="368" t="str">
        <f>IFERROR(VLOOKUP(E200,Préroulés_Hybride[],15,FALSE),"-")</f>
        <v>g</v>
      </c>
      <c r="E200" s="500" t="s">
        <v>110</v>
      </c>
      <c r="F200" s="349" t="str">
        <f>IFERROR(VLOOKUP(E200,Préroulés_Hybride[],6,FALSE),"-")</f>
        <v>Orchid</v>
      </c>
      <c r="G200" s="338">
        <f>IFERROR(VLOOKUP(E200,Préroulés_Hybride[],17,FALSE),"-")</f>
        <v>23</v>
      </c>
      <c r="H200" s="320">
        <v>0.11</v>
      </c>
      <c r="I200" s="320">
        <v>7.0000000000000007E-2</v>
      </c>
      <c r="J200" s="272" t="str">
        <f>IFERROR(VLOOKUP(E200,Préroulés_Hybride[],9,FALSE),"-")</f>
        <v>Fruité / Sucré</v>
      </c>
      <c r="K200" s="414" t="str">
        <f>IFERROR(VLOOKUP(E200,Préroulés_Hybride[],3,FALSE),"-")</f>
        <v>Qc</v>
      </c>
    </row>
    <row r="201" spans="1:11" ht="15.95" customHeight="1">
      <c r="A201" s="347">
        <f>IFERROR(VLOOKUP(E201,Préroulés_Hybride[],12,FALSE),"-")</f>
        <v>5</v>
      </c>
      <c r="B201" s="317" t="str">
        <f>IFERROR(VLOOKUP(E201,Préroulés_Hybride[],13,FALSE),"-")</f>
        <v>x</v>
      </c>
      <c r="C201" s="318">
        <f>IFERROR(VLOOKUP(E201,Préroulés_Hybride[],14,FALSE),"-")</f>
        <v>0.5</v>
      </c>
      <c r="D201" s="368" t="str">
        <f>IFERROR(VLOOKUP(E201,Préroulés_Hybride[],15,FALSE),"-")</f>
        <v>g</v>
      </c>
      <c r="E201" s="500" t="s">
        <v>193</v>
      </c>
      <c r="F201" s="349" t="str">
        <f>IFERROR(VLOOKUP(E201,Préroulés_Hybride[],6,FALSE),"-")</f>
        <v>Clem &amp; Co</v>
      </c>
      <c r="G201" s="338">
        <f>IFERROR(VLOOKUP(E201,Préroulés_Hybride[],17,FALSE),"-")</f>
        <v>22.8</v>
      </c>
      <c r="H201" s="320">
        <v>0.1</v>
      </c>
      <c r="I201" s="320">
        <v>0.14000000000000001</v>
      </c>
      <c r="J201" s="272" t="str">
        <f>IFERROR(VLOOKUP(E201,Préroulés_Hybride[],9,FALSE),"-")</f>
        <v>Fruité / Floral</v>
      </c>
      <c r="K201" s="414" t="str">
        <f>IFERROR(VLOOKUP(E201,Préroulés_Hybride[],3,FALSE),"-")</f>
        <v>Qc</v>
      </c>
    </row>
    <row r="202" spans="1:11" ht="15.95" customHeight="1">
      <c r="A202" s="347">
        <f>IFERROR(VLOOKUP(E202,Préroulés_Hybride[],12,FALSE),"-")</f>
        <v>5</v>
      </c>
      <c r="B202" s="317" t="str">
        <f>IFERROR(VLOOKUP(E202,Préroulés_Hybride[],13,FALSE),"-")</f>
        <v>x</v>
      </c>
      <c r="C202" s="318">
        <f>IFERROR(VLOOKUP(E202,Préroulés_Hybride[],14,FALSE),"-")</f>
        <v>0.5</v>
      </c>
      <c r="D202" s="368" t="str">
        <f>IFERROR(VLOOKUP(E202,Préroulés_Hybride[],15,FALSE),"-")</f>
        <v>g</v>
      </c>
      <c r="E202" s="500" t="s">
        <v>194</v>
      </c>
      <c r="F202" s="349" t="str">
        <f>IFERROR(VLOOKUP(E202,Préroulés_Hybride[],6,FALSE),"-")</f>
        <v>MicroCannabi</v>
      </c>
      <c r="G202" s="338">
        <f>IFERROR(VLOOKUP(E202,Préroulés_Hybride[],17,FALSE),"-")</f>
        <v>25</v>
      </c>
      <c r="H202" s="320">
        <v>0.08</v>
      </c>
      <c r="I202" s="320">
        <v>0.1</v>
      </c>
      <c r="J202" s="272" t="str">
        <f>IFERROR(VLOOKUP(E202,Préroulés_Hybride[],9,FALSE),"-")</f>
        <v>- / -</v>
      </c>
      <c r="K202" s="414" t="str">
        <f>IFERROR(VLOOKUP(E202,Préroulés_Hybride[],3,FALSE),"-")</f>
        <v>Qc</v>
      </c>
    </row>
    <row r="203" spans="1:11" ht="15.95" customHeight="1">
      <c r="A203" s="347">
        <f>IFERROR(VLOOKUP(E203,Préroulés_Hybride[],12,FALSE),"-")</f>
        <v>5</v>
      </c>
      <c r="B203" s="317" t="str">
        <f>IFERROR(VLOOKUP(E203,Préroulés_Hybride[],13,FALSE),"-")</f>
        <v>x</v>
      </c>
      <c r="C203" s="318">
        <f>IFERROR(VLOOKUP(E203,Préroulés_Hybride[],14,FALSE),"-")</f>
        <v>0.5</v>
      </c>
      <c r="D203" s="368" t="str">
        <f>IFERROR(VLOOKUP(E203,Préroulés_Hybride[],15,FALSE),"-")</f>
        <v>g</v>
      </c>
      <c r="E203" s="500" t="s">
        <v>231</v>
      </c>
      <c r="F203" s="349" t="str">
        <f>IFERROR(VLOOKUP(E203,Préroulés_Hybride[],6,FALSE),"-")</f>
        <v>The Green Organic Dutchman</v>
      </c>
      <c r="G203" s="338">
        <f>IFERROR(VLOOKUP(E203,Préroulés_Hybride[],17,FALSE),"-")</f>
        <v>19.899999999999999</v>
      </c>
      <c r="H203" s="320">
        <v>0.06</v>
      </c>
      <c r="I203" s="320">
        <v>0.11</v>
      </c>
      <c r="J203" s="272" t="str">
        <f>IFERROR(VLOOKUP(E203,Préroulés_Hybride[],9,FALSE),"-")</f>
        <v>Citronné / Moufette</v>
      </c>
      <c r="K203" s="414" t="str">
        <f>IFERROR(VLOOKUP(E203,Préroulés_Hybride[],3,FALSE),"-")</f>
        <v>-</v>
      </c>
    </row>
    <row r="204" spans="1:11" ht="15.95" customHeight="1">
      <c r="A204" s="347">
        <f>IFERROR(VLOOKUP(E204,Préroulés_Hybride[],12,FALSE),"-")</f>
        <v>5</v>
      </c>
      <c r="B204" s="317" t="str">
        <f>IFERROR(VLOOKUP(E204,Préroulés_Hybride[],13,FALSE),"-")</f>
        <v>x</v>
      </c>
      <c r="C204" s="318">
        <f>IFERROR(VLOOKUP(E204,Préroulés_Hybride[],14,FALSE),"-")</f>
        <v>0.5</v>
      </c>
      <c r="D204" s="368" t="str">
        <f>IFERROR(VLOOKUP(E204,Préroulés_Hybride[],15,FALSE),"-")</f>
        <v>g</v>
      </c>
      <c r="E204" s="500" t="s">
        <v>195</v>
      </c>
      <c r="F204" s="349" t="str">
        <f>IFERROR(VLOOKUP(E204,Préroulés_Hybride[],6,FALSE),"-")</f>
        <v>Lunaire</v>
      </c>
      <c r="G204" s="335">
        <f>IFERROR(VLOOKUP(E204,Préroulés_Hybride[],17,FALSE),"-")</f>
        <v>24</v>
      </c>
      <c r="H204" s="320">
        <v>0</v>
      </c>
      <c r="I204" s="320">
        <v>0.11</v>
      </c>
      <c r="J204" s="256" t="str">
        <f>IFERROR(VLOOKUP(E204,Préroulés_Hybride[],9,FALSE),"-")</f>
        <v>Floral / Fruité</v>
      </c>
      <c r="K204" s="414" t="str">
        <f>IFERROR(VLOOKUP(E204,Préroulés_Hybride[],3,FALSE),"-")</f>
        <v>Qc</v>
      </c>
    </row>
    <row r="205" spans="1:11" ht="15.95" customHeight="1">
      <c r="A205" s="347">
        <f>IFERROR(VLOOKUP(E205,Préroulés_Hybride[],12,FALSE),"-")</f>
        <v>7</v>
      </c>
      <c r="B205" s="317" t="str">
        <f>IFERROR(VLOOKUP(E205,Préroulés_Hybride[],13,FALSE),"-")</f>
        <v>x</v>
      </c>
      <c r="C205" s="318">
        <f>IFERROR(VLOOKUP(E205,Préroulés_Hybride[],14,FALSE),"-")</f>
        <v>0.5</v>
      </c>
      <c r="D205" s="368" t="str">
        <f>IFERROR(VLOOKUP(E205,Préroulés_Hybride[],15,FALSE),"-")</f>
        <v>g</v>
      </c>
      <c r="E205" s="500" t="s">
        <v>196</v>
      </c>
      <c r="F205" s="349" t="str">
        <f>IFERROR(VLOOKUP(E205,Préroulés_Hybride[],6,FALSE),"-")</f>
        <v>Sheeesh!</v>
      </c>
      <c r="G205" s="338">
        <f>IFERROR(VLOOKUP(E205,Préroulés_Hybride[],17,FALSE),"-")</f>
        <v>25</v>
      </c>
      <c r="H205" s="320">
        <v>0.27</v>
      </c>
      <c r="I205" s="320" t="s">
        <v>42</v>
      </c>
      <c r="J205" s="272" t="str">
        <f>IFERROR(VLOOKUP(E205,Préroulés_Hybride[],9,FALSE),"-")</f>
        <v>Fruité / Citronné</v>
      </c>
      <c r="K205" s="414" t="str">
        <f>IFERROR(VLOOKUP(E205,Préroulés_Hybride[],3,FALSE),"-")</f>
        <v>Qc</v>
      </c>
    </row>
    <row r="206" spans="1:11" ht="15.95" customHeight="1">
      <c r="A206" s="347">
        <f>IFERROR(VLOOKUP(E206,Préroulés_Hybride[],12,FALSE),"-")</f>
        <v>7</v>
      </c>
      <c r="B206" s="317" t="str">
        <f>IFERROR(VLOOKUP(E206,Préroulés_Hybride[],13,FALSE),"-")</f>
        <v>x</v>
      </c>
      <c r="C206" s="318">
        <f>IFERROR(VLOOKUP(E206,Préroulés_Hybride[],14,FALSE),"-")</f>
        <v>0.5</v>
      </c>
      <c r="D206" s="368" t="str">
        <f>IFERROR(VLOOKUP(E206,Préroulés_Hybride[],15,FALSE),"-")</f>
        <v>g</v>
      </c>
      <c r="E206" s="500" t="s">
        <v>197</v>
      </c>
      <c r="F206" s="349" t="str">
        <f>IFERROR(VLOOKUP(E206,Préroulés_Hybride[],6,FALSE),"-")</f>
        <v>Sheeesh!</v>
      </c>
      <c r="G206" s="338">
        <f>IFERROR(VLOOKUP(E206,Préroulés_Hybride[],17,FALSE),"-")</f>
        <v>25</v>
      </c>
      <c r="H206" s="320">
        <v>0.26</v>
      </c>
      <c r="I206" s="320" t="s">
        <v>42</v>
      </c>
      <c r="J206" s="272" t="str">
        <f>IFERROR(VLOOKUP(E206,Préroulés_Hybride[],9,FALSE),"-")</f>
        <v>Diesel / Mouffette</v>
      </c>
      <c r="K206" s="414" t="str">
        <f>IFERROR(VLOOKUP(E206,Préroulés_Hybride[],3,FALSE),"-")</f>
        <v>Qc</v>
      </c>
    </row>
    <row r="207" spans="1:11" ht="15.95" customHeight="1">
      <c r="A207" s="347">
        <f>IFERROR(VLOOKUP(E207,Préroulés_Hybride[],12,FALSE),"-")</f>
        <v>7</v>
      </c>
      <c r="B207" s="317" t="str">
        <f>IFERROR(VLOOKUP(E207,Préroulés_Hybride[],13,FALSE),"-")</f>
        <v>x</v>
      </c>
      <c r="C207" s="318">
        <f>IFERROR(VLOOKUP(E207,Préroulés_Hybride[],14,FALSE),"-")</f>
        <v>0.5</v>
      </c>
      <c r="D207" s="368" t="str">
        <f>IFERROR(VLOOKUP(E207,Préroulés_Hybride[],15,FALSE),"-")</f>
        <v>g</v>
      </c>
      <c r="E207" s="500" t="s">
        <v>198</v>
      </c>
      <c r="F207" s="349" t="str">
        <f>IFERROR(VLOOKUP(E207,Préroulés_Hybride[],6,FALSE),"-")</f>
        <v>Équilibre</v>
      </c>
      <c r="G207" s="335">
        <f>IFERROR(VLOOKUP(E207,Préroulés_Hybride[],17,FALSE),"-")</f>
        <v>24</v>
      </c>
      <c r="H207" s="320">
        <v>0</v>
      </c>
      <c r="I207" s="320">
        <v>0.11</v>
      </c>
      <c r="J207" s="256" t="str">
        <f>IFERROR(VLOOKUP(E207,Préroulés_Hybride[],9,FALSE),"-")</f>
        <v>- / -</v>
      </c>
      <c r="K207" s="414" t="str">
        <f>IFERROR(VLOOKUP(E207,Préroulés_Hybride[],3,FALSE),"-")</f>
        <v>Qc</v>
      </c>
    </row>
    <row r="208" spans="1:11" ht="15.95" customHeight="1">
      <c r="A208" s="347">
        <f>IFERROR(VLOOKUP(E208,Préroulés_Hybride[],12,FALSE),"-")</f>
        <v>7</v>
      </c>
      <c r="B208" s="317" t="str">
        <f>IFERROR(VLOOKUP(E208,Préroulés_Hybride[],13,FALSE),"-")</f>
        <v>x</v>
      </c>
      <c r="C208" s="318">
        <f>IFERROR(VLOOKUP(E208,Préroulés_Hybride[],14,FALSE),"-")</f>
        <v>0.5</v>
      </c>
      <c r="D208" s="368" t="str">
        <f>IFERROR(VLOOKUP(E208,Préroulés_Hybride[],15,FALSE),"-")</f>
        <v>g</v>
      </c>
      <c r="E208" s="500" t="s">
        <v>258</v>
      </c>
      <c r="F208" s="349" t="str">
        <f>IFERROR(VLOOKUP(E208,Préroulés_Hybride[],6,FALSE),"-")</f>
        <v>Hemp Pharms</v>
      </c>
      <c r="G208" s="338">
        <f>IFERROR(VLOOKUP(E208,Préroulés_Hybride[],17,FALSE),"-")</f>
        <v>26.7</v>
      </c>
      <c r="H208" s="320">
        <v>0</v>
      </c>
      <c r="I208" s="320">
        <v>0.12</v>
      </c>
      <c r="J208" s="272" t="str">
        <f>IFERROR(VLOOKUP(E208,Préroulés_Hybride[],9,FALSE),"-")</f>
        <v>- / -</v>
      </c>
      <c r="K208" s="414" t="str">
        <f>IFERROR(VLOOKUP(E208,Préroulés_Hybride[],3,FALSE),"-")</f>
        <v>Qc</v>
      </c>
    </row>
    <row r="209" spans="1:11" ht="15.95" customHeight="1">
      <c r="A209" s="347">
        <f>IFERROR(VLOOKUP(E209,Préroulés_Hybride[],12,FALSE),"-")</f>
        <v>7</v>
      </c>
      <c r="B209" s="317" t="str">
        <f>IFERROR(VLOOKUP(E209,Préroulés_Hybride[],13,FALSE),"-")</f>
        <v>x</v>
      </c>
      <c r="C209" s="318">
        <f>IFERROR(VLOOKUP(E209,Préroulés_Hybride[],14,FALSE),"-")</f>
        <v>0.6</v>
      </c>
      <c r="D209" s="368" t="str">
        <f>IFERROR(VLOOKUP(E209,Préroulés_Hybride[],15,FALSE),"-")</f>
        <v>g</v>
      </c>
      <c r="E209" s="500" t="s">
        <v>257</v>
      </c>
      <c r="F209" s="349" t="str">
        <f>IFERROR(VLOOKUP(E209,Préroulés_Hybride[],6,FALSE),"-")</f>
        <v>Ostara</v>
      </c>
      <c r="G209" s="338">
        <f>IFERROR(VLOOKUP(E209,Préroulés_Hybride[],17,FALSE),"-")</f>
        <v>42</v>
      </c>
      <c r="H209" s="320">
        <v>7.0000000000000007E-2</v>
      </c>
      <c r="I209" s="320">
        <v>0.11</v>
      </c>
      <c r="J209" s="272" t="str">
        <f>IFERROR(VLOOKUP(E209,Préroulés_Hybride[],9,FALSE),"-")</f>
        <v>Mouffette / -</v>
      </c>
      <c r="K209" s="414" t="str">
        <f>IFERROR(VLOOKUP(E209,Préroulés_Hybride[],3,FALSE),"-")</f>
        <v>Qc</v>
      </c>
    </row>
    <row r="210" spans="1:11" ht="15.95" customHeight="1">
      <c r="A210" s="347">
        <f>IFERROR(VLOOKUP(E210,Préroulés_Hybride[],12,FALSE),"-")</f>
        <v>8</v>
      </c>
      <c r="B210" s="317" t="str">
        <f>IFERROR(VLOOKUP(E210,Préroulés_Hybride[],13,FALSE),"-")</f>
        <v>x</v>
      </c>
      <c r="C210" s="318">
        <f>IFERROR(VLOOKUP(E210,Préroulés_Hybride[],14,FALSE),"-")</f>
        <v>0.7</v>
      </c>
      <c r="D210" s="368" t="str">
        <f>IFERROR(VLOOKUP(E210,Préroulés_Hybride[],15,FALSE),"-")</f>
        <v>g</v>
      </c>
      <c r="E210" s="500" t="s">
        <v>199</v>
      </c>
      <c r="F210" s="349" t="str">
        <f>IFERROR(VLOOKUP(E210,Préroulés_Hybride[],6,FALSE),"-")</f>
        <v>Irony</v>
      </c>
      <c r="G210" s="338">
        <f>IFERROR(VLOOKUP(E210,Préroulés_Hybride[],17,FALSE),"-")</f>
        <v>45</v>
      </c>
      <c r="H210" s="320">
        <v>0.21</v>
      </c>
      <c r="I210" s="320" t="s">
        <v>42</v>
      </c>
      <c r="J210" s="272" t="str">
        <f>IFERROR(VLOOKUP(E210,Préroulés_Hybride[],9,FALSE),"-")</f>
        <v>Sucré / -</v>
      </c>
      <c r="K210" s="414" t="str">
        <f>IFERROR(VLOOKUP(E210,Préroulés_Hybride[],3,FALSE),"-")</f>
        <v>Qc</v>
      </c>
    </row>
    <row r="211" spans="1:11" ht="15.95" customHeight="1">
      <c r="A211" s="347">
        <f>IFERROR(VLOOKUP(E211,Préroulés_Hybride[],12,FALSE),"-")</f>
        <v>10</v>
      </c>
      <c r="B211" s="317" t="str">
        <f>IFERROR(VLOOKUP(E211,Préroulés_Hybride[],13,FALSE),"-")</f>
        <v>x</v>
      </c>
      <c r="C211" s="318">
        <f>IFERROR(VLOOKUP(E211,Préroulés_Hybride[],14,FALSE),"-")</f>
        <v>0.35</v>
      </c>
      <c r="D211" s="368" t="str">
        <f>IFERROR(VLOOKUP(E211,Préroulés_Hybride[],15,FALSE),"-")</f>
        <v>g</v>
      </c>
      <c r="E211" s="500" t="s">
        <v>112</v>
      </c>
      <c r="F211" s="349" t="str">
        <f>IFERROR(VLOOKUP(E211,Préroulés_Hybride[],6,FALSE),"-")</f>
        <v>Tremblant Cannabis</v>
      </c>
      <c r="G211" s="338">
        <f>IFERROR(VLOOKUP(E211,Préroulés_Hybride[],17,FALSE),"-")</f>
        <v>31.9</v>
      </c>
      <c r="H211" s="320">
        <v>0.22</v>
      </c>
      <c r="I211" s="320" t="s">
        <v>42</v>
      </c>
      <c r="J211" s="272" t="str">
        <f>IFERROR(VLOOKUP(E211,Préroulés_Hybride[],9,FALSE),"-")</f>
        <v>Diesel / Citronné</v>
      </c>
      <c r="K211" s="414" t="str">
        <f>IFERROR(VLOOKUP(E211,Préroulés_Hybride[],3,FALSE),"-")</f>
        <v>-</v>
      </c>
    </row>
    <row r="212" spans="1:11" ht="15.95" customHeight="1">
      <c r="A212" s="347">
        <f>IFERROR(VLOOKUP(E212,Préroulés_Hybride[],12,FALSE),"-")</f>
        <v>10</v>
      </c>
      <c r="B212" s="317" t="str">
        <f>IFERROR(VLOOKUP(E212,Préroulés_Hybride[],13,FALSE),"-")</f>
        <v>x</v>
      </c>
      <c r="C212" s="318">
        <f>IFERROR(VLOOKUP(E212,Préroulés_Hybride[],14,FALSE),"-")</f>
        <v>0.35</v>
      </c>
      <c r="D212" s="368" t="str">
        <f>IFERROR(VLOOKUP(E212,Préroulés_Hybride[],15,FALSE),"-")</f>
        <v>g</v>
      </c>
      <c r="E212" s="500" t="s">
        <v>200</v>
      </c>
      <c r="F212" s="349" t="str">
        <f>IFERROR(VLOOKUP(E212,Préroulés_Hybride[],6,FALSE),"-")</f>
        <v>Solei</v>
      </c>
      <c r="G212" s="338">
        <f>IFERROR(VLOOKUP(E212,Préroulés_Hybride[],17,FALSE),"-")</f>
        <v>23.1</v>
      </c>
      <c r="H212" s="320">
        <v>7.0000000000000007E-2</v>
      </c>
      <c r="I212" s="320">
        <v>0.1</v>
      </c>
      <c r="J212" s="272" t="str">
        <f>IFERROR(VLOOKUP(E212,Préroulés_Hybride[],9,FALSE),"-")</f>
        <v>Boisé / -</v>
      </c>
      <c r="K212" s="414" t="str">
        <f>IFERROR(VLOOKUP(E212,Préroulés_Hybride[],3,FALSE),"-")</f>
        <v>-</v>
      </c>
    </row>
    <row r="213" spans="1:11" ht="15.95" customHeight="1">
      <c r="A213" s="347">
        <f>IFERROR(VLOOKUP(E213,Préroulés_Hybride[],12,FALSE),"-")</f>
        <v>10</v>
      </c>
      <c r="B213" s="317" t="str">
        <f>IFERROR(VLOOKUP(E213,Préroulés_Hybride[],13,FALSE),"-")</f>
        <v>x</v>
      </c>
      <c r="C213" s="318">
        <f>IFERROR(VLOOKUP(E213,Préroulés_Hybride[],14,FALSE),"-")</f>
        <v>0.35</v>
      </c>
      <c r="D213" s="368" t="str">
        <f>IFERROR(VLOOKUP(E213,Préroulés_Hybride[],15,FALSE),"-")</f>
        <v>g</v>
      </c>
      <c r="E213" s="500" t="s">
        <v>259</v>
      </c>
      <c r="F213" s="349" t="str">
        <f>IFERROR(VLOOKUP(E213,Préroulés_Hybride[],6,FALSE),"-")</f>
        <v>Lunaire</v>
      </c>
      <c r="G213" s="338">
        <f>IFERROR(VLOOKUP(E213,Préroulés_Hybride[],17,FALSE),"-")</f>
        <v>35</v>
      </c>
      <c r="H213" s="320">
        <v>0</v>
      </c>
      <c r="I213" s="320">
        <v>0.12</v>
      </c>
      <c r="J213" s="272" t="str">
        <f>IFERROR(VLOOKUP(E213,Préroulés_Hybride[],9,FALSE),"-")</f>
        <v>- / -</v>
      </c>
      <c r="K213" s="414" t="str">
        <f>IFERROR(VLOOKUP(E213,Préroulés_Hybride[],3,FALSE),"-")</f>
        <v>Qc</v>
      </c>
    </row>
    <row r="214" spans="1:11" ht="15.95" customHeight="1">
      <c r="A214" s="347">
        <f>IFERROR(VLOOKUP(E214,Préroulés_Hybride[],12,FALSE),"-")</f>
        <v>12</v>
      </c>
      <c r="B214" s="317" t="str">
        <f>IFERROR(VLOOKUP(E214,Préroulés_Hybride[],13,FALSE),"-")</f>
        <v>x</v>
      </c>
      <c r="C214" s="318">
        <f>IFERROR(VLOOKUP(E214,Préroulés_Hybride[],14,FALSE),"-")</f>
        <v>0.3</v>
      </c>
      <c r="D214" s="368" t="str">
        <f>IFERROR(VLOOKUP(E214,Préroulés_Hybride[],15,FALSE),"-")</f>
        <v>g</v>
      </c>
      <c r="E214" s="500" t="s">
        <v>201</v>
      </c>
      <c r="F214" s="349" t="str">
        <f>IFERROR(VLOOKUP(E214,Préroulés_Hybride[],6,FALSE),"-")</f>
        <v>5 Points Cannabis</v>
      </c>
      <c r="G214" s="338">
        <f>IFERROR(VLOOKUP(E214,Préroulés_Hybride[],17,FALSE),"-")</f>
        <v>38.799999999999997</v>
      </c>
      <c r="H214" s="778" t="s">
        <v>280</v>
      </c>
      <c r="I214" s="320" t="s">
        <v>42</v>
      </c>
      <c r="J214" s="272" t="str">
        <f>IFERROR(VLOOKUP(E214,Préroulés_Hybride[],9,FALSE),"-")</f>
        <v>- / -</v>
      </c>
      <c r="K214" s="414" t="str">
        <f>IFERROR(VLOOKUP(E214,Préroulés_Hybride[],3,FALSE),"-")</f>
        <v>Qc</v>
      </c>
    </row>
    <row r="215" spans="1:11" ht="15.95" customHeight="1">
      <c r="A215" s="347">
        <f>IFERROR(VLOOKUP(E215,Préroulés_Hybride[],12,FALSE),"-")</f>
        <v>30</v>
      </c>
      <c r="B215" s="317" t="str">
        <f>IFERROR(VLOOKUP(E215,Préroulés_Hybride[],13,FALSE),"-")</f>
        <v>x</v>
      </c>
      <c r="C215" s="318">
        <f>IFERROR(VLOOKUP(E215,Préroulés_Hybride[],14,FALSE),"-")</f>
        <v>0.35</v>
      </c>
      <c r="D215" s="368" t="str">
        <f>IFERROR(VLOOKUP(E215,Préroulés_Hybride[],15,FALSE),"-")</f>
        <v>g</v>
      </c>
      <c r="E215" s="500" t="s">
        <v>203</v>
      </c>
      <c r="F215" s="349" t="str">
        <f>IFERROR(VLOOKUP(E215,Préroulés_Hybride[],6,FALSE),"-")</f>
        <v>Lunaire</v>
      </c>
      <c r="G215" s="338">
        <f>IFERROR(VLOOKUP(E215,Préroulés_Hybride[],17,FALSE),"-")</f>
        <v>84</v>
      </c>
      <c r="H215" s="320">
        <v>0</v>
      </c>
      <c r="I215" s="320">
        <v>0.12</v>
      </c>
      <c r="J215" s="272" t="str">
        <f>IFERROR(VLOOKUP(E215,Préroulés_Hybride[],9,FALSE),"-")</f>
        <v>- / -</v>
      </c>
      <c r="K215" s="414" t="str">
        <f>IFERROR(VLOOKUP(E215,Préroulés_Hybride[],3,FALSE),"-")</f>
        <v>Qc</v>
      </c>
    </row>
    <row r="216" spans="1:11" ht="15.95" customHeight="1" thickBot="1">
      <c r="A216" s="499">
        <f>IFERROR(VLOOKUP(E216,Préroulés_Hybride[],12,FALSE),"-")</f>
        <v>56</v>
      </c>
      <c r="B216" s="323" t="str">
        <f>IFERROR(VLOOKUP(E216,Préroulés_Hybride[],13,FALSE),"-")</f>
        <v>x</v>
      </c>
      <c r="C216" s="324">
        <f>IFERROR(VLOOKUP(E216,Préroulés_Hybride[],14,FALSE),"-")</f>
        <v>0.5</v>
      </c>
      <c r="D216" s="496" t="str">
        <f>IFERROR(VLOOKUP(E216,Préroulés_Hybride[],15,FALSE),"-")</f>
        <v>g</v>
      </c>
      <c r="E216" s="500" t="s">
        <v>204</v>
      </c>
      <c r="F216" s="349" t="str">
        <f>IFERROR(VLOOKUP(E216,Préroulés_Hybride[],6,FALSE),"-")</f>
        <v>Pure Laine Cannabis</v>
      </c>
      <c r="G216" s="338">
        <f>IFERROR(VLOOKUP(E216,Préroulés_Hybride[],17,FALSE),"-")</f>
        <v>129.80000000000001</v>
      </c>
      <c r="H216" s="320">
        <v>0.19</v>
      </c>
      <c r="I216" s="320" t="s">
        <v>42</v>
      </c>
      <c r="J216" s="272" t="str">
        <f>IFERROR(VLOOKUP(E216,Préroulés_Hybride[],9,FALSE),"-")</f>
        <v>- / -</v>
      </c>
      <c r="K216" s="322" t="str">
        <f>IFERROR(VLOOKUP(E216,Préroulés_Hybride[],3,FALSE),"-")</f>
        <v>Qc</v>
      </c>
    </row>
    <row r="217" spans="1:11" ht="15.95" customHeight="1"/>
    <row r="218" spans="1:11" ht="21" customHeight="1"/>
    <row r="219" spans="1:11" ht="21" customHeight="1"/>
    <row r="220" spans="1:11" ht="21" customHeight="1"/>
    <row r="221" spans="1:11" ht="21" customHeight="1"/>
    <row r="222" spans="1:11" ht="21" customHeight="1"/>
    <row r="223" spans="1:11" ht="21" customHeight="1"/>
    <row r="224" spans="1:11" ht="21" customHeight="1"/>
    <row r="225" ht="21" customHeight="1"/>
    <row r="226" ht="21" customHeight="1"/>
    <row r="227" ht="21" customHeight="1"/>
    <row r="228" ht="21" customHeight="1"/>
    <row r="229" ht="21" customHeight="1"/>
    <row r="230" ht="20.100000000000001" customHeight="1"/>
  </sheetData>
  <sheetProtection insertRows="0" insertHyperlinks="0" deleteRows="0" selectLockedCells="1" sort="0" pivotTables="0"/>
  <protectedRanges>
    <protectedRange algorithmName="SHA-512" hashValue="EJQYyeBZSh89+zRD9w3QZFGU3VSoYTrLWpUIfXvpQrwH93fvnq5bbkmNuYYi+gLN5SoTMLjD8zHKDAY46dtAFQ==" saltValue="lnvz9X6LZlrhw2cM4fixig==" spinCount="100000" sqref="E164:E216 H164:I216 H74:I112 E74:E112 H4:I40 E4:E40" name="Plage1"/>
  </protectedRanges>
  <mergeCells count="7">
    <mergeCell ref="M40:S40"/>
    <mergeCell ref="A163:D163"/>
    <mergeCell ref="A2:K2"/>
    <mergeCell ref="A3:D3"/>
    <mergeCell ref="A72:K72"/>
    <mergeCell ref="A73:D73"/>
    <mergeCell ref="A162:K162"/>
  </mergeCells>
  <dataValidations count="2">
    <dataValidation type="list" allowBlank="1" showInputMessage="1" showErrorMessage="1" sqref="C1" xr:uid="{00000000-0002-0000-0A00-000000000000}">
      <formula1>indica1</formula1>
    </dataValidation>
    <dataValidation type="list" allowBlank="1" showInputMessage="1" showErrorMessage="1" sqref="C41:C71 K3 E3:F3 K73 E73:F73 K163 E163:F163" xr:uid="{00000000-0002-0000-0A00-000001000000}">
      <formula1>sativa1</formula1>
    </dataValidation>
  </dataValidations>
  <printOptions horizontalCentered="1" verticalCentered="1"/>
  <pageMargins left="0.23622047244094491" right="0.23622047244094491" top="0" bottom="0" header="0.31496062992125984" footer="0.31496062992125984"/>
  <pageSetup scale="44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523875</xdr:colOff>
                    <xdr:row>1</xdr:row>
                    <xdr:rowOff>28575</xdr:rowOff>
                  </from>
                  <to>
                    <xdr:col>9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628650</xdr:colOff>
                    <xdr:row>71</xdr:row>
                    <xdr:rowOff>66675</xdr:rowOff>
                  </from>
                  <to>
                    <xdr:col>8</xdr:col>
                    <xdr:colOff>952500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638175</xdr:colOff>
                    <xdr:row>161</xdr:row>
                    <xdr:rowOff>47625</xdr:rowOff>
                  </from>
                  <to>
                    <xdr:col>8</xdr:col>
                    <xdr:colOff>914400</xdr:colOff>
                    <xdr:row>162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Indica77052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342900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Sativa77052" altText="Ajouter ligne">
                <anchor moveWithCells="1">
                  <from>
                    <xdr:col>0</xdr:col>
                    <xdr:colOff>333375</xdr:colOff>
                    <xdr:row>71</xdr:row>
                    <xdr:rowOff>9525</xdr:rowOff>
                  </from>
                  <to>
                    <xdr:col>4</xdr:col>
                    <xdr:colOff>276225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Hybride77052" altText="Ajouter ligne">
                <anchor moveWithCells="1">
                  <from>
                    <xdr:col>1</xdr:col>
                    <xdr:colOff>523875</xdr:colOff>
                    <xdr:row>161</xdr:row>
                    <xdr:rowOff>38100</xdr:rowOff>
                  </from>
                  <to>
                    <xdr:col>4</xdr:col>
                    <xdr:colOff>104775</xdr:colOff>
                    <xdr:row>162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0" name="Button 9">
              <controlPr defaultSize="0" print="0" autoFill="0" autoPict="0" macro="[0]!IMPIND77052" altText="Ajouter ligne">
                <anchor moveWithCells="1">
                  <from>
                    <xdr:col>9</xdr:col>
                    <xdr:colOff>1219200</xdr:colOff>
                    <xdr:row>1</xdr:row>
                    <xdr:rowOff>38100</xdr:rowOff>
                  </from>
                  <to>
                    <xdr:col>10</xdr:col>
                    <xdr:colOff>1076325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1" name="Button 11">
              <controlPr defaultSize="0" print="0" autoFill="0" autoPict="0" macro="[0]!IMPSAT77052" altText="Ajouter ligne">
                <anchor moveWithCells="1">
                  <from>
                    <xdr:col>9</xdr:col>
                    <xdr:colOff>1238250</xdr:colOff>
                    <xdr:row>71</xdr:row>
                    <xdr:rowOff>38100</xdr:rowOff>
                  </from>
                  <to>
                    <xdr:col>10</xdr:col>
                    <xdr:colOff>1095375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2" name="Button 12">
              <controlPr defaultSize="0" print="0" autoFill="0" autoPict="0" macro="[0]!IMPHYB77052" altText="Ajouter ligne">
                <anchor moveWithCells="1">
                  <from>
                    <xdr:col>9</xdr:col>
                    <xdr:colOff>1257300</xdr:colOff>
                    <xdr:row>161</xdr:row>
                    <xdr:rowOff>47625</xdr:rowOff>
                  </from>
                  <to>
                    <xdr:col>10</xdr:col>
                    <xdr:colOff>1104900</xdr:colOff>
                    <xdr:row>162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2000000}">
          <x14:formula1>
            <xm:f>'Base Préroués'!$A$143:$A$259</xm:f>
          </x14:formula1>
          <xm:sqref>E165:E216</xm:sqref>
        </x14:dataValidation>
        <x14:dataValidation type="list" allowBlank="1" showInputMessage="1" showErrorMessage="1" xr:uid="{00000000-0002-0000-0A00-000004000000}">
          <x14:formula1>
            <xm:f>'Base Préroués'!$A$6:$A$69</xm:f>
          </x14:formula1>
          <xm:sqref>E75:E112</xm:sqref>
        </x14:dataValidation>
        <x14:dataValidation type="list" allowBlank="1" showInputMessage="1" showErrorMessage="1" xr:uid="{00000000-0002-0000-0A00-000003000000}">
          <x14:formula1>
            <xm:f>'Base Préroués'!$A$75:$A$136</xm:f>
          </x14:formula1>
          <xm:sqref>E5:E40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5E361-CC33-4EC0-902C-5BE393778484}">
  <sheetPr codeName="Feuil24">
    <tabColor rgb="FF00B050"/>
    <pageSetUpPr fitToPage="1"/>
  </sheetPr>
  <dimension ref="A1:Q141"/>
  <sheetViews>
    <sheetView showGridLines="0" topLeftCell="A77" zoomScale="85" zoomScaleNormal="85" workbookViewId="0">
      <selection activeCell="M90" sqref="M90"/>
    </sheetView>
  </sheetViews>
  <sheetFormatPr baseColWidth="10" defaultColWidth="11.42578125" defaultRowHeight="17.25"/>
  <cols>
    <col min="1" max="1" width="5.85546875" style="1" customWidth="1"/>
    <col min="2" max="2" width="4.140625" style="23" customWidth="1"/>
    <col min="3" max="3" width="9" style="46" customWidth="1"/>
    <col min="4" max="4" width="5" style="8" customWidth="1"/>
    <col min="5" max="5" width="59.85546875" style="36" bestFit="1" customWidth="1"/>
    <col min="6" max="6" width="35.140625" style="30" bestFit="1" customWidth="1"/>
    <col min="7" max="7" width="14" style="143" customWidth="1"/>
    <col min="8" max="8" width="15.7109375" style="4" customWidth="1"/>
    <col min="9" max="9" width="15" style="2" bestFit="1" customWidth="1"/>
    <col min="10" max="10" width="25.7109375" style="1" bestFit="1" customWidth="1"/>
    <col min="11" max="11" width="17" style="1" customWidth="1"/>
    <col min="12" max="16384" width="11.42578125" style="1"/>
  </cols>
  <sheetData>
    <row r="1" spans="1:17" s="2" customFormat="1" ht="9.75" customHeight="1" thickBot="1">
      <c r="A1" s="16"/>
      <c r="B1" s="21"/>
      <c r="C1" s="42"/>
      <c r="D1" s="6"/>
      <c r="E1" s="6"/>
      <c r="F1" s="28"/>
      <c r="G1" s="140"/>
      <c r="H1" s="5"/>
      <c r="J1" s="1"/>
      <c r="K1" s="1"/>
      <c r="L1" s="1"/>
      <c r="M1" s="1"/>
      <c r="N1" s="1"/>
      <c r="O1" s="1"/>
      <c r="P1" s="1"/>
      <c r="Q1" s="1"/>
    </row>
    <row r="2" spans="1:17" ht="39" customHeight="1" thickBot="1">
      <c r="A2" s="1355" t="s">
        <v>27</v>
      </c>
      <c r="B2" s="1356"/>
      <c r="C2" s="1356"/>
      <c r="D2" s="1356"/>
      <c r="E2" s="1356"/>
      <c r="F2" s="1356"/>
      <c r="G2" s="1356"/>
      <c r="H2" s="1356"/>
      <c r="I2" s="1356"/>
      <c r="J2" s="1356"/>
      <c r="K2" s="1357"/>
    </row>
    <row r="3" spans="1:17" ht="19.5" customHeight="1" thickBot="1">
      <c r="A3" s="1348" t="s">
        <v>28</v>
      </c>
      <c r="B3" s="1349"/>
      <c r="C3" s="1349"/>
      <c r="D3" s="1350"/>
      <c r="E3" s="877" t="s">
        <v>29</v>
      </c>
      <c r="F3" s="119" t="s">
        <v>30</v>
      </c>
      <c r="G3" s="105" t="s">
        <v>31</v>
      </c>
      <c r="H3" s="92" t="s">
        <v>32</v>
      </c>
      <c r="I3" s="109" t="s">
        <v>33</v>
      </c>
      <c r="J3" s="92" t="s">
        <v>34</v>
      </c>
      <c r="K3" s="91" t="s">
        <v>35</v>
      </c>
    </row>
    <row r="4" spans="1:17" ht="6" hidden="1" customHeight="1" thickBot="1">
      <c r="A4" s="39" t="s">
        <v>36</v>
      </c>
      <c r="B4" s="26" t="s">
        <v>37</v>
      </c>
      <c r="C4" s="43" t="s">
        <v>38</v>
      </c>
      <c r="D4" s="26" t="s">
        <v>39</v>
      </c>
      <c r="E4" s="856" t="s">
        <v>29</v>
      </c>
      <c r="F4" s="857" t="s">
        <v>40</v>
      </c>
      <c r="G4" s="106" t="s">
        <v>31</v>
      </c>
      <c r="H4" s="113" t="s">
        <v>32</v>
      </c>
      <c r="I4" s="110" t="s">
        <v>33</v>
      </c>
      <c r="J4" s="27" t="s">
        <v>34</v>
      </c>
      <c r="K4" s="37" t="s">
        <v>35</v>
      </c>
    </row>
    <row r="5" spans="1:17" ht="23.25">
      <c r="A5" s="164">
        <f>IFERROR(VLOOKUP(E5,Préroulés_Indica[],11,FALSE),"-")</f>
        <v>1</v>
      </c>
      <c r="B5" s="285" t="str">
        <f>IFERROR(VLOOKUP(E5,Préroulés_Indica[],12,FALSE),"-")</f>
        <v>x</v>
      </c>
      <c r="C5" s="166">
        <f>IFERROR(VLOOKUP(E5,Préroulés_Indica[],13,FALSE),"-")</f>
        <v>1</v>
      </c>
      <c r="D5" s="220" t="str">
        <f>IFERROR(VLOOKUP(E5,Préroulés_Indica[],14,FALSE),"-")</f>
        <v>g</v>
      </c>
      <c r="E5" s="855" t="s">
        <v>118</v>
      </c>
      <c r="F5" s="422" t="str">
        <f>IFERROR(VLOOKUP(E5,Préroulés_Indica[],6,FALSE),"-")</f>
        <v>Bud Lafleur</v>
      </c>
      <c r="G5" s="286">
        <f>IFERROR(VLOOKUP(E5,Préroulés_Indica[],16,FALSE),"-")</f>
        <v>9.5</v>
      </c>
      <c r="H5" s="170">
        <v>0.28000000000000003</v>
      </c>
      <c r="I5" s="181"/>
      <c r="J5" s="229" t="str">
        <f>IFERROR(VLOOKUP(E5,Préroulés_Indica[],8,FALSE),"")</f>
        <v>Fruité / Sucré</v>
      </c>
      <c r="K5" s="173" t="str">
        <f>IFERROR(VLOOKUP(E5,Préroulés_Indica[],2,FALSE),"-")</f>
        <v>Qc</v>
      </c>
    </row>
    <row r="6" spans="1:17" ht="23.25">
      <c r="A6" s="164">
        <f>IFERROR(VLOOKUP(E6,Préroulés_Indica[],11,FALSE),"-")</f>
        <v>1</v>
      </c>
      <c r="B6" s="285" t="str">
        <f>IFERROR(VLOOKUP(E6,Préroulés_Indica[],12,FALSE),"-")</f>
        <v>x</v>
      </c>
      <c r="C6" s="166">
        <f>IFERROR(VLOOKUP(E6,Préroulés_Indica[],13,FALSE),"-")</f>
        <v>1</v>
      </c>
      <c r="D6" s="220" t="str">
        <f>IFERROR(VLOOKUP(E6,Préroulés_Indica[],14,FALSE),"-")</f>
        <v>g</v>
      </c>
      <c r="E6" s="855" t="s">
        <v>210</v>
      </c>
      <c r="F6" s="422" t="str">
        <f>IFERROR(VLOOKUP(E6,Préroulés_Indica[],6,FALSE),"-")</f>
        <v>Nugz</v>
      </c>
      <c r="G6" s="286">
        <f>IFERROR(VLOOKUP(E6,Préroulés_Indica[],16,FALSE),"-")</f>
        <v>10.1</v>
      </c>
      <c r="H6" s="170">
        <v>0.28000000000000003</v>
      </c>
      <c r="I6" s="181" t="s">
        <v>42</v>
      </c>
      <c r="J6" s="229" t="str">
        <f>IFERROR(VLOOKUP(E6,Préroulés_Indica[],8,FALSE),"")</f>
        <v>- / -</v>
      </c>
      <c r="K6" s="173" t="str">
        <f>IFERROR(VLOOKUP(E6,Préroulés_Indica[],2,FALSE),"-")</f>
        <v>Qc</v>
      </c>
    </row>
    <row r="7" spans="1:17" ht="23.25">
      <c r="A7" s="164">
        <f>IFERROR(VLOOKUP(E7,Préroulés_Indica[],11,FALSE),"-")</f>
        <v>1</v>
      </c>
      <c r="B7" s="285" t="str">
        <f>IFERROR(VLOOKUP(E7,Préroulés_Indica[],12,FALSE),"-")</f>
        <v>x</v>
      </c>
      <c r="C7" s="166">
        <f>IFERROR(VLOOKUP(E7,Préroulés_Indica[],13,FALSE),"-")</f>
        <v>1</v>
      </c>
      <c r="D7" s="220" t="str">
        <f>IFERROR(VLOOKUP(E7,Préroulés_Indica[],14,FALSE),"-")</f>
        <v>g</v>
      </c>
      <c r="E7" s="855" t="s">
        <v>116</v>
      </c>
      <c r="F7" s="422" t="str">
        <f>IFERROR(VLOOKUP(E7,Préroulés_Indica[],6,FALSE),"-")</f>
        <v>BLKMKT</v>
      </c>
      <c r="G7" s="286">
        <f>IFERROR(VLOOKUP(E7,Préroulés_Indica[],16,FALSE),"-")</f>
        <v>10.5</v>
      </c>
      <c r="H7" s="170">
        <v>0.27</v>
      </c>
      <c r="I7" s="181"/>
      <c r="J7" s="229" t="str">
        <f>IFERROR(VLOOKUP(E7,Préroulés_Indica[],8,FALSE),"")</f>
        <v>Diesel / Citronné</v>
      </c>
      <c r="K7" s="173" t="str">
        <f>IFERROR(VLOOKUP(E7,Préroulés_Indica[],2,FALSE),"-")</f>
        <v>-</v>
      </c>
    </row>
    <row r="8" spans="1:17" ht="23.25">
      <c r="A8" s="164">
        <f>IFERROR(VLOOKUP(E8,Préroulés_Indica[],11,FALSE),"-")</f>
        <v>1</v>
      </c>
      <c r="B8" s="285" t="str">
        <f>IFERROR(VLOOKUP(E8,Préroulés_Indica[],12,FALSE),"-")</f>
        <v>x</v>
      </c>
      <c r="C8" s="166">
        <f>IFERROR(VLOOKUP(E8,Préroulés_Indica[],13,FALSE),"-")</f>
        <v>0.5</v>
      </c>
      <c r="D8" s="220" t="str">
        <f>IFERROR(VLOOKUP(E8,Préroulés_Indica[],14,FALSE),"-")</f>
        <v>g</v>
      </c>
      <c r="E8" s="855" t="s">
        <v>121</v>
      </c>
      <c r="F8" s="527" t="str">
        <f>IFERROR(VLOOKUP(E8,Préroulés_Indica[],6,FALSE),"-")</f>
        <v>Canaca</v>
      </c>
      <c r="G8" s="286">
        <f>IFERROR(VLOOKUP(E8,Préroulés_Indica[],16,FALSE),"-")</f>
        <v>5.0999999999999996</v>
      </c>
      <c r="H8" s="170">
        <v>0.25</v>
      </c>
      <c r="I8" s="181"/>
      <c r="J8" s="229" t="str">
        <f>IFERROR(VLOOKUP(E8,Préroulés_Indica[],8,FALSE),"")</f>
        <v>Fromagé / Épicé</v>
      </c>
      <c r="K8" s="173" t="str">
        <f>IFERROR(VLOOKUP(E8,Préroulés_Indica[],2,FALSE),"-")</f>
        <v>-</v>
      </c>
    </row>
    <row r="9" spans="1:17" ht="23.25">
      <c r="A9" s="164">
        <f>IFERROR(VLOOKUP(E9,Préroulés_Indica[],11,FALSE),"-")</f>
        <v>1</v>
      </c>
      <c r="B9" s="285" t="str">
        <f>IFERROR(VLOOKUP(E9,Préroulés_Indica[],12,FALSE),"-")</f>
        <v>x</v>
      </c>
      <c r="C9" s="166">
        <f>IFERROR(VLOOKUP(E9,Préroulés_Indica[],13,FALSE),"-")</f>
        <v>1</v>
      </c>
      <c r="D9" s="220" t="str">
        <f>IFERROR(VLOOKUP(E9,Préroulés_Indica[],14,FALSE),"-")</f>
        <v>g</v>
      </c>
      <c r="E9" s="855" t="s">
        <v>120</v>
      </c>
      <c r="F9" s="422" t="str">
        <f>IFERROR(VLOOKUP(E9,Préroulés_Indica[],6,FALSE),"-")</f>
        <v>Good Supply</v>
      </c>
      <c r="G9" s="286">
        <f>IFERROR(VLOOKUP(E9,Préroulés_Indica[],16,FALSE),"-")</f>
        <v>8.1</v>
      </c>
      <c r="H9" s="170">
        <v>0.23</v>
      </c>
      <c r="I9" s="181" t="s">
        <v>42</v>
      </c>
      <c r="J9" s="229" t="str">
        <f>IFERROR(VLOOKUP(E9,Préroulés_Indica[],8,FALSE),"")</f>
        <v>Fruité / Citronné</v>
      </c>
      <c r="K9" s="173" t="str">
        <f>IFERROR(VLOOKUP(E9,Préroulés_Indica[],2,FALSE),"-")</f>
        <v>-</v>
      </c>
    </row>
    <row r="10" spans="1:17" ht="23.25">
      <c r="A10" s="164">
        <f>IFERROR(VLOOKUP(E10,Préroulés_Indica[],11,FALSE),"-")</f>
        <v>1</v>
      </c>
      <c r="B10" s="285" t="str">
        <f>IFERROR(VLOOKUP(E10,Préroulés_Indica[],12,FALSE),"-")</f>
        <v>x</v>
      </c>
      <c r="C10" s="166">
        <f>IFERROR(VLOOKUP(E10,Préroulés_Indica[],13,FALSE),"-")</f>
        <v>1</v>
      </c>
      <c r="D10" s="220" t="str">
        <f>IFERROR(VLOOKUP(E10,Préroulés_Indica[],14,FALSE),"-")</f>
        <v>g</v>
      </c>
      <c r="E10" s="855" t="s">
        <v>211</v>
      </c>
      <c r="F10" s="422" t="str">
        <f>IFERROR(VLOOKUP(E10,Préroulés_Indica[],6,FALSE),"-")</f>
        <v>Tweed</v>
      </c>
      <c r="G10" s="286">
        <f>IFERROR(VLOOKUP(E10,Préroulés_Indica[],16,FALSE),"-")</f>
        <v>9.9</v>
      </c>
      <c r="H10" s="170">
        <v>0.23</v>
      </c>
      <c r="I10" s="181"/>
      <c r="J10" s="229" t="str">
        <f>IFERROR(VLOOKUP(E10,Préroulés_Indica[],8,FALSE),"")</f>
        <v>Fruité / Sucre</v>
      </c>
      <c r="K10" s="173" t="str">
        <f>IFERROR(VLOOKUP(E10,Préroulés_Indica[],2,FALSE),"-")</f>
        <v>-</v>
      </c>
    </row>
    <row r="11" spans="1:17" ht="23.25">
      <c r="A11" s="164">
        <f>IFERROR(VLOOKUP(E11,Préroulés_Indica[],11,FALSE),"-")</f>
        <v>1</v>
      </c>
      <c r="B11" s="285" t="str">
        <f>IFERROR(VLOOKUP(E11,Préroulés_Indica[],12,FALSE),"-")</f>
        <v>x</v>
      </c>
      <c r="C11" s="166">
        <f>IFERROR(VLOOKUP(E11,Préroulés_Indica[],13,FALSE),"-")</f>
        <v>1</v>
      </c>
      <c r="D11" s="220" t="str">
        <f>IFERROR(VLOOKUP(E11,Préroulés_Indica[],14,FALSE),"-")</f>
        <v>g</v>
      </c>
      <c r="E11" s="855" t="s">
        <v>41</v>
      </c>
      <c r="F11" s="422" t="str">
        <f>IFERROR(VLOOKUP(E11,Préroulés_Indica[],6,FALSE),"-")</f>
        <v>Riff</v>
      </c>
      <c r="G11" s="286">
        <f>IFERROR(VLOOKUP(E11,Préroulés_Indica[],16,FALSE),"-")</f>
        <v>10.6</v>
      </c>
      <c r="H11" s="170">
        <v>0.22</v>
      </c>
      <c r="I11" s="181"/>
      <c r="J11" s="229" t="str">
        <f>IFERROR(VLOOKUP(E11,Préroulés_Indica[],8,FALSE),"")</f>
        <v>Fruité / -</v>
      </c>
      <c r="K11" s="173" t="str">
        <f>IFERROR(VLOOKUP(E11,Préroulés_Indica[],2,FALSE),"-")</f>
        <v>-</v>
      </c>
    </row>
    <row r="12" spans="1:17" ht="23.25">
      <c r="A12" s="164">
        <f>IFERROR(VLOOKUP(E12,Préroulés_Indica[],11,FALSE),"-")</f>
        <v>2</v>
      </c>
      <c r="B12" s="285" t="str">
        <f>IFERROR(VLOOKUP(E12,Préroulés_Indica[],12,FALSE),"-")</f>
        <v>x</v>
      </c>
      <c r="C12" s="166">
        <f>IFERROR(VLOOKUP(E12,Préroulés_Indica[],13,FALSE),"-")</f>
        <v>0.5</v>
      </c>
      <c r="D12" s="220" t="str">
        <f>IFERROR(VLOOKUP(E12,Préroulés_Indica[],14,FALSE),"-")</f>
        <v>g</v>
      </c>
      <c r="E12" s="855" t="s">
        <v>122</v>
      </c>
      <c r="F12" s="422" t="str">
        <f>IFERROR(VLOOKUP(E12,Préroulés_Indica[],6,FALSE),"-")</f>
        <v>7ACRES</v>
      </c>
      <c r="G12" s="286">
        <f>IFERROR(VLOOKUP(E12,Préroulés_Indica[],16,FALSE),"-")</f>
        <v>9.5</v>
      </c>
      <c r="H12" s="170">
        <v>0.24</v>
      </c>
      <c r="I12" s="181"/>
      <c r="J12" s="229" t="str">
        <f>IFERROR(VLOOKUP(E12,Préroulés_Indica[],8,FALSE),"")</f>
        <v>Mouffette  / Terreux</v>
      </c>
      <c r="K12" s="173" t="str">
        <f>IFERROR(VLOOKUP(E12,Préroulés_Indica[],2,FALSE),"-")</f>
        <v>-</v>
      </c>
    </row>
    <row r="13" spans="1:17" ht="23.25">
      <c r="A13" s="164">
        <f>IFERROR(VLOOKUP(E13,Préroulés_Indica[],11,FALSE),"-")</f>
        <v>3</v>
      </c>
      <c r="B13" s="285" t="str">
        <f>IFERROR(VLOOKUP(E13,Préroulés_Indica[],12,FALSE),"-")</f>
        <v>x</v>
      </c>
      <c r="C13" s="166">
        <f>IFERROR(VLOOKUP(E13,Préroulés_Indica[],13,FALSE),"-")</f>
        <v>0.5</v>
      </c>
      <c r="D13" s="220" t="str">
        <f>IFERROR(VLOOKUP(E13,Préroulés_Indica[],14,FALSE),"-")</f>
        <v>g</v>
      </c>
      <c r="E13" s="855" t="s">
        <v>124</v>
      </c>
      <c r="F13" s="422" t="str">
        <f>IFERROR(VLOOKUP(E13,Préroulés_Indica[],6,FALSE),"-")</f>
        <v>Fleurons</v>
      </c>
      <c r="G13" s="286">
        <f>IFERROR(VLOOKUP(E13,Préroulés_Indica[],16,FALSE),"-")</f>
        <v>11.4</v>
      </c>
      <c r="H13" s="170">
        <v>0.26</v>
      </c>
      <c r="I13" s="181" t="s">
        <v>42</v>
      </c>
      <c r="J13" s="229" t="str">
        <f>IFERROR(VLOOKUP(E13,Préroulés_Indica[],8,FALSE),"")</f>
        <v>- / -</v>
      </c>
      <c r="K13" s="173" t="str">
        <f>IFERROR(VLOOKUP(E13,Préroulés_Indica[],2,FALSE),"-")</f>
        <v>Qc</v>
      </c>
    </row>
    <row r="14" spans="1:17" ht="23.25">
      <c r="A14" s="164">
        <f>IFERROR(VLOOKUP(E14,Préroulés_Indica[],11,FALSE),"-")</f>
        <v>3</v>
      </c>
      <c r="B14" s="285" t="str">
        <f>IFERROR(VLOOKUP(E14,Préroulés_Indica[],12,FALSE),"-")</f>
        <v>x</v>
      </c>
      <c r="C14" s="166">
        <f>IFERROR(VLOOKUP(E14,Préroulés_Indica[],13,FALSE),"-")</f>
        <v>0.5</v>
      </c>
      <c r="D14" s="220" t="str">
        <f>IFERROR(VLOOKUP(E14,Préroulés_Indica[],14,FALSE),"-")</f>
        <v>g</v>
      </c>
      <c r="E14" s="198" t="s">
        <v>207</v>
      </c>
      <c r="F14" s="422" t="str">
        <f>IFERROR(VLOOKUP(E14,Préroulés_Indica[],6,FALSE),"-")</f>
        <v>Spinach</v>
      </c>
      <c r="G14" s="286">
        <f>IFERROR(VLOOKUP(E14,Préroulés_Indica[],16,FALSE),"-")</f>
        <v>11.9</v>
      </c>
      <c r="H14" s="170">
        <v>0.25</v>
      </c>
      <c r="I14" s="181" t="s">
        <v>42</v>
      </c>
      <c r="J14" s="229" t="str">
        <f>IFERROR(VLOOKUP(E14,Préroulés_Indica[],8,FALSE),"")</f>
        <v>Sucré / Fruité</v>
      </c>
      <c r="K14" s="173" t="str">
        <f>IFERROR(VLOOKUP(E14,Préroulés_Indica[],2,FALSE),"-")</f>
        <v>-</v>
      </c>
    </row>
    <row r="15" spans="1:17" ht="23.25">
      <c r="A15" s="164">
        <f>IFERROR(VLOOKUP(E15,Préroulés_Indica[],11,FALSE),"-")</f>
        <v>3</v>
      </c>
      <c r="B15" s="285" t="str">
        <f>IFERROR(VLOOKUP(E15,Préroulés_Indica[],12,FALSE),"-")</f>
        <v>x</v>
      </c>
      <c r="C15" s="166">
        <f>IFERROR(VLOOKUP(E15,Préroulés_Indica[],13,FALSE),"-")</f>
        <v>0.5</v>
      </c>
      <c r="D15" s="220" t="str">
        <f>IFERROR(VLOOKUP(E15,Préroulés_Indica[],14,FALSE),"-")</f>
        <v>g</v>
      </c>
      <c r="E15" s="198" t="s">
        <v>125</v>
      </c>
      <c r="F15" s="422" t="str">
        <f>IFERROR(VLOOKUP(E15,Préroulés_Indica[],6,FALSE),"-")</f>
        <v>San Rafael '71</v>
      </c>
      <c r="G15" s="771">
        <f>IFERROR(VLOOKUP(E15,Préroulés_Indica[],16,FALSE),"-")</f>
        <v>17</v>
      </c>
      <c r="H15" s="170">
        <v>0.24</v>
      </c>
      <c r="I15" s="181" t="s">
        <v>42</v>
      </c>
      <c r="J15" s="229" t="str">
        <f>IFERROR(VLOOKUP(E15,Préroulés_Indica[],8,FALSE),"")</f>
        <v>Sucré / Diesel</v>
      </c>
      <c r="K15" s="173" t="str">
        <f>IFERROR(VLOOKUP(E15,Préroulés_Indica[],2,FALSE),"-")</f>
        <v>-</v>
      </c>
    </row>
    <row r="16" spans="1:17" ht="23.25">
      <c r="A16" s="164">
        <f>IFERROR(VLOOKUP(E16,Préroulés_Indica[],11,FALSE),"-")</f>
        <v>3</v>
      </c>
      <c r="B16" s="285" t="str">
        <f>IFERROR(VLOOKUP(E16,Préroulés_Indica[],12,FALSE),"-")</f>
        <v>x</v>
      </c>
      <c r="C16" s="166">
        <f>IFERROR(VLOOKUP(E16,Préroulés_Indica[],13,FALSE),"-")</f>
        <v>0.5</v>
      </c>
      <c r="D16" s="220" t="str">
        <f>IFERROR(VLOOKUP(E16,Préroulés_Indica[],14,FALSE),"-")</f>
        <v>g</v>
      </c>
      <c r="E16" s="198" t="s">
        <v>126</v>
      </c>
      <c r="F16" s="422" t="str">
        <f>IFERROR(VLOOKUP(E16,Préroulés_Indica[],6,FALSE),"-")</f>
        <v>Promenade</v>
      </c>
      <c r="G16" s="286">
        <f>IFERROR(VLOOKUP(E16,Préroulés_Indica[],16,FALSE),"-")</f>
        <v>10.6</v>
      </c>
      <c r="H16" s="170">
        <v>0.23</v>
      </c>
      <c r="I16" s="181"/>
      <c r="J16" s="229" t="str">
        <f>IFERROR(VLOOKUP(E16,Préroulés_Indica[],8,FALSE),"")</f>
        <v>Épicé / Moufette</v>
      </c>
      <c r="K16" s="173" t="str">
        <f>IFERROR(VLOOKUP(E16,Préroulés_Indica[],2,FALSE),"-")</f>
        <v>-</v>
      </c>
    </row>
    <row r="17" spans="1:11" ht="23.25">
      <c r="A17" s="164">
        <f>IFERROR(VLOOKUP(E17,Préroulés_Indica[],11,FALSE),"-")</f>
        <v>3</v>
      </c>
      <c r="B17" s="285" t="str">
        <f>IFERROR(VLOOKUP(E17,Préroulés_Indica[],12,FALSE),"-")</f>
        <v>x</v>
      </c>
      <c r="C17" s="166">
        <f>IFERROR(VLOOKUP(E17,Préroulés_Indica[],13,FALSE),"-")</f>
        <v>0.5</v>
      </c>
      <c r="D17" s="220" t="str">
        <f>IFERROR(VLOOKUP(E17,Préroulés_Indica[],14,FALSE),"-")</f>
        <v>g</v>
      </c>
      <c r="E17" s="198" t="s">
        <v>127</v>
      </c>
      <c r="F17" s="422" t="str">
        <f>IFERROR(VLOOKUP(E17,Préroulés_Indica[],6,FALSE),"-")</f>
        <v>Promenade</v>
      </c>
      <c r="G17" s="771">
        <f>IFERROR(VLOOKUP(E17,Préroulés_Indica[],16,FALSE),"-")</f>
        <v>9.9</v>
      </c>
      <c r="H17" s="170">
        <v>0.22</v>
      </c>
      <c r="I17" s="181"/>
      <c r="J17" s="229" t="str">
        <f>IFERROR(VLOOKUP(E17,Préroulés_Indica[],8,FALSE),"")</f>
        <v>Sucré / Diesel</v>
      </c>
      <c r="K17" s="173" t="str">
        <f>IFERROR(VLOOKUP(E17,Préroulés_Indica[],2,FALSE),"-")</f>
        <v>-</v>
      </c>
    </row>
    <row r="18" spans="1:11" ht="23.25">
      <c r="A18" s="164">
        <f>IFERROR(VLOOKUP(E18,Préroulés_Indica[],11,FALSE),"-")</f>
        <v>3</v>
      </c>
      <c r="B18" s="285" t="str">
        <f>IFERROR(VLOOKUP(E18,Préroulés_Indica[],12,FALSE),"-")</f>
        <v>x</v>
      </c>
      <c r="C18" s="166">
        <f>IFERROR(VLOOKUP(E18,Préroulés_Indica[],13,FALSE),"-")</f>
        <v>0.5</v>
      </c>
      <c r="D18" s="220" t="str">
        <f>IFERROR(VLOOKUP(E18,Préroulés_Indica[],14,FALSE),"-")</f>
        <v>g</v>
      </c>
      <c r="E18" s="198" t="s">
        <v>128</v>
      </c>
      <c r="F18" s="422" t="str">
        <f>IFERROR(VLOOKUP(E18,Préroulés_Indica[],6,FALSE),"-")</f>
        <v>San Rafael '71</v>
      </c>
      <c r="G18" s="286">
        <f>IFERROR(VLOOKUP(E18,Préroulés_Indica[],16,FALSE),"-")</f>
        <v>17</v>
      </c>
      <c r="H18" s="170">
        <v>0.21</v>
      </c>
      <c r="I18" s="181" t="s">
        <v>42</v>
      </c>
      <c r="J18" s="229" t="str">
        <f>IFERROR(VLOOKUP(E18,Préroulés_Indica[],8,FALSE),"")</f>
        <v>Citronné / Floral</v>
      </c>
      <c r="K18" s="173" t="str">
        <f>IFERROR(VLOOKUP(E18,Préroulés_Indica[],2,FALSE),"-")</f>
        <v>-</v>
      </c>
    </row>
    <row r="19" spans="1:11" ht="23.25">
      <c r="A19" s="164">
        <f>IFERROR(VLOOKUP(E19,Préroulés_Indica[],11,FALSE),"-")</f>
        <v>5</v>
      </c>
      <c r="B19" s="285" t="str">
        <f>IFERROR(VLOOKUP(E19,Préroulés_Indica[],12,FALSE),"-")</f>
        <v>x</v>
      </c>
      <c r="C19" s="166">
        <f>IFERROR(VLOOKUP(E19,Préroulés_Indica[],13,FALSE),"-")</f>
        <v>0.5</v>
      </c>
      <c r="D19" s="220" t="str">
        <f>IFERROR(VLOOKUP(E19,Préroulés_Indica[],14,FALSE),"-")</f>
        <v>g</v>
      </c>
      <c r="E19" s="198" t="s">
        <v>129</v>
      </c>
      <c r="F19" s="422" t="str">
        <f>IFERROR(VLOOKUP(E19,Préroulés_Indica[],6,FALSE),"-")</f>
        <v>Ono Cannabis</v>
      </c>
      <c r="G19" s="771">
        <f>IFERROR(VLOOKUP(E19,Préroulés_Indica[],16,FALSE),"-")</f>
        <v>24.9</v>
      </c>
      <c r="H19" s="170">
        <v>0.28999999999999998</v>
      </c>
      <c r="I19" s="181" t="s">
        <v>42</v>
      </c>
      <c r="J19" s="229" t="str">
        <f>IFERROR(VLOOKUP(E19,Préroulés_Indica[],8,FALSE),"")</f>
        <v>Fruité / Sucré</v>
      </c>
      <c r="K19" s="173" t="str">
        <f>IFERROR(VLOOKUP(E19,Préroulés_Indica[],2,FALSE),"-")</f>
        <v>Qc</v>
      </c>
    </row>
    <row r="20" spans="1:11" ht="23.25">
      <c r="A20" s="164">
        <f>IFERROR(VLOOKUP(E20,Préroulés_Indica[],11,FALSE),"-")</f>
        <v>5</v>
      </c>
      <c r="B20" s="285" t="str">
        <f>IFERROR(VLOOKUP(E20,Préroulés_Indica[],12,FALSE),"-")</f>
        <v>x</v>
      </c>
      <c r="C20" s="166">
        <f>IFERROR(VLOOKUP(E20,Préroulés_Indica[],13,FALSE),"-")</f>
        <v>0.5</v>
      </c>
      <c r="D20" s="220" t="str">
        <f>IFERROR(VLOOKUP(E20,Préroulés_Indica[],14,FALSE),"-")</f>
        <v>g</v>
      </c>
      <c r="E20" s="855" t="s">
        <v>212</v>
      </c>
      <c r="F20" s="422" t="str">
        <f>IFERROR(VLOOKUP(E20,Préroulés_Indica[],6,FALSE),"-")</f>
        <v>Bud Lafleur</v>
      </c>
      <c r="G20" s="286">
        <f>IFERROR(VLOOKUP(E20,Préroulés_Indica[],16,FALSE),"-")</f>
        <v>22.9</v>
      </c>
      <c r="H20" s="170">
        <v>0.28000000000000003</v>
      </c>
      <c r="I20" s="181"/>
      <c r="J20" s="229" t="str">
        <f>IFERROR(VLOOKUP(E20,Préroulés_Indica[],8,FALSE),"")</f>
        <v>Fruité / Sucre</v>
      </c>
      <c r="K20" s="173" t="str">
        <f>IFERROR(VLOOKUP(E20,Préroulés_Indica[],2,FALSE),"-")</f>
        <v>Qc</v>
      </c>
    </row>
    <row r="21" spans="1:11" ht="23.25">
      <c r="A21" s="164">
        <f>IFERROR(VLOOKUP(E21,Préroulés_Indica[],11,FALSE),"-")</f>
        <v>5</v>
      </c>
      <c r="B21" s="285" t="str">
        <f>IFERROR(VLOOKUP(E21,Préroulés_Indica[],12,FALSE),"-")</f>
        <v>x</v>
      </c>
      <c r="C21" s="166">
        <f>IFERROR(VLOOKUP(E21,Préroulés_Indica[],13,FALSE),"-")</f>
        <v>0.5</v>
      </c>
      <c r="D21" s="220" t="str">
        <f>IFERROR(VLOOKUP(E21,Préroulés_Indica[],14,FALSE),"-")</f>
        <v>g</v>
      </c>
      <c r="E21" s="855" t="s">
        <v>130</v>
      </c>
      <c r="F21" s="422" t="str">
        <f>IFERROR(VLOOKUP(E21,Préroulés_Indica[],6,FALSE),"-")</f>
        <v>R'Belle</v>
      </c>
      <c r="G21" s="286">
        <f>IFERROR(VLOOKUP(E21,Préroulés_Indica[],16,FALSE),"-")</f>
        <v>22.9</v>
      </c>
      <c r="H21" s="170">
        <v>0.26</v>
      </c>
      <c r="I21" s="181"/>
      <c r="J21" s="229" t="str">
        <f>IFERROR(VLOOKUP(E21,Préroulés_Indica[],8,FALSE),"")</f>
        <v>Fruité / Épicé</v>
      </c>
      <c r="K21" s="173" t="str">
        <f>IFERROR(VLOOKUP(E21,Préroulés_Indica[],2,FALSE),"-")</f>
        <v>Qc</v>
      </c>
    </row>
    <row r="22" spans="1:11" ht="23.25">
      <c r="A22" s="164">
        <f>IFERROR(VLOOKUP(E22,Préroulés_Indica[],11,FALSE),"-")</f>
        <v>5</v>
      </c>
      <c r="B22" s="285" t="str">
        <f>IFERROR(VLOOKUP(E22,Préroulés_Indica[],12,FALSE),"-")</f>
        <v>x</v>
      </c>
      <c r="C22" s="166">
        <f>IFERROR(VLOOKUP(E22,Préroulés_Indica[],13,FALSE),"-")</f>
        <v>0.5</v>
      </c>
      <c r="D22" s="220" t="str">
        <f>IFERROR(VLOOKUP(E22,Préroulés_Indica[],14,FALSE),"-")</f>
        <v>g</v>
      </c>
      <c r="E22" s="855" t="s">
        <v>213</v>
      </c>
      <c r="F22" s="527" t="str">
        <f>IFERROR(VLOOKUP(E22,Préroulés_Indica[],6,FALSE),"-")</f>
        <v>1964</v>
      </c>
      <c r="G22" s="771">
        <f>IFERROR(VLOOKUP(E22,Préroulés_Indica[],16,FALSE),"-")</f>
        <v>23.9</v>
      </c>
      <c r="H22" s="170">
        <v>0.25</v>
      </c>
      <c r="I22" s="181"/>
      <c r="J22" s="229" t="str">
        <f>IFERROR(VLOOKUP(E22,Préroulés_Indica[],8,FALSE),"")</f>
        <v>Diesel / -</v>
      </c>
      <c r="K22" s="173" t="str">
        <f>IFERROR(VLOOKUP(E22,Préroulés_Indica[],2,FALSE),"-")</f>
        <v>-</v>
      </c>
    </row>
    <row r="23" spans="1:11" ht="23.25">
      <c r="A23" s="164">
        <f>IFERROR(VLOOKUP(E23,Préroulés_Indica[],11,FALSE),"-")</f>
        <v>5</v>
      </c>
      <c r="B23" s="285" t="str">
        <f>IFERROR(VLOOKUP(E23,Préroulés_Indica[],12,FALSE),"-")</f>
        <v>x</v>
      </c>
      <c r="C23" s="166">
        <f>IFERROR(VLOOKUP(E23,Préroulés_Indica[],13,FALSE),"-")</f>
        <v>0.5</v>
      </c>
      <c r="D23" s="220" t="str">
        <f>IFERROR(VLOOKUP(E23,Préroulés_Indica[],14,FALSE),"-")</f>
        <v>g</v>
      </c>
      <c r="E23" s="855" t="s">
        <v>131</v>
      </c>
      <c r="F23" s="422" t="str">
        <f>IFERROR(VLOOKUP(E23,Préroulés_Indica[],6,FALSE),"-")</f>
        <v>Tribal</v>
      </c>
      <c r="G23" s="771">
        <f>IFERROR(VLOOKUP(E23,Préroulés_Indica[],16,FALSE),"-")</f>
        <v>23</v>
      </c>
      <c r="H23" s="170">
        <v>0.23</v>
      </c>
      <c r="I23" s="181" t="s">
        <v>42</v>
      </c>
      <c r="J23" s="229" t="str">
        <f>IFERROR(VLOOKUP(E23,Préroulés_Indica[],8,FALSE),"")</f>
        <v>Diesel / Fruité</v>
      </c>
      <c r="K23" s="173" t="str">
        <f>IFERROR(VLOOKUP(E23,Préroulés_Indica[],2,FALSE),"-")</f>
        <v>Qc</v>
      </c>
    </row>
    <row r="24" spans="1:11" ht="23.25">
      <c r="A24" s="164">
        <f>IFERROR(VLOOKUP(E24,Préroulés_Indica[],11,FALSE),"-")</f>
        <v>5</v>
      </c>
      <c r="B24" s="285" t="str">
        <f>IFERROR(VLOOKUP(E24,Préroulés_Indica[],12,FALSE),"-")</f>
        <v>x</v>
      </c>
      <c r="C24" s="166">
        <f>IFERROR(VLOOKUP(E24,Préroulés_Indica[],13,FALSE),"-")</f>
        <v>0.5</v>
      </c>
      <c r="D24" s="220" t="str">
        <f>IFERROR(VLOOKUP(E24,Préroulés_Indica[],14,FALSE),"-")</f>
        <v>g</v>
      </c>
      <c r="E24" s="855" t="s">
        <v>132</v>
      </c>
      <c r="F24" s="422" t="str">
        <f>IFERROR(VLOOKUP(E24,Préroulés_Indica[],6,FALSE),"-")</f>
        <v>Tribal</v>
      </c>
      <c r="G24" s="286">
        <f>IFERROR(VLOOKUP(E24,Préroulés_Indica[],16,FALSE),"-")</f>
        <v>23</v>
      </c>
      <c r="H24" s="170">
        <v>0.23</v>
      </c>
      <c r="I24" s="181" t="s">
        <v>42</v>
      </c>
      <c r="J24" s="229" t="str">
        <f>IFERROR(VLOOKUP(E24,Préroulés_Indica[],8,FALSE),"")</f>
        <v>Épicé / Sucré</v>
      </c>
      <c r="K24" s="173" t="str">
        <f>IFERROR(VLOOKUP(E24,Préroulés_Indica[],2,FALSE),"-")</f>
        <v>Qc</v>
      </c>
    </row>
    <row r="25" spans="1:11" ht="23.25">
      <c r="A25" s="164">
        <f>IFERROR(VLOOKUP(E25,Préroulés_Indica[],11,FALSE),"-")</f>
        <v>5</v>
      </c>
      <c r="B25" s="285" t="str">
        <f>IFERROR(VLOOKUP(E25,Préroulés_Indica[],12,FALSE),"-")</f>
        <v>x</v>
      </c>
      <c r="C25" s="166">
        <f>IFERROR(VLOOKUP(E25,Préroulés_Indica[],13,FALSE),"-")</f>
        <v>0.5</v>
      </c>
      <c r="D25" s="220" t="str">
        <f>IFERROR(VLOOKUP(E25,Préroulés_Indica[],14,FALSE),"-")</f>
        <v>g</v>
      </c>
      <c r="E25" s="855" t="s">
        <v>133</v>
      </c>
      <c r="F25" s="422" t="str">
        <f>IFERROR(VLOOKUP(E25,Préroulés_Indica[],6,FALSE),"-")</f>
        <v>Tribal</v>
      </c>
      <c r="G25" s="286">
        <f>IFERROR(VLOOKUP(E25,Préroulés_Indica[],16,FALSE),"-")</f>
        <v>23</v>
      </c>
      <c r="H25" s="170">
        <v>0.21</v>
      </c>
      <c r="I25" s="181" t="s">
        <v>42</v>
      </c>
      <c r="J25" s="229" t="str">
        <f>IFERROR(VLOOKUP(E25,Préroulés_Indica[],8,FALSE),"")</f>
        <v>Diesel / Épicé</v>
      </c>
      <c r="K25" s="173" t="str">
        <f>IFERROR(VLOOKUP(E25,Préroulés_Indica[],2,FALSE),"-")</f>
        <v>Qc</v>
      </c>
    </row>
    <row r="26" spans="1:11" ht="23.25">
      <c r="A26" s="164">
        <f>IFERROR(VLOOKUP(E26,Préroulés_Indica[],11,FALSE),"-")</f>
        <v>6</v>
      </c>
      <c r="B26" s="285" t="str">
        <f>IFERROR(VLOOKUP(E26,Préroulés_Indica[],12,FALSE),"-")</f>
        <v>x</v>
      </c>
      <c r="C26" s="166">
        <f>IFERROR(VLOOKUP(E26,Préroulés_Indica[],13,FALSE),"-")</f>
        <v>0.35</v>
      </c>
      <c r="D26" s="220" t="str">
        <f>IFERROR(VLOOKUP(E26,Préroulés_Indica[],14,FALSE),"-")</f>
        <v>g</v>
      </c>
      <c r="E26" s="855" t="s">
        <v>134</v>
      </c>
      <c r="F26" s="422" t="str">
        <f>IFERROR(VLOOKUP(E26,Préroulés_Indica[],6,FALSE),"-")</f>
        <v>Fleurons</v>
      </c>
      <c r="G26" s="771">
        <f>IFERROR(VLOOKUP(E26,Préroulés_Indica[],16,FALSE),"-")</f>
        <v>17.5</v>
      </c>
      <c r="H26" s="170">
        <v>0.27</v>
      </c>
      <c r="I26" s="181"/>
      <c r="J26" s="229" t="str">
        <f>IFERROR(VLOOKUP(E26,Préroulés_Indica[],8,FALSE),"")</f>
        <v>- / -</v>
      </c>
      <c r="K26" s="173" t="str">
        <f>IFERROR(VLOOKUP(E26,Préroulés_Indica[],2,FALSE),"-")</f>
        <v>Qc</v>
      </c>
    </row>
    <row r="27" spans="1:11" ht="23.25">
      <c r="A27" s="164">
        <f>IFERROR(VLOOKUP(E27,Préroulés_Indica[],11,FALSE),"-")</f>
        <v>7</v>
      </c>
      <c r="B27" s="285" t="str">
        <f>IFERROR(VLOOKUP(E27,Préroulés_Indica[],12,FALSE),"-")</f>
        <v>x</v>
      </c>
      <c r="C27" s="166">
        <f>IFERROR(VLOOKUP(E27,Préroulés_Indica[],13,FALSE),"-")</f>
        <v>0.5</v>
      </c>
      <c r="D27" s="220" t="str">
        <f>IFERROR(VLOOKUP(E27,Préroulés_Indica[],14,FALSE),"-")</f>
        <v>g</v>
      </c>
      <c r="E27" s="855" t="s">
        <v>135</v>
      </c>
      <c r="F27" s="422" t="str">
        <f>IFERROR(VLOOKUP(E27,Préroulés_Indica[],6,FALSE),"-")</f>
        <v>San Rafael '71</v>
      </c>
      <c r="G27" s="286">
        <f>IFERROR(VLOOKUP(E27,Préroulés_Indica[],16,FALSE),"-")</f>
        <v>31.1</v>
      </c>
      <c r="H27" s="170">
        <v>0.24</v>
      </c>
      <c r="I27" s="181"/>
      <c r="J27" s="229" t="str">
        <f>IFERROR(VLOOKUP(E27,Préroulés_Indica[],8,FALSE),"")</f>
        <v>Fruité / Épicé</v>
      </c>
      <c r="K27" s="173" t="str">
        <f>IFERROR(VLOOKUP(E27,Préroulés_Indica[],2,FALSE),"-")</f>
        <v>-</v>
      </c>
    </row>
    <row r="28" spans="1:11" ht="23.25">
      <c r="A28" s="164">
        <f>IFERROR(VLOOKUP(E28,Préroulés_Indica[],11,FALSE),"-")</f>
        <v>7</v>
      </c>
      <c r="B28" s="285" t="str">
        <f>IFERROR(VLOOKUP(E28,Préroulés_Indica[],12,FALSE),"-")</f>
        <v>x</v>
      </c>
      <c r="C28" s="166">
        <f>IFERROR(VLOOKUP(E28,Préroulés_Indica[],13,FALSE),"-")</f>
        <v>0.5</v>
      </c>
      <c r="D28" s="220" t="str">
        <f>IFERROR(VLOOKUP(E28,Préroulés_Indica[],14,FALSE),"-")</f>
        <v>g</v>
      </c>
      <c r="E28" s="855" t="s">
        <v>136</v>
      </c>
      <c r="F28" s="422" t="str">
        <f>IFERROR(VLOOKUP(E28,Préroulés_Indica[],6,FALSE),"-")</f>
        <v>Daily Special</v>
      </c>
      <c r="G28" s="286">
        <f>IFERROR(VLOOKUP(E28,Préroulés_Indica[],16,FALSE),"-")</f>
        <v>24.6</v>
      </c>
      <c r="H28" s="170">
        <v>0.24</v>
      </c>
      <c r="I28" s="181"/>
      <c r="J28" s="229" t="str">
        <f>IFERROR(VLOOKUP(E28,Préroulés_Indica[],8,FALSE),"")</f>
        <v>Diesel / Épicé</v>
      </c>
      <c r="K28" s="173" t="str">
        <f>IFERROR(VLOOKUP(E28,Préroulés_Indica[],2,FALSE),"-")</f>
        <v>-</v>
      </c>
    </row>
    <row r="29" spans="1:11" ht="23.25">
      <c r="A29" s="164">
        <f>IFERROR(VLOOKUP(E29,Préroulés_Indica[],11,FALSE),"-")</f>
        <v>9</v>
      </c>
      <c r="B29" s="285" t="str">
        <f>IFERROR(VLOOKUP(E29,Préroulés_Indica[],12,FALSE),"-")</f>
        <v>x</v>
      </c>
      <c r="C29" s="166">
        <f>IFERROR(VLOOKUP(E29,Préroulés_Indica[],13,FALSE),"-")</f>
        <v>0.45</v>
      </c>
      <c r="D29" s="220" t="str">
        <f>IFERROR(VLOOKUP(E29,Préroulés_Indica[],14,FALSE),"-")</f>
        <v>g</v>
      </c>
      <c r="E29" s="855" t="s">
        <v>137</v>
      </c>
      <c r="F29" s="422" t="str">
        <f>IFERROR(VLOOKUP(E29,Préroulés_Indica[],6,FALSE),"-")</f>
        <v>Bleuh</v>
      </c>
      <c r="G29" s="286">
        <f>IFERROR(VLOOKUP(E29,Préroulés_Indica[],16,FALSE),"-")</f>
        <v>30</v>
      </c>
      <c r="H29" s="170">
        <v>0.28000000000000003</v>
      </c>
      <c r="I29" s="181"/>
      <c r="J29" s="229" t="str">
        <f>IFERROR(VLOOKUP(E29,Préroulés_Indica[],8,FALSE),"")</f>
        <v>- / -</v>
      </c>
      <c r="K29" s="173" t="str">
        <f>IFERROR(VLOOKUP(E29,Préroulés_Indica[],2,FALSE),"-")</f>
        <v>Qc</v>
      </c>
    </row>
    <row r="30" spans="1:11" ht="23.25">
      <c r="A30" s="164">
        <f>IFERROR(VLOOKUP(E30,Préroulés_Indica[],11,FALSE),"-")</f>
        <v>10</v>
      </c>
      <c r="B30" s="285" t="str">
        <f>IFERROR(VLOOKUP(E30,Préroulés_Indica[],12,FALSE),"-")</f>
        <v>x</v>
      </c>
      <c r="C30" s="166">
        <f>IFERROR(VLOOKUP(E30,Préroulés_Indica[],13,FALSE),"-")</f>
        <v>0.35</v>
      </c>
      <c r="D30" s="220" t="str">
        <f>IFERROR(VLOOKUP(E30,Préroulés_Indica[],14,FALSE),"-")</f>
        <v>g</v>
      </c>
      <c r="E30" s="855" t="s">
        <v>138</v>
      </c>
      <c r="F30" s="422" t="str">
        <f>IFERROR(VLOOKUP(E30,Préroulés_Indica[],6,FALSE),"-")</f>
        <v>Spinach</v>
      </c>
      <c r="G30" s="771">
        <f>IFERROR(VLOOKUP(E30,Préroulés_Indica[],16,FALSE),"-")</f>
        <v>24.5</v>
      </c>
      <c r="H30" s="170">
        <v>0.28000000000000003</v>
      </c>
      <c r="I30" s="181"/>
      <c r="J30" s="229" t="str">
        <f>IFERROR(VLOOKUP(E30,Préroulés_Indica[],8,FALSE),"")</f>
        <v>Sucré / Fruité</v>
      </c>
      <c r="K30" s="173" t="str">
        <f>IFERROR(VLOOKUP(E30,Préroulés_Indica[],2,FALSE),"-")</f>
        <v>-</v>
      </c>
    </row>
    <row r="31" spans="1:11" ht="23.25">
      <c r="A31" s="164">
        <f>IFERROR(VLOOKUP(E31,Préroulés_Indica[],11,FALSE),"-")</f>
        <v>10</v>
      </c>
      <c r="B31" s="285" t="str">
        <f>IFERROR(VLOOKUP(E31,Préroulés_Indica[],12,FALSE),"-")</f>
        <v>x</v>
      </c>
      <c r="C31" s="166">
        <f>IFERROR(VLOOKUP(E31,Préroulés_Indica[],13,FALSE),"-")</f>
        <v>0.35</v>
      </c>
      <c r="D31" s="220" t="str">
        <f>IFERROR(VLOOKUP(E31,Préroulés_Indica[],14,FALSE),"-")</f>
        <v>g</v>
      </c>
      <c r="E31" s="855" t="s">
        <v>139</v>
      </c>
      <c r="F31" s="422" t="str">
        <f>IFERROR(VLOOKUP(E31,Préroulés_Indica[],6,FALSE),"-")</f>
        <v>Original Stash</v>
      </c>
      <c r="G31" s="286">
        <f>IFERROR(VLOOKUP(E31,Préroulés_Indica[],16,FALSE),"-")</f>
        <v>28.1</v>
      </c>
      <c r="H31" s="170">
        <v>0.26</v>
      </c>
      <c r="I31" s="181"/>
      <c r="J31" s="229" t="str">
        <f>IFERROR(VLOOKUP(E31,Préroulés_Indica[],8,FALSE),"")</f>
        <v xml:space="preserve">Mouffette / </v>
      </c>
      <c r="K31" s="173" t="str">
        <f>IFERROR(VLOOKUP(E31,Préroulés_Indica[],2,FALSE),"-")</f>
        <v>Qc</v>
      </c>
    </row>
    <row r="32" spans="1:11" ht="23.25">
      <c r="A32" s="164">
        <f>IFERROR(VLOOKUP(E32,Préroulés_Indica[],11,FALSE),"-")</f>
        <v>10</v>
      </c>
      <c r="B32" s="285" t="str">
        <f>IFERROR(VLOOKUP(E32,Préroulés_Indica[],12,FALSE),"-")</f>
        <v>x</v>
      </c>
      <c r="C32" s="166">
        <f>IFERROR(VLOOKUP(E32,Préroulés_Indica[],13,FALSE),"-")</f>
        <v>0.35</v>
      </c>
      <c r="D32" s="220" t="str">
        <f>IFERROR(VLOOKUP(E32,Préroulés_Indica[],14,FALSE),"-")</f>
        <v>g</v>
      </c>
      <c r="E32" s="198" t="s">
        <v>138</v>
      </c>
      <c r="F32" s="422" t="str">
        <f>IFERROR(VLOOKUP(E32,Préroulés_Indica[],6,FALSE),"-")</f>
        <v>Spinach</v>
      </c>
      <c r="G32" s="286">
        <f>IFERROR(VLOOKUP(E32,Préroulés_Indica[],16,FALSE),"-")</f>
        <v>24.5</v>
      </c>
      <c r="H32" s="170">
        <v>0.24</v>
      </c>
      <c r="I32" s="181"/>
      <c r="J32" s="229" t="str">
        <f>IFERROR(VLOOKUP(E32,Préroulés_Indica[],8,FALSE),"")</f>
        <v>Sucré / Fruité</v>
      </c>
      <c r="K32" s="173" t="str">
        <f>IFERROR(VLOOKUP(E32,Préroulés_Indica[],2,FALSE),"-")</f>
        <v>-</v>
      </c>
    </row>
    <row r="33" spans="1:17" ht="23.25">
      <c r="A33" s="164">
        <f>IFERROR(VLOOKUP(E33,Préroulés_Indica[],11,FALSE),"-")</f>
        <v>10</v>
      </c>
      <c r="B33" s="285" t="str">
        <f>IFERROR(VLOOKUP(E33,Préroulés_Indica[],12,FALSE),"-")</f>
        <v>x</v>
      </c>
      <c r="C33" s="166">
        <f>IFERROR(VLOOKUP(E33,Préroulés_Indica[],13,FALSE),"-")</f>
        <v>0.35</v>
      </c>
      <c r="D33" s="220" t="str">
        <f>IFERROR(VLOOKUP(E33,Préroulés_Indica[],14,FALSE),"-")</f>
        <v>g</v>
      </c>
      <c r="E33" s="855" t="s">
        <v>140</v>
      </c>
      <c r="F33" s="422" t="str">
        <f>IFERROR(VLOOKUP(E33,Préroulés_Indica[],6,FALSE),"-")</f>
        <v>Color Cannabis</v>
      </c>
      <c r="G33" s="286">
        <f>IFERROR(VLOOKUP(E33,Préroulés_Indica[],16,FALSE),"-")</f>
        <v>22.2</v>
      </c>
      <c r="H33" s="170">
        <v>0.23</v>
      </c>
      <c r="I33" s="181" t="s">
        <v>42</v>
      </c>
      <c r="J33" s="229" t="str">
        <f>IFERROR(VLOOKUP(E33,Préroulés_Indica[],8,FALSE),"")</f>
        <v>Fruité / Floral</v>
      </c>
      <c r="K33" s="173" t="str">
        <f>IFERROR(VLOOKUP(E33,Préroulés_Indica[],2,FALSE),"-")</f>
        <v>-</v>
      </c>
    </row>
    <row r="34" spans="1:17" ht="23.25">
      <c r="A34" s="164">
        <f>IFERROR(VLOOKUP(E34,Préroulés_Indica[],11,FALSE),"-")</f>
        <v>10</v>
      </c>
      <c r="B34" s="285" t="str">
        <f>IFERROR(VLOOKUP(E34,Préroulés_Indica[],12,FALSE),"-")</f>
        <v>x</v>
      </c>
      <c r="C34" s="166">
        <f>IFERROR(VLOOKUP(E34,Préroulés_Indica[],13,FALSE),"-")</f>
        <v>0.35</v>
      </c>
      <c r="D34" s="220" t="str">
        <f>IFERROR(VLOOKUP(E34,Préroulés_Indica[],14,FALSE),"-")</f>
        <v>g</v>
      </c>
      <c r="E34" s="855" t="s">
        <v>141</v>
      </c>
      <c r="F34" s="422" t="str">
        <f>IFERROR(VLOOKUP(E34,Préroulés_Indica[],6,FALSE),"-")</f>
        <v>Vert</v>
      </c>
      <c r="G34" s="286">
        <f>IFERROR(VLOOKUP(E34,Préroulés_Indica[],16,FALSE),"-")</f>
        <v>29.2</v>
      </c>
      <c r="H34" s="170">
        <v>0.04</v>
      </c>
      <c r="I34" s="181">
        <v>0.12</v>
      </c>
      <c r="J34" s="229" t="str">
        <f>IFERROR(VLOOKUP(E34,Préroulés_Indica[],8,FALSE),"")</f>
        <v>Sucré / Fruité</v>
      </c>
      <c r="K34" s="173" t="str">
        <f>IFERROR(VLOOKUP(E34,Préroulés_Indica[],2,FALSE),"-")</f>
        <v>Qc</v>
      </c>
    </row>
    <row r="35" spans="1:17" ht="23.25">
      <c r="A35" s="164">
        <f>IFERROR(VLOOKUP(E35,Préroulés_Indica[],11,FALSE),"-")</f>
        <v>12</v>
      </c>
      <c r="B35" s="285" t="str">
        <f>IFERROR(VLOOKUP(E35,Préroulés_Indica[],12,FALSE),"-")</f>
        <v>x</v>
      </c>
      <c r="C35" s="166">
        <f>IFERROR(VLOOKUP(E35,Préroulés_Indica[],13,FALSE),"-")</f>
        <v>0.5</v>
      </c>
      <c r="D35" s="220" t="str">
        <f>IFERROR(VLOOKUP(E35,Préroulés_Indica[],14,FALSE),"-")</f>
        <v>g</v>
      </c>
      <c r="E35" s="855" t="s">
        <v>57</v>
      </c>
      <c r="F35" s="422" t="str">
        <f>IFERROR(VLOOKUP(E35,Préroulés_Indica[],6,FALSE),"-")</f>
        <v>QcGoldtech</v>
      </c>
      <c r="G35" s="286">
        <f>IFERROR(VLOOKUP(E35,Préroulés_Indica[],16,FALSE),"-")</f>
        <v>49.7</v>
      </c>
      <c r="H35" s="170">
        <v>0.23</v>
      </c>
      <c r="I35" s="181"/>
      <c r="J35" s="229" t="str">
        <f>IFERROR(VLOOKUP(E35,Préroulés_Indica[],8,FALSE),"")</f>
        <v>Terreux / Sucré</v>
      </c>
      <c r="K35" s="173" t="str">
        <f>IFERROR(VLOOKUP(E35,Préroulés_Indica[],2,FALSE),"-")</f>
        <v>Qc</v>
      </c>
    </row>
    <row r="36" spans="1:17" ht="23.25">
      <c r="A36" s="164">
        <f>IFERROR(VLOOKUP(E36,Préroulés_Indica[],11,FALSE),"-")</f>
        <v>12</v>
      </c>
      <c r="B36" s="285" t="str">
        <f>IFERROR(VLOOKUP(E36,Préroulés_Indica[],12,FALSE),"-")</f>
        <v>x</v>
      </c>
      <c r="C36" s="166">
        <f>IFERROR(VLOOKUP(E36,Préroulés_Indica[],13,FALSE),"-")</f>
        <v>0.5</v>
      </c>
      <c r="D36" s="220" t="str">
        <f>IFERROR(VLOOKUP(E36,Préroulés_Indica[],14,FALSE),"-")</f>
        <v>g</v>
      </c>
      <c r="E36" s="855" t="s">
        <v>58</v>
      </c>
      <c r="F36" s="422" t="str">
        <f>IFERROR(VLOOKUP(E36,Préroulés_Indica[],6,FALSE),"-")</f>
        <v>Hexo Plus</v>
      </c>
      <c r="G36" s="286">
        <f>IFERROR(VLOOKUP(E36,Préroulés_Indica[],16,FALSE),"-")</f>
        <v>46.7</v>
      </c>
      <c r="H36" s="170">
        <v>0.21</v>
      </c>
      <c r="I36" s="181"/>
      <c r="J36" s="229" t="str">
        <f>IFERROR(VLOOKUP(E36,Préroulés_Indica[],8,FALSE),"")</f>
        <v>Fruité / Épicé</v>
      </c>
      <c r="K36" s="173" t="str">
        <f>IFERROR(VLOOKUP(E36,Préroulés_Indica[],2,FALSE),"-")</f>
        <v>Qc</v>
      </c>
    </row>
    <row r="37" spans="1:17" ht="23.25" customHeight="1">
      <c r="A37" s="164">
        <f>IFERROR(VLOOKUP(E37,Préroulés_Indica[],11,FALSE),"-")</f>
        <v>20</v>
      </c>
      <c r="B37" s="285" t="str">
        <f>IFERROR(VLOOKUP(E37,Préroulés_Indica[],12,FALSE),"-")</f>
        <v>x</v>
      </c>
      <c r="C37" s="166">
        <f>IFERROR(VLOOKUP(E37,Préroulés_Indica[],13,FALSE),"-")</f>
        <v>0.35</v>
      </c>
      <c r="D37" s="220" t="str">
        <f>IFERROR(VLOOKUP(E37,Préroulés_Indica[],14,FALSE),"-")</f>
        <v>g</v>
      </c>
      <c r="E37" s="855" t="s">
        <v>143</v>
      </c>
      <c r="F37" s="422" t="str">
        <f>IFERROR(VLOOKUP(E37,Préroulés_Indica[],6,FALSE),"-")</f>
        <v>OMY</v>
      </c>
      <c r="G37" s="771">
        <f>IFERROR(VLOOKUP(E37,Préroulés_Indica[],16,FALSE),"-")</f>
        <v>64.099999999999994</v>
      </c>
      <c r="H37" s="170">
        <v>0.25</v>
      </c>
      <c r="I37" s="181" t="s">
        <v>42</v>
      </c>
      <c r="J37" s="229" t="str">
        <f>IFERROR(VLOOKUP(E37,Préroulés_Indica[],8,FALSE),"")</f>
        <v>Citronné / Épicé</v>
      </c>
      <c r="K37" s="173" t="str">
        <f>IFERROR(VLOOKUP(E37,Préroulés_Indica[],2,FALSE),"-")</f>
        <v>Qc</v>
      </c>
    </row>
    <row r="38" spans="1:17" ht="23.25" customHeight="1" thickBot="1">
      <c r="A38" s="15"/>
      <c r="B38" s="22"/>
      <c r="C38" s="44"/>
      <c r="D38" s="7"/>
      <c r="E38" s="7"/>
      <c r="F38" s="29"/>
      <c r="G38" s="29"/>
      <c r="H38" s="3"/>
    </row>
    <row r="39" spans="1:17" ht="37.5" customHeight="1" thickBot="1">
      <c r="A39" s="1355" t="s">
        <v>59</v>
      </c>
      <c r="B39" s="1356"/>
      <c r="C39" s="1356"/>
      <c r="D39" s="1356"/>
      <c r="E39" s="1356"/>
      <c r="F39" s="1356"/>
      <c r="G39" s="1356"/>
      <c r="H39" s="1356"/>
      <c r="I39" s="1356"/>
      <c r="J39" s="1356"/>
      <c r="K39" s="1357"/>
    </row>
    <row r="40" spans="1:17" ht="23.25" customHeight="1" thickBot="1">
      <c r="A40" s="1348" t="s">
        <v>28</v>
      </c>
      <c r="B40" s="1349"/>
      <c r="C40" s="1349"/>
      <c r="D40" s="1350"/>
      <c r="E40" s="877" t="s">
        <v>29</v>
      </c>
      <c r="F40" s="119" t="s">
        <v>30</v>
      </c>
      <c r="G40" s="92" t="s">
        <v>31</v>
      </c>
      <c r="H40" s="114" t="s">
        <v>32</v>
      </c>
      <c r="I40" s="92" t="s">
        <v>33</v>
      </c>
      <c r="J40" s="92" t="s">
        <v>34</v>
      </c>
      <c r="K40" s="119" t="s">
        <v>35</v>
      </c>
    </row>
    <row r="41" spans="1:17" ht="18.75" hidden="1">
      <c r="A41" s="94" t="s">
        <v>36</v>
      </c>
      <c r="B41" s="95" t="s">
        <v>37</v>
      </c>
      <c r="C41" s="96" t="s">
        <v>38</v>
      </c>
      <c r="D41" s="97" t="s">
        <v>39</v>
      </c>
      <c r="E41" s="879" t="s">
        <v>29</v>
      </c>
      <c r="F41" s="878" t="s">
        <v>40</v>
      </c>
      <c r="G41" s="101" t="s">
        <v>31</v>
      </c>
      <c r="H41" s="115" t="s">
        <v>32</v>
      </c>
      <c r="I41" s="118" t="s">
        <v>33</v>
      </c>
      <c r="J41" s="118" t="s">
        <v>34</v>
      </c>
      <c r="K41" s="120" t="s">
        <v>35</v>
      </c>
      <c r="L41" s="1351"/>
      <c r="M41" s="1351"/>
      <c r="N41" s="1351"/>
      <c r="O41" s="1351"/>
      <c r="P41" s="1351"/>
      <c r="Q41" s="1351"/>
    </row>
    <row r="42" spans="1:17" ht="22.5" customHeight="1">
      <c r="A42" s="177">
        <f>IFERROR(VLOOKUP(E42,Préroulés_Sativa[],11,FALSE),"-")</f>
        <v>1</v>
      </c>
      <c r="B42" s="183" t="str">
        <f>IFERROR(VLOOKUP(E42,Préroulés_Sativa[],12,FALSE),"-")</f>
        <v>x</v>
      </c>
      <c r="C42" s="287">
        <f>IFERROR(VLOOKUP(E42,Préroulés_Sativa[],13,FALSE),"-")</f>
        <v>1</v>
      </c>
      <c r="D42" s="372" t="str">
        <f>IFERROR(VLOOKUP(E42,Préroulés_Sativa[],14,FALSE),"-")</f>
        <v>g</v>
      </c>
      <c r="E42" s="198" t="s">
        <v>60</v>
      </c>
      <c r="F42" s="527" t="str">
        <f>IFERROR(VLOOKUP(E42,Préroulés_Sativa[],6,FALSE),"-")</f>
        <v>Good Supply</v>
      </c>
      <c r="G42" s="231">
        <f>IFERROR(VLOOKUP(E42,Préroulés_Sativa[],16,FALSE),"-")</f>
        <v>8.6</v>
      </c>
      <c r="H42" s="187">
        <v>0.23</v>
      </c>
      <c r="I42" s="170"/>
      <c r="J42" s="229" t="str">
        <f>IFERROR(VLOOKUP(E42,Préroulés_Sativa[],8,FALSE),"-")</f>
        <v>Citronné / Terreux</v>
      </c>
      <c r="K42" s="213" t="str">
        <f>IFERROR(VLOOKUP(E42,Préroulés_Sativa[],2,FALSE),"-")</f>
        <v>-</v>
      </c>
      <c r="L42" s="1351"/>
      <c r="M42" s="1351"/>
      <c r="N42" s="1351"/>
      <c r="O42" s="1351"/>
      <c r="P42" s="1351"/>
      <c r="Q42" s="1351"/>
    </row>
    <row r="43" spans="1:17" ht="22.5" customHeight="1">
      <c r="A43" s="177">
        <f>IFERROR(VLOOKUP(E43,Préroulés_Sativa[],11,FALSE),"-")</f>
        <v>1</v>
      </c>
      <c r="B43" s="183" t="str">
        <f>IFERROR(VLOOKUP(E43,Préroulés_Sativa[],12,FALSE),"-")</f>
        <v>x</v>
      </c>
      <c r="C43" s="287">
        <f>IFERROR(VLOOKUP(E43,Préroulés_Sativa[],13,FALSE),"-")</f>
        <v>1</v>
      </c>
      <c r="D43" s="372" t="str">
        <f>IFERROR(VLOOKUP(E43,Préroulés_Sativa[],14,FALSE),"-")</f>
        <v>g</v>
      </c>
      <c r="E43" s="198" t="s">
        <v>144</v>
      </c>
      <c r="F43" s="527" t="str">
        <f>IFERROR(VLOOKUP(E43,Préroulés_Sativa[],6,FALSE),"-")</f>
        <v>Bon Jak</v>
      </c>
      <c r="G43" s="231">
        <f>IFERROR(VLOOKUP(E43,Préroulés_Sativa[],16,FALSE),"-")</f>
        <v>7.9</v>
      </c>
      <c r="H43" s="187">
        <v>0.21</v>
      </c>
      <c r="I43" s="170" t="s">
        <v>42</v>
      </c>
      <c r="J43" s="229" t="str">
        <f>IFERROR(VLOOKUP(E43,Préroulés_Sativa[],8,FALSE),"-")</f>
        <v>Citronné / Fruité</v>
      </c>
      <c r="K43" s="213" t="str">
        <f>IFERROR(VLOOKUP(E43,Préroulés_Sativa[],2,FALSE),"-")</f>
        <v>-</v>
      </c>
      <c r="L43" s="699"/>
      <c r="M43" s="699"/>
      <c r="N43" s="699"/>
      <c r="O43" s="699"/>
      <c r="P43" s="699"/>
      <c r="Q43" s="699"/>
    </row>
    <row r="44" spans="1:17" ht="22.5" customHeight="1">
      <c r="A44" s="177">
        <f>IFERROR(VLOOKUP(E44,Préroulés_Sativa[],11,FALSE),"-")</f>
        <v>1</v>
      </c>
      <c r="B44" s="183" t="str">
        <f>IFERROR(VLOOKUP(E44,Préroulés_Sativa[],12,FALSE),"-")</f>
        <v>x</v>
      </c>
      <c r="C44" s="287">
        <f>IFERROR(VLOOKUP(E44,Préroulés_Sativa[],13,FALSE),"-")</f>
        <v>1</v>
      </c>
      <c r="D44" s="372" t="str">
        <f>IFERROR(VLOOKUP(E44,Préroulés_Sativa[],14,FALSE),"-")</f>
        <v>g</v>
      </c>
      <c r="E44" s="198" t="s">
        <v>214</v>
      </c>
      <c r="F44" s="527" t="str">
        <f>IFERROR(VLOOKUP(E44,Préroulés_Sativa[],6,FALSE),"-")</f>
        <v>Spinach</v>
      </c>
      <c r="G44" s="231">
        <f>IFERROR(VLOOKUP(E44,Préroulés_Sativa[],16,FALSE),"-")</f>
        <v>7.9</v>
      </c>
      <c r="H44" s="187">
        <v>0.21</v>
      </c>
      <c r="I44" s="170"/>
      <c r="J44" s="229" t="str">
        <f>IFERROR(VLOOKUP(E44,Préroulés_Sativa[],8,FALSE),"-")</f>
        <v>Sucré / Fruité</v>
      </c>
      <c r="K44" s="213" t="str">
        <f>IFERROR(VLOOKUP(E44,Préroulés_Sativa[],2,FALSE),"-")</f>
        <v>-</v>
      </c>
      <c r="L44" s="699"/>
      <c r="M44" s="699"/>
      <c r="N44" s="699"/>
      <c r="O44" s="699"/>
      <c r="P44" s="699"/>
      <c r="Q44" s="699"/>
    </row>
    <row r="45" spans="1:17" ht="22.5" customHeight="1">
      <c r="A45" s="177">
        <f>IFERROR(VLOOKUP(E45,Préroulés_Sativa[],11,FALSE),"-")</f>
        <v>2</v>
      </c>
      <c r="B45" s="183" t="str">
        <f>IFERROR(VLOOKUP(E45,Préroulés_Sativa[],12,FALSE),"-")</f>
        <v>x</v>
      </c>
      <c r="C45" s="287">
        <f>IFERROR(VLOOKUP(E45,Préroulés_Sativa[],13,FALSE),"-")</f>
        <v>0.5</v>
      </c>
      <c r="D45" s="372" t="str">
        <f>IFERROR(VLOOKUP(E45,Préroulés_Sativa[],14,FALSE),"-")</f>
        <v>g</v>
      </c>
      <c r="E45" s="198" t="s">
        <v>145</v>
      </c>
      <c r="F45" s="527" t="str">
        <f>IFERROR(VLOOKUP(E45,Préroulés_Sativa[],6,FALSE),"-")</f>
        <v>Blakh</v>
      </c>
      <c r="G45" s="231">
        <f>IFERROR(VLOOKUP(E45,Préroulés_Sativa[],16,FALSE),"-")</f>
        <v>12.1</v>
      </c>
      <c r="H45" s="187">
        <v>0.28999999999999998</v>
      </c>
      <c r="I45" s="170"/>
      <c r="J45" s="229" t="str">
        <f>IFERROR(VLOOKUP(E45,Préroulés_Sativa[],8,FALSE),"-")</f>
        <v>- / -</v>
      </c>
      <c r="K45" s="213" t="str">
        <f>IFERROR(VLOOKUP(E45,Préroulés_Sativa[],2,FALSE),"-")</f>
        <v>Qc</v>
      </c>
    </row>
    <row r="46" spans="1:17" ht="23.25" customHeight="1">
      <c r="A46" s="177">
        <f>IFERROR(VLOOKUP(E46,Préroulés_Sativa[],11,FALSE),"-")</f>
        <v>2</v>
      </c>
      <c r="B46" s="183" t="str">
        <f>IFERROR(VLOOKUP(E46,Préroulés_Sativa[],12,FALSE),"-")</f>
        <v>x</v>
      </c>
      <c r="C46" s="287">
        <f>IFERROR(VLOOKUP(E46,Préroulés_Sativa[],13,FALSE),"-")</f>
        <v>0.5</v>
      </c>
      <c r="D46" s="372" t="str">
        <f>IFERROR(VLOOKUP(E46,Préroulés_Sativa[],14,FALSE),"-")</f>
        <v>g</v>
      </c>
      <c r="E46" s="198" t="s">
        <v>146</v>
      </c>
      <c r="F46" s="527" t="str">
        <f>IFERROR(VLOOKUP(E46,Préroulés_Sativa[],6,FALSE),"-")</f>
        <v>7ACRES</v>
      </c>
      <c r="G46" s="231">
        <f>IFERROR(VLOOKUP(E46,Préroulés_Sativa[],16,FALSE),"-")</f>
        <v>9.5</v>
      </c>
      <c r="H46" s="187">
        <v>0.17</v>
      </c>
      <c r="I46" s="170" t="s">
        <v>42</v>
      </c>
      <c r="J46" s="229" t="str">
        <f>IFERROR(VLOOKUP(E46,Préroulés_Sativa[],8,FALSE),"-")</f>
        <v>Sucré / Épicé</v>
      </c>
      <c r="K46" s="213" t="str">
        <f>IFERROR(VLOOKUP(E46,Préroulés_Sativa[],2,FALSE),"-")</f>
        <v>-</v>
      </c>
    </row>
    <row r="47" spans="1:17" ht="23.25" customHeight="1">
      <c r="A47" s="177">
        <f>IFERROR(VLOOKUP(E47,Préroulés_Sativa[],11,FALSE),"-")</f>
        <v>2</v>
      </c>
      <c r="B47" s="183" t="str">
        <f>IFERROR(VLOOKUP(E47,Préroulés_Sativa[],12,FALSE),"-")</f>
        <v>x</v>
      </c>
      <c r="C47" s="287">
        <f>IFERROR(VLOOKUP(E47,Préroulés_Sativa[],13,FALSE),"-")</f>
        <v>0.5</v>
      </c>
      <c r="D47" s="891" t="str">
        <f>IFERROR(VLOOKUP(E47,Préroulés_Sativa[],14,FALSE),"-")</f>
        <v>g</v>
      </c>
      <c r="E47" s="198" t="s">
        <v>215</v>
      </c>
      <c r="F47" s="527" t="str">
        <f>IFERROR(VLOOKUP(E47,Préroulés_Sativa[],6,FALSE),"-")</f>
        <v>Nueva+</v>
      </c>
      <c r="G47" s="498">
        <f>IFERROR(VLOOKUP(E47,Préroulés_Sativa[],16,FALSE),"-")</f>
        <v>10</v>
      </c>
      <c r="H47" s="187">
        <v>0</v>
      </c>
      <c r="I47" s="170">
        <v>0.13</v>
      </c>
      <c r="J47" s="229" t="str">
        <f>IFERROR(VLOOKUP(E47,Préroulés_Sativa[],8,FALSE),"-")</f>
        <v>Boisé / Citronné</v>
      </c>
      <c r="K47" s="213" t="str">
        <f>IFERROR(VLOOKUP(E47,Préroulés_Sativa[],2,FALSE),"-")</f>
        <v>Qc</v>
      </c>
    </row>
    <row r="48" spans="1:17" ht="23.25" customHeight="1">
      <c r="A48" s="177">
        <f>IFERROR(VLOOKUP(E48,Préroulés_Sativa[],11,FALSE),"-")</f>
        <v>3</v>
      </c>
      <c r="B48" s="183" t="str">
        <f>IFERROR(VLOOKUP(E48,Préroulés_Sativa[],12,FALSE),"-")</f>
        <v>x</v>
      </c>
      <c r="C48" s="287">
        <f>IFERROR(VLOOKUP(E48,Préroulés_Sativa[],13,FALSE),"-")</f>
        <v>0.5</v>
      </c>
      <c r="D48" s="372" t="str">
        <f>IFERROR(VLOOKUP(E48,Préroulés_Sativa[],14,FALSE),"-")</f>
        <v>g</v>
      </c>
      <c r="E48" s="198" t="s">
        <v>147</v>
      </c>
      <c r="F48" s="527" t="str">
        <f>IFERROR(VLOOKUP(E48,Préroulés_Sativa[],6,FALSE),"-")</f>
        <v>5 Points Cannabis</v>
      </c>
      <c r="G48" s="231">
        <f>IFERROR(VLOOKUP(E48,Préroulés_Sativa[],16,FALSE),"-")</f>
        <v>16.2</v>
      </c>
      <c r="H48" s="187">
        <v>0.28999999999999998</v>
      </c>
      <c r="I48" s="170"/>
      <c r="J48" s="229" t="str">
        <f>IFERROR(VLOOKUP(E48,Préroulés_Sativa[],8,FALSE),"-")</f>
        <v>Citronné / Terreux</v>
      </c>
      <c r="K48" s="213" t="str">
        <f>IFERROR(VLOOKUP(E48,Préroulés_Sativa[],2,FALSE),"-")</f>
        <v>Qc</v>
      </c>
    </row>
    <row r="49" spans="1:11" ht="23.25" customHeight="1">
      <c r="A49" s="177">
        <f>IFERROR(VLOOKUP(E49,Préroulés_Sativa[],11,FALSE),"-")</f>
        <v>3</v>
      </c>
      <c r="B49" s="183" t="str">
        <f>IFERROR(VLOOKUP(E49,Préroulés_Sativa[],12,FALSE),"-")</f>
        <v>x</v>
      </c>
      <c r="C49" s="287">
        <f>IFERROR(VLOOKUP(E49,Préroulés_Sativa[],13,FALSE),"-")</f>
        <v>0.5</v>
      </c>
      <c r="D49" s="372" t="str">
        <f>IFERROR(VLOOKUP(E49,Préroulés_Sativa[],14,FALSE),"-")</f>
        <v>g</v>
      </c>
      <c r="E49" s="198" t="s">
        <v>149</v>
      </c>
      <c r="F49" s="527" t="str">
        <f>IFERROR(VLOOKUP(E49,Préroulés_Sativa[],6,FALSE),"-")</f>
        <v>Carmel Cannabis</v>
      </c>
      <c r="G49" s="498">
        <f>IFERROR(VLOOKUP(E49,Préroulés_Sativa[],16,FALSE),"-")</f>
        <v>23.4</v>
      </c>
      <c r="H49" s="187">
        <v>0.28000000000000003</v>
      </c>
      <c r="I49" s="170" t="s">
        <v>42</v>
      </c>
      <c r="J49" s="229" t="str">
        <f>IFERROR(VLOOKUP(E49,Préroulés_Sativa[],8,FALSE),"-")</f>
        <v>Citronné</v>
      </c>
      <c r="K49" s="213" t="str">
        <f>IFERROR(VLOOKUP(E49,Préroulés_Sativa[],2,FALSE),"-")</f>
        <v>-</v>
      </c>
    </row>
    <row r="50" spans="1:11" ht="23.25" customHeight="1">
      <c r="A50" s="177">
        <f>IFERROR(VLOOKUP(E50,Préroulés_Sativa[],11,FALSE),"-")</f>
        <v>3</v>
      </c>
      <c r="B50" s="183" t="str">
        <f>IFERROR(VLOOKUP(E50,Préroulés_Sativa[],12,FALSE),"-")</f>
        <v>x</v>
      </c>
      <c r="C50" s="287">
        <f>IFERROR(VLOOKUP(E50,Préroulés_Sativa[],13,FALSE),"-")</f>
        <v>0.5</v>
      </c>
      <c r="D50" s="372" t="str">
        <f>IFERROR(VLOOKUP(E50,Préroulés_Sativa[],14,FALSE),"-")</f>
        <v>g</v>
      </c>
      <c r="E50" s="198" t="s">
        <v>216</v>
      </c>
      <c r="F50" s="527" t="str">
        <f>IFERROR(VLOOKUP(E50,Préroulés_Sativa[],6,FALSE),"-")</f>
        <v>Fleurons</v>
      </c>
      <c r="G50" s="231">
        <f>IFERROR(VLOOKUP(E50,Préroulés_Sativa[],16,FALSE),"-")</f>
        <v>11.4</v>
      </c>
      <c r="H50" s="187">
        <v>0.25</v>
      </c>
      <c r="I50" s="170"/>
      <c r="J50" s="229" t="str">
        <f>IFERROR(VLOOKUP(E50,Préroulés_Sativa[],8,FALSE),"-")</f>
        <v>- / -</v>
      </c>
      <c r="K50" s="213" t="str">
        <f>IFERROR(VLOOKUP(E50,Préroulés_Sativa[],2,FALSE),"-")</f>
        <v>Qc</v>
      </c>
    </row>
    <row r="51" spans="1:11" ht="23.25" customHeight="1">
      <c r="A51" s="177">
        <f>IFERROR(VLOOKUP(E51,Préroulés_Sativa[],11,FALSE),"-")</f>
        <v>3</v>
      </c>
      <c r="B51" s="183" t="str">
        <f>IFERROR(VLOOKUP(E51,Préroulés_Sativa[],12,FALSE),"-")</f>
        <v>x</v>
      </c>
      <c r="C51" s="287">
        <f>IFERROR(VLOOKUP(E51,Préroulés_Sativa[],13,FALSE),"-")</f>
        <v>0.5</v>
      </c>
      <c r="D51" s="372" t="str">
        <f>IFERROR(VLOOKUP(E51,Préroulés_Sativa[],14,FALSE),"-")</f>
        <v>g</v>
      </c>
      <c r="E51" s="198" t="s">
        <v>150</v>
      </c>
      <c r="F51" s="527" t="str">
        <f>IFERROR(VLOOKUP(E51,Préroulés_Sativa[],6,FALSE),"-")</f>
        <v>Wô Là</v>
      </c>
      <c r="G51" s="231">
        <f>IFERROR(VLOOKUP(E51,Préroulés_Sativa[],16,FALSE),"-")</f>
        <v>12</v>
      </c>
      <c r="H51" s="187">
        <v>0.23</v>
      </c>
      <c r="I51" s="170"/>
      <c r="J51" s="229" t="str">
        <f>IFERROR(VLOOKUP(E51,Préroulés_Sativa[],8,FALSE),"-")</f>
        <v>Citronné / Diesel</v>
      </c>
      <c r="K51" s="213" t="str">
        <f>IFERROR(VLOOKUP(E51,Préroulés_Sativa[],2,FALSE),"-")</f>
        <v>-</v>
      </c>
    </row>
    <row r="52" spans="1:11" ht="23.25" customHeight="1">
      <c r="A52" s="177">
        <f>IFERROR(VLOOKUP(E52,Préroulés_Sativa[],11,FALSE),"-")</f>
        <v>3</v>
      </c>
      <c r="B52" s="183" t="str">
        <f>IFERROR(VLOOKUP(E52,Préroulés_Sativa[],12,FALSE),"-")</f>
        <v>x</v>
      </c>
      <c r="C52" s="287">
        <f>IFERROR(VLOOKUP(E52,Préroulés_Sativa[],13,FALSE),"-")</f>
        <v>0.5</v>
      </c>
      <c r="D52" s="372" t="str">
        <f>IFERROR(VLOOKUP(E52,Préroulés_Sativa[],14,FALSE),"-")</f>
        <v>g</v>
      </c>
      <c r="E52" s="198" t="s">
        <v>151</v>
      </c>
      <c r="F52" s="527" t="str">
        <f>IFERROR(VLOOKUP(E52,Préroulés_Sativa[],6,FALSE),"-")</f>
        <v>Spinach</v>
      </c>
      <c r="G52" s="231">
        <f>IFERROR(VLOOKUP(E52,Préroulés_Sativa[],16,FALSE),"-")</f>
        <v>11.9</v>
      </c>
      <c r="H52" s="187">
        <v>0.22</v>
      </c>
      <c r="I52" s="170"/>
      <c r="J52" s="229" t="str">
        <f>IFERROR(VLOOKUP(E52,Préroulés_Sativa[],8,FALSE),"-")</f>
        <v>Citronnée / Diesel</v>
      </c>
      <c r="K52" s="213" t="str">
        <f>IFERROR(VLOOKUP(E52,Préroulés_Sativa[],2,FALSE),"-")</f>
        <v>-</v>
      </c>
    </row>
    <row r="53" spans="1:11" ht="23.25" customHeight="1">
      <c r="A53" s="177">
        <f>IFERROR(VLOOKUP(E53,Préroulés_Sativa[],11,FALSE),"-")</f>
        <v>3</v>
      </c>
      <c r="B53" s="183" t="str">
        <f>IFERROR(VLOOKUP(E53,Préroulés_Sativa[],12,FALSE),"-")</f>
        <v>x</v>
      </c>
      <c r="C53" s="287">
        <f>IFERROR(VLOOKUP(E53,Préroulés_Sativa[],13,FALSE),"-")</f>
        <v>0.5</v>
      </c>
      <c r="D53" s="372" t="str">
        <f>IFERROR(VLOOKUP(E53,Préroulés_Sativa[],14,FALSE),"-")</f>
        <v>g</v>
      </c>
      <c r="E53" s="198" t="s">
        <v>152</v>
      </c>
      <c r="F53" s="527" t="str">
        <f>IFERROR(VLOOKUP(E53,Préroulés_Sativa[],6,FALSE),"-")</f>
        <v>Promenade</v>
      </c>
      <c r="G53" s="231">
        <f>IFERROR(VLOOKUP(E53,Préroulés_Sativa[],16,FALSE),"-")</f>
        <v>9.9</v>
      </c>
      <c r="H53" s="187">
        <v>0.19</v>
      </c>
      <c r="I53" s="170" t="s">
        <v>42</v>
      </c>
      <c r="J53" s="229" t="str">
        <f>IFERROR(VLOOKUP(E53,Préroulés_Sativa[],8,FALSE),"-")</f>
        <v>Fruité / Citronné</v>
      </c>
      <c r="K53" s="213" t="str">
        <f>IFERROR(VLOOKUP(E53,Préroulés_Sativa[],2,FALSE),"-")</f>
        <v>-</v>
      </c>
    </row>
    <row r="54" spans="1:11" ht="23.25" customHeight="1">
      <c r="A54" s="177">
        <f>IFERROR(VLOOKUP(E54,Préroulés_Sativa[],11,FALSE),"-")</f>
        <v>3</v>
      </c>
      <c r="B54" s="183" t="str">
        <f>IFERROR(VLOOKUP(E54,Préroulés_Sativa[],12,FALSE),"-")</f>
        <v>x</v>
      </c>
      <c r="C54" s="287">
        <f>IFERROR(VLOOKUP(E54,Préroulés_Sativa[],13,FALSE),"-")</f>
        <v>0.5</v>
      </c>
      <c r="D54" s="372" t="str">
        <f>IFERROR(VLOOKUP(E54,Préroulés_Sativa[],14,FALSE),"-")</f>
        <v>g</v>
      </c>
      <c r="E54" s="198" t="s">
        <v>153</v>
      </c>
      <c r="F54" s="527" t="str">
        <f>IFERROR(VLOOKUP(E54,Préroulés_Sativa[],6,FALSE),"-")</f>
        <v>San Rafael '71</v>
      </c>
      <c r="G54" s="231">
        <f>IFERROR(VLOOKUP(E54,Préroulés_Sativa[],16,FALSE),"-")</f>
        <v>17</v>
      </c>
      <c r="H54" s="187">
        <v>0.09</v>
      </c>
      <c r="I54" s="170" t="s">
        <v>42</v>
      </c>
      <c r="J54" s="229" t="str">
        <f>IFERROR(VLOOKUP(E54,Préroulés_Sativa[],8,FALSE),"-")</f>
        <v>Citronné / -</v>
      </c>
      <c r="K54" s="213" t="str">
        <f>IFERROR(VLOOKUP(E54,Préroulés_Sativa[],2,FALSE),"-")</f>
        <v>-</v>
      </c>
    </row>
    <row r="55" spans="1:11" ht="23.25" customHeight="1">
      <c r="A55" s="177">
        <f>IFERROR(VLOOKUP(E55,Préroulés_Sativa[],11,FALSE),"-")</f>
        <v>3</v>
      </c>
      <c r="B55" s="183" t="str">
        <f>IFERROR(VLOOKUP(E55,Préroulés_Sativa[],12,FALSE),"-")</f>
        <v>x</v>
      </c>
      <c r="C55" s="179">
        <f>IFERROR(VLOOKUP(E55,Préroulés_Sativa[],13,FALSE),"-")</f>
        <v>0.33</v>
      </c>
      <c r="D55" s="214" t="str">
        <f>IFERROR(VLOOKUP(E55,Préroulés_Sativa[],14,FALSE),"-")</f>
        <v>g</v>
      </c>
      <c r="E55" s="198" t="s">
        <v>74</v>
      </c>
      <c r="F55" s="212" t="str">
        <f>IFERROR(VLOOKUP(E55,Préroulés_Sativa[],6,FALSE),"-")</f>
        <v>Solei</v>
      </c>
      <c r="G55" s="210">
        <f>IFERROR(VLOOKUP(E55,Préroulés_Sativa[],16,FALSE),"-")</f>
        <v>9.4</v>
      </c>
      <c r="H55" s="187">
        <v>0</v>
      </c>
      <c r="I55" s="170">
        <v>0.13</v>
      </c>
      <c r="J55" s="172" t="str">
        <f>IFERROR(VLOOKUP(E55,Préroulés_Sativa[],8,FALSE),"-")</f>
        <v>Moufette / Épicé</v>
      </c>
      <c r="K55" s="213" t="str">
        <f>IFERROR(VLOOKUP(E55,Préroulés_Sativa[],2,FALSE),"-")</f>
        <v>-</v>
      </c>
    </row>
    <row r="56" spans="1:11" ht="23.25" customHeight="1">
      <c r="A56" s="177">
        <f>IFERROR(VLOOKUP(E56,Préroulés_Sativa[],11,FALSE),"-")</f>
        <v>5</v>
      </c>
      <c r="B56" s="183" t="str">
        <f>IFERROR(VLOOKUP(E56,Préroulés_Sativa[],12,FALSE),"-")</f>
        <v>x</v>
      </c>
      <c r="C56" s="287">
        <f>IFERROR(VLOOKUP(E56,Préroulés_Sativa[],13,FALSE),"-")</f>
        <v>0.5</v>
      </c>
      <c r="D56" s="372" t="str">
        <f>IFERROR(VLOOKUP(E56,Préroulés_Sativa[],14,FALSE),"-")</f>
        <v>g</v>
      </c>
      <c r="E56" s="198" t="s">
        <v>219</v>
      </c>
      <c r="F56" s="527" t="str">
        <f>IFERROR(VLOOKUP(E56,Préroulés_Sativa[],6,FALSE),"-")</f>
        <v>OMY</v>
      </c>
      <c r="G56" s="231">
        <f>IFERROR(VLOOKUP(E56,Préroulés_Sativa[],16,FALSE),"-")</f>
        <v>19.899999999999999</v>
      </c>
      <c r="H56" s="187">
        <v>0.28999999999999998</v>
      </c>
      <c r="I56" s="170"/>
      <c r="J56" s="229" t="str">
        <f>IFERROR(VLOOKUP(E56,Préroulés_Sativa[],8,FALSE),"-")</f>
        <v>Citronné / Diesel</v>
      </c>
      <c r="K56" s="213" t="str">
        <f>IFERROR(VLOOKUP(E56,Préroulés_Sativa[],2,FALSE),"-")</f>
        <v>Qc</v>
      </c>
    </row>
    <row r="57" spans="1:11" ht="23.25" customHeight="1">
      <c r="A57" s="177">
        <f>IFERROR(VLOOKUP(E57,Préroulés_Sativa[],11,FALSE),"-")</f>
        <v>5</v>
      </c>
      <c r="B57" s="183" t="str">
        <f>IFERROR(VLOOKUP(E57,Préroulés_Sativa[],12,FALSE),"-")</f>
        <v>x</v>
      </c>
      <c r="C57" s="287">
        <f>IFERROR(VLOOKUP(E57,Préroulés_Sativa[],13,FALSE),"-")</f>
        <v>0.5</v>
      </c>
      <c r="D57" s="372" t="str">
        <f>IFERROR(VLOOKUP(E57,Préroulés_Sativa[],14,FALSE),"-")</f>
        <v>g</v>
      </c>
      <c r="E57" s="198" t="s">
        <v>156</v>
      </c>
      <c r="F57" s="527" t="str">
        <f>IFERROR(VLOOKUP(E57,Préroulés_Sativa[],6,FALSE),"-")</f>
        <v>MTL Cannabis</v>
      </c>
      <c r="G57" s="231">
        <f>IFERROR(VLOOKUP(E57,Préroulés_Sativa[],16,FALSE),"-")</f>
        <v>24.9</v>
      </c>
      <c r="H57" s="187">
        <v>0.28999999999999998</v>
      </c>
      <c r="I57" s="170"/>
      <c r="J57" s="229" t="str">
        <f>IFERROR(VLOOKUP(E57,Préroulés_Sativa[],8,FALSE),"-")</f>
        <v>Sucré / Fruité</v>
      </c>
      <c r="K57" s="213" t="str">
        <f>IFERROR(VLOOKUP(E57,Préroulés_Sativa[],2,FALSE),"-")</f>
        <v>Qc</v>
      </c>
    </row>
    <row r="58" spans="1:11" ht="23.25" customHeight="1">
      <c r="A58" s="177">
        <f>IFERROR(VLOOKUP(E58,Préroulés_Sativa[],11,FALSE),"-")</f>
        <v>5</v>
      </c>
      <c r="B58" s="183" t="str">
        <f>IFERROR(VLOOKUP(E58,Préroulés_Sativa[],12,FALSE),"-")</f>
        <v>x</v>
      </c>
      <c r="C58" s="287">
        <f>IFERROR(VLOOKUP(E58,Préroulés_Sativa[],13,FALSE),"-")</f>
        <v>0.5</v>
      </c>
      <c r="D58" s="372" t="str">
        <f>IFERROR(VLOOKUP(E58,Préroulés_Sativa[],14,FALSE),"-")</f>
        <v>g</v>
      </c>
      <c r="E58" s="198" t="s">
        <v>157</v>
      </c>
      <c r="F58" s="527" t="str">
        <f>IFERROR(VLOOKUP(E58,Préroulés_Sativa[],6,FALSE),"-")</f>
        <v>Ono Cannabis</v>
      </c>
      <c r="G58" s="231">
        <f>IFERROR(VLOOKUP(E58,Préroulés_Sativa[],16,FALSE),"-")</f>
        <v>24.9</v>
      </c>
      <c r="H58" s="187">
        <v>0.28999999999999998</v>
      </c>
      <c r="I58" s="170"/>
      <c r="J58" s="229" t="str">
        <f>IFERROR(VLOOKUP(E58,Préroulés_Sativa[],8,FALSE),"-")</f>
        <v>Fruité / Sucré</v>
      </c>
      <c r="K58" s="213" t="str">
        <f>IFERROR(VLOOKUP(E58,Préroulés_Sativa[],2,FALSE),"-")</f>
        <v>Qc</v>
      </c>
    </row>
    <row r="59" spans="1:11" ht="23.25" customHeight="1">
      <c r="A59" s="177">
        <f>IFERROR(VLOOKUP(E59,Préroulés_Sativa[],11,FALSE),"-")</f>
        <v>5</v>
      </c>
      <c r="B59" s="183" t="str">
        <f>IFERROR(VLOOKUP(E59,Préroulés_Sativa[],12,FALSE),"-")</f>
        <v>x</v>
      </c>
      <c r="C59" s="179">
        <f>IFERROR(VLOOKUP(E59,Préroulés_Sativa[],13,FALSE),"-")</f>
        <v>0.5</v>
      </c>
      <c r="D59" s="214" t="str">
        <f>IFERROR(VLOOKUP(E59,Préroulés_Sativa[],14,FALSE),"-")</f>
        <v>g</v>
      </c>
      <c r="E59" s="198" t="s">
        <v>160</v>
      </c>
      <c r="F59" s="212" t="str">
        <f>IFERROR(VLOOKUP(E59,Préroulés_Sativa[],6,FALSE),"-")</f>
        <v>QcGoldtech</v>
      </c>
      <c r="G59" s="210">
        <f>IFERROR(VLOOKUP(E59,Préroulés_Sativa[],16,FALSE),"-")</f>
        <v>19.600000000000001</v>
      </c>
      <c r="H59" s="187">
        <v>0.28999999999999998</v>
      </c>
      <c r="I59" s="170" t="s">
        <v>42</v>
      </c>
      <c r="J59" s="172" t="str">
        <f>IFERROR(VLOOKUP(E59,Préroulés_Sativa[],8,FALSE),"-")</f>
        <v>Sucré / Boisé</v>
      </c>
      <c r="K59" s="213" t="str">
        <f>IFERROR(VLOOKUP(E59,Préroulés_Sativa[],2,FALSE),"-")</f>
        <v>Qc</v>
      </c>
    </row>
    <row r="60" spans="1:11" ht="23.25" customHeight="1">
      <c r="A60" s="177">
        <f>IFERROR(VLOOKUP(E60,Préroulés_Sativa[],11,FALSE),"-")</f>
        <v>5</v>
      </c>
      <c r="B60" s="183" t="str">
        <f>IFERROR(VLOOKUP(E60,Préroulés_Sativa[],12,FALSE),"-")</f>
        <v>x</v>
      </c>
      <c r="C60" s="179">
        <f>IFERROR(VLOOKUP(E60,Préroulés_Sativa[],13,FALSE),"-")</f>
        <v>0.5</v>
      </c>
      <c r="D60" s="214" t="str">
        <f>IFERROR(VLOOKUP(E60,Préroulés_Sativa[],14,FALSE),"-")</f>
        <v>g</v>
      </c>
      <c r="E60" s="198" t="s">
        <v>158</v>
      </c>
      <c r="F60" s="212" t="str">
        <f>IFERROR(VLOOKUP(E60,Préroulés_Sativa[],6,FALSE),"-")</f>
        <v>Blanh</v>
      </c>
      <c r="G60" s="210">
        <f>IFERROR(VLOOKUP(E60,Préroulés_Sativa[],16,FALSE),"-")</f>
        <v>20.9</v>
      </c>
      <c r="H60" s="187">
        <v>0.28000000000000003</v>
      </c>
      <c r="I60" s="170" t="s">
        <v>42</v>
      </c>
      <c r="J60" s="172" t="str">
        <f>IFERROR(VLOOKUP(E60,Préroulés_Sativa[],8,FALSE),"-")</f>
        <v>- / -</v>
      </c>
      <c r="K60" s="213" t="str">
        <f>IFERROR(VLOOKUP(E60,Préroulés_Sativa[],2,FALSE),"-")</f>
        <v>Qc</v>
      </c>
    </row>
    <row r="61" spans="1:11" ht="23.25" customHeight="1">
      <c r="A61" s="177">
        <f>IFERROR(VLOOKUP(E61,Préroulés_Sativa[],11,FALSE),"-")</f>
        <v>5</v>
      </c>
      <c r="B61" s="183" t="str">
        <f>IFERROR(VLOOKUP(E61,Préroulés_Sativa[],12,FALSE),"-")</f>
        <v>x</v>
      </c>
      <c r="C61" s="287">
        <f>IFERROR(VLOOKUP(E61,Préroulés_Sativa[],13,FALSE),"-")</f>
        <v>0.33</v>
      </c>
      <c r="D61" s="372" t="str">
        <f>IFERROR(VLOOKUP(E61,Préroulés_Sativa[],14,FALSE),"-")</f>
        <v>g</v>
      </c>
      <c r="E61" s="198" t="s">
        <v>155</v>
      </c>
      <c r="F61" s="527" t="str">
        <f>IFERROR(VLOOKUP(E61,Préroulés_Sativa[],6,FALSE),"-")</f>
        <v>Pure Laine Cannabis</v>
      </c>
      <c r="G61" s="231">
        <f>IFERROR(VLOOKUP(E61,Préroulés_Sativa[],16,FALSE),"-")</f>
        <v>13.4</v>
      </c>
      <c r="H61" s="187">
        <v>0.27</v>
      </c>
      <c r="I61" s="170" t="s">
        <v>42</v>
      </c>
      <c r="J61" s="229" t="str">
        <f>IFERROR(VLOOKUP(E61,Préroulés_Sativa[],8,FALSE),"-")</f>
        <v>Floral / Citronné</v>
      </c>
      <c r="K61" s="213" t="str">
        <f>IFERROR(VLOOKUP(E61,Préroulés_Sativa[],2,FALSE),"-")</f>
        <v>Qc</v>
      </c>
    </row>
    <row r="62" spans="1:11" ht="23.25" customHeight="1">
      <c r="A62" s="177">
        <f>IFERROR(VLOOKUP(E62,Préroulés_Sativa[],11,FALSE),"-")</f>
        <v>5</v>
      </c>
      <c r="B62" s="183" t="str">
        <f>IFERROR(VLOOKUP(E62,Préroulés_Sativa[],12,FALSE),"-")</f>
        <v>x</v>
      </c>
      <c r="C62" s="287">
        <f>IFERROR(VLOOKUP(E62,Préroulés_Sativa[],13,FALSE),"-")</f>
        <v>0.3</v>
      </c>
      <c r="D62" s="891" t="str">
        <f>IFERROR(VLOOKUP(E62,Préroulés_Sativa[],14,FALSE),"-")</f>
        <v>g</v>
      </c>
      <c r="E62" s="198" t="s">
        <v>217</v>
      </c>
      <c r="F62" s="527" t="str">
        <f>IFERROR(VLOOKUP(E62,Préroulés_Sativa[],6,FALSE),"-")</f>
        <v>Simply Bare</v>
      </c>
      <c r="G62" s="498">
        <f>IFERROR(VLOOKUP(E62,Préroulés_Sativa[],16,FALSE),"-")</f>
        <v>23.4</v>
      </c>
      <c r="H62" s="187">
        <v>0.27</v>
      </c>
      <c r="I62" s="170"/>
      <c r="J62" s="229" t="str">
        <f>IFERROR(VLOOKUP(E62,Préroulés_Sativa[],8,FALSE),"-")</f>
        <v>Fruité / -</v>
      </c>
      <c r="K62" s="213" t="str">
        <f>IFERROR(VLOOKUP(E62,Préroulés_Sativa[],2,FALSE),"-")</f>
        <v>-</v>
      </c>
    </row>
    <row r="63" spans="1:11" ht="23.25" customHeight="1">
      <c r="A63" s="177">
        <f>IFERROR(VLOOKUP(E63,Préroulés_Sativa[],11,FALSE),"-")</f>
        <v>5</v>
      </c>
      <c r="B63" s="183" t="str">
        <f>IFERROR(VLOOKUP(E63,Préroulés_Sativa[],12,FALSE),"-")</f>
        <v>x</v>
      </c>
      <c r="C63" s="287">
        <f>IFERROR(VLOOKUP(E63,Préroulés_Sativa[],13,FALSE),"-")</f>
        <v>0.5</v>
      </c>
      <c r="D63" s="372" t="str">
        <f>IFERROR(VLOOKUP(E63,Préroulés_Sativa[],14,FALSE),"-")</f>
        <v>g</v>
      </c>
      <c r="E63" s="198" t="s">
        <v>218</v>
      </c>
      <c r="F63" s="527" t="str">
        <f>IFERROR(VLOOKUP(E63,Préroulés_Sativa[],6,FALSE),"-")</f>
        <v>Ar.go</v>
      </c>
      <c r="G63" s="231">
        <f>IFERROR(VLOOKUP(E63,Préroulés_Sativa[],16,FALSE),"-")</f>
        <v>19.8</v>
      </c>
      <c r="H63" s="187">
        <v>0.26</v>
      </c>
      <c r="I63" s="170"/>
      <c r="J63" s="229" t="str">
        <f>IFERROR(VLOOKUP(E63,Préroulés_Sativa[],8,FALSE),"-")</f>
        <v>Fruité / Sucre</v>
      </c>
      <c r="K63" s="213" t="str">
        <f>IFERROR(VLOOKUP(E63,Préroulés_Sativa[],2,FALSE),"-")</f>
        <v>Qc</v>
      </c>
    </row>
    <row r="64" spans="1:11" ht="23.25" customHeight="1">
      <c r="A64" s="177">
        <f>IFERROR(VLOOKUP(E64,Préroulés_Sativa[],11,FALSE),"-")</f>
        <v>5</v>
      </c>
      <c r="B64" s="183" t="str">
        <f>IFERROR(VLOOKUP(E64,Préroulés_Sativa[],12,FALSE),"-")</f>
        <v>x</v>
      </c>
      <c r="C64" s="287">
        <f>IFERROR(VLOOKUP(E64,Préroulés_Sativa[],13,FALSE),"-")</f>
        <v>0.5</v>
      </c>
      <c r="D64" s="372" t="str">
        <f>IFERROR(VLOOKUP(E64,Préroulés_Sativa[],14,FALSE),"-")</f>
        <v>g</v>
      </c>
      <c r="E64" s="198" t="s">
        <v>159</v>
      </c>
      <c r="F64" s="527" t="str">
        <f>IFERROR(VLOOKUP(E64,Préroulés_Sativa[],6,FALSE),"-")</f>
        <v>Nueva+</v>
      </c>
      <c r="G64" s="231">
        <f>IFERROR(VLOOKUP(E64,Préroulés_Sativa[],16,FALSE),"-")</f>
        <v>30.1</v>
      </c>
      <c r="H64" s="187">
        <v>0.26</v>
      </c>
      <c r="I64" s="170" t="s">
        <v>42</v>
      </c>
      <c r="J64" s="229" t="str">
        <f>IFERROR(VLOOKUP(E64,Préroulés_Sativa[],8,FALSE),"-")</f>
        <v>Fruité / Sucré</v>
      </c>
      <c r="K64" s="213" t="str">
        <f>IFERROR(VLOOKUP(E64,Préroulés_Sativa[],2,FALSE),"-")</f>
        <v>Qc</v>
      </c>
    </row>
    <row r="65" spans="1:11" ht="23.25" customHeight="1">
      <c r="A65" s="177">
        <f>IFERROR(VLOOKUP(E65,Préroulés_Sativa[],11,FALSE),"-")</f>
        <v>5</v>
      </c>
      <c r="B65" s="183" t="str">
        <f>IFERROR(VLOOKUP(E65,Préroulés_Sativa[],12,FALSE),"-")</f>
        <v>x</v>
      </c>
      <c r="C65" s="287">
        <f>IFERROR(VLOOKUP(E65,Préroulés_Sativa[],13,FALSE),"-")</f>
        <v>0.5</v>
      </c>
      <c r="D65" s="372" t="str">
        <f>IFERROR(VLOOKUP(E65,Préroulés_Sativa[],14,FALSE),"-")</f>
        <v>g</v>
      </c>
      <c r="E65" s="198" t="s">
        <v>220</v>
      </c>
      <c r="F65" s="527" t="str">
        <f>IFERROR(VLOOKUP(E65,Préroulés_Sativa[],6,FALSE),"-")</f>
        <v>Retro Haze</v>
      </c>
      <c r="G65" s="231">
        <f>IFERROR(VLOOKUP(E65,Préroulés_Sativa[],16,FALSE),"-")</f>
        <v>29.1</v>
      </c>
      <c r="H65" s="187">
        <v>0.22</v>
      </c>
      <c r="I65" s="170"/>
      <c r="J65" s="229" t="str">
        <f>IFERROR(VLOOKUP(E65,Préroulés_Sativa[],8,FALSE),"-")</f>
        <v>Épicé / Terreux</v>
      </c>
      <c r="K65" s="213" t="str">
        <f>IFERROR(VLOOKUP(E65,Préroulés_Sativa[],2,FALSE),"-")</f>
        <v>Qc</v>
      </c>
    </row>
    <row r="66" spans="1:11" ht="23.25" customHeight="1">
      <c r="A66" s="177">
        <f>IFERROR(VLOOKUP(E66,Préroulés_Sativa[],11,FALSE),"-")</f>
        <v>5</v>
      </c>
      <c r="B66" s="183" t="str">
        <f>IFERROR(VLOOKUP(E66,Préroulés_Sativa[],12,FALSE),"-")</f>
        <v>x</v>
      </c>
      <c r="C66" s="287">
        <f>IFERROR(VLOOKUP(E66,Préroulés_Sativa[],13,FALSE),"-")</f>
        <v>0.5</v>
      </c>
      <c r="D66" s="372" t="str">
        <f>IFERROR(VLOOKUP(E66,Préroulés_Sativa[],14,FALSE),"-")</f>
        <v>g</v>
      </c>
      <c r="E66" s="198" t="s">
        <v>77</v>
      </c>
      <c r="F66" s="527" t="str">
        <f>IFERROR(VLOOKUP(E66,Préroulés_Sativa[],6,FALSE),"-")</f>
        <v>QcGoldtech</v>
      </c>
      <c r="G66" s="231">
        <f>IFERROR(VLOOKUP(E66,Préroulés_Sativa[],16,FALSE),"-")</f>
        <v>21.9</v>
      </c>
      <c r="H66" s="187">
        <v>0.22</v>
      </c>
      <c r="I66" s="170" t="s">
        <v>42</v>
      </c>
      <c r="J66" s="229" t="str">
        <f>IFERROR(VLOOKUP(E66,Préroulés_Sativa[],8,FALSE),"-")</f>
        <v>Épicé / Fruité</v>
      </c>
      <c r="K66" s="213" t="str">
        <f>IFERROR(VLOOKUP(E66,Préroulés_Sativa[],2,FALSE),"-")</f>
        <v>Qc</v>
      </c>
    </row>
    <row r="67" spans="1:11" ht="23.25" customHeight="1">
      <c r="A67" s="177">
        <f>IFERROR(VLOOKUP(E67,Préroulés_Sativa[],11,FALSE),"-")</f>
        <v>5</v>
      </c>
      <c r="B67" s="183" t="str">
        <f>IFERROR(VLOOKUP(E67,Préroulés_Sativa[],12,FALSE),"-")</f>
        <v>x</v>
      </c>
      <c r="C67" s="287">
        <f>IFERROR(VLOOKUP(E67,Préroulés_Sativa[],13,FALSE),"-")</f>
        <v>0.5</v>
      </c>
      <c r="D67" s="372" t="str">
        <f>IFERROR(VLOOKUP(E67,Préroulés_Sativa[],14,FALSE),"-")</f>
        <v>g</v>
      </c>
      <c r="E67" s="198" t="s">
        <v>221</v>
      </c>
      <c r="F67" s="527" t="str">
        <f>IFERROR(VLOOKUP(E67,Préroulés_Sativa[],6,FALSE),"-")</f>
        <v>Irony</v>
      </c>
      <c r="G67" s="231">
        <f>IFERROR(VLOOKUP(E67,Préroulés_Sativa[],16,FALSE),"-")</f>
        <v>23.3</v>
      </c>
      <c r="H67" s="187">
        <v>0.2</v>
      </c>
      <c r="I67" s="170"/>
      <c r="J67" s="229" t="str">
        <f>IFERROR(VLOOKUP(E67,Préroulés_Sativa[],8,FALSE),"-")</f>
        <v>Épicé / Citronné</v>
      </c>
      <c r="K67" s="213" t="str">
        <f>IFERROR(VLOOKUP(E67,Préroulés_Sativa[],2,FALSE),"-")</f>
        <v>Qc</v>
      </c>
    </row>
    <row r="68" spans="1:11" ht="23.25">
      <c r="A68" s="177">
        <f>IFERROR(VLOOKUP(E68,Préroulés_Sativa[],11,FALSE),"-")</f>
        <v>5</v>
      </c>
      <c r="B68" s="183" t="str">
        <f>IFERROR(VLOOKUP(E68,Préroulés_Sativa[],12,FALSE),"-")</f>
        <v>x</v>
      </c>
      <c r="C68" s="287">
        <f>IFERROR(VLOOKUP(E68,Préroulés_Sativa[],13,FALSE),"-")</f>
        <v>0.5</v>
      </c>
      <c r="D68" s="372" t="str">
        <f>IFERROR(VLOOKUP(E68,Préroulés_Sativa[],14,FALSE),"-")</f>
        <v>g</v>
      </c>
      <c r="E68" s="198" t="s">
        <v>161</v>
      </c>
      <c r="F68" s="527">
        <f>IFERROR(VLOOKUP(E68,Préroulés_Sativa[],6,FALSE),"-")</f>
        <v>1964</v>
      </c>
      <c r="G68" s="231">
        <f>IFERROR(VLOOKUP(E68,Préroulés_Sativa[],16,FALSE),"-")</f>
        <v>23.9</v>
      </c>
      <c r="H68" s="187">
        <v>0.18</v>
      </c>
      <c r="I68" s="170"/>
      <c r="J68" s="229" t="str">
        <f>IFERROR(VLOOKUP(E68,Préroulés_Sativa[],8,FALSE),"-")</f>
        <v>Fruité / Sucré</v>
      </c>
      <c r="K68" s="213" t="str">
        <f>IFERROR(VLOOKUP(E68,Préroulés_Sativa[],2,FALSE),"-")</f>
        <v>-</v>
      </c>
    </row>
    <row r="69" spans="1:11" ht="23.25">
      <c r="A69" s="177">
        <f>IFERROR(VLOOKUP(E69,Préroulés_Sativa[],11,FALSE),"-")</f>
        <v>5</v>
      </c>
      <c r="B69" s="183" t="str">
        <f>IFERROR(VLOOKUP(E69,Préroulés_Sativa[],12,FALSE),"-")</f>
        <v>x</v>
      </c>
      <c r="C69" s="287">
        <f>IFERROR(VLOOKUP(E69,Préroulés_Sativa[],13,FALSE),"-")</f>
        <v>0.5</v>
      </c>
      <c r="D69" s="208" t="str">
        <f>IFERROR(VLOOKUP(E69,Préroulés_Sativa[],14,FALSE),"-")</f>
        <v>g</v>
      </c>
      <c r="E69" s="198" t="s">
        <v>162</v>
      </c>
      <c r="F69" s="527" t="str">
        <f>IFERROR(VLOOKUP(E69,Préroulés_Sativa[],6,FALSE),"-")</f>
        <v>Bleuh Light</v>
      </c>
      <c r="G69" s="231">
        <f>IFERROR(VLOOKUP(E69,Préroulés_Sativa[],16,FALSE),"-")</f>
        <v>25</v>
      </c>
      <c r="H69" s="187">
        <v>0</v>
      </c>
      <c r="I69" s="170">
        <v>0.14000000000000001</v>
      </c>
      <c r="J69" s="229" t="str">
        <f>IFERROR(VLOOKUP(E69,Préroulés_Sativa[],8,FALSE),"-")</f>
        <v>Sucré / Épicé</v>
      </c>
      <c r="K69" s="213" t="str">
        <f>IFERROR(VLOOKUP(E69,Préroulés_Sativa[],2,FALSE),"-")</f>
        <v>-</v>
      </c>
    </row>
    <row r="70" spans="1:11" ht="23.25">
      <c r="A70" s="177">
        <f>IFERROR(VLOOKUP(E70,Préroulés_Sativa[],11,FALSE),"-")</f>
        <v>6</v>
      </c>
      <c r="B70" s="183" t="str">
        <f>IFERROR(VLOOKUP(E70,Préroulés_Sativa[],12,FALSE),"-")</f>
        <v>x</v>
      </c>
      <c r="C70" s="287">
        <f>IFERROR(VLOOKUP(E70,Préroulés_Sativa[],13,FALSE),"-")</f>
        <v>0.6</v>
      </c>
      <c r="D70" s="208" t="str">
        <f>IFERROR(VLOOKUP(E70,Préroulés_Sativa[],14,FALSE),"-")</f>
        <v>g</v>
      </c>
      <c r="E70" s="198" t="s">
        <v>78</v>
      </c>
      <c r="F70" s="527" t="str">
        <f>IFERROR(VLOOKUP(E70,Préroulés_Sativa[],6,FALSE),"-")</f>
        <v>Fleurs de Lise</v>
      </c>
      <c r="G70" s="231">
        <f>IFERROR(VLOOKUP(E70,Préroulés_Sativa[],16,FALSE),"-")</f>
        <v>34</v>
      </c>
      <c r="H70" s="187">
        <v>0.26</v>
      </c>
      <c r="I70" s="170" t="s">
        <v>42</v>
      </c>
      <c r="J70" s="229" t="str">
        <f>IFERROR(VLOOKUP(E70,Préroulés_Sativa[],8,FALSE),"-")</f>
        <v>Diesel / Citronné</v>
      </c>
      <c r="K70" s="213" t="str">
        <f>IFERROR(VLOOKUP(E70,Préroulés_Sativa[],2,FALSE),"-")</f>
        <v>Qc</v>
      </c>
    </row>
    <row r="71" spans="1:11" ht="23.25">
      <c r="A71" s="177">
        <f>IFERROR(VLOOKUP(E71,Préroulés_Sativa[],11,FALSE),"-")</f>
        <v>7</v>
      </c>
      <c r="B71" s="183" t="str">
        <f>IFERROR(VLOOKUP(E71,Préroulés_Sativa[],12,FALSE),"-")</f>
        <v>x</v>
      </c>
      <c r="C71" s="287">
        <f>IFERROR(VLOOKUP(E71,Préroulés_Sativa[],13,FALSE),"-")</f>
        <v>0.5</v>
      </c>
      <c r="D71" s="372" t="str">
        <f>IFERROR(VLOOKUP(E71,Préroulés_Sativa[],14,FALSE),"-")</f>
        <v>g</v>
      </c>
      <c r="E71" s="198" t="s">
        <v>222</v>
      </c>
      <c r="F71" s="527" t="str">
        <f>IFERROR(VLOOKUP(E71,Préroulés_Sativa[],6,FALSE),"-")</f>
        <v>San Rafael '71</v>
      </c>
      <c r="G71" s="231">
        <f>IFERROR(VLOOKUP(E71,Préroulés_Sativa[],16,FALSE),"-")</f>
        <v>31.1</v>
      </c>
      <c r="H71" s="187">
        <v>0.27</v>
      </c>
      <c r="I71" s="170"/>
      <c r="J71" s="229" t="str">
        <f>IFERROR(VLOOKUP(E71,Préroulés_Sativa[],8,FALSE),"-")</f>
        <v>Épicé / Fruité</v>
      </c>
      <c r="K71" s="213" t="str">
        <f>IFERROR(VLOOKUP(E71,Préroulés_Sativa[],2,FALSE),"-")</f>
        <v>-</v>
      </c>
    </row>
    <row r="72" spans="1:11" ht="23.25">
      <c r="A72" s="177">
        <f>IFERROR(VLOOKUP(E72,Préroulés_Sativa[],11,FALSE),"-")</f>
        <v>7</v>
      </c>
      <c r="B72" s="183" t="str">
        <f>IFERROR(VLOOKUP(E72,Préroulés_Sativa[],12,FALSE),"-")</f>
        <v>x</v>
      </c>
      <c r="C72" s="287">
        <f>IFERROR(VLOOKUP(E72,Préroulés_Sativa[],13,FALSE),"-")</f>
        <v>0.5</v>
      </c>
      <c r="D72" s="372" t="str">
        <f>IFERROR(VLOOKUP(E72,Préroulés_Sativa[],14,FALSE),"-")</f>
        <v>g</v>
      </c>
      <c r="E72" s="198" t="s">
        <v>163</v>
      </c>
      <c r="F72" s="527" t="str">
        <f>IFERROR(VLOOKUP(E72,Préroulés_Sativa[],6,FALSE),"-")</f>
        <v>Bud Lafleur</v>
      </c>
      <c r="G72" s="231">
        <f>IFERROR(VLOOKUP(E72,Préroulés_Sativa[],16,FALSE),"-")</f>
        <v>32.9</v>
      </c>
      <c r="H72" s="187">
        <v>0.27</v>
      </c>
      <c r="I72" s="170"/>
      <c r="J72" s="229" t="str">
        <f>IFERROR(VLOOKUP(E72,Préroulés_Sativa[],8,FALSE),"-")</f>
        <v>Sucré / Boisé</v>
      </c>
      <c r="K72" s="213" t="str">
        <f>IFERROR(VLOOKUP(E72,Préroulés_Sativa[],2,FALSE),"-")</f>
        <v>Qc</v>
      </c>
    </row>
    <row r="73" spans="1:11" ht="23.25">
      <c r="A73" s="177">
        <f>IFERROR(VLOOKUP(E73,Préroulés_Sativa[],11,FALSE),"-")</f>
        <v>7</v>
      </c>
      <c r="B73" s="183" t="str">
        <f>IFERROR(VLOOKUP(E73,Préroulés_Sativa[],12,FALSE),"-")</f>
        <v>x</v>
      </c>
      <c r="C73" s="287">
        <f>IFERROR(VLOOKUP(E73,Préroulés_Sativa[],13,FALSE),"-")</f>
        <v>0.5</v>
      </c>
      <c r="D73" s="891" t="str">
        <f>IFERROR(VLOOKUP(E73,Préroulés_Sativa[],14,FALSE),"-")</f>
        <v>g</v>
      </c>
      <c r="E73" s="198" t="s">
        <v>164</v>
      </c>
      <c r="F73" s="527" t="str">
        <f>IFERROR(VLOOKUP(E73,Préroulés_Sativa[],6,FALSE),"-")</f>
        <v>5 Points Cannabis</v>
      </c>
      <c r="G73" s="498">
        <f>IFERROR(VLOOKUP(E73,Préroulés_Sativa[],16,FALSE),"-")</f>
        <v>27</v>
      </c>
      <c r="H73" s="187">
        <v>0.25</v>
      </c>
      <c r="I73" s="170"/>
      <c r="J73" s="229" t="str">
        <f>IFERROR(VLOOKUP(E73,Préroulés_Sativa[],8,FALSE),"-")</f>
        <v>Épicé / Terreux</v>
      </c>
      <c r="K73" s="213" t="str">
        <f>IFERROR(VLOOKUP(E73,Préroulés_Sativa[],2,FALSE),"-")</f>
        <v>Qc</v>
      </c>
    </row>
    <row r="74" spans="1:11" ht="23.25">
      <c r="A74" s="177">
        <f>IFERROR(VLOOKUP(E74,Préroulés_Sativa[],11,FALSE),"-")</f>
        <v>7</v>
      </c>
      <c r="B74" s="183" t="str">
        <f>IFERROR(VLOOKUP(E74,Préroulés_Sativa[],12,FALSE),"-")</f>
        <v>x</v>
      </c>
      <c r="C74" s="287">
        <f>IFERROR(VLOOKUP(E74,Préroulés_Sativa[],13,FALSE),"-")</f>
        <v>0.5</v>
      </c>
      <c r="D74" s="372" t="str">
        <f>IFERROR(VLOOKUP(E74,Préroulés_Sativa[],14,FALSE),"-")</f>
        <v>g</v>
      </c>
      <c r="E74" s="198" t="s">
        <v>79</v>
      </c>
      <c r="F74" s="527" t="str">
        <f>IFERROR(VLOOKUP(E74,Préroulés_Sativa[],6,FALSE),"-")</f>
        <v>Good Supply</v>
      </c>
      <c r="G74" s="231">
        <f>IFERROR(VLOOKUP(E74,Préroulés_Sativa[],16,FALSE),"-")</f>
        <v>29.9</v>
      </c>
      <c r="H74" s="187">
        <v>0.25</v>
      </c>
      <c r="I74" s="170"/>
      <c r="J74" s="229" t="str">
        <f>IFERROR(VLOOKUP(E74,Préroulés_Sativa[],8,FALSE),"-")</f>
        <v>Citronné / Terreux</v>
      </c>
      <c r="K74" s="213" t="str">
        <f>IFERROR(VLOOKUP(E74,Préroulés_Sativa[],2,FALSE),"-")</f>
        <v>-</v>
      </c>
    </row>
    <row r="75" spans="1:11" ht="23.25">
      <c r="A75" s="177">
        <f>IFERROR(VLOOKUP(E75,Préroulés_Sativa[],11,FALSE),"-")</f>
        <v>7</v>
      </c>
      <c r="B75" s="183" t="str">
        <f>IFERROR(VLOOKUP(E75,Préroulés_Sativa[],12,FALSE),"-")</f>
        <v>x</v>
      </c>
      <c r="C75" s="287">
        <f>IFERROR(VLOOKUP(E75,Préroulés_Sativa[],13,FALSE),"-")</f>
        <v>0.3</v>
      </c>
      <c r="D75" s="208" t="str">
        <f>IFERROR(VLOOKUP(E75,Préroulés_Sativa[],14,FALSE),"-")</f>
        <v>g</v>
      </c>
      <c r="E75" s="198" t="s">
        <v>80</v>
      </c>
      <c r="F75" s="527" t="str">
        <f>IFERROR(VLOOKUP(E75,Préroulés_Sativa[],6,FALSE),"-")</f>
        <v>Daily Special</v>
      </c>
      <c r="G75" s="231">
        <f>IFERROR(VLOOKUP(E75,Préroulés_Sativa[],16,FALSE),"-")</f>
        <v>16</v>
      </c>
      <c r="H75" s="187">
        <v>0.19</v>
      </c>
      <c r="I75" s="170" t="s">
        <v>42</v>
      </c>
      <c r="J75" s="229" t="str">
        <f>IFERROR(VLOOKUP(E75,Préroulés_Sativa[],8,FALSE),"-")</f>
        <v>- / -</v>
      </c>
      <c r="K75" s="213" t="str">
        <f>IFERROR(VLOOKUP(E75,Préroulés_Sativa[],2,FALSE),"-")</f>
        <v>-</v>
      </c>
    </row>
    <row r="76" spans="1:11" ht="23.25">
      <c r="A76" s="177">
        <f>IFERROR(VLOOKUP(E76,Préroulés_Sativa[],11,FALSE),"-")</f>
        <v>8</v>
      </c>
      <c r="B76" s="183" t="str">
        <f>IFERROR(VLOOKUP(E76,Préroulés_Sativa[],12,FALSE),"-")</f>
        <v>x</v>
      </c>
      <c r="C76" s="287">
        <f>IFERROR(VLOOKUP(E76,Préroulés_Sativa[],13,FALSE),"-")</f>
        <v>0.35</v>
      </c>
      <c r="D76" s="208" t="str">
        <f>IFERROR(VLOOKUP(E76,Préroulés_Sativa[],14,FALSE),"-")</f>
        <v>g</v>
      </c>
      <c r="E76" s="198" t="s">
        <v>165</v>
      </c>
      <c r="F76" s="527" t="str">
        <f>IFERROR(VLOOKUP(E76,Préroulés_Sativa[],6,FALSE),"-")</f>
        <v>Wio</v>
      </c>
      <c r="G76" s="231">
        <f>IFERROR(VLOOKUP(E76,Préroulés_Sativa[],16,FALSE),"-")</f>
        <v>28.7</v>
      </c>
      <c r="H76" s="187">
        <v>0.09</v>
      </c>
      <c r="I76" s="170">
        <v>0.13</v>
      </c>
      <c r="J76" s="229" t="str">
        <f>IFERROR(VLOOKUP(E76,Préroulés_Sativa[],8,FALSE),"-")</f>
        <v>Citronné / Fruité</v>
      </c>
      <c r="K76" s="213" t="str">
        <f>IFERROR(VLOOKUP(E76,Préroulés_Sativa[],2,FALSE),"-")</f>
        <v>Qc</v>
      </c>
    </row>
    <row r="77" spans="1:11" ht="23.25">
      <c r="A77" s="177">
        <f>IFERROR(VLOOKUP(E77,Préroulés_Sativa[],11,FALSE),"-")</f>
        <v>10</v>
      </c>
      <c r="B77" s="183" t="str">
        <f>IFERROR(VLOOKUP(E77,Préroulés_Sativa[],12,FALSE),"-")</f>
        <v>x</v>
      </c>
      <c r="C77" s="287">
        <f>IFERROR(VLOOKUP(E77,Préroulés_Sativa[],13,FALSE),"-")</f>
        <v>0.35</v>
      </c>
      <c r="D77" s="208" t="str">
        <f>IFERROR(VLOOKUP(E77,Préroulés_Sativa[],14,FALSE),"-")</f>
        <v>g</v>
      </c>
      <c r="E77" s="198" t="s">
        <v>166</v>
      </c>
      <c r="F77" s="527" t="str">
        <f>IFERROR(VLOOKUP(E77,Préroulés_Sativa[],6,FALSE),"-")</f>
        <v>Fleurs de Lise</v>
      </c>
      <c r="G77" s="231">
        <f>IFERROR(VLOOKUP(E77,Préroulés_Sativa[],16,FALSE),"-")</f>
        <v>34.200000000000003</v>
      </c>
      <c r="H77" s="187">
        <v>0.27</v>
      </c>
      <c r="I77" s="170" t="s">
        <v>42</v>
      </c>
      <c r="J77" s="229" t="str">
        <f>IFERROR(VLOOKUP(E77,Préroulés_Sativa[],8,FALSE),"-")</f>
        <v>Diesel / CItronné</v>
      </c>
      <c r="K77" s="213" t="str">
        <f>IFERROR(VLOOKUP(E77,Préroulés_Sativa[],2,FALSE),"-")</f>
        <v>Qc</v>
      </c>
    </row>
    <row r="78" spans="1:11" ht="23.25">
      <c r="A78" s="177">
        <f>IFERROR(VLOOKUP(E78,Préroulés_Sativa[],11,FALSE),"-")</f>
        <v>10</v>
      </c>
      <c r="B78" s="183" t="str">
        <f>IFERROR(VLOOKUP(E78,Préroulés_Sativa[],12,FALSE),"-")</f>
        <v>x</v>
      </c>
      <c r="C78" s="287">
        <f>IFERROR(VLOOKUP(E78,Préroulés_Sativa[],13,FALSE),"-")</f>
        <v>0.33</v>
      </c>
      <c r="D78" s="208" t="str">
        <f>IFERROR(VLOOKUP(E78,Préroulés_Sativa[],14,FALSE),"-")</f>
        <v>g</v>
      </c>
      <c r="E78" s="198" t="s">
        <v>167</v>
      </c>
      <c r="F78" s="527" t="str">
        <f>IFERROR(VLOOKUP(E78,Préroulés_Sativa[],6,FALSE),"-")</f>
        <v>Canaca</v>
      </c>
      <c r="G78" s="231">
        <f>IFERROR(VLOOKUP(E78,Préroulés_Sativa[],16,FALSE),"-")</f>
        <v>25</v>
      </c>
      <c r="H78" s="187">
        <v>0.2</v>
      </c>
      <c r="I78" s="170" t="s">
        <v>42</v>
      </c>
      <c r="J78" s="229" t="str">
        <f>IFERROR(VLOOKUP(E78,Préroulés_Sativa[],8,FALSE),"-")</f>
        <v>Fruité / Sucré</v>
      </c>
      <c r="K78" s="213" t="str">
        <f>IFERROR(VLOOKUP(E78,Préroulés_Sativa[],2,FALSE),"-")</f>
        <v>-</v>
      </c>
    </row>
    <row r="79" spans="1:11" ht="23.25">
      <c r="A79" s="177">
        <f>IFERROR(VLOOKUP(E79,Préroulés_Sativa[],11,FALSE),"-")</f>
        <v>10</v>
      </c>
      <c r="B79" s="183" t="str">
        <f>IFERROR(VLOOKUP(E79,Préroulés_Sativa[],12,FALSE),"-")</f>
        <v>x</v>
      </c>
      <c r="C79" s="287">
        <f>IFERROR(VLOOKUP(E79,Préroulés_Sativa[],13,FALSE),"-")</f>
        <v>0.5</v>
      </c>
      <c r="D79" s="208" t="str">
        <f>IFERROR(VLOOKUP(E79,Préroulés_Sativa[],14,FALSE),"-")</f>
        <v>g</v>
      </c>
      <c r="E79" s="198" t="s">
        <v>223</v>
      </c>
      <c r="F79" s="527" t="str">
        <f>IFERROR(VLOOKUP(E79,Préroulés_Sativa[],6,FALSE),"-")</f>
        <v>Pure Trichomes</v>
      </c>
      <c r="G79" s="231">
        <f>IFERROR(VLOOKUP(E79,Préroulés_Sativa[],16,FALSE),"-")</f>
        <v>27.1</v>
      </c>
      <c r="H79" s="187">
        <v>0</v>
      </c>
      <c r="I79" s="170">
        <v>0.14000000000000001</v>
      </c>
      <c r="J79" s="229" t="str">
        <f>IFERROR(VLOOKUP(E79,Préroulés_Sativa[],8,FALSE),"-")</f>
        <v>Floral / -</v>
      </c>
      <c r="K79" s="213" t="str">
        <f>IFERROR(VLOOKUP(E79,Préroulés_Sativa[],2,FALSE),"-")</f>
        <v>Qc</v>
      </c>
    </row>
    <row r="80" spans="1:11" ht="23.25">
      <c r="A80" s="177">
        <f>IFERROR(VLOOKUP(E80,Préroulés_Sativa[],11,FALSE),"-")</f>
        <v>12</v>
      </c>
      <c r="B80" s="183" t="str">
        <f>IFERROR(VLOOKUP(E80,Préroulés_Sativa[],12,FALSE),"-")</f>
        <v>x</v>
      </c>
      <c r="C80" s="287">
        <f>IFERROR(VLOOKUP(E80,Préroulés_Sativa[],13,FALSE),"-")</f>
        <v>0.5</v>
      </c>
      <c r="D80" s="372" t="str">
        <f>IFERROR(VLOOKUP(E80,Préroulés_Sativa[],14,FALSE),"-")</f>
        <v>g</v>
      </c>
      <c r="E80" s="198" t="s">
        <v>224</v>
      </c>
      <c r="F80" s="527" t="str">
        <f>IFERROR(VLOOKUP(E80,Préroulés_Sativa[],6,FALSE),"-")</f>
        <v>Original Stash</v>
      </c>
      <c r="G80" s="231">
        <f>IFERROR(VLOOKUP(E80,Préroulés_Sativa[],16,FALSE),"-")</f>
        <v>39.9</v>
      </c>
      <c r="H80" s="187">
        <v>0.26</v>
      </c>
      <c r="I80" s="170"/>
      <c r="J80" s="229" t="str">
        <f>IFERROR(VLOOKUP(E80,Préroulés_Sativa[],8,FALSE),"-")</f>
        <v>Fromagé / Diesel</v>
      </c>
      <c r="K80" s="213" t="str">
        <f>IFERROR(VLOOKUP(E80,Préroulés_Sativa[],2,FALSE),"-")</f>
        <v>-</v>
      </c>
    </row>
    <row r="81" spans="1:11" ht="23.25">
      <c r="A81" s="177">
        <f>IFERROR(VLOOKUP(E81,Préroulés_Sativa[],11,FALSE),"-")</f>
        <v>14</v>
      </c>
      <c r="B81" s="183" t="str">
        <f>IFERROR(VLOOKUP(E81,Préroulés_Sativa[],12,FALSE),"-")</f>
        <v>x</v>
      </c>
      <c r="C81" s="287">
        <f>IFERROR(VLOOKUP(E81,Préroulés_Sativa[],13,FALSE),"-")</f>
        <v>0.6</v>
      </c>
      <c r="D81" s="372" t="str">
        <f>IFERROR(VLOOKUP(E81,Préroulés_Sativa[],14,FALSE),"-")</f>
        <v>g</v>
      </c>
      <c r="E81" s="198" t="s">
        <v>168</v>
      </c>
      <c r="F81" s="527" t="str">
        <f>IFERROR(VLOOKUP(E81,Préroulés_Sativa[],6,FALSE),"-")</f>
        <v>Nugz</v>
      </c>
      <c r="G81" s="498">
        <f>IFERROR(VLOOKUP(E81,Préroulés_Sativa[],16,FALSE),"-")</f>
        <v>49.4</v>
      </c>
      <c r="H81" s="187">
        <v>0.28000000000000003</v>
      </c>
      <c r="I81" s="170" t="s">
        <v>42</v>
      </c>
      <c r="J81" s="229" t="str">
        <f>IFERROR(VLOOKUP(E81,Préroulés_Sativa[],8,FALSE),"-")</f>
        <v>Citronné / Sucré</v>
      </c>
      <c r="K81" s="213" t="str">
        <f>IFERROR(VLOOKUP(E81,Préroulés_Sativa[],2,FALSE),"-")</f>
        <v>Qc</v>
      </c>
    </row>
    <row r="82" spans="1:11" ht="23.25">
      <c r="A82" s="177">
        <f>IFERROR(VLOOKUP(E82,Préroulés_Sativa[],11,FALSE),"-")</f>
        <v>14</v>
      </c>
      <c r="B82" s="183" t="str">
        <f>IFERROR(VLOOKUP(E82,Préroulés_Sativa[],12,FALSE),"-")</f>
        <v>x</v>
      </c>
      <c r="C82" s="287">
        <f>IFERROR(VLOOKUP(E82,Préroulés_Sativa[],13,FALSE),"-")</f>
        <v>0.5</v>
      </c>
      <c r="D82" s="208" t="str">
        <f>IFERROR(VLOOKUP(E82,Préroulés_Sativa[],14,FALSE),"-")</f>
        <v>g</v>
      </c>
      <c r="E82" s="198" t="s">
        <v>169</v>
      </c>
      <c r="F82" s="527" t="str">
        <f>IFERROR(VLOOKUP(E82,Préroulés_Sativa[],6,FALSE),"-")</f>
        <v>Grindh</v>
      </c>
      <c r="G82" s="231">
        <f>IFERROR(VLOOKUP(E82,Préroulés_Sativa[],16,FALSE),"-")</f>
        <v>43.9</v>
      </c>
      <c r="H82" s="187">
        <v>0.28000000000000003</v>
      </c>
      <c r="I82" s="170" t="s">
        <v>42</v>
      </c>
      <c r="J82" s="229" t="str">
        <f>IFERROR(VLOOKUP(E82,Préroulés_Sativa[],8,FALSE),"-")</f>
        <v>- / -</v>
      </c>
      <c r="K82" s="213" t="str">
        <f>IFERROR(VLOOKUP(E82,Préroulés_Sativa[],2,FALSE),"-")</f>
        <v>Qc</v>
      </c>
    </row>
    <row r="83" spans="1:11" ht="23.25">
      <c r="A83" s="177">
        <f>IFERROR(VLOOKUP(E83,Préroulés_Sativa[],11,FALSE),"-")</f>
        <v>14</v>
      </c>
      <c r="B83" s="183" t="str">
        <f>IFERROR(VLOOKUP(E83,Préroulés_Sativa[],12,FALSE),"-")</f>
        <v>x</v>
      </c>
      <c r="C83" s="287">
        <f>IFERROR(VLOOKUP(E83,Préroulés_Sativa[],13,FALSE),"-")</f>
        <v>0.5</v>
      </c>
      <c r="D83" s="372" t="str">
        <f>IFERROR(VLOOKUP(E83,Préroulés_Sativa[],14,FALSE),"-")</f>
        <v>g</v>
      </c>
      <c r="E83" s="198" t="s">
        <v>225</v>
      </c>
      <c r="F83" s="527" t="str">
        <f>IFERROR(VLOOKUP(E83,Préroulés_Sativa[],6,FALSE),"-")</f>
        <v>Highly Dutch Organic</v>
      </c>
      <c r="G83" s="231">
        <f>IFERROR(VLOOKUP(E83,Préroulés_Sativa[],16,FALSE),"-")</f>
        <v>47</v>
      </c>
      <c r="H83" s="187">
        <v>0.26</v>
      </c>
      <c r="I83" s="170"/>
      <c r="J83" s="229" t="str">
        <f>IFERROR(VLOOKUP(E83,Préroulés_Sativa[],8,FALSE),"-")</f>
        <v>- / -</v>
      </c>
      <c r="K83" s="213" t="str">
        <f>IFERROR(VLOOKUP(E83,Préroulés_Sativa[],2,FALSE),"-")</f>
        <v>-</v>
      </c>
    </row>
    <row r="84" spans="1:11" ht="23.25">
      <c r="A84" s="177">
        <f>IFERROR(VLOOKUP(E84,Préroulés_Sativa[],11,FALSE),"-")</f>
        <v>14</v>
      </c>
      <c r="B84" s="183" t="str">
        <f>IFERROR(VLOOKUP(E84,Préroulés_Sativa[],12,FALSE),"-")</f>
        <v>x</v>
      </c>
      <c r="C84" s="287">
        <f>IFERROR(VLOOKUP(E84,Préroulés_Sativa[],13,FALSE),"-")</f>
        <v>0.6</v>
      </c>
      <c r="D84" s="208" t="str">
        <f>IFERROR(VLOOKUP(E84,Préroulés_Sativa[],14,FALSE),"-")</f>
        <v>g</v>
      </c>
      <c r="E84" s="198" t="s">
        <v>168</v>
      </c>
      <c r="F84" s="527" t="str">
        <f>IFERROR(VLOOKUP(E84,Préroulés_Sativa[],6,FALSE),"-")</f>
        <v>Nugz</v>
      </c>
      <c r="G84" s="231">
        <f>IFERROR(VLOOKUP(E84,Préroulés_Sativa[],16,FALSE),"-")</f>
        <v>49.4</v>
      </c>
      <c r="H84" s="187">
        <v>0.24</v>
      </c>
      <c r="I84" s="170" t="s">
        <v>42</v>
      </c>
      <c r="J84" s="229" t="str">
        <f>IFERROR(VLOOKUP(E84,Préroulés_Sativa[],8,FALSE),"-")</f>
        <v>Citronné / Sucré</v>
      </c>
      <c r="K84" s="213" t="str">
        <f>IFERROR(VLOOKUP(E84,Préroulés_Sativa[],2,FALSE),"-")</f>
        <v>Qc</v>
      </c>
    </row>
    <row r="85" spans="1:11">
      <c r="A85" s="17"/>
      <c r="B85" s="48"/>
      <c r="C85" s="49"/>
      <c r="D85" s="50"/>
      <c r="E85" s="51"/>
      <c r="F85" s="52"/>
      <c r="G85" s="52"/>
      <c r="H85" s="53"/>
      <c r="I85" s="18"/>
      <c r="J85" s="17"/>
      <c r="K85" s="17"/>
    </row>
    <row r="86" spans="1:11" ht="18" thickBot="1">
      <c r="A86" s="17"/>
      <c r="B86" s="48"/>
      <c r="C86" s="49"/>
      <c r="D86" s="50"/>
      <c r="E86" s="51"/>
      <c r="F86" s="52"/>
      <c r="G86" s="52"/>
      <c r="H86" s="53"/>
      <c r="I86" s="18"/>
      <c r="J86" s="17"/>
      <c r="K86" s="17"/>
    </row>
    <row r="87" spans="1:11" ht="39" customHeight="1" thickBot="1">
      <c r="A87" s="1358" t="s">
        <v>85</v>
      </c>
      <c r="B87" s="1359"/>
      <c r="C87" s="1359"/>
      <c r="D87" s="1359"/>
      <c r="E87" s="1359"/>
      <c r="F87" s="1359"/>
      <c r="G87" s="1359"/>
      <c r="H87" s="1359"/>
      <c r="I87" s="1359"/>
      <c r="J87" s="1359"/>
      <c r="K87" s="1360"/>
    </row>
    <row r="88" spans="1:11" ht="20.25" customHeight="1">
      <c r="A88" s="1345" t="s">
        <v>28</v>
      </c>
      <c r="B88" s="1346"/>
      <c r="C88" s="1346"/>
      <c r="D88" s="1347"/>
      <c r="E88" s="881" t="s">
        <v>86</v>
      </c>
      <c r="F88" s="93" t="s">
        <v>30</v>
      </c>
      <c r="G88" s="130" t="s">
        <v>31</v>
      </c>
      <c r="H88" s="130" t="s">
        <v>32</v>
      </c>
      <c r="I88" s="130" t="s">
        <v>33</v>
      </c>
      <c r="J88" s="130" t="s">
        <v>34</v>
      </c>
      <c r="K88" s="93" t="s">
        <v>35</v>
      </c>
    </row>
    <row r="89" spans="1:11" ht="6.75" hidden="1" customHeight="1">
      <c r="A89" s="40" t="s">
        <v>36</v>
      </c>
      <c r="B89" s="38" t="s">
        <v>37</v>
      </c>
      <c r="C89" s="45" t="s">
        <v>38</v>
      </c>
      <c r="D89" s="122" t="s">
        <v>39</v>
      </c>
      <c r="E89" s="882" t="s">
        <v>29</v>
      </c>
      <c r="F89" s="880" t="s">
        <v>40</v>
      </c>
      <c r="G89" s="131" t="s">
        <v>31</v>
      </c>
      <c r="H89" s="132" t="s">
        <v>32</v>
      </c>
      <c r="I89" s="132" t="s">
        <v>33</v>
      </c>
      <c r="J89" s="132" t="s">
        <v>34</v>
      </c>
      <c r="K89" s="133" t="s">
        <v>35</v>
      </c>
    </row>
    <row r="90" spans="1:11" ht="23.25" customHeight="1">
      <c r="A90" s="196">
        <f>IFERROR(VLOOKUP(E90,Préroulés_Hybride[],12,FALSE),"-")</f>
        <v>1</v>
      </c>
      <c r="B90" s="165" t="str">
        <f>IFERROR(VLOOKUP(E90,Préroulés_Hybride[],13,FALSE),"-")</f>
        <v>x</v>
      </c>
      <c r="C90" s="166">
        <f>IFERROR(VLOOKUP(E90,Préroulés_Hybride[],14,FALSE),"-")</f>
        <v>0.5</v>
      </c>
      <c r="D90" s="220" t="str">
        <f>IFERROR(VLOOKUP(E90,Préroulés_Hybride[],15,FALSE),"-")</f>
        <v>g</v>
      </c>
      <c r="E90" s="198" t="s">
        <v>171</v>
      </c>
      <c r="F90" s="527" t="str">
        <f>IFERROR(VLOOKUP(E90,Préroulés_Hybride[],6,FALSE),"-")</f>
        <v>Simple Bare</v>
      </c>
      <c r="G90" s="231">
        <f>IFERROR(VLOOKUP(E90,Préroulés_Hybride[],17,FALSE),"-")</f>
        <v>7.8</v>
      </c>
      <c r="H90" s="170">
        <v>0.27</v>
      </c>
      <c r="I90" s="170" t="s">
        <v>42</v>
      </c>
      <c r="J90" s="229" t="str">
        <f>IFERROR(VLOOKUP(E90,Préroulés_Hybride[],9,FALSE),"-")</f>
        <v>Floral / Citronné</v>
      </c>
      <c r="K90" s="213" t="str">
        <f>IFERROR(VLOOKUP(E90,Préroulés_Hybride[],3,FALSE),"-")</f>
        <v>-</v>
      </c>
    </row>
    <row r="91" spans="1:11" ht="23.25" customHeight="1">
      <c r="A91" s="196">
        <f>IFERROR(VLOOKUP(E91,Préroulés_Hybride[],12,FALSE),"-")</f>
        <v>1</v>
      </c>
      <c r="B91" s="165" t="str">
        <f>IFERROR(VLOOKUP(E91,Préroulés_Hybride[],13,FALSE),"-")</f>
        <v>x</v>
      </c>
      <c r="C91" s="166">
        <f>IFERROR(VLOOKUP(E91,Préroulés_Hybride[],14,FALSE),"-")</f>
        <v>1</v>
      </c>
      <c r="D91" s="220" t="str">
        <f>IFERROR(VLOOKUP(E91,Préroulés_Hybride[],15,FALSE),"-")</f>
        <v>g</v>
      </c>
      <c r="E91" s="198" t="s">
        <v>170</v>
      </c>
      <c r="F91" s="527" t="str">
        <f>IFERROR(VLOOKUP(E91,Préroulés_Hybride[],6,FALSE),"-")</f>
        <v>Bud Lafleur</v>
      </c>
      <c r="G91" s="498">
        <f>IFERROR(VLOOKUP(E91,Préroulés_Hybride[],17,FALSE),"-")</f>
        <v>10.4</v>
      </c>
      <c r="H91" s="170">
        <v>0.26</v>
      </c>
      <c r="I91" s="170" t="s">
        <v>42</v>
      </c>
      <c r="J91" s="229" t="str">
        <f>IFERROR(VLOOKUP(E91,Préroulés_Hybride[],9,FALSE),"-")</f>
        <v>Citronné / Terreux</v>
      </c>
      <c r="K91" s="213" t="str">
        <f>IFERROR(VLOOKUP(E91,Préroulés_Hybride[],3,FALSE),"-")</f>
        <v>Qc</v>
      </c>
    </row>
    <row r="92" spans="1:11" ht="23.25" customHeight="1">
      <c r="A92" s="288">
        <f>IFERROR(VLOOKUP(E92,Préroulés_Hybride[],12,FALSE),"-")</f>
        <v>1</v>
      </c>
      <c r="B92" s="165" t="str">
        <f>IFERROR(VLOOKUP(E92,Préroulés_Hybride[],13,FALSE),"-")</f>
        <v>x</v>
      </c>
      <c r="C92" s="166">
        <f>IFERROR(VLOOKUP(E92,Préroulés_Hybride[],14,FALSE),"-")</f>
        <v>0.5</v>
      </c>
      <c r="D92" s="220" t="str">
        <f>IFERROR(VLOOKUP(E92,Préroulés_Hybride[],15,FALSE),"-")</f>
        <v>g</v>
      </c>
      <c r="E92" s="198" t="s">
        <v>171</v>
      </c>
      <c r="F92" s="527" t="str">
        <f>IFERROR(VLOOKUP(E92,Préroulés_Hybride[],6,FALSE),"-")</f>
        <v>Simple Bare</v>
      </c>
      <c r="G92" s="498">
        <f>IFERROR(VLOOKUP(E92,Préroulés_Hybride[],17,FALSE),"-")</f>
        <v>7.8</v>
      </c>
      <c r="H92" s="170"/>
      <c r="I92" s="170"/>
      <c r="J92" s="229" t="str">
        <f>IFERROR(VLOOKUP(E92,Préroulés_Hybride[],9,FALSE),"-")</f>
        <v>Floral / Citronné</v>
      </c>
      <c r="K92" s="213" t="str">
        <f>IFERROR(VLOOKUP(E92,Préroulés_Hybride[],3,FALSE),"-")</f>
        <v>-</v>
      </c>
    </row>
    <row r="93" spans="1:11" ht="23.25" customHeight="1">
      <c r="A93" s="196">
        <f>IFERROR(VLOOKUP(E93,Préroulés_Hybride[],12,FALSE),"-")</f>
        <v>2</v>
      </c>
      <c r="B93" s="165" t="str">
        <f>IFERROR(VLOOKUP(E93,Préroulés_Hybride[],13,FALSE),"-")</f>
        <v>x</v>
      </c>
      <c r="C93" s="166">
        <f>IFERROR(VLOOKUP(E93,Préroulés_Hybride[],14,FALSE),"-")</f>
        <v>0.5</v>
      </c>
      <c r="D93" s="220" t="str">
        <f>IFERROR(VLOOKUP(E93,Préroulés_Hybride[],15,FALSE),"-")</f>
        <v>g</v>
      </c>
      <c r="E93" s="198" t="s">
        <v>173</v>
      </c>
      <c r="F93" s="527" t="str">
        <f>IFERROR(VLOOKUP(E93,Préroulés_Hybride[],6,FALSE),"-")</f>
        <v>Bud Lafleur</v>
      </c>
      <c r="G93" s="231">
        <f>IFERROR(VLOOKUP(E93,Préroulés_Hybride[],17,FALSE),"-")</f>
        <v>10.4</v>
      </c>
      <c r="H93" s="170">
        <v>0.28000000000000003</v>
      </c>
      <c r="I93" s="170" t="s">
        <v>42</v>
      </c>
      <c r="J93" s="229" t="str">
        <f>IFERROR(VLOOKUP(E93,Préroulés_Hybride[],9,FALSE),"-")</f>
        <v>Fromagé / Terreux</v>
      </c>
      <c r="K93" s="213" t="str">
        <f>IFERROR(VLOOKUP(E93,Préroulés_Hybride[],3,FALSE),"-")</f>
        <v>Qc</v>
      </c>
    </row>
    <row r="94" spans="1:11" ht="23.25" customHeight="1">
      <c r="A94" s="196">
        <f>IFERROR(VLOOKUP(E94,Préroulés_Hybride[],12,FALSE),"-")</f>
        <v>2</v>
      </c>
      <c r="B94" s="165" t="str">
        <f>IFERROR(VLOOKUP(E94,Préroulés_Hybride[],13,FALSE),"-")</f>
        <v>x</v>
      </c>
      <c r="C94" s="166">
        <f>IFERROR(VLOOKUP(E94,Préroulés_Hybride[],14,FALSE),"-")</f>
        <v>0.5</v>
      </c>
      <c r="D94" s="220" t="str">
        <f>IFERROR(VLOOKUP(E94,Préroulés_Hybride[],15,FALSE),"-")</f>
        <v>g</v>
      </c>
      <c r="E94" s="198" t="s">
        <v>174</v>
      </c>
      <c r="F94" s="527" t="str">
        <f>IFERROR(VLOOKUP(E94,Préroulés_Hybride[],6,FALSE),"-")</f>
        <v>7ACRES</v>
      </c>
      <c r="G94" s="231">
        <f>IFERROR(VLOOKUP(E94,Préroulés_Hybride[],17,FALSE),"-")</f>
        <v>9.5</v>
      </c>
      <c r="H94" s="170">
        <v>0.2</v>
      </c>
      <c r="I94" s="170"/>
      <c r="J94" s="229" t="str">
        <f>IFERROR(VLOOKUP(E94,Préroulés_Hybride[],9,FALSE),"-")</f>
        <v>Citronné / Sucré</v>
      </c>
      <c r="K94" s="213" t="str">
        <f>IFERROR(VLOOKUP(E94,Préroulés_Hybride[],3,FALSE),"-")</f>
        <v>-</v>
      </c>
    </row>
    <row r="95" spans="1:11" ht="23.25" customHeight="1">
      <c r="A95" s="196">
        <f>IFERROR(VLOOKUP(E95,Préroulés_Hybride[],12,FALSE),"-")</f>
        <v>2</v>
      </c>
      <c r="B95" s="165" t="str">
        <f>IFERROR(VLOOKUP(E95,Préroulés_Hybride[],13,FALSE),"-")</f>
        <v>x</v>
      </c>
      <c r="C95" s="166">
        <f>IFERROR(VLOOKUP(E95,Préroulés_Hybride[],14,FALSE),"-")</f>
        <v>0.5</v>
      </c>
      <c r="D95" s="220" t="str">
        <f>IFERROR(VLOOKUP(E95,Préroulés_Hybride[],15,FALSE),"-")</f>
        <v>g</v>
      </c>
      <c r="E95" s="198" t="s">
        <v>175</v>
      </c>
      <c r="F95" s="527" t="str">
        <f>IFERROR(VLOOKUP(E95,Préroulés_Hybride[],6,FALSE),"-")</f>
        <v>Nueva+</v>
      </c>
      <c r="G95" s="231">
        <f>IFERROR(VLOOKUP(E95,Préroulés_Hybride[],17,FALSE),"-")</f>
        <v>10</v>
      </c>
      <c r="H95" s="170">
        <v>0.11</v>
      </c>
      <c r="I95" s="170">
        <v>0.11</v>
      </c>
      <c r="J95" s="229" t="str">
        <f>IFERROR(VLOOKUP(E95,Préroulés_Hybride[],9,FALSE),"-")</f>
        <v>Fruité / Sucré</v>
      </c>
      <c r="K95" s="213" t="str">
        <f>IFERROR(VLOOKUP(E95,Préroulés_Hybride[],3,FALSE),"-")</f>
        <v>Qc</v>
      </c>
    </row>
    <row r="96" spans="1:11" ht="23.25" customHeight="1">
      <c r="A96" s="196">
        <f>IFERROR(VLOOKUP(E96,Préroulés_Hybride[],12,FALSE),"-")</f>
        <v>2</v>
      </c>
      <c r="B96" s="165" t="str">
        <f>IFERROR(VLOOKUP(E96,Préroulés_Hybride[],13,FALSE),"-")</f>
        <v>x</v>
      </c>
      <c r="C96" s="166">
        <f>IFERROR(VLOOKUP(E96,Préroulés_Hybride[],14,FALSE),"-")</f>
        <v>0.35</v>
      </c>
      <c r="D96" s="220" t="str">
        <f>IFERROR(VLOOKUP(E96,Préroulés_Hybride[],15,FALSE),"-")</f>
        <v>g</v>
      </c>
      <c r="E96" s="198" t="s">
        <v>87</v>
      </c>
      <c r="F96" s="527" t="str">
        <f>IFERROR(VLOOKUP(E96,Préroulés_Hybride[],6,FALSE),"-")</f>
        <v>Color Cannabis</v>
      </c>
      <c r="G96" s="231">
        <f>IFERROR(VLOOKUP(E96,Préroulés_Hybride[],17,FALSE),"-")</f>
        <v>8.1</v>
      </c>
      <c r="H96" s="170">
        <v>0.05</v>
      </c>
      <c r="I96" s="170">
        <v>0.09</v>
      </c>
      <c r="J96" s="229" t="str">
        <f>IFERROR(VLOOKUP(E96,Préroulés_Hybride[],9,FALSE),"-")</f>
        <v>Floral / Fruité</v>
      </c>
      <c r="K96" s="213" t="str">
        <f>IFERROR(VLOOKUP(E96,Préroulés_Hybride[],3,FALSE),"-")</f>
        <v>-</v>
      </c>
    </row>
    <row r="97" spans="1:11" ht="23.25" customHeight="1">
      <c r="A97" s="288">
        <f>IFERROR(VLOOKUP(E97,Préroulés_Hybride[],12,FALSE),"-")</f>
        <v>2</v>
      </c>
      <c r="B97" s="165" t="str">
        <f>IFERROR(VLOOKUP(E97,Préroulés_Hybride[],13,FALSE),"-")</f>
        <v>x</v>
      </c>
      <c r="C97" s="166">
        <f>IFERROR(VLOOKUP(E97,Préroulés_Hybride[],14,FALSE),"-")</f>
        <v>0.4</v>
      </c>
      <c r="D97" s="220" t="str">
        <f>IFERROR(VLOOKUP(E97,Préroulés_Hybride[],15,FALSE),"-")</f>
        <v>g</v>
      </c>
      <c r="E97" s="198" t="s">
        <v>176</v>
      </c>
      <c r="F97" s="527" t="str">
        <f>IFERROR(VLOOKUP(E97,Préroulés_Hybride[],6,FALSE),"-")</f>
        <v>Bud Lafleur</v>
      </c>
      <c r="G97" s="498">
        <f>IFERROR(VLOOKUP(E97,Préroulés_Hybride[],17,FALSE),"-")</f>
        <v>7.8</v>
      </c>
      <c r="H97" s="170">
        <v>0.04</v>
      </c>
      <c r="I97" s="170">
        <v>7.0000000000000007E-2</v>
      </c>
      <c r="J97" s="229" t="str">
        <f>IFERROR(VLOOKUP(E97,Préroulés_Hybride[],9,FALSE),"-")</f>
        <v>Fruité / Sucré</v>
      </c>
      <c r="K97" s="213" t="str">
        <f>IFERROR(VLOOKUP(E97,Préroulés_Hybride[],3,FALSE),"-")</f>
        <v>Qc</v>
      </c>
    </row>
    <row r="98" spans="1:11" ht="23.25" customHeight="1">
      <c r="A98" s="288">
        <f>IFERROR(VLOOKUP(E98,Préroulés_Hybride[],12,FALSE),"-")</f>
        <v>3</v>
      </c>
      <c r="B98" s="165" t="str">
        <f>IFERROR(VLOOKUP(E98,Préroulés_Hybride[],13,FALSE),"-")</f>
        <v>x</v>
      </c>
      <c r="C98" s="166">
        <f>IFERROR(VLOOKUP(E98,Préroulés_Hybride[],14,FALSE),"-")</f>
        <v>0.5</v>
      </c>
      <c r="D98" s="220" t="str">
        <f>IFERROR(VLOOKUP(E98,Préroulés_Hybride[],15,FALSE),"-")</f>
        <v>g</v>
      </c>
      <c r="E98" s="198" t="s">
        <v>177</v>
      </c>
      <c r="F98" s="527" t="str">
        <f>IFERROR(VLOOKUP(E98,Préroulés_Hybride[],6,FALSE),"-")</f>
        <v>IRONY</v>
      </c>
      <c r="G98" s="231">
        <f>IFERROR(VLOOKUP(E98,Préroulés_Hybride[],17,FALSE),"-")</f>
        <v>20</v>
      </c>
      <c r="H98" s="170" t="s">
        <v>276</v>
      </c>
      <c r="I98" s="170" t="s">
        <v>277</v>
      </c>
      <c r="J98" s="229" t="str">
        <f>IFERROR(VLOOKUP(E98,Préroulés_Hybride[],9,FALSE),"-")</f>
        <v>- / -</v>
      </c>
      <c r="K98" s="213" t="str">
        <f>IFERROR(VLOOKUP(E98,Préroulés_Hybride[],3,FALSE),"-")</f>
        <v>Qc</v>
      </c>
    </row>
    <row r="99" spans="1:11" ht="23.25" customHeight="1">
      <c r="A99" s="288">
        <f>IFERROR(VLOOKUP(E99,Préroulés_Hybride[],12,FALSE),"-")</f>
        <v>3</v>
      </c>
      <c r="B99" s="165" t="str">
        <f>IFERROR(VLOOKUP(E99,Préroulés_Hybride[],13,FALSE),"-")</f>
        <v>x</v>
      </c>
      <c r="C99" s="166">
        <f>IFERROR(VLOOKUP(E99,Préroulés_Hybride[],14,FALSE),"-")</f>
        <v>0.5</v>
      </c>
      <c r="D99" s="220" t="str">
        <f>IFERROR(VLOOKUP(E99,Préroulés_Hybride[],15,FALSE),"-")</f>
        <v>g</v>
      </c>
      <c r="E99" s="198" t="s">
        <v>181</v>
      </c>
      <c r="F99" s="527" t="str">
        <f>IFERROR(VLOOKUP(E99,Préroulés_Hybride[],6,FALSE),"-")</f>
        <v>Groupe SûrNaturel</v>
      </c>
      <c r="G99" s="498">
        <f>IFERROR(VLOOKUP(E99,Préroulés_Hybride[],17,FALSE),"-")</f>
        <v>13.1</v>
      </c>
      <c r="H99" s="170">
        <v>0.28999999999999998</v>
      </c>
      <c r="I99" s="170" t="s">
        <v>42</v>
      </c>
      <c r="J99" s="229" t="str">
        <f>IFERROR(VLOOKUP(E99,Préroulés_Hybride[],9,FALSE),"-")</f>
        <v>Floral / Sucré</v>
      </c>
      <c r="K99" s="213" t="str">
        <f>IFERROR(VLOOKUP(E99,Préroulés_Hybride[],3,FALSE),"-")</f>
        <v>Qc</v>
      </c>
    </row>
    <row r="100" spans="1:11" ht="23.25" customHeight="1">
      <c r="A100" s="196">
        <f>IFERROR(VLOOKUP(E100,Préroulés_Hybride[],12,FALSE),"-")</f>
        <v>3</v>
      </c>
      <c r="B100" s="165" t="str">
        <f>IFERROR(VLOOKUP(E100,Préroulés_Hybride[],13,FALSE),"-")</f>
        <v>x</v>
      </c>
      <c r="C100" s="166">
        <f>IFERROR(VLOOKUP(E100,Préroulés_Hybride[],14,FALSE),"-")</f>
        <v>0.75</v>
      </c>
      <c r="D100" s="220" t="str">
        <f>IFERROR(VLOOKUP(E100,Préroulés_Hybride[],15,FALSE),"-")</f>
        <v>g</v>
      </c>
      <c r="E100" s="198" t="s">
        <v>227</v>
      </c>
      <c r="F100" s="527" t="str">
        <f>IFERROR(VLOOKUP(E100,Préroulés_Hybride[],6,FALSE),"-")</f>
        <v>Back Forty</v>
      </c>
      <c r="G100" s="231">
        <f>IFERROR(VLOOKUP(E100,Préroulés_Hybride[],17,FALSE),"-")</f>
        <v>18.100000000000001</v>
      </c>
      <c r="H100" s="170">
        <v>0.28000000000000003</v>
      </c>
      <c r="I100" s="170" t="s">
        <v>42</v>
      </c>
      <c r="J100" s="229" t="str">
        <f>IFERROR(VLOOKUP(E100,Préroulés_Hybride[],9,FALSE),"-")</f>
        <v>Sucré / Diesel</v>
      </c>
      <c r="K100" s="213" t="str">
        <f>IFERROR(VLOOKUP(E100,Préroulés_Hybride[],3,FALSE),"-")</f>
        <v>-</v>
      </c>
    </row>
    <row r="101" spans="1:11" ht="23.25" customHeight="1">
      <c r="A101" s="196">
        <f>IFERROR(VLOOKUP(E101,Préroulés_Hybride[],12,FALSE),"-")</f>
        <v>3</v>
      </c>
      <c r="B101" s="165" t="str">
        <f>IFERROR(VLOOKUP(E101,Préroulés_Hybride[],13,FALSE),"-")</f>
        <v>x</v>
      </c>
      <c r="C101" s="166">
        <f>IFERROR(VLOOKUP(E101,Préroulés_Hybride[],14,FALSE),"-")</f>
        <v>0.5</v>
      </c>
      <c r="D101" s="220" t="str">
        <f>IFERROR(VLOOKUP(E101,Préroulés_Hybride[],15,FALSE),"-")</f>
        <v>g</v>
      </c>
      <c r="E101" s="198" t="s">
        <v>180</v>
      </c>
      <c r="F101" s="527" t="str">
        <f>IFERROR(VLOOKUP(E101,Préroulés_Hybride[],6,FALSE),"-")</f>
        <v>Next Friday</v>
      </c>
      <c r="G101" s="231">
        <f>IFERROR(VLOOKUP(E101,Préroulés_Hybride[],17,FALSE),"-")</f>
        <v>22.6</v>
      </c>
      <c r="H101" s="170">
        <v>0.28000000000000003</v>
      </c>
      <c r="I101" s="170"/>
      <c r="J101" s="229" t="str">
        <f>IFERROR(VLOOKUP(E101,Préroulés_Hybride[],9,FALSE),"-")</f>
        <v>Floral / -</v>
      </c>
      <c r="K101" s="213" t="str">
        <f>IFERROR(VLOOKUP(E101,Préroulés_Hybride[],3,FALSE),"-")</f>
        <v>-</v>
      </c>
    </row>
    <row r="102" spans="1:11" ht="23.25" customHeight="1">
      <c r="A102" s="288">
        <f>IFERROR(VLOOKUP(E102,Préroulés_Hybride[],12,FALSE),"-")</f>
        <v>3</v>
      </c>
      <c r="B102" s="165" t="str">
        <f>IFERROR(VLOOKUP(E102,Préroulés_Hybride[],13,FALSE),"-")</f>
        <v>x</v>
      </c>
      <c r="C102" s="166">
        <f>IFERROR(VLOOKUP(E102,Préroulés_Hybride[],14,FALSE),"-")</f>
        <v>0.5</v>
      </c>
      <c r="D102" s="220" t="str">
        <f>IFERROR(VLOOKUP(E102,Préroulés_Hybride[],15,FALSE),"-")</f>
        <v>g</v>
      </c>
      <c r="E102" s="198" t="s">
        <v>235</v>
      </c>
      <c r="F102" s="527" t="str">
        <f>IFERROR(VLOOKUP(E102,Préroulés_Hybride[],6,FALSE),"-")</f>
        <v>Celebrity</v>
      </c>
      <c r="G102" s="231">
        <f>IFERROR(VLOOKUP(E102,Préroulés_Hybride[],17,FALSE),"-")</f>
        <v>14.8</v>
      </c>
      <c r="H102" s="170">
        <v>0.27</v>
      </c>
      <c r="I102" s="170"/>
      <c r="J102" s="229" t="str">
        <f>IFERROR(VLOOKUP(E102,Préroulés_Hybride[],9,FALSE),"-")</f>
        <v>Floral / -</v>
      </c>
      <c r="K102" s="213" t="str">
        <f>IFERROR(VLOOKUP(E102,Préroulés_Hybride[],3,FALSE),"-")</f>
        <v>Qc</v>
      </c>
    </row>
    <row r="103" spans="1:11" ht="23.25" customHeight="1">
      <c r="A103" s="288">
        <f>IFERROR(VLOOKUP(E103,Préroulés_Hybride[],12,FALSE),"-")</f>
        <v>3</v>
      </c>
      <c r="B103" s="165" t="str">
        <f>IFERROR(VLOOKUP(E103,Préroulés_Hybride[],13,FALSE),"-")</f>
        <v>x</v>
      </c>
      <c r="C103" s="166">
        <f>IFERROR(VLOOKUP(E103,Préroulés_Hybride[],14,FALSE),"-")</f>
        <v>0.5</v>
      </c>
      <c r="D103" s="220" t="str">
        <f>IFERROR(VLOOKUP(E103,Préroulés_Hybride[],15,FALSE),"-")</f>
        <v>g</v>
      </c>
      <c r="E103" s="198" t="s">
        <v>226</v>
      </c>
      <c r="F103" s="527" t="str">
        <f>IFERROR(VLOOKUP(E103,Préroulés_Hybride[],6,FALSE),"-")</f>
        <v>Carmel Cannabis</v>
      </c>
      <c r="G103" s="231">
        <f>IFERROR(VLOOKUP(E103,Préroulés_Hybride[],17,FALSE),"-")</f>
        <v>16.600000000000001</v>
      </c>
      <c r="H103" s="170">
        <v>0.26</v>
      </c>
      <c r="I103" s="170"/>
      <c r="J103" s="229" t="str">
        <f>IFERROR(VLOOKUP(E103,Préroulés_Hybride[],9,FALSE),"-")</f>
        <v>- / -</v>
      </c>
      <c r="K103" s="213" t="str">
        <f>IFERROR(VLOOKUP(E103,Préroulés_Hybride[],3,FALSE),"-")</f>
        <v>-</v>
      </c>
    </row>
    <row r="104" spans="1:11" ht="23.25" customHeight="1">
      <c r="A104" s="288">
        <f>IFERROR(VLOOKUP(E104,Préroulés_Hybride[],12,FALSE),"-")</f>
        <v>3</v>
      </c>
      <c r="B104" s="165" t="str">
        <f>IFERROR(VLOOKUP(E104,Préroulés_Hybride[],13,FALSE),"-")</f>
        <v>x</v>
      </c>
      <c r="C104" s="166">
        <f>IFERROR(VLOOKUP(E104,Préroulés_Hybride[],14,FALSE),"-")</f>
        <v>0.5</v>
      </c>
      <c r="D104" s="220" t="str">
        <f>IFERROR(VLOOKUP(E104,Préroulés_Hybride[],15,FALSE),"-")</f>
        <v>g</v>
      </c>
      <c r="E104" s="198" t="s">
        <v>182</v>
      </c>
      <c r="F104" s="527" t="str">
        <f>IFERROR(VLOOKUP(E104,Préroulés_Hybride[],6,FALSE),"-")</f>
        <v>Qcgoldtech</v>
      </c>
      <c r="G104" s="231">
        <f>IFERROR(VLOOKUP(E104,Préroulés_Hybride[],17,FALSE),"-")</f>
        <v>13</v>
      </c>
      <c r="H104" s="170">
        <v>0.26</v>
      </c>
      <c r="I104" s="170" t="s">
        <v>42</v>
      </c>
      <c r="J104" s="229" t="str">
        <f>IFERROR(VLOOKUP(E104,Préroulés_Hybride[],9,FALSE),"-")</f>
        <v>Boisé / Sucré</v>
      </c>
      <c r="K104" s="213" t="str">
        <f>IFERROR(VLOOKUP(E104,Préroulés_Hybride[],3,FALSE),"-")</f>
        <v>Qc</v>
      </c>
    </row>
    <row r="105" spans="1:11" ht="23.25" customHeight="1">
      <c r="A105" s="196">
        <f>IFERROR(VLOOKUP(E105,Préroulés_Hybride[],12,FALSE),"-")</f>
        <v>3</v>
      </c>
      <c r="B105" s="165" t="str">
        <f>IFERROR(VLOOKUP(E105,Préroulés_Hybride[],13,FALSE),"-")</f>
        <v>x</v>
      </c>
      <c r="C105" s="166">
        <f>IFERROR(VLOOKUP(E105,Préroulés_Hybride[],14,FALSE),"-")</f>
        <v>0.7</v>
      </c>
      <c r="D105" s="220" t="str">
        <f>IFERROR(VLOOKUP(E105,Préroulés_Hybride[],15,FALSE),"-")</f>
        <v>g</v>
      </c>
      <c r="E105" s="198" t="s">
        <v>228</v>
      </c>
      <c r="F105" s="527" t="str">
        <f>IFERROR(VLOOKUP(E105,Préroulés_Hybride[],6,FALSE),"-")</f>
        <v>Rilaxe</v>
      </c>
      <c r="G105" s="231">
        <f>IFERROR(VLOOKUP(E105,Préroulés_Hybride[],17,FALSE),"-")</f>
        <v>19.2</v>
      </c>
      <c r="H105" s="170">
        <v>0.24</v>
      </c>
      <c r="I105" s="170" t="s">
        <v>42</v>
      </c>
      <c r="J105" s="229" t="str">
        <f>IFERROR(VLOOKUP(E105,Préroulés_Hybride[],9,FALSE),"-")</f>
        <v>Diesel / Sucre</v>
      </c>
      <c r="K105" s="213" t="str">
        <f>IFERROR(VLOOKUP(E105,Préroulés_Hybride[],3,FALSE),"-")</f>
        <v>Qc</v>
      </c>
    </row>
    <row r="106" spans="1:11" ht="23.25" customHeight="1">
      <c r="A106" s="196">
        <f>IFERROR(VLOOKUP(E106,Préroulés_Hybride[],12,FALSE),"-")</f>
        <v>3</v>
      </c>
      <c r="B106" s="165" t="str">
        <f>IFERROR(VLOOKUP(E106,Préroulés_Hybride[],13,FALSE),"-")</f>
        <v>x</v>
      </c>
      <c r="C106" s="166">
        <f>IFERROR(VLOOKUP(E106,Préroulés_Hybride[],14,FALSE),"-")</f>
        <v>0.5</v>
      </c>
      <c r="D106" s="220" t="str">
        <f>IFERROR(VLOOKUP(E106,Préroulés_Hybride[],15,FALSE),"-")</f>
        <v>g</v>
      </c>
      <c r="E106" s="198" t="s">
        <v>184</v>
      </c>
      <c r="F106" s="527" t="str">
        <f>IFERROR(VLOOKUP(E106,Préroulés_Hybride[],6,FALSE),"-")</f>
        <v>Fleurs de Chez Nous</v>
      </c>
      <c r="G106" s="231">
        <f>IFERROR(VLOOKUP(E106,Préroulés_Hybride[],17,FALSE),"-")</f>
        <v>13.8</v>
      </c>
      <c r="H106" s="170">
        <v>0.22</v>
      </c>
      <c r="I106" s="170" t="s">
        <v>42</v>
      </c>
      <c r="J106" s="229" t="str">
        <f>IFERROR(VLOOKUP(E106,Préroulés_Hybride[],9,FALSE),"-")</f>
        <v>Fruité / Citronné</v>
      </c>
      <c r="K106" s="213" t="str">
        <f>IFERROR(VLOOKUP(E106,Préroulés_Hybride[],3,FALSE),"-")</f>
        <v>Qc</v>
      </c>
    </row>
    <row r="107" spans="1:11" ht="23.25" customHeight="1">
      <c r="A107" s="196">
        <f>IFERROR(VLOOKUP(E107,Préroulés_Hybride[],12,FALSE),"-")</f>
        <v>3</v>
      </c>
      <c r="B107" s="165" t="str">
        <f>IFERROR(VLOOKUP(E107,Préroulés_Hybride[],13,FALSE),"-")</f>
        <v>x</v>
      </c>
      <c r="C107" s="166">
        <f>IFERROR(VLOOKUP(E107,Préroulés_Hybride[],14,FALSE),"-")</f>
        <v>0.5</v>
      </c>
      <c r="D107" s="220" t="str">
        <f>IFERROR(VLOOKUP(E107,Préroulés_Hybride[],15,FALSE),"-")</f>
        <v>g</v>
      </c>
      <c r="E107" s="198" t="s">
        <v>185</v>
      </c>
      <c r="F107" s="527" t="str">
        <f>IFERROR(VLOOKUP(E107,Préroulés_Hybride[],6,FALSE),"-")</f>
        <v>Vert</v>
      </c>
      <c r="G107" s="231">
        <f>IFERROR(VLOOKUP(E107,Préroulés_Hybride[],17,FALSE),"-")</f>
        <v>13.2</v>
      </c>
      <c r="H107" s="170">
        <v>0.21</v>
      </c>
      <c r="I107" s="170" t="s">
        <v>42</v>
      </c>
      <c r="J107" s="229" t="str">
        <f>IFERROR(VLOOKUP(E107,Préroulés_Hybride[],9,FALSE),"-")</f>
        <v>Moufette / Terreux</v>
      </c>
      <c r="K107" s="213" t="str">
        <f>IFERROR(VLOOKUP(E107,Préroulés_Hybride[],3,FALSE),"-")</f>
        <v>Qc</v>
      </c>
    </row>
    <row r="108" spans="1:11" ht="23.25" customHeight="1">
      <c r="A108" s="288">
        <f>IFERROR(VLOOKUP(E108,Préroulés_Hybride[],12,FALSE),"-")</f>
        <v>3</v>
      </c>
      <c r="B108" s="165" t="str">
        <f>IFERROR(VLOOKUP(E108,Préroulés_Hybride[],13,FALSE),"-")</f>
        <v>x</v>
      </c>
      <c r="C108" s="166">
        <f>IFERROR(VLOOKUP(E108,Préroulés_Hybride[],14,FALSE),"-")</f>
        <v>0.5</v>
      </c>
      <c r="D108" s="220" t="str">
        <f>IFERROR(VLOOKUP(E108,Préroulés_Hybride[],15,FALSE),"-")</f>
        <v>g</v>
      </c>
      <c r="E108" s="874" t="s">
        <v>183</v>
      </c>
      <c r="F108" s="527" t="str">
        <f>IFERROR(VLOOKUP(E108,Préroulés_Hybride[],6,FALSE),"-")</f>
        <v>Promenade</v>
      </c>
      <c r="G108" s="498">
        <f>IFERROR(VLOOKUP(E108,Préroulés_Hybride[],17,FALSE),"-")</f>
        <v>10.6</v>
      </c>
      <c r="H108" s="170">
        <v>0.19</v>
      </c>
      <c r="I108" s="170"/>
      <c r="J108" s="229" t="str">
        <f>IFERROR(VLOOKUP(E108,Préroulés_Hybride[],9,FALSE),"-")</f>
        <v>Fruité / Sucré</v>
      </c>
      <c r="K108" s="213" t="str">
        <f>IFERROR(VLOOKUP(E108,Préroulés_Hybride[],3,FALSE),"-")</f>
        <v>-</v>
      </c>
    </row>
    <row r="109" spans="1:11" ht="23.25" customHeight="1">
      <c r="A109" s="288">
        <f>IFERROR(VLOOKUP(E109,Préroulés_Hybride[],12,FALSE),"-")</f>
        <v>3</v>
      </c>
      <c r="B109" s="165" t="str">
        <f>IFERROR(VLOOKUP(E109,Préroulés_Hybride[],13,FALSE),"-")</f>
        <v>x</v>
      </c>
      <c r="C109" s="166">
        <f>IFERROR(VLOOKUP(E109,Préroulés_Hybride[],14,FALSE),"-")</f>
        <v>0.5</v>
      </c>
      <c r="D109" s="197" t="str">
        <f>IFERROR(VLOOKUP(E109,Préroulés_Hybride[],15,FALSE),"-")</f>
        <v>g</v>
      </c>
      <c r="E109" s="198" t="s">
        <v>91</v>
      </c>
      <c r="F109" s="305" t="str">
        <f>IFERROR(VLOOKUP(E109,Préroulés_Hybride[],6,FALSE),"-")</f>
        <v>Dubon</v>
      </c>
      <c r="G109" s="210">
        <f>IFERROR(VLOOKUP(E109,Préroulés_Hybride[],17,FALSE),"-")</f>
        <v>13.8</v>
      </c>
      <c r="H109" s="170">
        <v>0.18</v>
      </c>
      <c r="I109" s="170" t="s">
        <v>42</v>
      </c>
      <c r="J109" s="172" t="str">
        <f>IFERROR(VLOOKUP(E109,Préroulés_Hybride[],9,FALSE),"-")</f>
        <v>Terreux / Boisé</v>
      </c>
      <c r="K109" s="213" t="str">
        <f>IFERROR(VLOOKUP(E109,Préroulés_Hybride[],3,FALSE),"-")</f>
        <v>-</v>
      </c>
    </row>
    <row r="110" spans="1:11" ht="23.25" customHeight="1">
      <c r="A110" s="196">
        <f>IFERROR(VLOOKUP(E110,Préroulés_Hybride[],12,FALSE),"-")</f>
        <v>3</v>
      </c>
      <c r="B110" s="165" t="str">
        <f>IFERROR(VLOOKUP(E110,Préroulés_Hybride[],13,FALSE),"-")</f>
        <v>x</v>
      </c>
      <c r="C110" s="166">
        <f>IFERROR(VLOOKUP(E110,Préroulés_Hybride[],14,FALSE),"-")</f>
        <v>0.66</v>
      </c>
      <c r="D110" s="220" t="str">
        <f>IFERROR(VLOOKUP(E110,Préroulés_Hybride[],15,FALSE),"-")</f>
        <v>g</v>
      </c>
      <c r="E110" s="874" t="s">
        <v>186</v>
      </c>
      <c r="F110" s="527" t="str">
        <f>IFERROR(VLOOKUP(E110,Préroulés_Hybride[],6,FALSE),"-")</f>
        <v>Green Joy</v>
      </c>
      <c r="G110" s="231">
        <f>IFERROR(VLOOKUP(E110,Préroulés_Hybride[],17,FALSE),"-")</f>
        <v>19.899999999999999</v>
      </c>
      <c r="H110" s="170">
        <v>0.11</v>
      </c>
      <c r="I110" s="170">
        <v>0.15</v>
      </c>
      <c r="J110" s="229" t="str">
        <f>IFERROR(VLOOKUP(E110,Préroulés_Hybride[],9,FALSE),"-")</f>
        <v>- / -</v>
      </c>
      <c r="K110" s="213" t="str">
        <f>IFERROR(VLOOKUP(E110,Préroulés_Hybride[],3,FALSE),"-")</f>
        <v>Qc</v>
      </c>
    </row>
    <row r="111" spans="1:11" ht="23.25" customHeight="1">
      <c r="A111" s="288">
        <f>IFERROR(VLOOKUP(E111,Préroulés_Hybride[],12,FALSE),"-")</f>
        <v>3</v>
      </c>
      <c r="B111" s="165" t="str">
        <f>IFERROR(VLOOKUP(E111,Préroulés_Hybride[],13,FALSE),"-")</f>
        <v>x</v>
      </c>
      <c r="C111" s="166">
        <f>IFERROR(VLOOKUP(E111,Préroulés_Hybride[],14,FALSE),"-")</f>
        <v>0.5</v>
      </c>
      <c r="D111" s="197" t="str">
        <f>IFERROR(VLOOKUP(E111,Préroulés_Hybride[],15,FALSE),"-")</f>
        <v>g</v>
      </c>
      <c r="E111" s="198" t="s">
        <v>93</v>
      </c>
      <c r="F111" s="907" t="str">
        <f>IFERROR(VLOOKUP(E111,Préroulés_Hybride[],6,FALSE),"-")</f>
        <v>Twd.</v>
      </c>
      <c r="G111" s="231">
        <f>IFERROR(VLOOKUP(E111,Préroulés_Hybride[],17,FALSE),"-")</f>
        <v>10.199999999999999</v>
      </c>
      <c r="H111" s="170">
        <v>7.0000000000000007E-2</v>
      </c>
      <c r="I111" s="170">
        <v>0.06</v>
      </c>
      <c r="J111" s="229" t="str">
        <f>IFERROR(VLOOKUP(E111,Préroulés_Hybride[],9,FALSE),"-")</f>
        <v>- / -</v>
      </c>
      <c r="K111" s="213" t="str">
        <f>IFERROR(VLOOKUP(E111,Préroulés_Hybride[],3,FALSE),"-")</f>
        <v>-</v>
      </c>
    </row>
    <row r="112" spans="1:11" ht="23.25" customHeight="1">
      <c r="A112" s="288">
        <f>IFERROR(VLOOKUP(E112,Préroulés_Hybride[],12,FALSE),"-")</f>
        <v>3</v>
      </c>
      <c r="B112" s="165" t="str">
        <f>IFERROR(VLOOKUP(E112,Préroulés_Hybride[],13,FALSE),"-")</f>
        <v>x</v>
      </c>
      <c r="C112" s="166">
        <f>IFERROR(VLOOKUP(E112,Préroulés_Hybride[],14,FALSE),"-")</f>
        <v>0.35</v>
      </c>
      <c r="D112" s="220" t="str">
        <f>IFERROR(VLOOKUP(E112,Préroulés_Hybride[],15,FALSE),"-")</f>
        <v>g</v>
      </c>
      <c r="E112" s="198" t="s">
        <v>229</v>
      </c>
      <c r="F112" s="527" t="str">
        <f>IFERROR(VLOOKUP(E112,Préroulés_Hybride[],6,FALSE),"-")</f>
        <v>Six Lunes</v>
      </c>
      <c r="G112" s="231">
        <f>IFERROR(VLOOKUP(E112,Préroulés_Hybride[],17,FALSE),"-")</f>
        <v>10.1</v>
      </c>
      <c r="H112" s="170">
        <v>0</v>
      </c>
      <c r="I112" s="170">
        <v>0.15</v>
      </c>
      <c r="J112" s="229" t="str">
        <f>IFERROR(VLOOKUP(E112,Préroulés_Hybride[],9,FALSE),"-")</f>
        <v>- / -</v>
      </c>
      <c r="K112" s="213" t="str">
        <f>IFERROR(VLOOKUP(E112,Préroulés_Hybride[],3,FALSE),"-")</f>
        <v>Qc</v>
      </c>
    </row>
    <row r="113" spans="1:11" ht="23.25" customHeight="1">
      <c r="A113" s="288">
        <f>IFERROR(VLOOKUP(E113,Préroulés_Hybride[],12,FALSE),"-")</f>
        <v>4</v>
      </c>
      <c r="B113" s="165" t="str">
        <f>IFERROR(VLOOKUP(E113,Préroulés_Hybride[],13,FALSE),"-")</f>
        <v>x</v>
      </c>
      <c r="C113" s="166">
        <f>IFERROR(VLOOKUP(E113,Préroulés_Hybride[],14,FALSE),"-")</f>
        <v>0.25</v>
      </c>
      <c r="D113" s="220" t="str">
        <f>IFERROR(VLOOKUP(E113,Préroulés_Hybride[],15,FALSE),"-")</f>
        <v>g</v>
      </c>
      <c r="E113" s="198" t="s">
        <v>187</v>
      </c>
      <c r="F113" s="527" t="str">
        <f>IFERROR(VLOOKUP(E113,Préroulés_Hybride[],6,FALSE),"-")</f>
        <v>IRONY</v>
      </c>
      <c r="G113" s="231">
        <f>IFERROR(VLOOKUP(E113,Préroulés_Hybride[],17,FALSE),"-")</f>
        <v>10</v>
      </c>
      <c r="H113" s="170">
        <v>0.15</v>
      </c>
      <c r="I113" s="170" t="s">
        <v>42</v>
      </c>
      <c r="J113" s="229" t="str">
        <f>IFERROR(VLOOKUP(E113,Préroulés_Hybride[],9,FALSE),"-")</f>
        <v>Citronné / Sucré</v>
      </c>
      <c r="K113" s="213" t="str">
        <f>IFERROR(VLOOKUP(E113,Préroulés_Hybride[],3,FALSE),"-")</f>
        <v>Qc</v>
      </c>
    </row>
    <row r="114" spans="1:11" ht="23.25" customHeight="1">
      <c r="A114" s="196">
        <f>IFERROR(VLOOKUP(E114,Préroulés_Hybride[],12,FALSE),"-")</f>
        <v>5</v>
      </c>
      <c r="B114" s="165" t="str">
        <f>IFERROR(VLOOKUP(E114,Préroulés_Hybride[],13,FALSE),"-")</f>
        <v>x</v>
      </c>
      <c r="C114" s="166">
        <f>IFERROR(VLOOKUP(E114,Préroulés_Hybride[],14,FALSE),"-")</f>
        <v>0.5</v>
      </c>
      <c r="D114" s="220" t="str">
        <f>IFERROR(VLOOKUP(E114,Préroulés_Hybride[],15,FALSE),"-")</f>
        <v>g</v>
      </c>
      <c r="E114" s="198" t="s">
        <v>189</v>
      </c>
      <c r="F114" s="892" t="str">
        <f>IFERROR(VLOOKUP(E114,Préroulés_Hybride[],6,FALSE),"-")</f>
        <v>QcGoldtech</v>
      </c>
      <c r="G114" s="231">
        <f>IFERROR(VLOOKUP(E114,Préroulés_Hybride[],17,FALSE),"-")</f>
        <v>22.2</v>
      </c>
      <c r="H114" s="170">
        <v>0.28999999999999998</v>
      </c>
      <c r="I114" s="170" t="s">
        <v>42</v>
      </c>
      <c r="J114" s="229" t="str">
        <f>IFERROR(VLOOKUP(E114,Préroulés_Hybride[],9,FALSE),"-")</f>
        <v>Épicé / Terreux</v>
      </c>
      <c r="K114" s="213" t="str">
        <f>IFERROR(VLOOKUP(E114,Préroulés_Hybride[],3,FALSE),"-")</f>
        <v>Qc</v>
      </c>
    </row>
    <row r="115" spans="1:11" ht="23.25" customHeight="1">
      <c r="A115" s="196">
        <f>IFERROR(VLOOKUP(E115,Préroulés_Hybride[],12,FALSE),"-")</f>
        <v>5</v>
      </c>
      <c r="B115" s="165" t="str">
        <f>IFERROR(VLOOKUP(E115,Préroulés_Hybride[],13,FALSE),"-")</f>
        <v>x</v>
      </c>
      <c r="C115" s="166">
        <f>IFERROR(VLOOKUP(E115,Préroulés_Hybride[],14,FALSE),"-")</f>
        <v>0.5</v>
      </c>
      <c r="D115" s="220" t="str">
        <f>IFERROR(VLOOKUP(E115,Préroulés_Hybride[],15,FALSE),"-")</f>
        <v>g</v>
      </c>
      <c r="E115" s="198" t="s">
        <v>98</v>
      </c>
      <c r="F115" s="527" t="str">
        <f>IFERROR(VLOOKUP(E115,Préroulés_Hybride[],6,FALSE),"-")</f>
        <v>Tribal</v>
      </c>
      <c r="G115" s="231">
        <f>IFERROR(VLOOKUP(E115,Préroulés_Hybride[],17,FALSE),"-")</f>
        <v>23</v>
      </c>
      <c r="H115" s="170">
        <v>0.28999999999999998</v>
      </c>
      <c r="I115" s="170" t="s">
        <v>42</v>
      </c>
      <c r="J115" s="229" t="str">
        <f>IFERROR(VLOOKUP(E115,Préroulés_Hybride[],9,FALSE),"-")</f>
        <v>Citronné / Diesel</v>
      </c>
      <c r="K115" s="213" t="str">
        <f>IFERROR(VLOOKUP(E115,Préroulés_Hybride[],3,FALSE),"-")</f>
        <v>Qc</v>
      </c>
    </row>
    <row r="116" spans="1:11" ht="23.25" customHeight="1">
      <c r="A116" s="196">
        <f>IFERROR(VLOOKUP(E116,Préroulés_Hybride[],12,FALSE),"-")</f>
        <v>5</v>
      </c>
      <c r="B116" s="165" t="str">
        <f>IFERROR(VLOOKUP(E116,Préroulés_Hybride[],13,FALSE),"-")</f>
        <v>x</v>
      </c>
      <c r="C116" s="166">
        <f>IFERROR(VLOOKUP(E116,Préroulés_Hybride[],14,FALSE),"-")</f>
        <v>0.5</v>
      </c>
      <c r="D116" s="220" t="str">
        <f>IFERROR(VLOOKUP(E116,Préroulés_Hybride[],15,FALSE),"-")</f>
        <v>g</v>
      </c>
      <c r="E116" s="198" t="s">
        <v>188</v>
      </c>
      <c r="F116" s="527" t="str">
        <f>IFERROR(VLOOKUP(E116,Préroulés_Hybride[],6,FALSE),"-")</f>
        <v>Ono Cannabis</v>
      </c>
      <c r="G116" s="231">
        <f>IFERROR(VLOOKUP(E116,Préroulés_Hybride[],17,FALSE),"-")</f>
        <v>24.9</v>
      </c>
      <c r="H116" s="170">
        <v>0.27</v>
      </c>
      <c r="I116" s="170" t="s">
        <v>42</v>
      </c>
      <c r="J116" s="229" t="str">
        <f>IFERROR(VLOOKUP(E116,Préroulés_Hybride[],9,FALSE),"-")</f>
        <v>Fruité / Sucré</v>
      </c>
      <c r="K116" s="213" t="str">
        <f>IFERROR(VLOOKUP(E116,Préroulés_Hybride[],3,FALSE),"-")</f>
        <v>Qc</v>
      </c>
    </row>
    <row r="117" spans="1:11" ht="22.5" customHeight="1">
      <c r="A117" s="196">
        <f>IFERROR(VLOOKUP(E117,Préroulés_Hybride[],12,FALSE),"-")</f>
        <v>5</v>
      </c>
      <c r="B117" s="165" t="str">
        <f>IFERROR(VLOOKUP(E117,Préroulés_Hybride[],13,FALSE),"-")</f>
        <v>x</v>
      </c>
      <c r="C117" s="166">
        <f>IFERROR(VLOOKUP(E117,Préroulés_Hybride[],14,FALSE),"-")</f>
        <v>0.5</v>
      </c>
      <c r="D117" s="220" t="str">
        <f>IFERROR(VLOOKUP(E117,Préroulés_Hybride[],15,FALSE),"-")</f>
        <v>g</v>
      </c>
      <c r="E117" s="198" t="s">
        <v>190</v>
      </c>
      <c r="F117" s="527" t="str">
        <f>IFERROR(VLOOKUP(E117,Préroulés_Hybride[],6,FALSE),"-")</f>
        <v>Cactus</v>
      </c>
      <c r="G117" s="231">
        <f>IFERROR(VLOOKUP(E117,Préroulés_Hybride[],17,FALSE),"-")</f>
        <v>24</v>
      </c>
      <c r="H117" s="170">
        <v>0.27</v>
      </c>
      <c r="I117" s="170" t="s">
        <v>42</v>
      </c>
      <c r="J117" s="229" t="str">
        <f>IFERROR(VLOOKUP(E117,Préroulés_Hybride[],9,FALSE),"-")</f>
        <v>Épicé / Terreux</v>
      </c>
      <c r="K117" s="213" t="str">
        <f>IFERROR(VLOOKUP(E117,Préroulés_Hybride[],3,FALSE),"-")</f>
        <v>Qc</v>
      </c>
    </row>
    <row r="118" spans="1:11" ht="22.5" customHeight="1">
      <c r="A118" s="196">
        <f>IFERROR(VLOOKUP(E118,Préroulés_Hybride[],12,FALSE),"-")</f>
        <v>5</v>
      </c>
      <c r="B118" s="165" t="str">
        <f>IFERROR(VLOOKUP(E118,Préroulés_Hybride[],13,FALSE),"-")</f>
        <v>x</v>
      </c>
      <c r="C118" s="166">
        <f>IFERROR(VLOOKUP(E118,Préroulés_Hybride[],14,FALSE),"-")</f>
        <v>0.33</v>
      </c>
      <c r="D118" s="220" t="str">
        <f>IFERROR(VLOOKUP(E118,Préroulés_Hybride[],15,FALSE),"-")</f>
        <v>g</v>
      </c>
      <c r="E118" s="198" t="s">
        <v>104</v>
      </c>
      <c r="F118" s="527" t="str">
        <f>IFERROR(VLOOKUP(E118,Préroulés_Hybride[],6,FALSE),"-")</f>
        <v>Pure Laine Cannabis</v>
      </c>
      <c r="G118" s="231">
        <f>IFERROR(VLOOKUP(E118,Préroulés_Hybride[],17,FALSE),"-")</f>
        <v>13.3</v>
      </c>
      <c r="H118" s="170">
        <v>0.26</v>
      </c>
      <c r="I118" s="170" t="s">
        <v>42</v>
      </c>
      <c r="J118" s="229" t="str">
        <f>IFERROR(VLOOKUP(E118,Préroulés_Hybride[],9,FALSE),"-")</f>
        <v>- / -</v>
      </c>
      <c r="K118" s="213" t="str">
        <f>IFERROR(VLOOKUP(E118,Préroulés_Hybride[],3,FALSE),"-")</f>
        <v>Qc</v>
      </c>
    </row>
    <row r="119" spans="1:11" ht="22.5" customHeight="1">
      <c r="A119" s="196">
        <f>IFERROR(VLOOKUP(E119,Préroulés_Hybride[],12,FALSE),"-")</f>
        <v>5</v>
      </c>
      <c r="B119" s="165" t="str">
        <f>IFERROR(VLOOKUP(E119,Préroulés_Hybride[],13,FALSE),"-")</f>
        <v>x</v>
      </c>
      <c r="C119" s="166">
        <f>IFERROR(VLOOKUP(E119,Préroulés_Hybride[],14,FALSE),"-")</f>
        <v>0.5</v>
      </c>
      <c r="D119" s="220" t="str">
        <f>IFERROR(VLOOKUP(E119,Préroulés_Hybride[],15,FALSE),"-")</f>
        <v>g</v>
      </c>
      <c r="E119" s="198" t="s">
        <v>107</v>
      </c>
      <c r="F119" s="527" t="str">
        <f>IFERROR(VLOOKUP(E119,Préroulés_Hybride[],6,FALSE),"-")</f>
        <v>DLYS</v>
      </c>
      <c r="G119" s="231">
        <f>IFERROR(VLOOKUP(E119,Préroulés_Hybride[],17,FALSE),"-")</f>
        <v>16.3</v>
      </c>
      <c r="H119" s="170">
        <v>0.24</v>
      </c>
      <c r="I119" s="170" t="s">
        <v>42</v>
      </c>
      <c r="J119" s="229" t="str">
        <f>IFERROR(VLOOKUP(E119,Préroulés_Hybride[],9,FALSE),"-")</f>
        <v>- / -</v>
      </c>
      <c r="K119" s="213" t="str">
        <f>IFERROR(VLOOKUP(E119,Préroulés_Hybride[],3,FALSE),"-")</f>
        <v>Qc</v>
      </c>
    </row>
    <row r="120" spans="1:11" ht="22.5" customHeight="1">
      <c r="A120" s="196">
        <f>IFERROR(VLOOKUP(E120,Préroulés_Hybride[],12,FALSE),"-")</f>
        <v>5</v>
      </c>
      <c r="B120" s="165" t="str">
        <f>IFERROR(VLOOKUP(E120,Préroulés_Hybride[],13,FALSE),"-")</f>
        <v>x</v>
      </c>
      <c r="C120" s="166">
        <f>IFERROR(VLOOKUP(E120,Préroulés_Hybride[],14,FALSE),"-")</f>
        <v>0.5</v>
      </c>
      <c r="D120" s="220" t="str">
        <f>IFERROR(VLOOKUP(E120,Préroulés_Hybride[],15,FALSE),"-")</f>
        <v>g</v>
      </c>
      <c r="E120" s="198" t="s">
        <v>191</v>
      </c>
      <c r="F120" s="527" t="str">
        <f>IFERROR(VLOOKUP(E120,Préroulés_Hybride[],6,FALSE),"-")</f>
        <v>Broken Coast</v>
      </c>
      <c r="G120" s="231">
        <f>IFERROR(VLOOKUP(E120,Préroulés_Hybride[],17,FALSE),"-")</f>
        <v>30.2</v>
      </c>
      <c r="H120" s="170">
        <v>0.24</v>
      </c>
      <c r="I120" s="170"/>
      <c r="J120" s="229" t="str">
        <f>IFERROR(VLOOKUP(E120,Préroulés_Hybride[],9,FALSE),"-")</f>
        <v>- / -</v>
      </c>
      <c r="K120" s="213" t="str">
        <f>IFERROR(VLOOKUP(E120,Préroulés_Hybride[],3,FALSE),"-")</f>
        <v>-</v>
      </c>
    </row>
    <row r="121" spans="1:11" ht="22.5" customHeight="1">
      <c r="A121" s="196">
        <f>IFERROR(VLOOKUP(E121,Préroulés_Hybride[],12,FALSE),"-")</f>
        <v>5</v>
      </c>
      <c r="B121" s="165" t="str">
        <f>IFERROR(VLOOKUP(E121,Préroulés_Hybride[],13,FALSE),"-")</f>
        <v>x</v>
      </c>
      <c r="C121" s="166">
        <f>IFERROR(VLOOKUP(E121,Préroulés_Hybride[],14,FALSE),"-")</f>
        <v>0.5</v>
      </c>
      <c r="D121" s="220" t="str">
        <f>IFERROR(VLOOKUP(E121,Préroulés_Hybride[],15,FALSE),"-")</f>
        <v>g</v>
      </c>
      <c r="E121" s="198" t="s">
        <v>192</v>
      </c>
      <c r="F121" s="527" t="str">
        <f>IFERROR(VLOOKUP(E121,Préroulés_Hybride[],6,FALSE),"-")</f>
        <v>QcGoldtech</v>
      </c>
      <c r="G121" s="231">
        <f>IFERROR(VLOOKUP(E121,Préroulés_Hybride[],17,FALSE),"-")</f>
        <v>20</v>
      </c>
      <c r="H121" s="170">
        <v>0.22</v>
      </c>
      <c r="I121" s="170" t="s">
        <v>42</v>
      </c>
      <c r="J121" s="229" t="str">
        <f>IFERROR(VLOOKUP(E121,Préroulés_Hybride[],9,FALSE),"-")</f>
        <v>Floral / Fruité</v>
      </c>
      <c r="K121" s="213" t="str">
        <f>IFERROR(VLOOKUP(E121,Préroulés_Hybride[],3,FALSE),"-")</f>
        <v>Qc</v>
      </c>
    </row>
    <row r="122" spans="1:11" ht="22.5" customHeight="1">
      <c r="A122" s="196">
        <f>IFERROR(VLOOKUP(E122,Préroulés_Hybride[],12,FALSE),"-")</f>
        <v>5</v>
      </c>
      <c r="B122" s="165" t="str">
        <f>IFERROR(VLOOKUP(E122,Préroulés_Hybride[],13,FALSE),"-")</f>
        <v>x</v>
      </c>
      <c r="C122" s="166">
        <f>IFERROR(VLOOKUP(E122,Préroulés_Hybride[],14,FALSE),"-")</f>
        <v>0.5</v>
      </c>
      <c r="D122" s="220" t="str">
        <f>IFERROR(VLOOKUP(E122,Préroulés_Hybride[],15,FALSE),"-")</f>
        <v>g</v>
      </c>
      <c r="E122" s="198" t="s">
        <v>193</v>
      </c>
      <c r="F122" s="527" t="str">
        <f>IFERROR(VLOOKUP(E122,Préroulés_Hybride[],6,FALSE),"-")</f>
        <v>Clem &amp; Co</v>
      </c>
      <c r="G122" s="231">
        <f>IFERROR(VLOOKUP(E122,Préroulés_Hybride[],17,FALSE),"-")</f>
        <v>22.8</v>
      </c>
      <c r="H122" s="170">
        <v>0.09</v>
      </c>
      <c r="I122" s="170">
        <v>0.13</v>
      </c>
      <c r="J122" s="229" t="str">
        <f>IFERROR(VLOOKUP(E122,Préroulés_Hybride[],9,FALSE),"-")</f>
        <v>Fruité / Floral</v>
      </c>
      <c r="K122" s="213" t="str">
        <f>IFERROR(VLOOKUP(E122,Préroulés_Hybride[],3,FALSE),"-")</f>
        <v>Qc</v>
      </c>
    </row>
    <row r="123" spans="1:11" ht="22.5" customHeight="1">
      <c r="A123" s="196">
        <f>IFERROR(VLOOKUP(E123,Préroulés_Hybride[],12,FALSE),"-")</f>
        <v>5</v>
      </c>
      <c r="B123" s="165" t="str">
        <f>IFERROR(VLOOKUP(E123,Préroulés_Hybride[],13,FALSE),"-")</f>
        <v>x</v>
      </c>
      <c r="C123" s="166">
        <f>IFERROR(VLOOKUP(E123,Préroulés_Hybride[],14,FALSE),"-")</f>
        <v>0.5</v>
      </c>
      <c r="D123" s="220" t="str">
        <f>IFERROR(VLOOKUP(E123,Préroulés_Hybride[],15,FALSE),"-")</f>
        <v>g</v>
      </c>
      <c r="E123" s="198" t="s">
        <v>194</v>
      </c>
      <c r="F123" s="527" t="str">
        <f>IFERROR(VLOOKUP(E123,Préroulés_Hybride[],6,FALSE),"-")</f>
        <v>MicroCannabi</v>
      </c>
      <c r="G123" s="231">
        <f>IFERROR(VLOOKUP(E123,Préroulés_Hybride[],17,FALSE),"-")</f>
        <v>25</v>
      </c>
      <c r="H123" s="170">
        <v>0.08</v>
      </c>
      <c r="I123" s="170">
        <v>0.1</v>
      </c>
      <c r="J123" s="229" t="str">
        <f>IFERROR(VLOOKUP(E123,Préroulés_Hybride[],9,FALSE),"-")</f>
        <v>- / -</v>
      </c>
      <c r="K123" s="213" t="str">
        <f>IFERROR(VLOOKUP(E123,Préroulés_Hybride[],3,FALSE),"-")</f>
        <v>Qc</v>
      </c>
    </row>
    <row r="124" spans="1:11" ht="22.5" customHeight="1">
      <c r="A124" s="196">
        <f>IFERROR(VLOOKUP(E124,Préroulés_Hybride[],12,FALSE),"-")</f>
        <v>5</v>
      </c>
      <c r="B124" s="165" t="str">
        <f>IFERROR(VLOOKUP(E124,Préroulés_Hybride[],13,FALSE),"-")</f>
        <v>x</v>
      </c>
      <c r="C124" s="166">
        <f>IFERROR(VLOOKUP(E124,Préroulés_Hybride[],14,FALSE),"-")</f>
        <v>0.5</v>
      </c>
      <c r="D124" s="220" t="str">
        <f>IFERROR(VLOOKUP(E124,Préroulés_Hybride[],15,FALSE),"-")</f>
        <v>g</v>
      </c>
      <c r="E124" s="198" t="s">
        <v>230</v>
      </c>
      <c r="F124" s="527" t="str">
        <f>IFERROR(VLOOKUP(E124,Préroulés_Hybride[],6,FALSE),"-")</f>
        <v>Fleurons</v>
      </c>
      <c r="G124" s="231">
        <f>IFERROR(VLOOKUP(E124,Préroulés_Hybride[],17,FALSE),"-")</f>
        <v>22.4</v>
      </c>
      <c r="H124" s="170">
        <v>7.0000000000000007E-2</v>
      </c>
      <c r="I124" s="170">
        <v>0.05</v>
      </c>
      <c r="J124" s="229" t="str">
        <f>IFERROR(VLOOKUP(E124,Préroulés_Hybride[],9,FALSE),"-")</f>
        <v>- / -</v>
      </c>
      <c r="K124" s="213" t="str">
        <f>IFERROR(VLOOKUP(E124,Préroulés_Hybride[],3,FALSE),"-")</f>
        <v>Qc</v>
      </c>
    </row>
    <row r="125" spans="1:11" ht="22.5" customHeight="1">
      <c r="A125" s="288">
        <f>IFERROR(VLOOKUP(E125,Préroulés_Hybride[],12,FALSE),"-")</f>
        <v>5</v>
      </c>
      <c r="B125" s="165" t="str">
        <f>IFERROR(VLOOKUP(E125,Préroulés_Hybride[],13,FALSE),"-")</f>
        <v>x</v>
      </c>
      <c r="C125" s="166">
        <f>IFERROR(VLOOKUP(E125,Préroulés_Hybride[],14,FALSE),"-")</f>
        <v>0.5</v>
      </c>
      <c r="D125" s="220" t="str">
        <f>IFERROR(VLOOKUP(E125,Préroulés_Hybride[],15,FALSE),"-")</f>
        <v>g</v>
      </c>
      <c r="E125" s="198" t="s">
        <v>110</v>
      </c>
      <c r="F125" s="527" t="str">
        <f>IFERROR(VLOOKUP(E125,Préroulés_Hybride[],6,FALSE),"-")</f>
        <v>Orchid</v>
      </c>
      <c r="G125" s="231">
        <f>IFERROR(VLOOKUP(E125,Préroulés_Hybride[],17,FALSE),"-")</f>
        <v>23</v>
      </c>
      <c r="H125" s="170">
        <v>7.0000000000000007E-2</v>
      </c>
      <c r="I125" s="170">
        <v>0.11</v>
      </c>
      <c r="J125" s="229" t="str">
        <f>IFERROR(VLOOKUP(E125,Préroulés_Hybride[],9,FALSE),"-")</f>
        <v>Fruité / Sucré</v>
      </c>
      <c r="K125" s="213" t="str">
        <f>IFERROR(VLOOKUP(E125,Préroulés_Hybride[],3,FALSE),"-")</f>
        <v>Qc</v>
      </c>
    </row>
    <row r="126" spans="1:11" ht="22.5" customHeight="1">
      <c r="A126" s="196">
        <f>IFERROR(VLOOKUP(E126,Préroulés_Hybride[],12,FALSE),"-")</f>
        <v>5</v>
      </c>
      <c r="B126" s="165" t="str">
        <f>IFERROR(VLOOKUP(E126,Préroulés_Hybride[],13,FALSE),"-")</f>
        <v>x</v>
      </c>
      <c r="C126" s="166">
        <f>IFERROR(VLOOKUP(E126,Préroulés_Hybride[],14,FALSE),"-")</f>
        <v>0.5</v>
      </c>
      <c r="D126" s="220" t="str">
        <f>IFERROR(VLOOKUP(E126,Préroulés_Hybride[],15,FALSE),"-")</f>
        <v>g</v>
      </c>
      <c r="E126" s="198" t="s">
        <v>231</v>
      </c>
      <c r="F126" s="527" t="str">
        <f>IFERROR(VLOOKUP(E126,Préroulés_Hybride[],6,FALSE),"-")</f>
        <v>The Green Organic Dutchman</v>
      </c>
      <c r="G126" s="231">
        <f>IFERROR(VLOOKUP(E126,Préroulés_Hybride[],17,FALSE),"-")</f>
        <v>19.899999999999999</v>
      </c>
      <c r="H126" s="170">
        <v>0.06</v>
      </c>
      <c r="I126" s="170">
        <v>0.11</v>
      </c>
      <c r="J126" s="229" t="str">
        <f>IFERROR(VLOOKUP(E126,Préroulés_Hybride[],9,FALSE),"-")</f>
        <v>Citronné / Moufette</v>
      </c>
      <c r="K126" s="213" t="str">
        <f>IFERROR(VLOOKUP(E126,Préroulés_Hybride[],3,FALSE),"-")</f>
        <v>-</v>
      </c>
    </row>
    <row r="127" spans="1:11" ht="23.25" customHeight="1">
      <c r="A127" s="196">
        <f>IFERROR(VLOOKUP(E127,Préroulés_Hybride[],12,FALSE),"-")</f>
        <v>5</v>
      </c>
      <c r="B127" s="165" t="str">
        <f>IFERROR(VLOOKUP(E127,Préroulés_Hybride[],13,FALSE),"-")</f>
        <v>x</v>
      </c>
      <c r="C127" s="166">
        <f>IFERROR(VLOOKUP(E127,Préroulés_Hybride[],14,FALSE),"-")</f>
        <v>0.5</v>
      </c>
      <c r="D127" s="220" t="str">
        <f>IFERROR(VLOOKUP(E127,Préroulés_Hybride[],15,FALSE),"-")</f>
        <v>g</v>
      </c>
      <c r="E127" s="198" t="s">
        <v>195</v>
      </c>
      <c r="F127" s="527" t="str">
        <f>IFERROR(VLOOKUP(E127,Préroulés_Hybride[],6,FALSE),"-")</f>
        <v>Lunaire</v>
      </c>
      <c r="G127" s="231">
        <f>IFERROR(VLOOKUP(E127,Préroulés_Hybride[],17,FALSE),"-")</f>
        <v>24</v>
      </c>
      <c r="H127" s="170">
        <v>0</v>
      </c>
      <c r="I127" s="170">
        <v>0.13</v>
      </c>
      <c r="J127" s="229" t="str">
        <f>IFERROR(VLOOKUP(E127,Préroulés_Hybride[],9,FALSE),"-")</f>
        <v>Floral / Fruité</v>
      </c>
      <c r="K127" s="213" t="str">
        <f>IFERROR(VLOOKUP(E127,Préroulés_Hybride[],3,FALSE),"-")</f>
        <v>Qc</v>
      </c>
    </row>
    <row r="128" spans="1:11" ht="23.25" customHeight="1">
      <c r="A128" s="196">
        <f>IFERROR(VLOOKUP(E128,Préroulés_Hybride[],12,FALSE),"-")</f>
        <v>7</v>
      </c>
      <c r="B128" s="165" t="str">
        <f>IFERROR(VLOOKUP(E128,Préroulés_Hybride[],13,FALSE),"-")</f>
        <v>x</v>
      </c>
      <c r="C128" s="166">
        <f>IFERROR(VLOOKUP(E128,Préroulés_Hybride[],14,FALSE),"-")</f>
        <v>0.5</v>
      </c>
      <c r="D128" s="220" t="str">
        <f>IFERROR(VLOOKUP(E128,Préroulés_Hybride[],15,FALSE),"-")</f>
        <v>g</v>
      </c>
      <c r="E128" s="198" t="s">
        <v>196</v>
      </c>
      <c r="F128" s="527" t="str">
        <f>IFERROR(VLOOKUP(E128,Préroulés_Hybride[],6,FALSE),"-")</f>
        <v>Sheeesh!</v>
      </c>
      <c r="G128" s="231">
        <f>IFERROR(VLOOKUP(E128,Préroulés_Hybride[],17,FALSE),"-")</f>
        <v>25</v>
      </c>
      <c r="H128" s="170">
        <v>0.28000000000000003</v>
      </c>
      <c r="I128" s="170"/>
      <c r="J128" s="229" t="str">
        <f>IFERROR(VLOOKUP(E128,Préroulés_Hybride[],9,FALSE),"-")</f>
        <v>Fruité / Citronné</v>
      </c>
      <c r="K128" s="213" t="str">
        <f>IFERROR(VLOOKUP(E128,Préroulés_Hybride[],3,FALSE),"-")</f>
        <v>Qc</v>
      </c>
    </row>
    <row r="129" spans="1:11" ht="23.25" customHeight="1">
      <c r="A129" s="196">
        <f>IFERROR(VLOOKUP(E129,Préroulés_Hybride[],12,FALSE),"-")</f>
        <v>7</v>
      </c>
      <c r="B129" s="165" t="str">
        <f>IFERROR(VLOOKUP(E129,Préroulés_Hybride[],13,FALSE),"-")</f>
        <v>x</v>
      </c>
      <c r="C129" s="166">
        <f>IFERROR(VLOOKUP(E129,Préroulés_Hybride[],14,FALSE),"-")</f>
        <v>0.5</v>
      </c>
      <c r="D129" s="220" t="str">
        <f>IFERROR(VLOOKUP(E129,Préroulés_Hybride[],15,FALSE),"-")</f>
        <v>g</v>
      </c>
      <c r="E129" s="198" t="s">
        <v>197</v>
      </c>
      <c r="F129" s="527" t="str">
        <f>IFERROR(VLOOKUP(E129,Préroulés_Hybride[],6,FALSE),"-")</f>
        <v>Sheeesh!</v>
      </c>
      <c r="G129" s="231">
        <f>IFERROR(VLOOKUP(E129,Préroulés_Hybride[],17,FALSE),"-")</f>
        <v>25</v>
      </c>
      <c r="H129" s="170">
        <v>0.25</v>
      </c>
      <c r="I129" s="170" t="s">
        <v>42</v>
      </c>
      <c r="J129" s="229" t="str">
        <f>IFERROR(VLOOKUP(E129,Préroulés_Hybride[],9,FALSE),"-")</f>
        <v>Diesel / Mouffette</v>
      </c>
      <c r="K129" s="213" t="str">
        <f>IFERROR(VLOOKUP(E129,Préroulés_Hybride[],3,FALSE),"-")</f>
        <v>Qc</v>
      </c>
    </row>
    <row r="130" spans="1:11" ht="23.25" customHeight="1">
      <c r="A130" s="196">
        <f>IFERROR(VLOOKUP(E130,Préroulés_Hybride[],12,FALSE),"-")</f>
        <v>7</v>
      </c>
      <c r="B130" s="165" t="str">
        <f>IFERROR(VLOOKUP(E130,Préroulés_Hybride[],13,FALSE),"-")</f>
        <v>x</v>
      </c>
      <c r="C130" s="166">
        <f>IFERROR(VLOOKUP(E130,Préroulés_Hybride[],14,FALSE),"-")</f>
        <v>0.5</v>
      </c>
      <c r="D130" s="220" t="str">
        <f>IFERROR(VLOOKUP(E130,Préroulés_Hybride[],15,FALSE),"-")</f>
        <v>g</v>
      </c>
      <c r="E130" s="198" t="s">
        <v>198</v>
      </c>
      <c r="F130" s="527" t="str">
        <f>IFERROR(VLOOKUP(E130,Préroulés_Hybride[],6,FALSE),"-")</f>
        <v>Équilibre</v>
      </c>
      <c r="G130" s="498">
        <f>IFERROR(VLOOKUP(E130,Préroulés_Hybride[],17,FALSE),"-")</f>
        <v>24</v>
      </c>
      <c r="H130" s="170">
        <v>0</v>
      </c>
      <c r="I130" s="170">
        <v>0.17</v>
      </c>
      <c r="J130" s="229" t="str">
        <f>IFERROR(VLOOKUP(E130,Préroulés_Hybride[],9,FALSE),"-")</f>
        <v>- / -</v>
      </c>
      <c r="K130" s="213" t="str">
        <f>IFERROR(VLOOKUP(E130,Préroulés_Hybride[],3,FALSE),"-")</f>
        <v>Qc</v>
      </c>
    </row>
    <row r="131" spans="1:11" ht="23.25" customHeight="1">
      <c r="A131" s="196">
        <f>IFERROR(VLOOKUP(E131,Préroulés_Hybride[],12,FALSE),"-")</f>
        <v>7</v>
      </c>
      <c r="B131" s="165" t="str">
        <f>IFERROR(VLOOKUP(E131,Préroulés_Hybride[],13,FALSE),"-")</f>
        <v>x</v>
      </c>
      <c r="C131" s="166">
        <f>IFERROR(VLOOKUP(E131,Préroulés_Hybride[],14,FALSE),"-")</f>
        <v>0.5</v>
      </c>
      <c r="D131" s="220" t="str">
        <f>IFERROR(VLOOKUP(E131,Préroulés_Hybride[],15,FALSE),"-")</f>
        <v>g</v>
      </c>
      <c r="E131" s="198" t="s">
        <v>232</v>
      </c>
      <c r="F131" s="527" t="str">
        <f>IFERROR(VLOOKUP(E131,Préroulés_Hybride[],6,FALSE),"-")</f>
        <v>QcGoldtech</v>
      </c>
      <c r="G131" s="498">
        <f>IFERROR(VLOOKUP(E131,Préroulés_Hybride[],17,FALSE),"-")</f>
        <v>28.4</v>
      </c>
      <c r="H131" s="170">
        <v>0</v>
      </c>
      <c r="I131" s="170">
        <v>0.14000000000000001</v>
      </c>
      <c r="J131" s="229" t="str">
        <f>IFERROR(VLOOKUP(E131,Préroulés_Hybride[],9,FALSE),"-")</f>
        <v>- / -</v>
      </c>
      <c r="K131" s="213" t="str">
        <f>IFERROR(VLOOKUP(E131,Préroulés_Hybride[],3,FALSE),"-")</f>
        <v>Qc</v>
      </c>
    </row>
    <row r="132" spans="1:11" ht="23.25" customHeight="1">
      <c r="A132" s="288">
        <f>IFERROR(VLOOKUP(E132,Préroulés_Hybride[],12,FALSE),"-")</f>
        <v>8</v>
      </c>
      <c r="B132" s="165" t="str">
        <f>IFERROR(VLOOKUP(E132,Préroulés_Hybride[],13,FALSE),"-")</f>
        <v>x</v>
      </c>
      <c r="C132" s="166">
        <f>IFERROR(VLOOKUP(E132,Préroulés_Hybride[],14,FALSE),"-")</f>
        <v>0.7</v>
      </c>
      <c r="D132" s="220" t="str">
        <f>IFERROR(VLOOKUP(E132,Préroulés_Hybride[],15,FALSE),"-")</f>
        <v>g</v>
      </c>
      <c r="E132" s="198" t="s">
        <v>199</v>
      </c>
      <c r="F132" s="527" t="str">
        <f>IFERROR(VLOOKUP(E132,Préroulés_Hybride[],6,FALSE),"-")</f>
        <v>Irony</v>
      </c>
      <c r="G132" s="231">
        <f>IFERROR(VLOOKUP(E132,Préroulés_Hybride[],17,FALSE),"-")</f>
        <v>45</v>
      </c>
      <c r="H132" s="170">
        <v>0.21</v>
      </c>
      <c r="I132" s="170"/>
      <c r="J132" s="229" t="str">
        <f>IFERROR(VLOOKUP(E132,Préroulés_Hybride[],9,FALSE),"-")</f>
        <v>Sucré / -</v>
      </c>
      <c r="K132" s="213" t="str">
        <f>IFERROR(VLOOKUP(E132,Préroulés_Hybride[],3,FALSE),"-")</f>
        <v>Qc</v>
      </c>
    </row>
    <row r="133" spans="1:11" ht="23.25" customHeight="1">
      <c r="A133" s="196">
        <f>IFERROR(VLOOKUP(E133,Préroulés_Hybride[],12,FALSE),"-")</f>
        <v>10</v>
      </c>
      <c r="B133" s="165" t="str">
        <f>IFERROR(VLOOKUP(E133,Préroulés_Hybride[],13,FALSE),"-")</f>
        <v>x</v>
      </c>
      <c r="C133" s="166">
        <f>IFERROR(VLOOKUP(E133,Préroulés_Hybride[],14,FALSE),"-")</f>
        <v>0.35</v>
      </c>
      <c r="D133" s="220" t="str">
        <f>IFERROR(VLOOKUP(E133,Préroulés_Hybride[],15,FALSE),"-")</f>
        <v>g</v>
      </c>
      <c r="E133" s="198" t="s">
        <v>112</v>
      </c>
      <c r="F133" s="305" t="str">
        <f>IFERROR(VLOOKUP(E133,Préroulés_Hybride[],6,FALSE),"-")</f>
        <v>Tremblant Cannabis</v>
      </c>
      <c r="G133" s="210">
        <f>IFERROR(VLOOKUP(E133,Préroulés_Hybride[],17,FALSE),"-")</f>
        <v>31.9</v>
      </c>
      <c r="H133" s="170">
        <v>0.22</v>
      </c>
      <c r="I133" s="170" t="s">
        <v>42</v>
      </c>
      <c r="J133" s="172" t="str">
        <f>IFERROR(VLOOKUP(E133,Préroulés_Hybride[],9,FALSE),"-")</f>
        <v>Diesel / Citronné</v>
      </c>
      <c r="K133" s="213" t="str">
        <f>IFERROR(VLOOKUP(E133,Préroulés_Hybride[],3,FALSE),"-")</f>
        <v>-</v>
      </c>
    </row>
    <row r="134" spans="1:11" ht="23.25" customHeight="1">
      <c r="A134" s="196">
        <f>IFERROR(VLOOKUP(E134,Préroulés_Hybride[],12,FALSE),"-")</f>
        <v>10</v>
      </c>
      <c r="B134" s="165" t="str">
        <f>IFERROR(VLOOKUP(E134,Préroulés_Hybride[],13,FALSE),"-")</f>
        <v>x</v>
      </c>
      <c r="C134" s="166">
        <f>IFERROR(VLOOKUP(E134,Préroulés_Hybride[],14,FALSE),"-")</f>
        <v>0.35</v>
      </c>
      <c r="D134" s="220" t="str">
        <f>IFERROR(VLOOKUP(E134,Préroulés_Hybride[],15,FALSE),"-")</f>
        <v>g</v>
      </c>
      <c r="E134" s="198" t="s">
        <v>200</v>
      </c>
      <c r="F134" s="527" t="str">
        <f>IFERROR(VLOOKUP(E134,Préroulés_Hybride[],6,FALSE),"-")</f>
        <v>Solei</v>
      </c>
      <c r="G134" s="231">
        <f>IFERROR(VLOOKUP(E134,Préroulés_Hybride[],17,FALSE),"-")</f>
        <v>23.1</v>
      </c>
      <c r="H134" s="170">
        <v>7.0000000000000007E-2</v>
      </c>
      <c r="I134" s="170">
        <v>0.1</v>
      </c>
      <c r="J134" s="229" t="str">
        <f>IFERROR(VLOOKUP(E134,Préroulés_Hybride[],9,FALSE),"-")</f>
        <v>Boisé / -</v>
      </c>
      <c r="K134" s="213" t="str">
        <f>IFERROR(VLOOKUP(E134,Préroulés_Hybride[],3,FALSE),"-")</f>
        <v>-</v>
      </c>
    </row>
    <row r="135" spans="1:11" ht="23.25" customHeight="1">
      <c r="A135" s="196">
        <f>IFERROR(VLOOKUP(E135,Préroulés_Hybride[],12,FALSE),"-")</f>
        <v>12</v>
      </c>
      <c r="B135" s="165" t="str">
        <f>IFERROR(VLOOKUP(E135,Préroulés_Hybride[],13,FALSE),"-")</f>
        <v>x</v>
      </c>
      <c r="C135" s="166">
        <f>IFERROR(VLOOKUP(E135,Préroulés_Hybride[],14,FALSE),"-")</f>
        <v>0.3</v>
      </c>
      <c r="D135" s="220" t="str">
        <f>IFERROR(VLOOKUP(E135,Préroulés_Hybride[],15,FALSE),"-")</f>
        <v>g</v>
      </c>
      <c r="E135" s="198" t="s">
        <v>201</v>
      </c>
      <c r="F135" s="305" t="str">
        <f>IFERROR(VLOOKUP(E135,Préroulés_Hybride[],6,FALSE),"-")</f>
        <v>5 Points Cannabis</v>
      </c>
      <c r="G135" s="210">
        <f>IFERROR(VLOOKUP(E135,Préroulés_Hybride[],17,FALSE),"-")</f>
        <v>38.799999999999997</v>
      </c>
      <c r="H135" s="170" t="s">
        <v>233</v>
      </c>
      <c r="I135" s="170" t="s">
        <v>42</v>
      </c>
      <c r="J135" s="172" t="str">
        <f>IFERROR(VLOOKUP(E135,Préroulés_Hybride[],9,FALSE),"-")</f>
        <v>- / -</v>
      </c>
      <c r="K135" s="213" t="str">
        <f>IFERROR(VLOOKUP(E135,Préroulés_Hybride[],3,FALSE),"-")</f>
        <v>Qc</v>
      </c>
    </row>
    <row r="136" spans="1:11" ht="23.25" customHeight="1">
      <c r="A136" s="196" t="str">
        <f>IFERROR(VLOOKUP(E136,Préroulés_Hybride[],12,FALSE),"-")</f>
        <v>-</v>
      </c>
      <c r="B136" s="165" t="str">
        <f>IFERROR(VLOOKUP(E136,Préroulés_Hybride[],13,FALSE),"-")</f>
        <v>-</v>
      </c>
      <c r="C136" s="166" t="str">
        <f>IFERROR(VLOOKUP(E136,Préroulés_Hybride[],14,FALSE),"-")</f>
        <v>-</v>
      </c>
      <c r="D136" s="220" t="str">
        <f>IFERROR(VLOOKUP(E136,Préroulés_Hybride[],15,FALSE),"-")</f>
        <v>-</v>
      </c>
      <c r="E136" s="198" t="s">
        <v>114</v>
      </c>
      <c r="F136" s="527" t="str">
        <f>IFERROR(VLOOKUP(E136,Préroulés_Hybride[],6,FALSE),"-")</f>
        <v>-</v>
      </c>
      <c r="G136" s="231" t="str">
        <f>IFERROR(VLOOKUP(E136,Préroulés_Hybride[],17,FALSE),"-")</f>
        <v>-</v>
      </c>
      <c r="H136" s="170">
        <v>0.24</v>
      </c>
      <c r="I136" s="170" t="s">
        <v>42</v>
      </c>
      <c r="J136" s="229" t="str">
        <f>IFERROR(VLOOKUP(E136,Préroulés_Hybride[],9,FALSE),"-")</f>
        <v>-</v>
      </c>
      <c r="K136" s="213" t="str">
        <f>IFERROR(VLOOKUP(E136,Préroulés_Hybride[],3,FALSE),"-")</f>
        <v>-</v>
      </c>
    </row>
    <row r="137" spans="1:11" ht="23.25" customHeight="1">
      <c r="A137" s="196" t="str">
        <f>IFERROR(VLOOKUP(E137,Préroulés_Hybride[],12,FALSE),"-")</f>
        <v>-</v>
      </c>
      <c r="B137" s="165" t="str">
        <f>IFERROR(VLOOKUP(E137,Préroulés_Hybride[],13,FALSE),"-")</f>
        <v>-</v>
      </c>
      <c r="C137" s="166" t="str">
        <f>IFERROR(VLOOKUP(E137,Préroulés_Hybride[],14,FALSE),"-")</f>
        <v>-</v>
      </c>
      <c r="D137" s="220" t="str">
        <f>IFERROR(VLOOKUP(E137,Préroulés_Hybride[],15,FALSE),"-")</f>
        <v>-</v>
      </c>
      <c r="E137" s="198" t="s">
        <v>142</v>
      </c>
      <c r="F137" s="527" t="str">
        <f>IFERROR(VLOOKUP(E137,Préroulés_Hybride[],6,FALSE),"-")</f>
        <v>-</v>
      </c>
      <c r="G137" s="231" t="str">
        <f>IFERROR(VLOOKUP(E137,Préroulés_Hybride[],17,FALSE),"-")</f>
        <v>-</v>
      </c>
      <c r="H137" s="170">
        <v>0.23</v>
      </c>
      <c r="I137" s="170" t="s">
        <v>42</v>
      </c>
      <c r="J137" s="229" t="str">
        <f>IFERROR(VLOOKUP(E137,Préroulés_Hybride[],9,FALSE),"-")</f>
        <v>-</v>
      </c>
      <c r="K137" s="213" t="str">
        <f>IFERROR(VLOOKUP(E137,Préroulés_Hybride[],3,FALSE),"-")</f>
        <v>-</v>
      </c>
    </row>
    <row r="138" spans="1:11" ht="23.25" customHeight="1">
      <c r="A138" s="196">
        <f>IFERROR(VLOOKUP(E138,Préroulés_Hybride[],12,FALSE),"-")</f>
        <v>30</v>
      </c>
      <c r="B138" s="165" t="str">
        <f>IFERROR(VLOOKUP(E138,Préroulés_Hybride[],13,FALSE),"-")</f>
        <v>x</v>
      </c>
      <c r="C138" s="166">
        <f>IFERROR(VLOOKUP(E138,Préroulés_Hybride[],14,FALSE),"-")</f>
        <v>0.35</v>
      </c>
      <c r="D138" s="220" t="str">
        <f>IFERROR(VLOOKUP(E138,Préroulés_Hybride[],15,FALSE),"-")</f>
        <v>g</v>
      </c>
      <c r="E138" s="198" t="s">
        <v>203</v>
      </c>
      <c r="F138" s="527" t="str">
        <f>IFERROR(VLOOKUP(E138,Préroulés_Hybride[],6,FALSE),"-")</f>
        <v>Lunaire</v>
      </c>
      <c r="G138" s="231">
        <f>IFERROR(VLOOKUP(E138,Préroulés_Hybride[],17,FALSE),"-")</f>
        <v>84</v>
      </c>
      <c r="H138" s="170">
        <v>0</v>
      </c>
      <c r="I138" s="170">
        <v>0.12</v>
      </c>
      <c r="J138" s="229" t="str">
        <f>IFERROR(VLOOKUP(E138,Préroulés_Hybride[],9,FALSE),"-")</f>
        <v>- / -</v>
      </c>
      <c r="K138" s="213" t="str">
        <f>IFERROR(VLOOKUP(E138,Préroulés_Hybride[],3,FALSE),"-")</f>
        <v>Qc</v>
      </c>
    </row>
    <row r="139" spans="1:11" ht="23.25" customHeight="1" thickBot="1">
      <c r="A139" s="281">
        <f>IFERROR(VLOOKUP(E139,Préroulés_Hybride[],12,FALSE),"-")</f>
        <v>56</v>
      </c>
      <c r="B139" s="209" t="str">
        <f>IFERROR(VLOOKUP(E139,Préroulés_Hybride[],13,FALSE),"-")</f>
        <v>x</v>
      </c>
      <c r="C139" s="205">
        <f>IFERROR(VLOOKUP(E139,Préroulés_Hybride[],14,FALSE),"-")</f>
        <v>0.5</v>
      </c>
      <c r="D139" s="221" t="str">
        <f>IFERROR(VLOOKUP(E139,Préroulés_Hybride[],15,FALSE),"-")</f>
        <v>g</v>
      </c>
      <c r="E139" s="883" t="s">
        <v>204</v>
      </c>
      <c r="F139" s="306" t="str">
        <f>IFERROR(VLOOKUP(E139,Préroulés_Hybride[],6,FALSE),"-")</f>
        <v>Pure Laine Cannabis</v>
      </c>
      <c r="G139" s="695">
        <f>IFERROR(VLOOKUP(E139,Préroulés_Hybride[],17,FALSE),"-")</f>
        <v>129.80000000000001</v>
      </c>
      <c r="H139" s="193">
        <v>0.2</v>
      </c>
      <c r="I139" s="193" t="s">
        <v>42</v>
      </c>
      <c r="J139" s="194" t="str">
        <f>IFERROR(VLOOKUP(E139,Préroulés_Hybride[],9,FALSE),"-")</f>
        <v>- / -</v>
      </c>
      <c r="K139" s="876" t="str">
        <f>IFERROR(VLOOKUP(E139,Préroulés_Hybride[],3,FALSE),"-")</f>
        <v>Qc</v>
      </c>
    </row>
    <row r="140" spans="1:11" ht="23.25" customHeight="1"/>
    <row r="141" spans="1:11" ht="23.25" customHeight="1"/>
  </sheetData>
  <sheetProtection selectLockedCells="1" selectUnlockedCells="1"/>
  <protectedRanges>
    <protectedRange algorithmName="SHA-512" hashValue="WVnoEhfAMnPzlKn1u/L5UceKQHWADAagofPNy5KOqZsCE6haz2f2WGYJpZPjeO+XSbhIPmaFJByoY2J8nzCoig==" saltValue="BKT+7eADEg+T/nl2vrhdxA==" spinCount="100000" sqref="A1:XFD1 A140:XFD1048576 L2:XFD139" name="Quai" securityDescriptor="O:WDG:WDD:(A;;CC;;;S-1-5-21-3327995962-2841896682-2555915430-8483)(A;;CC;;;S-1-5-21-3327995962-2841896682-2555915430-5295)(A;;CC;;;S-1-5-21-3327995962-2841896682-2555915430-1826)(A;;CC;;;S-1-5-21-3327995962-2841896682-2555915430-1787)(A;;CC;;;S-1-5-21-3327995962-2841896682-2555915430-1807)"/>
    <protectedRange algorithmName="SHA-512" hashValue="EJQYyeBZSh89+zRD9w3QZFGU3VSoYTrLWpUIfXvpQrwH93fvnq5bbkmNuYYi+gLN5SoTMLjD8zHKDAY46dtAFQ==" saltValue="lnvz9X6LZlrhw2cM4fixig==" spinCount="100000" sqref="E41:E84 H41:I84 E89:E139 H89:I139 E4:E37 H4:I37" name="Plage1_1"/>
  </protectedRanges>
  <mergeCells count="7">
    <mergeCell ref="L41:Q42"/>
    <mergeCell ref="A87:K87"/>
    <mergeCell ref="A88:D88"/>
    <mergeCell ref="A2:K2"/>
    <mergeCell ref="A3:D3"/>
    <mergeCell ref="A39:K39"/>
    <mergeCell ref="A40:D40"/>
  </mergeCells>
  <dataValidations count="2">
    <dataValidation type="list" allowBlank="1" showInputMessage="1" showErrorMessage="1" sqref="K3 E3:F3 K40 E40:F40 K88 E88:F88 C38" xr:uid="{641BF0AD-51A7-421A-A780-762539447AFE}">
      <formula1>sativa1</formula1>
    </dataValidation>
    <dataValidation type="list" allowBlank="1" showInputMessage="1" showErrorMessage="1" sqref="C1" xr:uid="{235E5CE4-DD66-4DEF-8946-ABBCD4C0B9C5}">
      <formula1>indica1</formula1>
    </dataValidation>
  </dataValidations>
  <printOptions horizontalCentered="1" verticalCentered="1"/>
  <pageMargins left="0.23622047244094502" right="0.23622047244094502" top="0" bottom="0" header="0.31496062992126" footer="0.31496062992126"/>
  <pageSetup scale="2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542925</xdr:colOff>
                    <xdr:row>1</xdr:row>
                    <xdr:rowOff>28575</xdr:rowOff>
                  </from>
                  <to>
                    <xdr:col>9</xdr:col>
                    <xdr:colOff>76200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4">
              <controlPr defaultSize="0" print="0" autoFill="0" autoPict="0" macro="[0]!Indica77074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371475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8">
              <controlPr defaultSize="0" print="0" autoFill="0" autoPict="0" macro="[0]!IMPIND77074" altText="Ajouter ligne">
                <anchor moveWithCells="1">
                  <from>
                    <xdr:col>9</xdr:col>
                    <xdr:colOff>1219200</xdr:colOff>
                    <xdr:row>1</xdr:row>
                    <xdr:rowOff>38100</xdr:rowOff>
                  </from>
                  <to>
                    <xdr:col>10</xdr:col>
                    <xdr:colOff>1076325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619125</xdr:colOff>
                    <xdr:row>38</xdr:row>
                    <xdr:rowOff>66675</xdr:rowOff>
                  </from>
                  <to>
                    <xdr:col>9</xdr:col>
                    <xdr:colOff>19050</xdr:colOff>
                    <xdr:row>38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647700</xdr:colOff>
                    <xdr:row>86</xdr:row>
                    <xdr:rowOff>66675</xdr:rowOff>
                  </from>
                  <to>
                    <xdr:col>9</xdr:col>
                    <xdr:colOff>19050</xdr:colOff>
                    <xdr:row>86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indica_77053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361950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5">
              <controlPr defaultSize="0" print="0" autoFill="0" autoPict="0" macro="[0]!Sativa77010" altText="Ajouter ligne">
                <anchor moveWithCells="1">
                  <from>
                    <xdr:col>0</xdr:col>
                    <xdr:colOff>333375</xdr:colOff>
                    <xdr:row>38</xdr:row>
                    <xdr:rowOff>9525</xdr:rowOff>
                  </from>
                  <to>
                    <xdr:col>4</xdr:col>
                    <xdr:colOff>304800</xdr:colOff>
                    <xdr:row>38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6">
              <controlPr defaultSize="0" print="0" autoFill="0" autoPict="0" macro="[0]!Hybride77010" altText="Ajouter ligne">
                <anchor moveWithCells="1">
                  <from>
                    <xdr:col>1</xdr:col>
                    <xdr:colOff>523875</xdr:colOff>
                    <xdr:row>86</xdr:row>
                    <xdr:rowOff>38100</xdr:rowOff>
                  </from>
                  <to>
                    <xdr:col>4</xdr:col>
                    <xdr:colOff>123825</xdr:colOff>
                    <xdr:row>86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7">
              <controlPr defaultSize="0" print="0" autoFill="0" autoPict="0" macro="[0]!IMPIND77010" altText="Ajouter ligne">
                <anchor moveWithCells="1">
                  <from>
                    <xdr:col>9</xdr:col>
                    <xdr:colOff>1209675</xdr:colOff>
                    <xdr:row>1</xdr:row>
                    <xdr:rowOff>38100</xdr:rowOff>
                  </from>
                  <to>
                    <xdr:col>10</xdr:col>
                    <xdr:colOff>1076325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IMPSAT77010" altText="Ajouter ligne">
                <anchor moveWithCells="1">
                  <from>
                    <xdr:col>9</xdr:col>
                    <xdr:colOff>1228725</xdr:colOff>
                    <xdr:row>38</xdr:row>
                    <xdr:rowOff>28575</xdr:rowOff>
                  </from>
                  <to>
                    <xdr:col>10</xdr:col>
                    <xdr:colOff>1085850</xdr:colOff>
                    <xdr:row>38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9">
              <controlPr defaultSize="0" print="0" autoFill="0" autoPict="0" macro="[0]!IMPHYB77010" altText="Ajouter ligne">
                <anchor moveWithCells="1">
                  <from>
                    <xdr:col>9</xdr:col>
                    <xdr:colOff>1247775</xdr:colOff>
                    <xdr:row>86</xdr:row>
                    <xdr:rowOff>28575</xdr:rowOff>
                  </from>
                  <to>
                    <xdr:col>10</xdr:col>
                    <xdr:colOff>1104900</xdr:colOff>
                    <xdr:row>86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InsertRowFormulas" altText="Ajouter ligne">
                <anchor moveWithCells="1">
                  <from>
                    <xdr:col>7</xdr:col>
                    <xdr:colOff>619125</xdr:colOff>
                    <xdr:row>38</xdr:row>
                    <xdr:rowOff>66675</xdr:rowOff>
                  </from>
                  <to>
                    <xdr:col>9</xdr:col>
                    <xdr:colOff>19050</xdr:colOff>
                    <xdr:row>38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InsertRowFormulas" altText="Ajouter ligne">
                <anchor moveWithCells="1">
                  <from>
                    <xdr:col>7</xdr:col>
                    <xdr:colOff>647700</xdr:colOff>
                    <xdr:row>86</xdr:row>
                    <xdr:rowOff>66675</xdr:rowOff>
                  </from>
                  <to>
                    <xdr:col>9</xdr:col>
                    <xdr:colOff>19050</xdr:colOff>
                    <xdr:row>86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sativa_77053" altText="Ajouter ligne">
                <anchor moveWithCells="1">
                  <from>
                    <xdr:col>0</xdr:col>
                    <xdr:colOff>333375</xdr:colOff>
                    <xdr:row>38</xdr:row>
                    <xdr:rowOff>9525</xdr:rowOff>
                  </from>
                  <to>
                    <xdr:col>4</xdr:col>
                    <xdr:colOff>304800</xdr:colOff>
                    <xdr:row>38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hybride_77053" altText="Ajouter ligne">
                <anchor moveWithCells="1">
                  <from>
                    <xdr:col>1</xdr:col>
                    <xdr:colOff>523875</xdr:colOff>
                    <xdr:row>86</xdr:row>
                    <xdr:rowOff>38100</xdr:rowOff>
                  </from>
                  <to>
                    <xdr:col>4</xdr:col>
                    <xdr:colOff>123825</xdr:colOff>
                    <xdr:row>86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IMPIND77074" altText="Ajouter ligne">
                <anchor moveWithCells="1">
                  <from>
                    <xdr:col>9</xdr:col>
                    <xdr:colOff>1209675</xdr:colOff>
                    <xdr:row>1</xdr:row>
                    <xdr:rowOff>38100</xdr:rowOff>
                  </from>
                  <to>
                    <xdr:col>10</xdr:col>
                    <xdr:colOff>1076325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IMPSAT77074" altText="Ajouter ligne">
                <anchor moveWithCells="1">
                  <from>
                    <xdr:col>9</xdr:col>
                    <xdr:colOff>1228725</xdr:colOff>
                    <xdr:row>38</xdr:row>
                    <xdr:rowOff>28575</xdr:rowOff>
                  </from>
                  <to>
                    <xdr:col>10</xdr:col>
                    <xdr:colOff>1085850</xdr:colOff>
                    <xdr:row>38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IMPHYB77074" altText="Ajouter ligne">
                <anchor moveWithCells="1">
                  <from>
                    <xdr:col>9</xdr:col>
                    <xdr:colOff>1247775</xdr:colOff>
                    <xdr:row>86</xdr:row>
                    <xdr:rowOff>28575</xdr:rowOff>
                  </from>
                  <to>
                    <xdr:col>10</xdr:col>
                    <xdr:colOff>1104900</xdr:colOff>
                    <xdr:row>86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tableParts count="3">
    <tablePart r:id="rId22"/>
    <tablePart r:id="rId23"/>
    <tablePart r:id="rId2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D3D7C0B-596F-4E26-A559-F0EAC3006469}">
          <x14:formula1>
            <xm:f>'Base Préroués'!$A$6:$A$69</xm:f>
          </x14:formula1>
          <xm:sqref>E42:E84</xm:sqref>
        </x14:dataValidation>
        <x14:dataValidation type="list" allowBlank="1" showInputMessage="1" showErrorMessage="1" xr:uid="{B84197E7-6F9C-49DB-B65C-D84521D2DAC9}">
          <x14:formula1>
            <xm:f>'Base Préroués'!$A$75:$A$136</xm:f>
          </x14:formula1>
          <xm:sqref>E5:E37</xm:sqref>
        </x14:dataValidation>
        <x14:dataValidation type="list" allowBlank="1" showInputMessage="1" showErrorMessage="1" xr:uid="{60BAF627-7580-43FC-9C11-56C03F731845}">
          <x14:formula1>
            <xm:f>'Base Préroués'!$A$143:$A$259</xm:f>
          </x14:formula1>
          <xm:sqref>E90:E139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>
    <tabColor rgb="FF00B050"/>
    <pageSetUpPr fitToPage="1"/>
  </sheetPr>
  <dimension ref="A1:S169"/>
  <sheetViews>
    <sheetView showGridLines="0" zoomScale="70" zoomScaleNormal="70" workbookViewId="0">
      <selection activeCell="A3" sqref="A3:K36"/>
    </sheetView>
  </sheetViews>
  <sheetFormatPr baseColWidth="10" defaultColWidth="11.42578125" defaultRowHeight="23.25"/>
  <cols>
    <col min="1" max="1" width="6.140625" style="1" customWidth="1"/>
    <col min="2" max="2" width="4.140625" style="23" customWidth="1"/>
    <col min="3" max="3" width="8.85546875" style="46" customWidth="1"/>
    <col min="4" max="4" width="4.28515625" style="8" customWidth="1"/>
    <col min="5" max="5" width="61" style="153" bestFit="1" customWidth="1"/>
    <col min="6" max="6" width="25.28515625" style="149" customWidth="1"/>
    <col min="7" max="7" width="16.28515625" style="143" customWidth="1"/>
    <col min="8" max="8" width="15.85546875" style="4" customWidth="1"/>
    <col min="9" max="9" width="15.7109375" style="2" bestFit="1" customWidth="1"/>
    <col min="10" max="10" width="30.85546875" style="1" customWidth="1"/>
    <col min="11" max="11" width="17.28515625" style="1" bestFit="1" customWidth="1"/>
    <col min="12" max="16384" width="11.42578125" style="1"/>
  </cols>
  <sheetData>
    <row r="1" spans="1:19" ht="9.75" customHeight="1">
      <c r="A1" s="16"/>
      <c r="B1" s="21"/>
      <c r="C1" s="42"/>
      <c r="D1" s="6"/>
      <c r="E1" s="150"/>
      <c r="F1" s="146"/>
      <c r="G1" s="140"/>
      <c r="H1" s="5"/>
    </row>
    <row r="2" spans="1:19" ht="9.75" customHeight="1" thickBot="1">
      <c r="A2" s="16"/>
      <c r="B2" s="21"/>
      <c r="C2" s="42"/>
      <c r="D2" s="6"/>
      <c r="E2" s="150"/>
      <c r="F2" s="146"/>
      <c r="G2" s="140"/>
      <c r="H2" s="5"/>
    </row>
    <row r="3" spans="1:19" ht="39" customHeight="1" thickBot="1">
      <c r="A3" s="1403" t="s">
        <v>27</v>
      </c>
      <c r="B3" s="1404"/>
      <c r="C3" s="1404"/>
      <c r="D3" s="1404"/>
      <c r="E3" s="1404"/>
      <c r="F3" s="1404"/>
      <c r="G3" s="1404"/>
      <c r="H3" s="1404"/>
      <c r="I3" s="1404"/>
      <c r="J3" s="1404"/>
      <c r="K3" s="1405"/>
      <c r="M3" s="1399" t="s">
        <v>281</v>
      </c>
      <c r="N3" s="1400"/>
      <c r="O3" s="1400"/>
      <c r="P3" s="1400"/>
      <c r="Q3" s="1400"/>
      <c r="R3" s="1400"/>
      <c r="S3" s="1401"/>
    </row>
    <row r="4" spans="1:19" ht="20.100000000000001" customHeight="1" thickBot="1">
      <c r="A4" s="1406" t="s">
        <v>28</v>
      </c>
      <c r="B4" s="1407"/>
      <c r="C4" s="1407"/>
      <c r="D4" s="1408"/>
      <c r="E4" s="351" t="s">
        <v>29</v>
      </c>
      <c r="F4" s="352" t="s">
        <v>30</v>
      </c>
      <c r="G4" s="353" t="s">
        <v>31</v>
      </c>
      <c r="H4" s="354" t="s">
        <v>32</v>
      </c>
      <c r="I4" s="355" t="s">
        <v>33</v>
      </c>
      <c r="J4" s="354" t="s">
        <v>34</v>
      </c>
      <c r="K4" s="356" t="s">
        <v>35</v>
      </c>
      <c r="M4" s="1389"/>
      <c r="N4" s="1390"/>
      <c r="O4" s="1390"/>
      <c r="P4" s="1390"/>
      <c r="Q4" s="1390"/>
      <c r="R4" s="1390"/>
      <c r="S4" s="1391"/>
    </row>
    <row r="5" spans="1:19" ht="6" hidden="1" customHeight="1">
      <c r="A5" s="39" t="s">
        <v>36</v>
      </c>
      <c r="B5" s="26" t="s">
        <v>37</v>
      </c>
      <c r="C5" s="43" t="s">
        <v>38</v>
      </c>
      <c r="D5" s="26" t="s">
        <v>39</v>
      </c>
      <c r="E5" s="720" t="s">
        <v>29</v>
      </c>
      <c r="F5" s="155" t="s">
        <v>40</v>
      </c>
      <c r="G5" s="106" t="s">
        <v>31</v>
      </c>
      <c r="H5" s="113" t="s">
        <v>32</v>
      </c>
      <c r="I5" s="110" t="s">
        <v>33</v>
      </c>
      <c r="J5" s="27" t="s">
        <v>34</v>
      </c>
      <c r="K5" s="37" t="s">
        <v>35</v>
      </c>
      <c r="M5" s="1389"/>
      <c r="N5" s="1390"/>
      <c r="O5" s="1390"/>
      <c r="P5" s="1390"/>
      <c r="Q5" s="1390"/>
      <c r="R5" s="1390"/>
      <c r="S5" s="1391"/>
    </row>
    <row r="6" spans="1:19" ht="23.25" customHeight="1">
      <c r="A6" s="721">
        <f>IFERROR(VLOOKUP(E6,Préroulés_Indica[],11,FALSE),"-")</f>
        <v>1</v>
      </c>
      <c r="B6" s="165" t="str">
        <f>IFERROR(VLOOKUP(E6,Préroulés_Indica[],12,FALSE),"-")</f>
        <v>x</v>
      </c>
      <c r="C6" s="166">
        <f>IFERROR(VLOOKUP(E6,Préroulés_Indica[],13,FALSE),"-")</f>
        <v>1</v>
      </c>
      <c r="D6" s="167" t="str">
        <f>IFERROR(VLOOKUP(E6,Préroulés_Indica[],14,FALSE),"-")</f>
        <v>g</v>
      </c>
      <c r="E6" s="722" t="s">
        <v>118</v>
      </c>
      <c r="F6" s="723" t="str">
        <f>IFERROR(VLOOKUP(E6,Préroulés_Indica[],6,FALSE),"-")</f>
        <v>Bud Lafleur</v>
      </c>
      <c r="G6" s="871">
        <f>IFERROR(VLOOKUP(E6,Préroulés_Indica[],16,FALSE),"-")</f>
        <v>9.5</v>
      </c>
      <c r="H6" s="171">
        <v>0.28999999999999998</v>
      </c>
      <c r="I6" s="170" t="s">
        <v>42</v>
      </c>
      <c r="J6" s="172" t="str">
        <f>IFERROR(VLOOKUP(E6,Préroulés_Indica[],8,FALSE),"")</f>
        <v>Fruité / Sucré</v>
      </c>
      <c r="K6" s="173" t="str">
        <f>IFERROR(VLOOKUP(E6,Préroulés_Indica[],2,FALSE),"-")</f>
        <v>Qc</v>
      </c>
      <c r="M6" s="1389"/>
      <c r="N6" s="1390"/>
      <c r="O6" s="1390"/>
      <c r="P6" s="1390"/>
      <c r="Q6" s="1390"/>
      <c r="R6" s="1390"/>
      <c r="S6" s="1391"/>
    </row>
    <row r="7" spans="1:19" ht="23.25" customHeight="1">
      <c r="A7" s="721">
        <f>IFERROR(VLOOKUP(E7,Préroulés_Indica[],11,FALSE),"-")</f>
        <v>1</v>
      </c>
      <c r="B7" s="165" t="str">
        <f>IFERROR(VLOOKUP(E7,Préroulés_Indica[],12,FALSE),"-")</f>
        <v>x</v>
      </c>
      <c r="C7" s="166">
        <f>IFERROR(VLOOKUP(E7,Préroulés_Indica[],13,FALSE),"-")</f>
        <v>1</v>
      </c>
      <c r="D7" s="167" t="str">
        <f>IFERROR(VLOOKUP(E7,Préroulés_Indica[],14,FALSE),"-")</f>
        <v>g</v>
      </c>
      <c r="E7" s="722" t="s">
        <v>116</v>
      </c>
      <c r="F7" s="723" t="str">
        <f>IFERROR(VLOOKUP(E7,Préroulés_Indica[],6,FALSE),"-")</f>
        <v>BLKMKT</v>
      </c>
      <c r="G7" s="871">
        <f>IFERROR(VLOOKUP(E7,Préroulés_Indica[],16,FALSE),"-")</f>
        <v>10.5</v>
      </c>
      <c r="H7" s="171">
        <v>0.28999999999999998</v>
      </c>
      <c r="I7" s="170" t="s">
        <v>42</v>
      </c>
      <c r="J7" s="172" t="str">
        <f>IFERROR(VLOOKUP(E7,Préroulés_Indica[],8,FALSE),"")</f>
        <v>Diesel / Citronné</v>
      </c>
      <c r="K7" s="173" t="str">
        <f>IFERROR(VLOOKUP(E7,Préroulés_Indica[],2,FALSE),"-")</f>
        <v>-</v>
      </c>
      <c r="M7" s="1389"/>
      <c r="N7" s="1390"/>
      <c r="O7" s="1390"/>
      <c r="P7" s="1390"/>
      <c r="Q7" s="1390"/>
      <c r="R7" s="1390"/>
      <c r="S7" s="1391"/>
    </row>
    <row r="8" spans="1:19" ht="23.25" customHeight="1">
      <c r="A8" s="721">
        <f>IFERROR(VLOOKUP(E8,Préroulés_Indica[],11,FALSE),"-")</f>
        <v>1</v>
      </c>
      <c r="B8" s="165" t="str">
        <f>IFERROR(VLOOKUP(E8,Préroulés_Indica[],12,FALSE),"-")</f>
        <v>x</v>
      </c>
      <c r="C8" s="166">
        <f>IFERROR(VLOOKUP(E8,Préroulés_Indica[],13,FALSE),"-")</f>
        <v>0.5</v>
      </c>
      <c r="D8" s="167" t="str">
        <f>IFERROR(VLOOKUP(E8,Préroulés_Indica[],14,FALSE),"-")</f>
        <v>g</v>
      </c>
      <c r="E8" s="722" t="s">
        <v>119</v>
      </c>
      <c r="F8" s="724" t="str">
        <f>IFERROR(VLOOKUP(E8,Préroulés_Indica[],6,FALSE),"-")</f>
        <v>OMY</v>
      </c>
      <c r="G8" s="712">
        <f>IFERROR(VLOOKUP(E8,Préroulés_Indica[],16,FALSE),"-")</f>
        <v>6</v>
      </c>
      <c r="H8" s="171">
        <v>0.25</v>
      </c>
      <c r="I8" s="170" t="s">
        <v>42</v>
      </c>
      <c r="J8" s="172" t="str">
        <f>IFERROR(VLOOKUP(E8,Préroulés_Indica[],8,FALSE),"")</f>
        <v>Boisé / Épicé</v>
      </c>
      <c r="K8" s="173" t="str">
        <f>IFERROR(VLOOKUP(E8,Préroulés_Indica[],2,FALSE),"-")</f>
        <v>Qc</v>
      </c>
      <c r="M8" s="1389"/>
      <c r="N8" s="1390"/>
      <c r="O8" s="1390"/>
      <c r="P8" s="1390"/>
      <c r="Q8" s="1390"/>
      <c r="R8" s="1390"/>
      <c r="S8" s="1391"/>
    </row>
    <row r="9" spans="1:19" ht="23.25" customHeight="1">
      <c r="A9" s="721">
        <f>IFERROR(VLOOKUP(E9,Préroulés_Indica[],11,FALSE),"-")</f>
        <v>1</v>
      </c>
      <c r="B9" s="165" t="str">
        <f>IFERROR(VLOOKUP(E9,Préroulés_Indica[],12,FALSE),"-")</f>
        <v>x</v>
      </c>
      <c r="C9" s="166">
        <f>IFERROR(VLOOKUP(E9,Préroulés_Indica[],13,FALSE),"-")</f>
        <v>1</v>
      </c>
      <c r="D9" s="167" t="str">
        <f>IFERROR(VLOOKUP(E9,Préroulés_Indica[],14,FALSE),"-")</f>
        <v>g</v>
      </c>
      <c r="E9" s="722" t="s">
        <v>120</v>
      </c>
      <c r="F9" s="724" t="str">
        <f>IFERROR(VLOOKUP(E9,Préroulés_Indica[],6,FALSE),"-")</f>
        <v>Good Supply</v>
      </c>
      <c r="G9" s="712">
        <f>IFERROR(VLOOKUP(E9,Préroulés_Indica[],16,FALSE),"-")</f>
        <v>8.1</v>
      </c>
      <c r="H9" s="171">
        <v>0.23</v>
      </c>
      <c r="I9" s="170" t="s">
        <v>42</v>
      </c>
      <c r="J9" s="172" t="str">
        <f>IFERROR(VLOOKUP(E9,Préroulés_Indica[],8,FALSE),"")</f>
        <v>Fruité / Citronné</v>
      </c>
      <c r="K9" s="173" t="str">
        <f>IFERROR(VLOOKUP(E9,Préroulés_Indica[],2,FALSE),"-")</f>
        <v>-</v>
      </c>
      <c r="M9" s="1389"/>
      <c r="N9" s="1390"/>
      <c r="O9" s="1390"/>
      <c r="P9" s="1390"/>
      <c r="Q9" s="1390"/>
      <c r="R9" s="1390"/>
      <c r="S9" s="1391"/>
    </row>
    <row r="10" spans="1:19" ht="23.25" customHeight="1">
      <c r="A10" s="721">
        <f>IFERROR(VLOOKUP(E10,Préroulés_Indica[],11,FALSE),"-")</f>
        <v>1</v>
      </c>
      <c r="B10" s="165" t="str">
        <f>IFERROR(VLOOKUP(E10,Préroulés_Indica[],12,FALSE),"-")</f>
        <v>x</v>
      </c>
      <c r="C10" s="166">
        <f>IFERROR(VLOOKUP(E10,Préroulés_Indica[],13,FALSE),"-")</f>
        <v>1</v>
      </c>
      <c r="D10" s="167" t="str">
        <f>IFERROR(VLOOKUP(E10,Préroulés_Indica[],14,FALSE),"-")</f>
        <v>g</v>
      </c>
      <c r="E10" s="722" t="s">
        <v>41</v>
      </c>
      <c r="F10" s="724" t="str">
        <f>IFERROR(VLOOKUP(E10,Préroulés_Indica[],6,FALSE),"-")</f>
        <v>Riff</v>
      </c>
      <c r="G10" s="540">
        <f>IFERROR(VLOOKUP(E10,Préroulés_Indica[],16,FALSE),"-")</f>
        <v>10.6</v>
      </c>
      <c r="H10" s="171">
        <v>0.23</v>
      </c>
      <c r="I10" s="170" t="s">
        <v>42</v>
      </c>
      <c r="J10" s="172" t="str">
        <f>IFERROR(VLOOKUP(E10,Préroulés_Indica[],8,FALSE),"")</f>
        <v>Fruité / -</v>
      </c>
      <c r="K10" s="173" t="str">
        <f>IFERROR(VLOOKUP(E10,Préroulés_Indica[],2,FALSE),"-")</f>
        <v>-</v>
      </c>
      <c r="M10" s="1389"/>
      <c r="N10" s="1390"/>
      <c r="O10" s="1390"/>
      <c r="P10" s="1390"/>
      <c r="Q10" s="1390"/>
      <c r="R10" s="1390"/>
      <c r="S10" s="1391"/>
    </row>
    <row r="11" spans="1:19" ht="23.25" customHeight="1">
      <c r="A11" s="721">
        <f>IFERROR(VLOOKUP(E11,Préroulés_Indica[],11,FALSE),"-")</f>
        <v>1</v>
      </c>
      <c r="B11" s="165" t="str">
        <f>IFERROR(VLOOKUP(E11,Préroulés_Indica[],12,FALSE),"-")</f>
        <v>x</v>
      </c>
      <c r="C11" s="166">
        <f>IFERROR(VLOOKUP(E11,Préroulés_Indica[],13,FALSE),"-")</f>
        <v>0.5</v>
      </c>
      <c r="D11" s="167" t="str">
        <f>IFERROR(VLOOKUP(E11,Préroulés_Indica[],14,FALSE),"-")</f>
        <v>g</v>
      </c>
      <c r="E11" s="722" t="s">
        <v>121</v>
      </c>
      <c r="F11" s="724" t="str">
        <f>IFERROR(VLOOKUP(E11,Préroulés_Indica[],6,FALSE),"-")</f>
        <v>Canaca</v>
      </c>
      <c r="G11" s="540">
        <f>IFERROR(VLOOKUP(E11,Préroulés_Indica[],16,FALSE),"-")</f>
        <v>5.0999999999999996</v>
      </c>
      <c r="H11" s="171">
        <v>0.21</v>
      </c>
      <c r="I11" s="170" t="s">
        <v>42</v>
      </c>
      <c r="J11" s="172" t="str">
        <f>IFERROR(VLOOKUP(E11,Préroulés_Indica[],8,FALSE),"")</f>
        <v>Fromagé / Épicé</v>
      </c>
      <c r="K11" s="173" t="str">
        <f>IFERROR(VLOOKUP(E11,Préroulés_Indica[],2,FALSE),"-")</f>
        <v>-</v>
      </c>
      <c r="M11" s="1389"/>
      <c r="N11" s="1390"/>
      <c r="O11" s="1390"/>
      <c r="P11" s="1390"/>
      <c r="Q11" s="1390"/>
      <c r="R11" s="1390"/>
      <c r="S11" s="1391"/>
    </row>
    <row r="12" spans="1:19" ht="23.25" customHeight="1">
      <c r="A12" s="721">
        <f>IFERROR(VLOOKUP(E12,Préroulés_Indica[],11,FALSE),"-")</f>
        <v>2</v>
      </c>
      <c r="B12" s="165" t="str">
        <f>IFERROR(VLOOKUP(E12,Préroulés_Indica[],12,FALSE),"-")</f>
        <v>x</v>
      </c>
      <c r="C12" s="166">
        <f>IFERROR(VLOOKUP(E12,Préroulés_Indica[],13,FALSE),"-")</f>
        <v>0.5</v>
      </c>
      <c r="D12" s="167" t="str">
        <f>IFERROR(VLOOKUP(E12,Préroulés_Indica[],14,FALSE),"-")</f>
        <v>g</v>
      </c>
      <c r="E12" s="722" t="s">
        <v>123</v>
      </c>
      <c r="F12" s="724" t="str">
        <f>IFERROR(VLOOKUP(E12,Préroulés_Indica[],6,FALSE),"-")</f>
        <v>Irony</v>
      </c>
      <c r="G12" s="540">
        <f>IFERROR(VLOOKUP(E12,Préroulés_Indica[],16,FALSE),"-")</f>
        <v>8.3000000000000007</v>
      </c>
      <c r="H12" s="171">
        <v>0.26</v>
      </c>
      <c r="I12" s="170" t="s">
        <v>42</v>
      </c>
      <c r="J12" s="172" t="str">
        <f>IFERROR(VLOOKUP(E12,Préroulés_Indica[],8,FALSE),"")</f>
        <v>Fruité / Sucré</v>
      </c>
      <c r="K12" s="173" t="str">
        <f>IFERROR(VLOOKUP(E12,Préroulés_Indica[],2,FALSE),"-")</f>
        <v>Qc</v>
      </c>
      <c r="M12" s="1389"/>
      <c r="N12" s="1390"/>
      <c r="O12" s="1390"/>
      <c r="P12" s="1390"/>
      <c r="Q12" s="1390"/>
      <c r="R12" s="1390"/>
      <c r="S12" s="1391"/>
    </row>
    <row r="13" spans="1:19" ht="23.25" customHeight="1">
      <c r="A13" s="721">
        <f>IFERROR(VLOOKUP(E13,Préroulés_Indica[],11,FALSE),"-")</f>
        <v>2</v>
      </c>
      <c r="B13" s="165" t="str">
        <f>IFERROR(VLOOKUP(E13,Préroulés_Indica[],12,FALSE),"-")</f>
        <v>x</v>
      </c>
      <c r="C13" s="166">
        <f>IFERROR(VLOOKUP(E13,Préroulés_Indica[],13,FALSE),"-")</f>
        <v>0.5</v>
      </c>
      <c r="D13" s="167" t="str">
        <f>IFERROR(VLOOKUP(E13,Préroulés_Indica[],14,FALSE),"-")</f>
        <v>g</v>
      </c>
      <c r="E13" s="722" t="s">
        <v>122</v>
      </c>
      <c r="F13" s="724" t="str">
        <f>IFERROR(VLOOKUP(E13,Préroulés_Indica[],6,FALSE),"-")</f>
        <v>7ACRES</v>
      </c>
      <c r="G13" s="540">
        <f>IFERROR(VLOOKUP(E13,Préroulés_Indica[],16,FALSE),"-")</f>
        <v>9.5</v>
      </c>
      <c r="H13" s="171">
        <v>0.23</v>
      </c>
      <c r="I13" s="170" t="s">
        <v>42</v>
      </c>
      <c r="J13" s="172" t="str">
        <f>IFERROR(VLOOKUP(E13,Préroulés_Indica[],8,FALSE),"")</f>
        <v>Mouffette  / Terreux</v>
      </c>
      <c r="K13" s="173" t="str">
        <f>IFERROR(VLOOKUP(E13,Préroulés_Indica[],2,FALSE),"-")</f>
        <v>-</v>
      </c>
      <c r="M13" s="1389"/>
      <c r="N13" s="1390"/>
      <c r="O13" s="1390"/>
      <c r="P13" s="1390"/>
      <c r="Q13" s="1390"/>
      <c r="R13" s="1390"/>
      <c r="S13" s="1391"/>
    </row>
    <row r="14" spans="1:19" ht="23.25" customHeight="1">
      <c r="A14" s="721">
        <f>IFERROR(VLOOKUP(E14,Préroulés_Indica[],11,FALSE),"-")</f>
        <v>3</v>
      </c>
      <c r="B14" s="165" t="str">
        <f>IFERROR(VLOOKUP(E14,Préroulés_Indica[],12,FALSE),"-")</f>
        <v>x</v>
      </c>
      <c r="C14" s="166">
        <f>IFERROR(VLOOKUP(E14,Préroulés_Indica[],13,FALSE),"-")</f>
        <v>0.5</v>
      </c>
      <c r="D14" s="167" t="str">
        <f>IFERROR(VLOOKUP(E14,Préroulés_Indica[],14,FALSE),"-")</f>
        <v>g</v>
      </c>
      <c r="E14" s="722" t="s">
        <v>207</v>
      </c>
      <c r="F14" s="724" t="str">
        <f>IFERROR(VLOOKUP(E14,Préroulés_Indica[],6,FALSE),"-")</f>
        <v>Spinach</v>
      </c>
      <c r="G14" s="210">
        <f>IFERROR(VLOOKUP(E14,Préroulés_Indica[],16,FALSE),"-")</f>
        <v>11.9</v>
      </c>
      <c r="H14" s="171">
        <v>0.27</v>
      </c>
      <c r="I14" s="170" t="s">
        <v>42</v>
      </c>
      <c r="J14" s="172" t="str">
        <f>IFERROR(VLOOKUP(E14,Préroulés_Indica[],8,FALSE),"")</f>
        <v>Sucré / Fruité</v>
      </c>
      <c r="K14" s="173" t="str">
        <f>IFERROR(VLOOKUP(E14,Préroulés_Indica[],2,FALSE),"-")</f>
        <v>-</v>
      </c>
      <c r="M14" s="1389"/>
      <c r="N14" s="1390"/>
      <c r="O14" s="1390"/>
      <c r="P14" s="1390"/>
      <c r="Q14" s="1390"/>
      <c r="R14" s="1390"/>
      <c r="S14" s="1391"/>
    </row>
    <row r="15" spans="1:19" ht="23.25" customHeight="1">
      <c r="A15" s="721">
        <f>IFERROR(VLOOKUP(E15,Préroulés_Indica[],11,FALSE),"-")</f>
        <v>3</v>
      </c>
      <c r="B15" s="165" t="str">
        <f>IFERROR(VLOOKUP(E15,Préroulés_Indica[],12,FALSE),"-")</f>
        <v>x</v>
      </c>
      <c r="C15" s="166">
        <f>IFERROR(VLOOKUP(E15,Préroulés_Indica[],13,FALSE),"-")</f>
        <v>0.5</v>
      </c>
      <c r="D15" s="167" t="str">
        <f>IFERROR(VLOOKUP(E15,Préroulés_Indica[],14,FALSE),"-")</f>
        <v>g</v>
      </c>
      <c r="E15" s="722" t="s">
        <v>124</v>
      </c>
      <c r="F15" s="724" t="str">
        <f>IFERROR(VLOOKUP(E15,Préroulés_Indica[],6,FALSE),"-")</f>
        <v>Fleurons</v>
      </c>
      <c r="G15" s="210">
        <f>IFERROR(VLOOKUP(E15,Préroulés_Indica[],16,FALSE),"-")</f>
        <v>11.4</v>
      </c>
      <c r="H15" s="171">
        <v>0.27</v>
      </c>
      <c r="I15" s="170" t="s">
        <v>42</v>
      </c>
      <c r="J15" s="172" t="str">
        <f>IFERROR(VLOOKUP(E15,Préroulés_Indica[],8,FALSE),"")</f>
        <v>- / -</v>
      </c>
      <c r="K15" s="173" t="str">
        <f>IFERROR(VLOOKUP(E15,Préroulés_Indica[],2,FALSE),"-")</f>
        <v>Qc</v>
      </c>
      <c r="M15" s="1389"/>
      <c r="N15" s="1390"/>
      <c r="O15" s="1390"/>
      <c r="P15" s="1390"/>
      <c r="Q15" s="1390"/>
      <c r="R15" s="1390"/>
      <c r="S15" s="1391"/>
    </row>
    <row r="16" spans="1:19" ht="23.25" customHeight="1">
      <c r="A16" s="721">
        <f>IFERROR(VLOOKUP(E16,Préroulés_Indica[],11,FALSE),"-")</f>
        <v>3</v>
      </c>
      <c r="B16" s="165" t="str">
        <f>IFERROR(VLOOKUP(E16,Préroulés_Indica[],12,FALSE),"-")</f>
        <v>x</v>
      </c>
      <c r="C16" s="166">
        <f>IFERROR(VLOOKUP(E16,Préroulés_Indica[],13,FALSE),"-")</f>
        <v>0.5</v>
      </c>
      <c r="D16" s="167" t="str">
        <f>IFERROR(VLOOKUP(E16,Préroulés_Indica[],14,FALSE),"-")</f>
        <v>g</v>
      </c>
      <c r="E16" s="722" t="s">
        <v>125</v>
      </c>
      <c r="F16" s="724" t="str">
        <f>IFERROR(VLOOKUP(E16,Préroulés_Indica[],6,FALSE),"-")</f>
        <v>San Rafael '71</v>
      </c>
      <c r="G16" s="540">
        <f>IFERROR(VLOOKUP(E16,Préroulés_Indica[],16,FALSE),"-")</f>
        <v>17</v>
      </c>
      <c r="H16" s="171">
        <v>0.25</v>
      </c>
      <c r="I16" s="170" t="s">
        <v>42</v>
      </c>
      <c r="J16" s="172" t="str">
        <f>IFERROR(VLOOKUP(E16,Préroulés_Indica[],8,FALSE),"")</f>
        <v>Sucré / Diesel</v>
      </c>
      <c r="K16" s="173" t="str">
        <f>IFERROR(VLOOKUP(E16,Préroulés_Indica[],2,FALSE),"-")</f>
        <v>-</v>
      </c>
      <c r="M16" s="1389"/>
      <c r="N16" s="1390"/>
      <c r="O16" s="1390"/>
      <c r="P16" s="1390"/>
      <c r="Q16" s="1390"/>
      <c r="R16" s="1390"/>
      <c r="S16" s="1391"/>
    </row>
    <row r="17" spans="1:19" ht="23.25" customHeight="1">
      <c r="A17" s="721">
        <f>IFERROR(VLOOKUP(E17,Préroulés_Indica[],11,FALSE),"-")</f>
        <v>3</v>
      </c>
      <c r="B17" s="165" t="str">
        <f>IFERROR(VLOOKUP(E17,Préroulés_Indica[],12,FALSE),"-")</f>
        <v>x</v>
      </c>
      <c r="C17" s="166">
        <f>IFERROR(VLOOKUP(E17,Préroulés_Indica[],13,FALSE),"-")</f>
        <v>0.5</v>
      </c>
      <c r="D17" s="167" t="str">
        <f>IFERROR(VLOOKUP(E17,Préroulés_Indica[],14,FALSE),"-")</f>
        <v>g</v>
      </c>
      <c r="E17" s="722" t="s">
        <v>127</v>
      </c>
      <c r="F17" s="724" t="str">
        <f>IFERROR(VLOOKUP(E17,Préroulés_Indica[],6,FALSE),"-")</f>
        <v>Promenade</v>
      </c>
      <c r="G17" s="210">
        <f>IFERROR(VLOOKUP(E17,Préroulés_Indica[],16,FALSE),"-")</f>
        <v>9.9</v>
      </c>
      <c r="H17" s="171">
        <v>0.23</v>
      </c>
      <c r="I17" s="170" t="s">
        <v>42</v>
      </c>
      <c r="J17" s="172" t="str">
        <f>IFERROR(VLOOKUP(E17,Préroulés_Indica[],8,FALSE),"")</f>
        <v>Sucré / Diesel</v>
      </c>
      <c r="K17" s="173" t="str">
        <f>IFERROR(VLOOKUP(E17,Préroulés_Indica[],2,FALSE),"-")</f>
        <v>-</v>
      </c>
      <c r="M17" s="1389"/>
      <c r="N17" s="1390"/>
      <c r="O17" s="1390"/>
      <c r="P17" s="1390"/>
      <c r="Q17" s="1390"/>
      <c r="R17" s="1390"/>
      <c r="S17" s="1391"/>
    </row>
    <row r="18" spans="1:19" ht="23.25" customHeight="1">
      <c r="A18" s="721">
        <f>IFERROR(VLOOKUP(E18,Préroulés_Indica[],11,FALSE),"-")</f>
        <v>3</v>
      </c>
      <c r="B18" s="165" t="str">
        <f>IFERROR(VLOOKUP(E18,Préroulés_Indica[],12,FALSE),"-")</f>
        <v>x</v>
      </c>
      <c r="C18" s="166">
        <f>IFERROR(VLOOKUP(E18,Préroulés_Indica[],13,FALSE),"-")</f>
        <v>0.5</v>
      </c>
      <c r="D18" s="167" t="str">
        <f>IFERROR(VLOOKUP(E18,Préroulés_Indica[],14,FALSE),"-")</f>
        <v>g</v>
      </c>
      <c r="E18" s="722" t="s">
        <v>126</v>
      </c>
      <c r="F18" s="724" t="str">
        <f>IFERROR(VLOOKUP(E18,Préroulés_Indica[],6,FALSE),"-")</f>
        <v>Promenade</v>
      </c>
      <c r="G18" s="210">
        <f>IFERROR(VLOOKUP(E18,Préroulés_Indica[],16,FALSE),"-")</f>
        <v>10.6</v>
      </c>
      <c r="H18" s="171">
        <v>0.23</v>
      </c>
      <c r="I18" s="170" t="s">
        <v>42</v>
      </c>
      <c r="J18" s="172" t="str">
        <f>IFERROR(VLOOKUP(E18,Préroulés_Indica[],8,FALSE),"")</f>
        <v>Épicé / Moufette</v>
      </c>
      <c r="K18" s="173" t="str">
        <f>IFERROR(VLOOKUP(E18,Préroulés_Indica[],2,FALSE),"-")</f>
        <v>-</v>
      </c>
      <c r="M18" s="1389"/>
      <c r="N18" s="1390"/>
      <c r="O18" s="1390"/>
      <c r="P18" s="1390"/>
      <c r="Q18" s="1390"/>
      <c r="R18" s="1390"/>
      <c r="S18" s="1391"/>
    </row>
    <row r="19" spans="1:19" ht="23.25" customHeight="1">
      <c r="A19" s="721">
        <f>IFERROR(VLOOKUP(E19,Préroulés_Indica[],11,FALSE),"-")</f>
        <v>3</v>
      </c>
      <c r="B19" s="165" t="str">
        <f>IFERROR(VLOOKUP(E19,Préroulés_Indica[],12,FALSE),"-")</f>
        <v>x</v>
      </c>
      <c r="C19" s="166">
        <f>IFERROR(VLOOKUP(E19,Préroulés_Indica[],13,FALSE),"-")</f>
        <v>0.5</v>
      </c>
      <c r="D19" s="167" t="str">
        <f>IFERROR(VLOOKUP(E19,Préroulés_Indica[],14,FALSE),"-")</f>
        <v>g</v>
      </c>
      <c r="E19" s="722" t="s">
        <v>128</v>
      </c>
      <c r="F19" s="724" t="str">
        <f>IFERROR(VLOOKUP(E19,Préroulés_Indica[],6,FALSE),"-")</f>
        <v>San Rafael '71</v>
      </c>
      <c r="G19" s="210">
        <f>IFERROR(VLOOKUP(E19,Préroulés_Indica[],16,FALSE),"-")</f>
        <v>17</v>
      </c>
      <c r="H19" s="171">
        <v>0.21</v>
      </c>
      <c r="I19" s="170" t="s">
        <v>42</v>
      </c>
      <c r="J19" s="172" t="str">
        <f>IFERROR(VLOOKUP(E19,Préroulés_Indica[],8,FALSE),"")</f>
        <v>Citronné / Floral</v>
      </c>
      <c r="K19" s="173" t="str">
        <f>IFERROR(VLOOKUP(E19,Préroulés_Indica[],2,FALSE),"-")</f>
        <v>-</v>
      </c>
      <c r="M19" s="1389"/>
      <c r="N19" s="1390"/>
      <c r="O19" s="1390"/>
      <c r="P19" s="1390"/>
      <c r="Q19" s="1390"/>
      <c r="R19" s="1390"/>
      <c r="S19" s="1391"/>
    </row>
    <row r="20" spans="1:19" ht="23.25" customHeight="1">
      <c r="A20" s="721">
        <f>IFERROR(VLOOKUP(E20,Préroulés_Indica[],11,FALSE),"-")</f>
        <v>5</v>
      </c>
      <c r="B20" s="165" t="str">
        <f>IFERROR(VLOOKUP(E20,Préroulés_Indica[],12,FALSE),"-")</f>
        <v>x</v>
      </c>
      <c r="C20" s="166">
        <f>IFERROR(VLOOKUP(E20,Préroulés_Indica[],13,FALSE),"-")</f>
        <v>0.5</v>
      </c>
      <c r="D20" s="167" t="str">
        <f>IFERROR(VLOOKUP(E20,Préroulés_Indica[],14,FALSE),"-")</f>
        <v>g</v>
      </c>
      <c r="E20" s="722" t="s">
        <v>129</v>
      </c>
      <c r="F20" s="724" t="str">
        <f>IFERROR(VLOOKUP(E20,Préroulés_Indica[],6,FALSE),"-")</f>
        <v>Ono Cannabis</v>
      </c>
      <c r="G20" s="712">
        <f>IFERROR(VLOOKUP(E20,Préroulés_Indica[],16,FALSE),"-")</f>
        <v>24.9</v>
      </c>
      <c r="H20" s="171">
        <v>0.28999999999999998</v>
      </c>
      <c r="I20" s="170" t="s">
        <v>42</v>
      </c>
      <c r="J20" s="172" t="str">
        <f>IFERROR(VLOOKUP(E20,Préroulés_Indica[],8,FALSE),"")</f>
        <v>Fruité / Sucré</v>
      </c>
      <c r="K20" s="173" t="str">
        <f>IFERROR(VLOOKUP(E20,Préroulés_Indica[],2,FALSE),"-")</f>
        <v>Qc</v>
      </c>
      <c r="M20" s="1389"/>
      <c r="N20" s="1390"/>
      <c r="O20" s="1390"/>
      <c r="P20" s="1390"/>
      <c r="Q20" s="1390"/>
      <c r="R20" s="1390"/>
      <c r="S20" s="1391"/>
    </row>
    <row r="21" spans="1:19" ht="23.25" customHeight="1">
      <c r="A21" s="721">
        <f>IFERROR(VLOOKUP(E21,Préroulés_Indica[],11,FALSE),"-")</f>
        <v>5</v>
      </c>
      <c r="B21" s="165" t="str">
        <f>IFERROR(VLOOKUP(E21,Préroulés_Indica[],12,FALSE),"-")</f>
        <v>x</v>
      </c>
      <c r="C21" s="166">
        <f>IFERROR(VLOOKUP(E21,Préroulés_Indica[],13,FALSE),"-")</f>
        <v>0.5</v>
      </c>
      <c r="D21" s="167" t="str">
        <f>IFERROR(VLOOKUP(E21,Préroulés_Indica[],14,FALSE),"-")</f>
        <v>g</v>
      </c>
      <c r="E21" s="722" t="s">
        <v>130</v>
      </c>
      <c r="F21" s="724" t="str">
        <f>IFERROR(VLOOKUP(E21,Préroulés_Indica[],6,FALSE),"-")</f>
        <v>R'Belle</v>
      </c>
      <c r="G21" s="210">
        <f>IFERROR(VLOOKUP(E21,Préroulés_Indica[],16,FALSE),"-")</f>
        <v>22.9</v>
      </c>
      <c r="H21" s="171">
        <v>0.28000000000000003</v>
      </c>
      <c r="I21" s="170" t="s">
        <v>42</v>
      </c>
      <c r="J21" s="172" t="str">
        <f>IFERROR(VLOOKUP(E21,Préroulés_Indica[],8,FALSE),"")</f>
        <v>Fruité / Épicé</v>
      </c>
      <c r="K21" s="173" t="str">
        <f>IFERROR(VLOOKUP(E21,Préroulés_Indica[],2,FALSE),"-")</f>
        <v>Qc</v>
      </c>
      <c r="M21" s="1389"/>
      <c r="N21" s="1390"/>
      <c r="O21" s="1390"/>
      <c r="P21" s="1390"/>
      <c r="Q21" s="1390"/>
      <c r="R21" s="1390"/>
      <c r="S21" s="1391"/>
    </row>
    <row r="22" spans="1:19" ht="23.25" customHeight="1">
      <c r="A22" s="721">
        <f>IFERROR(VLOOKUP(E22,Préroulés_Indica[],11,FALSE),"-")</f>
        <v>5</v>
      </c>
      <c r="B22" s="165" t="str">
        <f>IFERROR(VLOOKUP(E22,Préroulés_Indica[],12,FALSE),"-")</f>
        <v>x</v>
      </c>
      <c r="C22" s="166">
        <f>IFERROR(VLOOKUP(E22,Préroulés_Indica[],13,FALSE),"-")</f>
        <v>0.5</v>
      </c>
      <c r="D22" s="167" t="str">
        <f>IFERROR(VLOOKUP(E22,Préroulés_Indica[],14,FALSE),"-")</f>
        <v>g</v>
      </c>
      <c r="E22" s="722" t="s">
        <v>131</v>
      </c>
      <c r="F22" s="724" t="str">
        <f>IFERROR(VLOOKUP(E22,Préroulés_Indica[],6,FALSE),"-")</f>
        <v>Tribal</v>
      </c>
      <c r="G22" s="540">
        <f>IFERROR(VLOOKUP(E22,Préroulés_Indica[],16,FALSE),"-")</f>
        <v>23</v>
      </c>
      <c r="H22" s="171">
        <v>0.25</v>
      </c>
      <c r="I22" s="170" t="s">
        <v>42</v>
      </c>
      <c r="J22" s="172" t="str">
        <f>IFERROR(VLOOKUP(E22,Préroulés_Indica[],8,FALSE),"")</f>
        <v>Diesel / Fruité</v>
      </c>
      <c r="K22" s="173" t="str">
        <f>IFERROR(VLOOKUP(E22,Préroulés_Indica[],2,FALSE),"-")</f>
        <v>Qc</v>
      </c>
      <c r="M22" s="1389"/>
      <c r="N22" s="1390"/>
      <c r="O22" s="1390"/>
      <c r="P22" s="1390"/>
      <c r="Q22" s="1390"/>
      <c r="R22" s="1390"/>
      <c r="S22" s="1391"/>
    </row>
    <row r="23" spans="1:19" ht="23.25" customHeight="1">
      <c r="A23" s="721">
        <f>IFERROR(VLOOKUP(E23,Préroulés_Indica[],11,FALSE),"-")</f>
        <v>5</v>
      </c>
      <c r="B23" s="165" t="str">
        <f>IFERROR(VLOOKUP(E23,Préroulés_Indica[],12,FALSE),"-")</f>
        <v>x</v>
      </c>
      <c r="C23" s="166">
        <f>IFERROR(VLOOKUP(E23,Préroulés_Indica[],13,FALSE),"-")</f>
        <v>0.5</v>
      </c>
      <c r="D23" s="167" t="str">
        <f>IFERROR(VLOOKUP(E23,Préroulés_Indica[],14,FALSE),"-")</f>
        <v>g</v>
      </c>
      <c r="E23" s="722" t="s">
        <v>132</v>
      </c>
      <c r="F23" s="724" t="str">
        <f>IFERROR(VLOOKUP(E23,Préroulés_Indica[],6,FALSE),"-")</f>
        <v>Tribal</v>
      </c>
      <c r="G23" s="210">
        <f>IFERROR(VLOOKUP(E23,Préroulés_Indica[],16,FALSE),"-")</f>
        <v>23</v>
      </c>
      <c r="H23" s="171">
        <v>0.24</v>
      </c>
      <c r="I23" s="170" t="s">
        <v>42</v>
      </c>
      <c r="J23" s="172" t="str">
        <f>IFERROR(VLOOKUP(E23,Préroulés_Indica[],8,FALSE),"")</f>
        <v>Épicé / Sucré</v>
      </c>
      <c r="K23" s="173" t="str">
        <f>IFERROR(VLOOKUP(E23,Préroulés_Indica[],2,FALSE),"-")</f>
        <v>Qc</v>
      </c>
      <c r="M23" s="1389"/>
      <c r="N23" s="1390"/>
      <c r="O23" s="1390"/>
      <c r="P23" s="1390"/>
      <c r="Q23" s="1390"/>
      <c r="R23" s="1390"/>
      <c r="S23" s="1391"/>
    </row>
    <row r="24" spans="1:19" ht="23.25" customHeight="1">
      <c r="A24" s="721">
        <f>IFERROR(VLOOKUP(E24,Préroulés_Indica[],11,FALSE),"-")</f>
        <v>5</v>
      </c>
      <c r="B24" s="165" t="str">
        <f>IFERROR(VLOOKUP(E24,Préroulés_Indica[],12,FALSE),"-")</f>
        <v>x</v>
      </c>
      <c r="C24" s="166">
        <f>IFERROR(VLOOKUP(E24,Préroulés_Indica[],13,FALSE),"-")</f>
        <v>0.5</v>
      </c>
      <c r="D24" s="167" t="str">
        <f>IFERROR(VLOOKUP(E24,Préroulés_Indica[],14,FALSE),"-")</f>
        <v>g</v>
      </c>
      <c r="E24" s="722" t="s">
        <v>133</v>
      </c>
      <c r="F24" s="724" t="str">
        <f>IFERROR(VLOOKUP(E24,Préroulés_Indica[],6,FALSE),"-")</f>
        <v>Tribal</v>
      </c>
      <c r="G24" s="210">
        <f>IFERROR(VLOOKUP(E24,Préroulés_Indica[],16,FALSE),"-")</f>
        <v>23</v>
      </c>
      <c r="H24" s="171">
        <v>0.21</v>
      </c>
      <c r="I24" s="170" t="s">
        <v>42</v>
      </c>
      <c r="J24" s="172" t="str">
        <f>IFERROR(VLOOKUP(E24,Préroulés_Indica[],8,FALSE),"")</f>
        <v>Diesel / Épicé</v>
      </c>
      <c r="K24" s="173" t="str">
        <f>IFERROR(VLOOKUP(E24,Préroulés_Indica[],2,FALSE),"-")</f>
        <v>Qc</v>
      </c>
      <c r="M24" s="1389"/>
      <c r="N24" s="1390"/>
      <c r="O24" s="1390"/>
      <c r="P24" s="1390"/>
      <c r="Q24" s="1390"/>
      <c r="R24" s="1390"/>
      <c r="S24" s="1391"/>
    </row>
    <row r="25" spans="1:19" ht="23.25" customHeight="1">
      <c r="A25" s="721">
        <f>IFERROR(VLOOKUP(E25,Préroulés_Indica[],11,FALSE),"-")</f>
        <v>6</v>
      </c>
      <c r="B25" s="165" t="str">
        <f>IFERROR(VLOOKUP(E25,Préroulés_Indica[],12,FALSE),"-")</f>
        <v>x</v>
      </c>
      <c r="C25" s="166">
        <f>IFERROR(VLOOKUP(E25,Préroulés_Indica[],13,FALSE),"-")</f>
        <v>0.35</v>
      </c>
      <c r="D25" s="167" t="str">
        <f>IFERROR(VLOOKUP(E25,Préroulés_Indica[],14,FALSE),"-")</f>
        <v>g</v>
      </c>
      <c r="E25" s="722" t="s">
        <v>134</v>
      </c>
      <c r="F25" s="724" t="str">
        <f>IFERROR(VLOOKUP(E25,Préroulés_Indica[],6,FALSE),"-")</f>
        <v>Fleurons</v>
      </c>
      <c r="G25" s="210">
        <f>IFERROR(VLOOKUP(E25,Préroulés_Indica[],16,FALSE),"-")</f>
        <v>17.5</v>
      </c>
      <c r="H25" s="171">
        <v>0.25</v>
      </c>
      <c r="I25" s="170" t="s">
        <v>42</v>
      </c>
      <c r="J25" s="172" t="str">
        <f>IFERROR(VLOOKUP(E25,Préroulés_Indica[],8,FALSE),"")</f>
        <v>- / -</v>
      </c>
      <c r="K25" s="173" t="str">
        <f>IFERROR(VLOOKUP(E25,Préroulés_Indica[],2,FALSE),"-")</f>
        <v>Qc</v>
      </c>
      <c r="M25" s="1389"/>
      <c r="N25" s="1390"/>
      <c r="O25" s="1390"/>
      <c r="P25" s="1390"/>
      <c r="Q25" s="1390"/>
      <c r="R25" s="1390"/>
      <c r="S25" s="1391"/>
    </row>
    <row r="26" spans="1:19" ht="23.25" customHeight="1">
      <c r="A26" s="721">
        <f>IFERROR(VLOOKUP(E26,Préroulés_Indica[],11,FALSE),"-")</f>
        <v>7</v>
      </c>
      <c r="B26" s="165" t="str">
        <f>IFERROR(VLOOKUP(E26,Préroulés_Indica[],12,FALSE),"-")</f>
        <v>x</v>
      </c>
      <c r="C26" s="166">
        <f>IFERROR(VLOOKUP(E26,Préroulés_Indica[],13,FALSE),"-")</f>
        <v>0.5</v>
      </c>
      <c r="D26" s="167" t="str">
        <f>IFERROR(VLOOKUP(E26,Préroulés_Indica[],14,FALSE),"-")</f>
        <v>g</v>
      </c>
      <c r="E26" s="722" t="s">
        <v>135</v>
      </c>
      <c r="F26" s="724" t="str">
        <f>IFERROR(VLOOKUP(E26,Préroulés_Indica[],6,FALSE),"-")</f>
        <v>San Rafael '71</v>
      </c>
      <c r="G26" s="712">
        <f>IFERROR(VLOOKUP(E26,Préroulés_Indica[],16,FALSE),"-")</f>
        <v>31.1</v>
      </c>
      <c r="H26" s="171">
        <v>0.26</v>
      </c>
      <c r="I26" s="170" t="s">
        <v>42</v>
      </c>
      <c r="J26" s="172" t="str">
        <f>IFERROR(VLOOKUP(E26,Préroulés_Indica[],8,FALSE),"")</f>
        <v>Fruité / Épicé</v>
      </c>
      <c r="K26" s="173" t="str">
        <f>IFERROR(VLOOKUP(E26,Préroulés_Indica[],2,FALSE),"-")</f>
        <v>-</v>
      </c>
      <c r="M26" s="1389"/>
      <c r="N26" s="1390"/>
      <c r="O26" s="1390"/>
      <c r="P26" s="1390"/>
      <c r="Q26" s="1390"/>
      <c r="R26" s="1390"/>
      <c r="S26" s="1391"/>
    </row>
    <row r="27" spans="1:19" ht="23.25" customHeight="1">
      <c r="A27" s="721">
        <f>IFERROR(VLOOKUP(E27,Préroulés_Indica[],11,FALSE),"-")</f>
        <v>7</v>
      </c>
      <c r="B27" s="165" t="str">
        <f>IFERROR(VLOOKUP(E27,Préroulés_Indica[],12,FALSE),"-")</f>
        <v>x</v>
      </c>
      <c r="C27" s="166">
        <f>IFERROR(VLOOKUP(E27,Préroulés_Indica[],13,FALSE),"-")</f>
        <v>0.5</v>
      </c>
      <c r="D27" s="167" t="str">
        <f>IFERROR(VLOOKUP(E27,Préroulés_Indica[],14,FALSE),"-")</f>
        <v>g</v>
      </c>
      <c r="E27" s="722" t="s">
        <v>136</v>
      </c>
      <c r="F27" s="724" t="str">
        <f>IFERROR(VLOOKUP(E27,Préroulés_Indica[],6,FALSE),"-")</f>
        <v>Daily Special</v>
      </c>
      <c r="G27" s="210">
        <f>IFERROR(VLOOKUP(E27,Préroulés_Indica[],16,FALSE),"-")</f>
        <v>24.6</v>
      </c>
      <c r="H27" s="171">
        <v>0.24</v>
      </c>
      <c r="I27" s="170" t="s">
        <v>42</v>
      </c>
      <c r="J27" s="172" t="str">
        <f>IFERROR(VLOOKUP(E27,Préroulés_Indica[],8,FALSE),"")</f>
        <v>Diesel / Épicé</v>
      </c>
      <c r="K27" s="173" t="str">
        <f>IFERROR(VLOOKUP(E27,Préroulés_Indica[],2,FALSE),"-")</f>
        <v>-</v>
      </c>
      <c r="M27" s="1389"/>
      <c r="N27" s="1390"/>
      <c r="O27" s="1390"/>
      <c r="P27" s="1390"/>
      <c r="Q27" s="1390"/>
      <c r="R27" s="1390"/>
      <c r="S27" s="1391"/>
    </row>
    <row r="28" spans="1:19" ht="23.25" customHeight="1">
      <c r="A28" s="721">
        <f>IFERROR(VLOOKUP(E28,Préroulés_Indica[],11,FALSE),"-")</f>
        <v>9</v>
      </c>
      <c r="B28" s="165" t="str">
        <f>IFERROR(VLOOKUP(E28,Préroulés_Indica[],12,FALSE),"-")</f>
        <v>x</v>
      </c>
      <c r="C28" s="166">
        <f>IFERROR(VLOOKUP(E28,Préroulés_Indica[],13,FALSE),"-")</f>
        <v>0.45</v>
      </c>
      <c r="D28" s="167" t="str">
        <f>IFERROR(VLOOKUP(E28,Préroulés_Indica[],14,FALSE),"-")</f>
        <v>g</v>
      </c>
      <c r="E28" s="722" t="s">
        <v>137</v>
      </c>
      <c r="F28" s="724" t="str">
        <f>IFERROR(VLOOKUP(E28,Préroulés_Indica[],6,FALSE),"-")</f>
        <v>Bleuh</v>
      </c>
      <c r="G28" s="540">
        <f>IFERROR(VLOOKUP(E28,Préroulés_Indica[],16,FALSE),"-")</f>
        <v>30</v>
      </c>
      <c r="H28" s="171">
        <v>0.28000000000000003</v>
      </c>
      <c r="I28" s="170" t="s">
        <v>42</v>
      </c>
      <c r="J28" s="172" t="str">
        <f>IFERROR(VLOOKUP(E28,Préroulés_Indica[],8,FALSE),"")</f>
        <v>- / -</v>
      </c>
      <c r="K28" s="173" t="str">
        <f>IFERROR(VLOOKUP(E28,Préroulés_Indica[],2,FALSE),"-")</f>
        <v>Qc</v>
      </c>
      <c r="M28" s="1389"/>
      <c r="N28" s="1390"/>
      <c r="O28" s="1390"/>
      <c r="P28" s="1390"/>
      <c r="Q28" s="1390"/>
      <c r="R28" s="1390"/>
      <c r="S28" s="1391"/>
    </row>
    <row r="29" spans="1:19" ht="23.25" customHeight="1">
      <c r="A29" s="721">
        <f>IFERROR(VLOOKUP(E29,Préroulés_Indica[],11,FALSE),"-")</f>
        <v>10</v>
      </c>
      <c r="B29" s="165" t="str">
        <f>IFERROR(VLOOKUP(E29,Préroulés_Indica[],12,FALSE),"-")</f>
        <v>x</v>
      </c>
      <c r="C29" s="166">
        <f>IFERROR(VLOOKUP(E29,Préroulés_Indica[],13,FALSE),"-")</f>
        <v>0.35</v>
      </c>
      <c r="D29" s="167" t="str">
        <f>IFERROR(VLOOKUP(E29,Préroulés_Indica[],14,FALSE),"-")</f>
        <v>g</v>
      </c>
      <c r="E29" s="722" t="s">
        <v>138</v>
      </c>
      <c r="F29" s="724" t="str">
        <f>IFERROR(VLOOKUP(E29,Préroulés_Indica[],6,FALSE),"-")</f>
        <v>Spinach</v>
      </c>
      <c r="G29" s="210">
        <f>IFERROR(VLOOKUP(E29,Préroulés_Indica[],16,FALSE),"-")</f>
        <v>24.5</v>
      </c>
      <c r="H29" s="171">
        <v>0.26</v>
      </c>
      <c r="I29" s="170" t="s">
        <v>42</v>
      </c>
      <c r="J29" s="172" t="str">
        <f>IFERROR(VLOOKUP(E29,Préroulés_Indica[],8,FALSE),"")</f>
        <v>Sucré / Fruité</v>
      </c>
      <c r="K29" s="173" t="str">
        <f>IFERROR(VLOOKUP(E29,Préroulés_Indica[],2,FALSE),"-")</f>
        <v>-</v>
      </c>
      <c r="M29" s="1389"/>
      <c r="N29" s="1390"/>
      <c r="O29" s="1390"/>
      <c r="P29" s="1390"/>
      <c r="Q29" s="1390"/>
      <c r="R29" s="1390"/>
      <c r="S29" s="1391"/>
    </row>
    <row r="30" spans="1:19" ht="23.25" customHeight="1">
      <c r="A30" s="721">
        <f>IFERROR(VLOOKUP(E30,Préroulés_Indica[],11,FALSE),"-")</f>
        <v>10</v>
      </c>
      <c r="B30" s="165" t="str">
        <f>IFERROR(VLOOKUP(E30,Préroulés_Indica[],12,FALSE),"-")</f>
        <v>x</v>
      </c>
      <c r="C30" s="166">
        <f>IFERROR(VLOOKUP(E30,Préroulés_Indica[],13,FALSE),"-")</f>
        <v>0.35</v>
      </c>
      <c r="D30" s="167" t="str">
        <f>IFERROR(VLOOKUP(E30,Préroulés_Indica[],14,FALSE),"-")</f>
        <v>g</v>
      </c>
      <c r="E30" s="722" t="s">
        <v>139</v>
      </c>
      <c r="F30" s="724" t="str">
        <f>IFERROR(VLOOKUP(E30,Préroulés_Indica[],6,FALSE),"-")</f>
        <v>Original Stash</v>
      </c>
      <c r="G30" s="712">
        <f>IFERROR(VLOOKUP(E30,Préroulés_Indica[],16,FALSE),"-")</f>
        <v>28.1</v>
      </c>
      <c r="H30" s="171">
        <v>0.22</v>
      </c>
      <c r="I30" s="170" t="s">
        <v>42</v>
      </c>
      <c r="J30" s="172" t="str">
        <f>IFERROR(VLOOKUP(E30,Préroulés_Indica[],8,FALSE),"")</f>
        <v xml:space="preserve">Mouffette / </v>
      </c>
      <c r="K30" s="173" t="str">
        <f>IFERROR(VLOOKUP(E30,Préroulés_Indica[],2,FALSE),"-")</f>
        <v>Qc</v>
      </c>
      <c r="M30" s="1389"/>
      <c r="N30" s="1390"/>
      <c r="O30" s="1390"/>
      <c r="P30" s="1390"/>
      <c r="Q30" s="1390"/>
      <c r="R30" s="1390"/>
      <c r="S30" s="1391"/>
    </row>
    <row r="31" spans="1:19" ht="23.25" customHeight="1">
      <c r="A31" s="721">
        <f>IFERROR(VLOOKUP(E31,Préroulés_Indica[],11,FALSE),"-")</f>
        <v>10</v>
      </c>
      <c r="B31" s="165" t="str">
        <f>IFERROR(VLOOKUP(E31,Préroulés_Indica[],12,FALSE),"-")</f>
        <v>x</v>
      </c>
      <c r="C31" s="166">
        <f>IFERROR(VLOOKUP(E31,Préroulés_Indica[],13,FALSE),"-")</f>
        <v>0.35</v>
      </c>
      <c r="D31" s="167" t="str">
        <f>IFERROR(VLOOKUP(E31,Préroulés_Indica[],14,FALSE),"-")</f>
        <v>g</v>
      </c>
      <c r="E31" s="722" t="s">
        <v>140</v>
      </c>
      <c r="F31" s="724" t="str">
        <f>IFERROR(VLOOKUP(E31,Préroulés_Indica[],6,FALSE),"-")</f>
        <v>Color Cannabis</v>
      </c>
      <c r="G31" s="210">
        <f>IFERROR(VLOOKUP(E31,Préroulés_Indica[],16,FALSE),"-")</f>
        <v>22.2</v>
      </c>
      <c r="H31" s="171">
        <v>0.2</v>
      </c>
      <c r="I31" s="170" t="s">
        <v>42</v>
      </c>
      <c r="J31" s="172" t="str">
        <f>IFERROR(VLOOKUP(E31,Préroulés_Indica[],8,FALSE),"")</f>
        <v>Fruité / Floral</v>
      </c>
      <c r="K31" s="173" t="str">
        <f>IFERROR(VLOOKUP(E31,Préroulés_Indica[],2,FALSE),"-")</f>
        <v>-</v>
      </c>
      <c r="M31" s="1389"/>
      <c r="N31" s="1390"/>
      <c r="O31" s="1390"/>
      <c r="P31" s="1390"/>
      <c r="Q31" s="1390"/>
      <c r="R31" s="1390"/>
      <c r="S31" s="1391"/>
    </row>
    <row r="32" spans="1:19" ht="23.25" customHeight="1">
      <c r="A32" s="721">
        <f>IFERROR(VLOOKUP(E32,Préroulés_Indica[],11,FALSE),"-")</f>
        <v>10</v>
      </c>
      <c r="B32" s="165" t="str">
        <f>IFERROR(VLOOKUP(E32,Préroulés_Indica[],12,FALSE),"-")</f>
        <v>x</v>
      </c>
      <c r="C32" s="166">
        <f>IFERROR(VLOOKUP(E32,Préroulés_Indica[],13,FALSE),"-")</f>
        <v>0.35</v>
      </c>
      <c r="D32" s="167" t="str">
        <f>IFERROR(VLOOKUP(E32,Préroulés_Indica[],14,FALSE),"-")</f>
        <v>g</v>
      </c>
      <c r="E32" s="722" t="s">
        <v>141</v>
      </c>
      <c r="F32" s="724" t="str">
        <f>IFERROR(VLOOKUP(E32,Préroulés_Indica[],6,FALSE),"-")</f>
        <v>Vert</v>
      </c>
      <c r="G32" s="210">
        <f>IFERROR(VLOOKUP(E32,Préroulés_Indica[],16,FALSE),"-")</f>
        <v>29.2</v>
      </c>
      <c r="H32" s="171">
        <v>0.04</v>
      </c>
      <c r="I32" s="170">
        <v>0.12</v>
      </c>
      <c r="J32" s="172" t="str">
        <f>IFERROR(VLOOKUP(E32,Préroulés_Indica[],8,FALSE),"")</f>
        <v>Sucré / Fruité</v>
      </c>
      <c r="K32" s="173" t="str">
        <f>IFERROR(VLOOKUP(E32,Préroulés_Indica[],2,FALSE),"-")</f>
        <v>Qc</v>
      </c>
      <c r="M32" s="1389"/>
      <c r="N32" s="1390"/>
      <c r="O32" s="1390"/>
      <c r="P32" s="1390"/>
      <c r="Q32" s="1390"/>
      <c r="R32" s="1390"/>
      <c r="S32" s="1391"/>
    </row>
    <row r="33" spans="1:19" ht="23.25" customHeight="1">
      <c r="A33" s="721">
        <f>IFERROR(VLOOKUP(E33,Préroulés_Indica[],11,FALSE),"-")</f>
        <v>12</v>
      </c>
      <c r="B33" s="165" t="str">
        <f>IFERROR(VLOOKUP(E33,Préroulés_Indica[],12,FALSE),"-")</f>
        <v>x</v>
      </c>
      <c r="C33" s="166">
        <f>IFERROR(VLOOKUP(E33,Préroulés_Indica[],13,FALSE),"-")</f>
        <v>0.5</v>
      </c>
      <c r="D33" s="167" t="str">
        <f>IFERROR(VLOOKUP(E33,Préroulés_Indica[],14,FALSE),"-")</f>
        <v>g</v>
      </c>
      <c r="E33" s="722" t="s">
        <v>57</v>
      </c>
      <c r="F33" s="724" t="str">
        <f>IFERROR(VLOOKUP(E33,Préroulés_Indica[],6,FALSE),"-")</f>
        <v>QcGoldtech</v>
      </c>
      <c r="G33" s="540">
        <f>IFERROR(VLOOKUP(E33,Préroulés_Indica[],16,FALSE),"-")</f>
        <v>49.7</v>
      </c>
      <c r="H33" s="171">
        <v>0.22</v>
      </c>
      <c r="I33" s="170" t="s">
        <v>42</v>
      </c>
      <c r="J33" s="172" t="str">
        <f>IFERROR(VLOOKUP(E33,Préroulés_Indica[],8,FALSE),"")</f>
        <v>Terreux / Sucré</v>
      </c>
      <c r="K33" s="173" t="str">
        <f>IFERROR(VLOOKUP(E33,Préroulés_Indica[],2,FALSE),"-")</f>
        <v>Qc</v>
      </c>
      <c r="M33" s="1389"/>
      <c r="N33" s="1390"/>
      <c r="O33" s="1390"/>
      <c r="P33" s="1390"/>
      <c r="Q33" s="1390"/>
      <c r="R33" s="1390"/>
      <c r="S33" s="1391"/>
    </row>
    <row r="34" spans="1:19" ht="23.25" customHeight="1">
      <c r="A34" s="721">
        <f>IFERROR(VLOOKUP(E34,Préroulés_Indica[],11,FALSE),"-")</f>
        <v>12</v>
      </c>
      <c r="B34" s="165" t="str">
        <f>IFERROR(VLOOKUP(E34,Préroulés_Indica[],12,FALSE),"-")</f>
        <v>x</v>
      </c>
      <c r="C34" s="166">
        <f>IFERROR(VLOOKUP(E34,Préroulés_Indica[],13,FALSE),"-")</f>
        <v>0.5</v>
      </c>
      <c r="D34" s="167" t="str">
        <f>IFERROR(VLOOKUP(E34,Préroulés_Indica[],14,FALSE),"-")</f>
        <v>g</v>
      </c>
      <c r="E34" s="722" t="s">
        <v>58</v>
      </c>
      <c r="F34" s="724" t="str">
        <f>IFERROR(VLOOKUP(E34,Préroulés_Indica[],6,FALSE),"-")</f>
        <v>Hexo Plus</v>
      </c>
      <c r="G34" s="210">
        <f>IFERROR(VLOOKUP(E34,Préroulés_Indica[],16,FALSE),"-")</f>
        <v>46.7</v>
      </c>
      <c r="H34" s="171">
        <v>0.22</v>
      </c>
      <c r="I34" s="170" t="s">
        <v>42</v>
      </c>
      <c r="J34" s="172" t="str">
        <f>IFERROR(VLOOKUP(E34,Préroulés_Indica[],8,FALSE),"")</f>
        <v>Fruité / Épicé</v>
      </c>
      <c r="K34" s="173" t="str">
        <f>IFERROR(VLOOKUP(E34,Préroulés_Indica[],2,FALSE),"-")</f>
        <v>Qc</v>
      </c>
      <c r="M34" s="1389"/>
      <c r="N34" s="1390"/>
      <c r="O34" s="1390"/>
      <c r="P34" s="1390"/>
      <c r="Q34" s="1390"/>
      <c r="R34" s="1390"/>
      <c r="S34" s="1391"/>
    </row>
    <row r="35" spans="1:19" ht="23.25" customHeight="1">
      <c r="A35" s="721">
        <f>IFERROR(VLOOKUP(E35,Préroulés_Indica[],11,FALSE),"-")</f>
        <v>14</v>
      </c>
      <c r="B35" s="165" t="s">
        <v>260</v>
      </c>
      <c r="C35" s="166">
        <f>IFERROR(VLOOKUP(E35,Préroulés_Indica[],13,FALSE),"-")</f>
        <v>0.5</v>
      </c>
      <c r="D35" s="167" t="s">
        <v>261</v>
      </c>
      <c r="E35" s="722" t="s">
        <v>142</v>
      </c>
      <c r="F35" s="724" t="str">
        <f>IFERROR(VLOOKUP(E35,Préroulés_Indica[],6,FALSE),"-")</f>
        <v>Shred</v>
      </c>
      <c r="G35" s="210">
        <v>43.9</v>
      </c>
      <c r="H35" s="171">
        <v>0.25</v>
      </c>
      <c r="I35" s="170" t="s">
        <v>42</v>
      </c>
      <c r="J35" s="172" t="str">
        <f>IFERROR(VLOOKUP(E35,Préroulés_Indica[],8,FALSE),"")</f>
        <v>Diesel / Moufette</v>
      </c>
      <c r="K35" s="173" t="str">
        <f>IFERROR(VLOOKUP(E35,Préroulés_Indica[],2,FALSE),"-")</f>
        <v>-</v>
      </c>
      <c r="M35" s="1389"/>
      <c r="N35" s="1390"/>
      <c r="O35" s="1390"/>
      <c r="P35" s="1390"/>
      <c r="Q35" s="1390"/>
      <c r="R35" s="1390"/>
      <c r="S35" s="1391"/>
    </row>
    <row r="36" spans="1:19" ht="23.25" customHeight="1">
      <c r="A36" s="721">
        <f>IFERROR(VLOOKUP(E36,Préroulés_Indica[],11,FALSE),"-")</f>
        <v>20</v>
      </c>
      <c r="B36" s="165" t="str">
        <f>IFERROR(VLOOKUP(E36,Préroulés_Indica[],12,FALSE),"-")</f>
        <v>x</v>
      </c>
      <c r="C36" s="166">
        <f>IFERROR(VLOOKUP(E36,Préroulés_Indica[],13,FALSE),"-")</f>
        <v>0.35</v>
      </c>
      <c r="D36" s="167" t="str">
        <f>IFERROR(VLOOKUP(E36,Préroulés_Indica[],14,FALSE),"-")</f>
        <v>g</v>
      </c>
      <c r="E36" s="722" t="s">
        <v>143</v>
      </c>
      <c r="F36" s="724" t="str">
        <f>IFERROR(VLOOKUP(E36,Préroulés_Indica[],6,FALSE),"-")</f>
        <v>OMY</v>
      </c>
      <c r="G36" s="540">
        <f>IFERROR(VLOOKUP(E36,Préroulés_Indica[],16,FALSE),"-")</f>
        <v>64.099999999999994</v>
      </c>
      <c r="H36" s="171">
        <v>0.25</v>
      </c>
      <c r="I36" s="170" t="s">
        <v>42</v>
      </c>
      <c r="J36" s="172" t="str">
        <f>IFERROR(VLOOKUP(E36,Préroulés_Indica[],8,FALSE),"")</f>
        <v>Citronné / Épicé</v>
      </c>
      <c r="K36" s="173" t="str">
        <f>IFERROR(VLOOKUP(E36,Préroulés_Indica[],2,FALSE),"-")</f>
        <v>Qc</v>
      </c>
      <c r="M36" s="1389"/>
      <c r="N36" s="1390"/>
      <c r="O36" s="1390"/>
      <c r="P36" s="1390"/>
      <c r="Q36" s="1390"/>
      <c r="R36" s="1390"/>
      <c r="S36" s="1391"/>
    </row>
    <row r="37" spans="1:19" ht="23.25" customHeight="1">
      <c r="A37" s="716" t="str">
        <f>IFERROR(VLOOKUP(E37,Préroulés_Indica[],11,FALSE),"-")</f>
        <v>-</v>
      </c>
      <c r="B37" s="165" t="str">
        <f>IFERROR(VLOOKUP(E37,Préroulés_Indica[],12,FALSE),"-")</f>
        <v>-</v>
      </c>
      <c r="C37" s="166" t="str">
        <f>IFERROR(VLOOKUP(E37,Préroulés_Indica[],13,FALSE),"-")</f>
        <v>-</v>
      </c>
      <c r="D37" s="580" t="str">
        <f>IFERROR(VLOOKUP(E37,Préroulés_Indica[],14,FALSE),"-")</f>
        <v>-</v>
      </c>
      <c r="E37" s="514"/>
      <c r="F37" s="537" t="str">
        <f>IFERROR(VLOOKUP(E37,Préroulés_Indica[],6,FALSE),"-")</f>
        <v>-</v>
      </c>
      <c r="G37" s="719" t="str">
        <f>IFERROR(VLOOKUP(E37,Préroulés_Indica[],16,FALSE),"-")</f>
        <v>-</v>
      </c>
      <c r="H37" s="717" t="s">
        <v>42</v>
      </c>
      <c r="I37" s="718" t="s">
        <v>42</v>
      </c>
      <c r="J37" s="172" t="s">
        <v>42</v>
      </c>
      <c r="K37" s="173" t="str">
        <f>IFERROR(VLOOKUP(E37,Préroulés_Indica[],2,FALSE),"-")</f>
        <v>-</v>
      </c>
      <c r="M37" s="713"/>
      <c r="N37" s="715"/>
      <c r="O37" s="715"/>
      <c r="P37" s="715"/>
      <c r="Q37" s="715"/>
      <c r="R37" s="715"/>
      <c r="S37" s="714"/>
    </row>
    <row r="38" spans="1:19" thickBot="1">
      <c r="A38" s="15"/>
      <c r="B38" s="22"/>
      <c r="C38" s="44"/>
      <c r="D38" s="7"/>
      <c r="E38" s="151"/>
      <c r="F38" s="147"/>
      <c r="G38" s="141"/>
      <c r="H38" s="3"/>
      <c r="M38" s="1389"/>
      <c r="N38" s="1390"/>
      <c r="O38" s="1390"/>
      <c r="P38" s="1390"/>
      <c r="Q38" s="1390"/>
      <c r="R38" s="1390"/>
      <c r="S38" s="1391"/>
    </row>
    <row r="39" spans="1:19" ht="39" customHeight="1" thickBot="1">
      <c r="A39" s="1358" t="s">
        <v>59</v>
      </c>
      <c r="B39" s="1359"/>
      <c r="C39" s="1359"/>
      <c r="D39" s="1359"/>
      <c r="E39" s="1359"/>
      <c r="F39" s="1359"/>
      <c r="G39" s="1359"/>
      <c r="H39" s="1359"/>
      <c r="I39" s="1359"/>
      <c r="J39" s="1359"/>
      <c r="K39" s="1360"/>
      <c r="M39" s="1389"/>
      <c r="N39" s="1390"/>
      <c r="O39" s="1390"/>
      <c r="P39" s="1390"/>
      <c r="Q39" s="1390"/>
      <c r="R39" s="1390"/>
      <c r="S39" s="1391"/>
    </row>
    <row r="40" spans="1:19" ht="20.100000000000001" customHeight="1" thickBot="1">
      <c r="A40" s="1409" t="s">
        <v>28</v>
      </c>
      <c r="B40" s="1410"/>
      <c r="C40" s="1410"/>
      <c r="D40" s="1411"/>
      <c r="E40" s="1396" t="s">
        <v>29</v>
      </c>
      <c r="F40" s="1397"/>
      <c r="G40" s="357" t="s">
        <v>31</v>
      </c>
      <c r="H40" s="358" t="s">
        <v>32</v>
      </c>
      <c r="I40" s="354" t="s">
        <v>33</v>
      </c>
      <c r="J40" s="354" t="s">
        <v>34</v>
      </c>
      <c r="K40" s="352" t="s">
        <v>35</v>
      </c>
      <c r="M40" s="1389"/>
      <c r="N40" s="1390"/>
      <c r="O40" s="1390"/>
      <c r="P40" s="1390"/>
      <c r="Q40" s="1390"/>
      <c r="R40" s="1390"/>
      <c r="S40" s="1391"/>
    </row>
    <row r="41" spans="1:19" ht="6" hidden="1" customHeight="1">
      <c r="A41" s="94" t="s">
        <v>36</v>
      </c>
      <c r="B41" s="95" t="s">
        <v>37</v>
      </c>
      <c r="C41" s="96" t="s">
        <v>38</v>
      </c>
      <c r="D41" s="97" t="s">
        <v>39</v>
      </c>
      <c r="E41" s="175" t="s">
        <v>29</v>
      </c>
      <c r="F41" s="176" t="s">
        <v>40</v>
      </c>
      <c r="G41" s="101" t="s">
        <v>31</v>
      </c>
      <c r="H41" s="115" t="s">
        <v>32</v>
      </c>
      <c r="I41" s="118" t="s">
        <v>33</v>
      </c>
      <c r="J41" s="118" t="s">
        <v>34</v>
      </c>
      <c r="K41" s="120" t="s">
        <v>35</v>
      </c>
      <c r="M41" s="1389"/>
      <c r="N41" s="1390"/>
      <c r="O41" s="1390"/>
      <c r="P41" s="1390"/>
      <c r="Q41" s="1390"/>
      <c r="R41" s="1390"/>
      <c r="S41" s="1391"/>
    </row>
    <row r="42" spans="1:19" ht="24" customHeight="1">
      <c r="A42" s="177">
        <f>IFERROR(VLOOKUP(E42,Préroulés_Sativa[],11,FALSE),"-")</f>
        <v>1</v>
      </c>
      <c r="B42" s="178" t="str">
        <f>IFERROR(VLOOKUP(E42,Préroulés_Sativa[],12,FALSE),"-")</f>
        <v>x</v>
      </c>
      <c r="C42" s="179">
        <f>IFERROR(VLOOKUP(E42,Préroulés_Sativa[],13,FALSE),"-")</f>
        <v>1</v>
      </c>
      <c r="D42" s="167" t="str">
        <f>IFERROR(VLOOKUP(E42,Préroulés_Sativa[],14,FALSE),"-")</f>
        <v>g</v>
      </c>
      <c r="E42" s="168" t="s">
        <v>144</v>
      </c>
      <c r="F42" s="184" t="str">
        <f>IFERROR(VLOOKUP(E42,Préroulés_Sativa[],6,FALSE),"-")</f>
        <v>Bon Jak</v>
      </c>
      <c r="G42" s="180">
        <f>IFERROR(VLOOKUP(E42,Préroulés_Sativa[],16,FALSE),"-")</f>
        <v>7.9</v>
      </c>
      <c r="H42" s="181">
        <v>0.25</v>
      </c>
      <c r="I42" s="170" t="s">
        <v>42</v>
      </c>
      <c r="J42" s="182" t="str">
        <f>IFERROR(VLOOKUP(E42,Préroulés_Sativa[],8,FALSE),"-")</f>
        <v>Citronné / Fruité</v>
      </c>
      <c r="K42" s="173" t="str">
        <f>IFERROR(VLOOKUP(E42,Préroulés_Sativa[],2,FALSE),"-")</f>
        <v>-</v>
      </c>
      <c r="M42" s="1389"/>
      <c r="N42" s="1390"/>
      <c r="O42" s="1390"/>
      <c r="P42" s="1390"/>
      <c r="Q42" s="1390"/>
      <c r="R42" s="1390"/>
      <c r="S42" s="1391"/>
    </row>
    <row r="43" spans="1:19" ht="24" customHeight="1">
      <c r="A43" s="177">
        <f>IFERROR(VLOOKUP(E43,Préroulés_Sativa[],11,FALSE),"-")</f>
        <v>1</v>
      </c>
      <c r="B43" s="178" t="str">
        <f>IFERROR(VLOOKUP(E43,Préroulés_Sativa[],12,FALSE),"-")</f>
        <v>x</v>
      </c>
      <c r="C43" s="179">
        <f>IFERROR(VLOOKUP(E43,Préroulés_Sativa[],13,FALSE),"-")</f>
        <v>1</v>
      </c>
      <c r="D43" s="167" t="str">
        <f>IFERROR(VLOOKUP(E43,Préroulés_Sativa[],14,FALSE),"-")</f>
        <v>g</v>
      </c>
      <c r="E43" s="373" t="s">
        <v>60</v>
      </c>
      <c r="F43" s="184" t="str">
        <f>IFERROR(VLOOKUP(E43,Préroulés_Sativa[],6,FALSE),"-")</f>
        <v>Good Supply</v>
      </c>
      <c r="G43" s="180">
        <f>IFERROR(VLOOKUP(E43,Préroulés_Sativa[],16,FALSE),"-")</f>
        <v>8.6</v>
      </c>
      <c r="H43" s="359">
        <v>0.22</v>
      </c>
      <c r="I43" s="170" t="s">
        <v>42</v>
      </c>
      <c r="J43" s="182" t="str">
        <f>IFERROR(VLOOKUP(E43,Préroulés_Sativa[],8,FALSE),"-")</f>
        <v>Citronné / Terreux</v>
      </c>
      <c r="K43" s="173" t="str">
        <f>IFERROR(VLOOKUP(E43,Préroulés_Sativa[],2,FALSE),"-")</f>
        <v>-</v>
      </c>
      <c r="M43" s="1389"/>
      <c r="N43" s="1390"/>
      <c r="O43" s="1390"/>
      <c r="P43" s="1390"/>
      <c r="Q43" s="1390"/>
      <c r="R43" s="1390"/>
      <c r="S43" s="1391"/>
    </row>
    <row r="44" spans="1:19" ht="24" customHeight="1">
      <c r="A44" s="177">
        <f>IFERROR(VLOOKUP(E44,Préroulés_Sativa[],11,FALSE),"-")</f>
        <v>2</v>
      </c>
      <c r="B44" s="178" t="str">
        <f>IFERROR(VLOOKUP(E44,Préroulés_Sativa[],12,FALSE),"-")</f>
        <v>x</v>
      </c>
      <c r="C44" s="179">
        <f>IFERROR(VLOOKUP(E44,Préroulés_Sativa[],13,FALSE),"-")</f>
        <v>0.5</v>
      </c>
      <c r="D44" s="167" t="str">
        <f>IFERROR(VLOOKUP(E44,Préroulés_Sativa[],14,FALSE),"-")</f>
        <v>g</v>
      </c>
      <c r="E44" s="373" t="s">
        <v>145</v>
      </c>
      <c r="F44" s="184" t="str">
        <f>IFERROR(VLOOKUP(E44,Préroulés_Sativa[],6,FALSE),"-")</f>
        <v>Blakh</v>
      </c>
      <c r="G44" s="180">
        <f>IFERROR(VLOOKUP(E44,Préroulés_Sativa[],16,FALSE),"-")</f>
        <v>12.1</v>
      </c>
      <c r="H44" s="359">
        <v>0.28999999999999998</v>
      </c>
      <c r="I44" s="170" t="s">
        <v>42</v>
      </c>
      <c r="J44" s="182" t="str">
        <f>IFERROR(VLOOKUP(E44,Préroulés_Sativa[],8,FALSE),"-")</f>
        <v>- / -</v>
      </c>
      <c r="K44" s="173" t="str">
        <f>IFERROR(VLOOKUP(E44,Préroulés_Sativa[],2,FALSE),"-")</f>
        <v>Qc</v>
      </c>
      <c r="M44" s="1389"/>
      <c r="N44" s="1390"/>
      <c r="O44" s="1390"/>
      <c r="P44" s="1390"/>
      <c r="Q44" s="1390"/>
      <c r="R44" s="1390"/>
      <c r="S44" s="1391"/>
    </row>
    <row r="45" spans="1:19" ht="24" customHeight="1">
      <c r="A45" s="177">
        <f>IFERROR(VLOOKUP(E45,Préroulés_Sativa[],11,FALSE),"-")</f>
        <v>2</v>
      </c>
      <c r="B45" s="593" t="str">
        <f>IFERROR(VLOOKUP(E45,Préroulés_Sativa[],12,FALSE),"-")</f>
        <v>x</v>
      </c>
      <c r="C45" s="215">
        <f>IFERROR(VLOOKUP(E45,Préroulés_Sativa[],13,FALSE),"-")</f>
        <v>0.5</v>
      </c>
      <c r="D45" s="167" t="str">
        <f>IFERROR(VLOOKUP(E45,Préroulés_Sativa[],14,FALSE),"-")</f>
        <v>g</v>
      </c>
      <c r="E45" s="874" t="s">
        <v>146</v>
      </c>
      <c r="F45" s="184" t="str">
        <f>IFERROR(VLOOKUP(E45,Préroulés_Sativa[],6,FALSE),"-")</f>
        <v>7ACRES</v>
      </c>
      <c r="G45" s="528">
        <f>IFERROR(VLOOKUP(E45,Préroulés_Sativa[],16,FALSE),"-")</f>
        <v>9.5</v>
      </c>
      <c r="H45" s="359">
        <v>0.18</v>
      </c>
      <c r="I45" s="170" t="s">
        <v>42</v>
      </c>
      <c r="J45" s="182" t="str">
        <f>IFERROR(VLOOKUP(E45,Préroulés_Sativa[],8,FALSE),"-")</f>
        <v>Sucré / Épicé</v>
      </c>
      <c r="K45" s="173" t="str">
        <f>IFERROR(VLOOKUP(E45,Préroulés_Sativa[],2,FALSE),"-")</f>
        <v>-</v>
      </c>
      <c r="M45" s="1389"/>
      <c r="N45" s="1390"/>
      <c r="O45" s="1390"/>
      <c r="P45" s="1390"/>
      <c r="Q45" s="1390"/>
      <c r="R45" s="1390"/>
      <c r="S45" s="1391"/>
    </row>
    <row r="46" spans="1:19" ht="24" customHeight="1">
      <c r="A46" s="177">
        <f>IFERROR(VLOOKUP(E46,Préroulés_Sativa[],11,FALSE),"-")</f>
        <v>3</v>
      </c>
      <c r="B46" s="183" t="str">
        <f>IFERROR(VLOOKUP(E46,Préroulés_Sativa[],12,FALSE),"-")</f>
        <v>x</v>
      </c>
      <c r="C46" s="179">
        <f>IFERROR(VLOOKUP(E46,Préroulés_Sativa[],13,FALSE),"-")</f>
        <v>0.33</v>
      </c>
      <c r="D46" s="167" t="str">
        <f>IFERROR(VLOOKUP(E46,Préroulés_Sativa[],14,FALSE),"-")</f>
        <v>g</v>
      </c>
      <c r="E46" s="198" t="s">
        <v>74</v>
      </c>
      <c r="F46" s="184" t="str">
        <f>IFERROR(VLOOKUP(E46,Préroulés_Sativa[],6,FALSE),"-")</f>
        <v>Solei</v>
      </c>
      <c r="G46" s="185">
        <f>IFERROR(VLOOKUP(E46,Préroulés_Sativa[],16,FALSE),"-")</f>
        <v>9.4</v>
      </c>
      <c r="H46" s="359" t="s">
        <v>42</v>
      </c>
      <c r="I46" s="170">
        <v>0.13</v>
      </c>
      <c r="J46" s="172" t="str">
        <f>IFERROR(VLOOKUP(E46,Préroulés_Sativa[],8,FALSE),"-")</f>
        <v>Moufette / Épicé</v>
      </c>
      <c r="K46" s="173" t="str">
        <f>IFERROR(VLOOKUP(E46,Préroulés_Sativa[],2,FALSE),"-")</f>
        <v>-</v>
      </c>
      <c r="M46" s="1389"/>
      <c r="N46" s="1390"/>
      <c r="O46" s="1390"/>
      <c r="P46" s="1390"/>
      <c r="Q46" s="1390"/>
      <c r="R46" s="1390"/>
      <c r="S46" s="1391"/>
    </row>
    <row r="47" spans="1:19" ht="24" customHeight="1">
      <c r="A47" s="177">
        <f>IFERROR(VLOOKUP(E47,Préroulés_Sativa[],11,FALSE),"-")</f>
        <v>3</v>
      </c>
      <c r="B47" s="178" t="str">
        <f>IFERROR(VLOOKUP(E47,Préroulés_Sativa[],12,FALSE),"-")</f>
        <v>x</v>
      </c>
      <c r="C47" s="179">
        <f>IFERROR(VLOOKUP(E47,Préroulés_Sativa[],13,FALSE),"-")</f>
        <v>0.5</v>
      </c>
      <c r="D47" s="167" t="str">
        <f>IFERROR(VLOOKUP(E47,Préroulés_Sativa[],14,FALSE),"-")</f>
        <v>g</v>
      </c>
      <c r="E47" s="373" t="s">
        <v>147</v>
      </c>
      <c r="F47" s="184" t="str">
        <f>IFERROR(VLOOKUP(E47,Préroulés_Sativa[],6,FALSE),"-")</f>
        <v>5 Points Cannabis</v>
      </c>
      <c r="G47" s="180">
        <f>IFERROR(VLOOKUP(E47,Préroulés_Sativa[],16,FALSE),"-")</f>
        <v>16.2</v>
      </c>
      <c r="H47" s="359">
        <v>0.28999999999999998</v>
      </c>
      <c r="I47" s="170" t="s">
        <v>42</v>
      </c>
      <c r="J47" s="182" t="str">
        <f>IFERROR(VLOOKUP(E47,Préroulés_Sativa[],8,FALSE),"-")</f>
        <v>Citronné / Terreux</v>
      </c>
      <c r="K47" s="173" t="str">
        <f>IFERROR(VLOOKUP(E47,Préroulés_Sativa[],2,FALSE),"-")</f>
        <v>Qc</v>
      </c>
      <c r="M47" s="1389"/>
      <c r="N47" s="1390"/>
      <c r="O47" s="1390"/>
      <c r="P47" s="1390"/>
      <c r="Q47" s="1390"/>
      <c r="R47" s="1390"/>
      <c r="S47" s="1391"/>
    </row>
    <row r="48" spans="1:19" ht="24" customHeight="1">
      <c r="A48" s="177">
        <f>IFERROR(VLOOKUP(E48,Préroulés_Sativa[],11,FALSE),"-")</f>
        <v>3</v>
      </c>
      <c r="B48" s="178" t="str">
        <f>IFERROR(VLOOKUP(E48,Préroulés_Sativa[],12,FALSE),"-")</f>
        <v>x</v>
      </c>
      <c r="C48" s="179">
        <f>IFERROR(VLOOKUP(E48,Préroulés_Sativa[],13,FALSE),"-")</f>
        <v>0.5</v>
      </c>
      <c r="D48" s="167" t="str">
        <f>IFERROR(VLOOKUP(E48,Préroulés_Sativa[],14,FALSE),"-")</f>
        <v>g</v>
      </c>
      <c r="E48" s="373" t="s">
        <v>148</v>
      </c>
      <c r="F48" s="184" t="str">
        <f>IFERROR(VLOOKUP(E48,Préroulés_Sativa[],6,FALSE),"-")</f>
        <v>Weed Me</v>
      </c>
      <c r="G48" s="180">
        <f>IFERROR(VLOOKUP(E48,Préroulés_Sativa[],16,FALSE),"-")</f>
        <v>16.899999999999999</v>
      </c>
      <c r="H48" s="359">
        <v>0.28999999999999998</v>
      </c>
      <c r="I48" s="170" t="s">
        <v>42</v>
      </c>
      <c r="J48" s="182" t="str">
        <f>IFERROR(VLOOKUP(E48,Préroulés_Sativa[],8,FALSE),"-")</f>
        <v>Épicé / Floral</v>
      </c>
      <c r="K48" s="173" t="str">
        <f>IFERROR(VLOOKUP(E48,Préroulés_Sativa[],2,FALSE),"-")</f>
        <v>-</v>
      </c>
      <c r="M48" s="1389"/>
      <c r="N48" s="1390"/>
      <c r="O48" s="1390"/>
      <c r="P48" s="1390"/>
      <c r="Q48" s="1390"/>
      <c r="R48" s="1390"/>
      <c r="S48" s="1391"/>
    </row>
    <row r="49" spans="1:19" ht="24" customHeight="1">
      <c r="A49" s="177">
        <f>IFERROR(VLOOKUP(E49,Préroulés_Sativa[],11,FALSE),"-")</f>
        <v>3</v>
      </c>
      <c r="B49" s="178" t="str">
        <f>IFERROR(VLOOKUP(E49,Préroulés_Sativa[],12,FALSE),"-")</f>
        <v>x</v>
      </c>
      <c r="C49" s="179">
        <f>IFERROR(VLOOKUP(E49,Préroulés_Sativa[],13,FALSE),"-")</f>
        <v>0.5</v>
      </c>
      <c r="D49" s="167" t="str">
        <f>IFERROR(VLOOKUP(E49,Préroulés_Sativa[],14,FALSE),"-")</f>
        <v>g</v>
      </c>
      <c r="E49" s="874" t="s">
        <v>149</v>
      </c>
      <c r="F49" s="184" t="str">
        <f>IFERROR(VLOOKUP(E49,Préroulés_Sativa[],6,FALSE),"-")</f>
        <v>Carmel Cannabis</v>
      </c>
      <c r="G49" s="180">
        <f>IFERROR(VLOOKUP(E49,Préroulés_Sativa[],16,FALSE),"-")</f>
        <v>23.4</v>
      </c>
      <c r="H49" s="359">
        <v>0.25</v>
      </c>
      <c r="I49" s="170" t="s">
        <v>42</v>
      </c>
      <c r="J49" s="182" t="str">
        <f>IFERROR(VLOOKUP(E49,Préroulés_Sativa[],8,FALSE),"-")</f>
        <v>Citronné</v>
      </c>
      <c r="K49" s="173" t="str">
        <f>IFERROR(VLOOKUP(E49,Préroulés_Sativa[],2,FALSE),"-")</f>
        <v>-</v>
      </c>
      <c r="M49" s="1389"/>
      <c r="N49" s="1390"/>
      <c r="O49" s="1390"/>
      <c r="P49" s="1390"/>
      <c r="Q49" s="1390"/>
      <c r="R49" s="1390"/>
      <c r="S49" s="1391"/>
    </row>
    <row r="50" spans="1:19" ht="24" customHeight="1">
      <c r="A50" s="177">
        <f>IFERROR(VLOOKUP(E50,Préroulés_Sativa[],11,FALSE),"-")</f>
        <v>3</v>
      </c>
      <c r="B50" s="183" t="str">
        <f>IFERROR(VLOOKUP(E50,Préroulés_Sativa[],12,FALSE),"-")</f>
        <v>x</v>
      </c>
      <c r="C50" s="179">
        <f>IFERROR(VLOOKUP(E50,Préroulés_Sativa[],13,FALSE),"-")</f>
        <v>0.5</v>
      </c>
      <c r="D50" s="186" t="str">
        <f>IFERROR(VLOOKUP(E50,Préroulés_Sativa[],14,FALSE),"-")</f>
        <v>g</v>
      </c>
      <c r="E50" s="373" t="s">
        <v>150</v>
      </c>
      <c r="F50" s="184" t="str">
        <f>IFERROR(VLOOKUP(E50,Préroulés_Sativa[],6,FALSE),"-")</f>
        <v>Wô Là</v>
      </c>
      <c r="G50" s="185">
        <f>IFERROR(VLOOKUP(E50,Préroulés_Sativa[],16,FALSE),"-")</f>
        <v>12</v>
      </c>
      <c r="H50" s="359">
        <v>0.22</v>
      </c>
      <c r="I50" s="170" t="s">
        <v>42</v>
      </c>
      <c r="J50" s="172" t="str">
        <f>IFERROR(VLOOKUP(E50,Préroulés_Sativa[],8,FALSE),"-")</f>
        <v>Citronné / Diesel</v>
      </c>
      <c r="K50" s="173" t="str">
        <f>IFERROR(VLOOKUP(E50,Préroulés_Sativa[],2,FALSE),"-")</f>
        <v>-</v>
      </c>
      <c r="M50" s="1389"/>
      <c r="N50" s="1390"/>
      <c r="O50" s="1390"/>
      <c r="P50" s="1390"/>
      <c r="Q50" s="1390"/>
      <c r="R50" s="1390"/>
      <c r="S50" s="1391"/>
    </row>
    <row r="51" spans="1:19" ht="24" customHeight="1">
      <c r="A51" s="177">
        <f>IFERROR(VLOOKUP(E51,Préroulés_Sativa[],11,FALSE),"-")</f>
        <v>3</v>
      </c>
      <c r="B51" s="178" t="str">
        <f>IFERROR(VLOOKUP(E51,Préroulés_Sativa[],12,FALSE),"-")</f>
        <v>x</v>
      </c>
      <c r="C51" s="179">
        <f>IFERROR(VLOOKUP(E51,Préroulés_Sativa[],13,FALSE),"-")</f>
        <v>0.5</v>
      </c>
      <c r="D51" s="167" t="str">
        <f>IFERROR(VLOOKUP(E51,Préroulés_Sativa[],14,FALSE),"-")</f>
        <v>g</v>
      </c>
      <c r="E51" s="198" t="s">
        <v>151</v>
      </c>
      <c r="F51" s="184" t="str">
        <f>IFERROR(VLOOKUP(E51,Préroulés_Sativa[],6,FALSE),"-")</f>
        <v>Spinach</v>
      </c>
      <c r="G51" s="180">
        <f>IFERROR(VLOOKUP(E51,Préroulés_Sativa[],16,FALSE),"-")</f>
        <v>11.9</v>
      </c>
      <c r="H51" s="359">
        <v>0.21</v>
      </c>
      <c r="I51" s="170" t="s">
        <v>42</v>
      </c>
      <c r="J51" s="182" t="str">
        <f>IFERROR(VLOOKUP(E51,Préroulés_Sativa[],8,FALSE),"-")</f>
        <v>Citronnée / Diesel</v>
      </c>
      <c r="K51" s="173" t="str">
        <f>IFERROR(VLOOKUP(E51,Préroulés_Sativa[],2,FALSE),"-")</f>
        <v>-</v>
      </c>
      <c r="M51" s="1389"/>
      <c r="N51" s="1390"/>
      <c r="O51" s="1390"/>
      <c r="P51" s="1390"/>
      <c r="Q51" s="1390"/>
      <c r="R51" s="1390"/>
      <c r="S51" s="1391"/>
    </row>
    <row r="52" spans="1:19" ht="24" customHeight="1">
      <c r="A52" s="177">
        <f>IFERROR(VLOOKUP(E52,Préroulés_Sativa[],11,FALSE),"-")</f>
        <v>3</v>
      </c>
      <c r="B52" s="178" t="str">
        <f>IFERROR(VLOOKUP(E52,Préroulés_Sativa[],12,FALSE),"-")</f>
        <v>x</v>
      </c>
      <c r="C52" s="179">
        <f>IFERROR(VLOOKUP(E52,Préroulés_Sativa[],13,FALSE),"-")</f>
        <v>0.5</v>
      </c>
      <c r="D52" s="167" t="str">
        <f>IFERROR(VLOOKUP(E52,Préroulés_Sativa[],14,FALSE),"-")</f>
        <v>g</v>
      </c>
      <c r="E52" s="198" t="s">
        <v>152</v>
      </c>
      <c r="F52" s="184" t="str">
        <f>IFERROR(VLOOKUP(E52,Préroulés_Sativa[],6,FALSE),"-")</f>
        <v>Promenade</v>
      </c>
      <c r="G52" s="180">
        <f>IFERROR(VLOOKUP(E52,Préroulés_Sativa[],16,FALSE),"-")</f>
        <v>9.9</v>
      </c>
      <c r="H52" s="359">
        <v>0.18</v>
      </c>
      <c r="I52" s="170" t="s">
        <v>42</v>
      </c>
      <c r="J52" s="182" t="str">
        <f>IFERROR(VLOOKUP(E52,Préroulés_Sativa[],8,FALSE),"-")</f>
        <v>Fruité / Citronné</v>
      </c>
      <c r="K52" s="173" t="str">
        <f>IFERROR(VLOOKUP(E52,Préroulés_Sativa[],2,FALSE),"-")</f>
        <v>-</v>
      </c>
      <c r="M52" s="713"/>
      <c r="N52" s="715"/>
      <c r="O52" s="715"/>
      <c r="P52" s="715"/>
      <c r="Q52" s="715"/>
      <c r="R52" s="715"/>
      <c r="S52" s="714"/>
    </row>
    <row r="53" spans="1:19" ht="24" customHeight="1">
      <c r="A53" s="177">
        <f>IFERROR(VLOOKUP(E53,Préroulés_Sativa[],11,FALSE),"-")</f>
        <v>3</v>
      </c>
      <c r="B53" s="178" t="str">
        <f>IFERROR(VLOOKUP(E53,Préroulés_Sativa[],12,FALSE),"-")</f>
        <v>x</v>
      </c>
      <c r="C53" s="179">
        <f>IFERROR(VLOOKUP(E53,Préroulés_Sativa[],13,FALSE),"-")</f>
        <v>0.5</v>
      </c>
      <c r="D53" s="167" t="str">
        <f>IFERROR(VLOOKUP(E53,Préroulés_Sativa[],14,FALSE),"-")</f>
        <v>g</v>
      </c>
      <c r="E53" s="198" t="s">
        <v>153</v>
      </c>
      <c r="F53" s="184" t="str">
        <f>IFERROR(VLOOKUP(E53,Préroulés_Sativa[],6,FALSE),"-")</f>
        <v>San Rafael '71</v>
      </c>
      <c r="G53" s="180">
        <f>IFERROR(VLOOKUP(E53,Préroulés_Sativa[],16,FALSE),"-")</f>
        <v>17</v>
      </c>
      <c r="H53" s="359">
        <v>0.13</v>
      </c>
      <c r="I53" s="170" t="s">
        <v>42</v>
      </c>
      <c r="J53" s="182" t="str">
        <f>IFERROR(VLOOKUP(E53,Préroulés_Sativa[],8,FALSE),"-")</f>
        <v>Citronné / -</v>
      </c>
      <c r="K53" s="173" t="str">
        <f>IFERROR(VLOOKUP(E53,Préroulés_Sativa[],2,FALSE),"-")</f>
        <v>-</v>
      </c>
      <c r="M53" s="713"/>
      <c r="N53" s="715"/>
      <c r="O53" s="715"/>
      <c r="P53" s="715"/>
      <c r="Q53" s="715"/>
      <c r="R53" s="715"/>
      <c r="S53" s="714"/>
    </row>
    <row r="54" spans="1:19" ht="24" customHeight="1">
      <c r="A54" s="177">
        <f>IFERROR(VLOOKUP(E54,Préroulés_Sativa[],11,FALSE),"-")</f>
        <v>3</v>
      </c>
      <c r="B54" s="178" t="str">
        <f>IFERROR(VLOOKUP(E54,Préroulés_Sativa[],12,FALSE),"-")</f>
        <v>x</v>
      </c>
      <c r="C54" s="179">
        <f>IFERROR(VLOOKUP(E54,Préroulés_Sativa[],13,FALSE),"-")</f>
        <v>0.5</v>
      </c>
      <c r="D54" s="167" t="str">
        <f>IFERROR(VLOOKUP(E54,Préroulés_Sativa[],14,FALSE),"-")</f>
        <v>g</v>
      </c>
      <c r="E54" s="373" t="s">
        <v>154</v>
      </c>
      <c r="F54" s="184" t="str">
        <f>IFERROR(VLOOKUP(E54,Préroulés_Sativa[],6,FALSE),"-")</f>
        <v>Spinach</v>
      </c>
      <c r="G54" s="180">
        <f>IFERROR(VLOOKUP(E54,Préroulés_Sativa[],16,FALSE),"-")</f>
        <v>11.9</v>
      </c>
      <c r="H54" s="359">
        <v>0.05</v>
      </c>
      <c r="I54" s="170">
        <v>0.09</v>
      </c>
      <c r="J54" s="182" t="str">
        <f>IFERROR(VLOOKUP(E54,Préroulés_Sativa[],8,FALSE),"-")</f>
        <v>Sucré / Épicé</v>
      </c>
      <c r="K54" s="173" t="str">
        <f>IFERROR(VLOOKUP(E54,Préroulés_Sativa[],2,FALSE),"-")</f>
        <v>-</v>
      </c>
      <c r="M54" s="713"/>
      <c r="N54" s="715"/>
      <c r="O54" s="715"/>
      <c r="P54" s="715"/>
      <c r="Q54" s="715"/>
      <c r="R54" s="715"/>
      <c r="S54" s="714"/>
    </row>
    <row r="55" spans="1:19" ht="24" customHeight="1">
      <c r="A55" s="177">
        <f>IFERROR(VLOOKUP(E55,Préroulés_Sativa[],11,FALSE),"-")</f>
        <v>5</v>
      </c>
      <c r="B55" s="183" t="str">
        <f>IFERROR(VLOOKUP(E55,Préroulés_Sativa[],12,FALSE),"-")</f>
        <v>x</v>
      </c>
      <c r="C55" s="179">
        <f>IFERROR(VLOOKUP(E55,Préroulés_Sativa[],13,FALSE),"-")</f>
        <v>0.5</v>
      </c>
      <c r="D55" s="214" t="str">
        <f>IFERROR(VLOOKUP(E55,Préroulés_Sativa[],14,FALSE),"-")</f>
        <v>g</v>
      </c>
      <c r="E55" s="373" t="s">
        <v>162</v>
      </c>
      <c r="F55" s="184" t="str">
        <f>IFERROR(VLOOKUP(E55,Préroulés_Sativa[],6,FALSE),"-")</f>
        <v>Bleuh Light</v>
      </c>
      <c r="G55" s="540">
        <v>25</v>
      </c>
      <c r="H55" s="359" t="s">
        <v>42</v>
      </c>
      <c r="I55" s="170">
        <v>0.17</v>
      </c>
      <c r="J55" s="172" t="str">
        <f>IFERROR(VLOOKUP(E55,Préroulés_Sativa[],8,FALSE),"-")</f>
        <v>Sucré / Épicé</v>
      </c>
      <c r="K55" s="213" t="str">
        <f>IFERROR(VLOOKUP(E55,Préroulés_Sativa[],2,FALSE),"-")</f>
        <v>-</v>
      </c>
      <c r="M55" s="1389"/>
      <c r="N55" s="1390"/>
      <c r="O55" s="1390"/>
      <c r="P55" s="1390"/>
      <c r="Q55" s="1390"/>
      <c r="R55" s="1390"/>
      <c r="S55" s="1391"/>
    </row>
    <row r="56" spans="1:19" ht="24" customHeight="1">
      <c r="A56" s="177">
        <f>IFERROR(VLOOKUP(E56,Préroulés_Sativa[],11,FALSE),"-")</f>
        <v>5</v>
      </c>
      <c r="B56" s="183" t="str">
        <f>IFERROR(VLOOKUP(E56,Préroulés_Sativa[],12,FALSE),"-")</f>
        <v>x</v>
      </c>
      <c r="C56" s="179">
        <f>IFERROR(VLOOKUP(E56,Préroulés_Sativa[],13,FALSE),"-")</f>
        <v>0.33</v>
      </c>
      <c r="D56" s="214" t="str">
        <f>IFERROR(VLOOKUP(E56,Préroulés_Sativa[],14,FALSE),"-")</f>
        <v>g</v>
      </c>
      <c r="E56" s="874" t="s">
        <v>155</v>
      </c>
      <c r="F56" s="184" t="str">
        <f>IFERROR(VLOOKUP(E56,Préroulés_Sativa[],6,FALSE),"-")</f>
        <v>Pure Laine Cannabis</v>
      </c>
      <c r="G56" s="540">
        <f>IFERROR(VLOOKUP(E56,Préroulés_Sativa[],16,FALSE),"-")</f>
        <v>13.4</v>
      </c>
      <c r="H56" s="359">
        <v>0.28999999999999998</v>
      </c>
      <c r="I56" s="170" t="s">
        <v>42</v>
      </c>
      <c r="J56" s="172" t="str">
        <f>IFERROR(VLOOKUP(E56,Préroulés_Sativa[],8,FALSE),"-")</f>
        <v>Floral / Citronné</v>
      </c>
      <c r="K56" s="213" t="str">
        <f>IFERROR(VLOOKUP(E56,Préroulés_Sativa[],2,FALSE),"-")</f>
        <v>Qc</v>
      </c>
      <c r="M56" s="1389"/>
      <c r="N56" s="1390"/>
      <c r="O56" s="1390"/>
      <c r="P56" s="1390"/>
      <c r="Q56" s="1390"/>
      <c r="R56" s="1390"/>
      <c r="S56" s="1391"/>
    </row>
    <row r="57" spans="1:19" ht="24" customHeight="1">
      <c r="A57" s="177">
        <f>IFERROR(VLOOKUP(E57,Préroulés_Sativa[],11,FALSE),"-")</f>
        <v>5</v>
      </c>
      <c r="B57" s="178" t="str">
        <f>IFERROR(VLOOKUP(E57,Préroulés_Sativa[],12,FALSE),"-")</f>
        <v>x</v>
      </c>
      <c r="C57" s="179">
        <f>IFERROR(VLOOKUP(E57,Préroulés_Sativa[],13,FALSE),"-")</f>
        <v>0.5</v>
      </c>
      <c r="D57" s="208" t="str">
        <f>IFERROR(VLOOKUP(E57,Préroulés_Sativa[],14,FALSE),"-")</f>
        <v>g</v>
      </c>
      <c r="E57" s="874" t="s">
        <v>157</v>
      </c>
      <c r="F57" s="184" t="str">
        <f>IFERROR(VLOOKUP(E57,Préroulés_Sativa[],6,FALSE),"-")</f>
        <v>Ono Cannabis</v>
      </c>
      <c r="G57" s="231">
        <f>IFERROR(VLOOKUP(E57,Préroulés_Sativa[],16,FALSE),"-")</f>
        <v>24.9</v>
      </c>
      <c r="H57" s="359">
        <v>0.28000000000000003</v>
      </c>
      <c r="I57" s="170" t="s">
        <v>42</v>
      </c>
      <c r="J57" s="182" t="str">
        <f>IFERROR(VLOOKUP(E57,Préroulés_Sativa[],8,FALSE),"-")</f>
        <v>Fruité / Sucré</v>
      </c>
      <c r="K57" s="213" t="str">
        <f>IFERROR(VLOOKUP(E57,Préroulés_Sativa[],2,FALSE),"-")</f>
        <v>Qc</v>
      </c>
      <c r="M57" s="1389"/>
      <c r="N57" s="1390"/>
      <c r="O57" s="1390"/>
      <c r="P57" s="1390"/>
      <c r="Q57" s="1390"/>
      <c r="R57" s="1390"/>
      <c r="S57" s="1391"/>
    </row>
    <row r="58" spans="1:19" ht="24" customHeight="1">
      <c r="A58" s="177">
        <f>IFERROR(VLOOKUP(E58,Préroulés_Sativa[],11,FALSE),"-")</f>
        <v>5</v>
      </c>
      <c r="B58" s="183" t="str">
        <f>IFERROR(VLOOKUP(E58,Préroulés_Sativa[],12,FALSE),"-")</f>
        <v>x</v>
      </c>
      <c r="C58" s="179">
        <f>IFERROR(VLOOKUP(E58,Préroulés_Sativa[],13,FALSE),"-")</f>
        <v>0.5</v>
      </c>
      <c r="D58" s="214" t="str">
        <f>IFERROR(VLOOKUP(E58,Préroulés_Sativa[],14,FALSE),"-")</f>
        <v>g</v>
      </c>
      <c r="E58" s="198" t="s">
        <v>156</v>
      </c>
      <c r="F58" s="184" t="str">
        <f>IFERROR(VLOOKUP(E58,Préroulés_Sativa[],6,FALSE),"-")</f>
        <v>MTL Cannabis</v>
      </c>
      <c r="G58" s="540">
        <f>IFERROR(VLOOKUP(E58,Préroulés_Sativa[],16,FALSE),"-")</f>
        <v>24.9</v>
      </c>
      <c r="H58" s="359">
        <v>0.28000000000000003</v>
      </c>
      <c r="I58" s="170" t="s">
        <v>42</v>
      </c>
      <c r="J58" s="172" t="str">
        <f>IFERROR(VLOOKUP(E58,Préroulés_Sativa[],8,FALSE),"-")</f>
        <v>Sucré / Fruité</v>
      </c>
      <c r="K58" s="213" t="str">
        <f>IFERROR(VLOOKUP(E58,Préroulés_Sativa[],2,FALSE),"-")</f>
        <v>Qc</v>
      </c>
      <c r="M58" s="1389"/>
      <c r="N58" s="1390"/>
      <c r="O58" s="1390"/>
      <c r="P58" s="1390"/>
      <c r="Q58" s="1390"/>
      <c r="R58" s="1390"/>
      <c r="S58" s="1391"/>
    </row>
    <row r="59" spans="1:19" ht="24" customHeight="1">
      <c r="A59" s="177">
        <f>IFERROR(VLOOKUP(E59,Préroulés_Sativa[],11,FALSE),"-")</f>
        <v>5</v>
      </c>
      <c r="B59" s="183" t="str">
        <f>IFERROR(VLOOKUP(E59,Préroulés_Sativa[],12,FALSE),"-")</f>
        <v>x</v>
      </c>
      <c r="C59" s="179">
        <f>IFERROR(VLOOKUP(E59,Préroulés_Sativa[],13,FALSE),"-")</f>
        <v>0.5</v>
      </c>
      <c r="D59" s="214" t="str">
        <f>IFERROR(VLOOKUP(E59,Préroulés_Sativa[],14,FALSE),"-")</f>
        <v>g</v>
      </c>
      <c r="E59" s="198" t="s">
        <v>158</v>
      </c>
      <c r="F59" s="184" t="str">
        <f>IFERROR(VLOOKUP(E59,Préroulés_Sativa[],6,FALSE),"-")</f>
        <v>Blanh</v>
      </c>
      <c r="G59" s="540">
        <f>IFERROR(VLOOKUP(E59,Préroulés_Sativa[],16,FALSE),"-")</f>
        <v>20.9</v>
      </c>
      <c r="H59" s="359">
        <v>0.28000000000000003</v>
      </c>
      <c r="I59" s="170" t="s">
        <v>42</v>
      </c>
      <c r="J59" s="172" t="str">
        <f>IFERROR(VLOOKUP(E59,Préroulés_Sativa[],8,FALSE),"-")</f>
        <v>- / -</v>
      </c>
      <c r="K59" s="213" t="str">
        <f>IFERROR(VLOOKUP(E59,Préroulés_Sativa[],2,FALSE),"-")</f>
        <v>Qc</v>
      </c>
      <c r="M59" s="1389"/>
      <c r="N59" s="1390"/>
      <c r="O59" s="1390"/>
      <c r="P59" s="1390"/>
      <c r="Q59" s="1390"/>
      <c r="R59" s="1390"/>
      <c r="S59" s="1391"/>
    </row>
    <row r="60" spans="1:19" ht="24" customHeight="1">
      <c r="A60" s="177">
        <f>IFERROR(VLOOKUP(E60,Préroulés_Sativa[],11,FALSE),"-")</f>
        <v>5</v>
      </c>
      <c r="B60" s="183" t="str">
        <f>IFERROR(VLOOKUP(E60,Préroulés_Sativa[],12,FALSE),"-")</f>
        <v>x</v>
      </c>
      <c r="C60" s="179">
        <f>IFERROR(VLOOKUP(E60,Préroulés_Sativa[],13,FALSE),"-")</f>
        <v>0.5</v>
      </c>
      <c r="D60" s="214" t="str">
        <f>IFERROR(VLOOKUP(E60,Préroulés_Sativa[],14,FALSE),"-")</f>
        <v>g</v>
      </c>
      <c r="E60" s="373" t="s">
        <v>159</v>
      </c>
      <c r="F60" s="184" t="str">
        <f>IFERROR(VLOOKUP(E60,Préroulés_Sativa[],6,FALSE),"-")</f>
        <v>Nueva+</v>
      </c>
      <c r="G60" s="540">
        <f>IFERROR(VLOOKUP(E60,Préroulés_Sativa[],16,FALSE),"-")</f>
        <v>30.1</v>
      </c>
      <c r="H60" s="359">
        <v>0.26</v>
      </c>
      <c r="I60" s="170" t="s">
        <v>42</v>
      </c>
      <c r="J60" s="172" t="str">
        <f>IFERROR(VLOOKUP(E60,Préroulés_Sativa[],8,FALSE),"-")</f>
        <v>Fruité / Sucré</v>
      </c>
      <c r="K60" s="213" t="str">
        <f>IFERROR(VLOOKUP(E60,Préroulés_Sativa[],2,FALSE),"-")</f>
        <v>Qc</v>
      </c>
      <c r="M60" s="1389"/>
      <c r="N60" s="1390"/>
      <c r="O60" s="1390"/>
      <c r="P60" s="1390"/>
      <c r="Q60" s="1390"/>
      <c r="R60" s="1390"/>
      <c r="S60" s="1391"/>
    </row>
    <row r="61" spans="1:19" ht="24" customHeight="1">
      <c r="A61" s="177">
        <f>IFERROR(VLOOKUP(E61,Préroulés_Sativa[],11,FALSE),"-")</f>
        <v>5</v>
      </c>
      <c r="B61" s="178" t="str">
        <f>IFERROR(VLOOKUP(E61,Préroulés_Sativa[],12,FALSE),"-")</f>
        <v>x</v>
      </c>
      <c r="C61" s="179">
        <f>IFERROR(VLOOKUP(E61,Préroulés_Sativa[],13,FALSE),"-")</f>
        <v>0.5</v>
      </c>
      <c r="D61" s="208" t="str">
        <f>IFERROR(VLOOKUP(E61,Préroulés_Sativa[],14,FALSE),"-")</f>
        <v>g</v>
      </c>
      <c r="E61" s="373" t="s">
        <v>160</v>
      </c>
      <c r="F61" s="184" t="str">
        <f>IFERROR(VLOOKUP(E61,Préroulés_Sativa[],6,FALSE),"-")</f>
        <v>QcGoldtech</v>
      </c>
      <c r="G61" s="231">
        <f>IFERROR(VLOOKUP(E61,Préroulés_Sativa[],16,FALSE),"-")</f>
        <v>19.600000000000001</v>
      </c>
      <c r="H61" s="359">
        <v>0.25</v>
      </c>
      <c r="I61" s="170" t="s">
        <v>42</v>
      </c>
      <c r="J61" s="182" t="str">
        <f>IFERROR(VLOOKUP(E61,Préroulés_Sativa[],8,FALSE),"-")</f>
        <v>Sucré / Boisé</v>
      </c>
      <c r="K61" s="213" t="str">
        <f>IFERROR(VLOOKUP(E61,Préroulés_Sativa[],2,FALSE),"-")</f>
        <v>Qc</v>
      </c>
      <c r="M61" s="1389"/>
      <c r="N61" s="1390"/>
      <c r="O61" s="1390"/>
      <c r="P61" s="1390"/>
      <c r="Q61" s="1390"/>
      <c r="R61" s="1390"/>
      <c r="S61" s="1391"/>
    </row>
    <row r="62" spans="1:19" ht="24" customHeight="1">
      <c r="A62" s="177">
        <f>IFERROR(VLOOKUP(E62,Préroulés_Sativa[],11,FALSE),"-")</f>
        <v>5</v>
      </c>
      <c r="B62" s="183" t="str">
        <f>IFERROR(VLOOKUP(E62,Préroulés_Sativa[],12,FALSE),"-")</f>
        <v>x</v>
      </c>
      <c r="C62" s="188">
        <f>IFERROR(VLOOKUP(E62,Préroulés_Sativa[],13,FALSE),"-")</f>
        <v>0.5</v>
      </c>
      <c r="D62" s="208" t="str">
        <f>IFERROR(VLOOKUP(E62,Préroulés_Sativa[],14,FALSE),"-")</f>
        <v>g</v>
      </c>
      <c r="E62" s="198" t="s">
        <v>77</v>
      </c>
      <c r="F62" s="184" t="str">
        <f>IFERROR(VLOOKUP(E62,Préroulés_Sativa[],6,FALSE),"-")</f>
        <v>QcGoldtech</v>
      </c>
      <c r="G62" s="540">
        <f>IFERROR(VLOOKUP(E62,Préroulés_Sativa[],16,FALSE),"-")</f>
        <v>21.9</v>
      </c>
      <c r="H62" s="359">
        <v>0.22</v>
      </c>
      <c r="I62" s="170" t="s">
        <v>42</v>
      </c>
      <c r="J62" s="172" t="str">
        <f>IFERROR(VLOOKUP(E62,Préroulés_Sativa[],8,FALSE),"-")</f>
        <v>Épicé / Fruité</v>
      </c>
      <c r="K62" s="213" t="str">
        <f>IFERROR(VLOOKUP(E62,Préroulés_Sativa[],2,FALSE),"-")</f>
        <v>Qc</v>
      </c>
      <c r="M62" s="1389"/>
      <c r="N62" s="1390"/>
      <c r="O62" s="1390"/>
      <c r="P62" s="1390"/>
      <c r="Q62" s="1390"/>
      <c r="R62" s="1390"/>
      <c r="S62" s="1391"/>
    </row>
    <row r="63" spans="1:19" ht="24" customHeight="1">
      <c r="A63" s="177">
        <f>IFERROR(VLOOKUP(E63,Préroulés_Sativa[],11,FALSE),"-")</f>
        <v>5</v>
      </c>
      <c r="B63" s="183" t="str">
        <f>IFERROR(VLOOKUP(E63,Préroulés_Sativa[],12,FALSE),"-")</f>
        <v>x</v>
      </c>
      <c r="C63" s="179">
        <f>IFERROR(VLOOKUP(E63,Préroulés_Sativa[],13,FALSE),"-")</f>
        <v>0.5</v>
      </c>
      <c r="D63" s="214" t="str">
        <f>IFERROR(VLOOKUP(E63,Préroulés_Sativa[],14,FALSE),"-")</f>
        <v>g</v>
      </c>
      <c r="E63" s="373" t="s">
        <v>161</v>
      </c>
      <c r="F63" s="211">
        <f>IFERROR(VLOOKUP(E63,Préroulés_Sativa[],6,FALSE),"-")</f>
        <v>1964</v>
      </c>
      <c r="G63" s="540">
        <f>IFERROR(VLOOKUP(E63,Préroulés_Sativa[],16,FALSE),"-")</f>
        <v>23.9</v>
      </c>
      <c r="H63" s="359">
        <v>0.18</v>
      </c>
      <c r="I63" s="170" t="s">
        <v>42</v>
      </c>
      <c r="J63" s="172" t="str">
        <f>IFERROR(VLOOKUP(E63,Préroulés_Sativa[],8,FALSE),"-")</f>
        <v>Fruité / Sucré</v>
      </c>
      <c r="K63" s="213" t="str">
        <f>IFERROR(VLOOKUP(E63,Préroulés_Sativa[],2,FALSE),"-")</f>
        <v>-</v>
      </c>
      <c r="M63" s="1389"/>
      <c r="N63" s="1390"/>
      <c r="O63" s="1390"/>
      <c r="P63" s="1390"/>
      <c r="Q63" s="1390"/>
      <c r="R63" s="1390"/>
      <c r="S63" s="1391"/>
    </row>
    <row r="64" spans="1:19" ht="24" customHeight="1">
      <c r="A64" s="177">
        <f>IFERROR(VLOOKUP(E64,Préroulés_Sativa[],11,FALSE),"-")</f>
        <v>6</v>
      </c>
      <c r="B64" s="183" t="str">
        <f>IFERROR(VLOOKUP(E64,Préroulés_Sativa[],12,FALSE),"-")</f>
        <v>x</v>
      </c>
      <c r="C64" s="179">
        <f>IFERROR(VLOOKUP(E64,Préroulés_Sativa[],13,FALSE),"-")</f>
        <v>0.6</v>
      </c>
      <c r="D64" s="208" t="str">
        <f>IFERROR(VLOOKUP(E64,Préroulés_Sativa[],14,FALSE),"-")</f>
        <v>g</v>
      </c>
      <c r="E64" s="168" t="s">
        <v>78</v>
      </c>
      <c r="F64" s="184" t="str">
        <f>IFERROR(VLOOKUP(E64,Préroulés_Sativa[],6,FALSE),"-")</f>
        <v>Fleurs de Lise</v>
      </c>
      <c r="G64" s="540">
        <f>IFERROR(VLOOKUP(E64,Préroulés_Sativa[],16,FALSE),"-")</f>
        <v>34</v>
      </c>
      <c r="H64" s="359">
        <v>0.28999999999999998</v>
      </c>
      <c r="I64" s="170" t="s">
        <v>42</v>
      </c>
      <c r="J64" s="172" t="str">
        <f>IFERROR(VLOOKUP(E64,Préroulés_Sativa[],8,FALSE),"-")</f>
        <v>Diesel / Citronné</v>
      </c>
      <c r="K64" s="213" t="str">
        <f>IFERROR(VLOOKUP(E64,Préroulés_Sativa[],2,FALSE),"-")</f>
        <v>Qc</v>
      </c>
      <c r="M64" s="1389"/>
      <c r="N64" s="1390"/>
      <c r="O64" s="1390"/>
      <c r="P64" s="1390"/>
      <c r="Q64" s="1390"/>
      <c r="R64" s="1390"/>
      <c r="S64" s="1391"/>
    </row>
    <row r="65" spans="1:19" ht="24" customHeight="1">
      <c r="A65" s="177">
        <f>IFERROR(VLOOKUP(E65,Préroulés_Sativa[],11,FALSE),"-")</f>
        <v>7</v>
      </c>
      <c r="B65" s="183" t="str">
        <f>IFERROR(VLOOKUP(E65,Préroulés_Sativa[],12,FALSE),"-")</f>
        <v>x</v>
      </c>
      <c r="C65" s="179">
        <f>IFERROR(VLOOKUP(E65,Préroulés_Sativa[],13,FALSE),"-")</f>
        <v>0.5</v>
      </c>
      <c r="D65" s="214" t="str">
        <f>IFERROR(VLOOKUP(E65,Préroulés_Sativa[],14,FALSE),"-")</f>
        <v>g</v>
      </c>
      <c r="E65" s="168" t="s">
        <v>164</v>
      </c>
      <c r="F65" s="184" t="str">
        <f>IFERROR(VLOOKUP(E65,Préroulés_Sativa[],6,FALSE),"-")</f>
        <v>5 Points Cannabis</v>
      </c>
      <c r="G65" s="540">
        <f>IFERROR(VLOOKUP(E65,Préroulés_Sativa[],16,FALSE),"-")</f>
        <v>27</v>
      </c>
      <c r="H65" s="359">
        <v>0.28000000000000003</v>
      </c>
      <c r="I65" s="170"/>
      <c r="J65" s="172" t="str">
        <f>IFERROR(VLOOKUP(E65,Préroulés_Sativa[],8,FALSE),"-")</f>
        <v>Épicé / Terreux</v>
      </c>
      <c r="K65" s="213" t="str">
        <f>IFERROR(VLOOKUP(E65,Préroulés_Sativa[],2,FALSE),"-")</f>
        <v>Qc</v>
      </c>
      <c r="M65" s="1389"/>
      <c r="N65" s="1390"/>
      <c r="O65" s="1390"/>
      <c r="P65" s="1390"/>
      <c r="Q65" s="1390"/>
      <c r="R65" s="1390"/>
      <c r="S65" s="1391"/>
    </row>
    <row r="66" spans="1:19" ht="24" customHeight="1">
      <c r="A66" s="177">
        <f>IFERROR(VLOOKUP(E66,Préroulés_Sativa[],11,FALSE),"-")</f>
        <v>7</v>
      </c>
      <c r="B66" s="178" t="str">
        <f>IFERROR(VLOOKUP(E66,Préroulés_Sativa[],12,FALSE),"-")</f>
        <v>x</v>
      </c>
      <c r="C66" s="179">
        <f>IFERROR(VLOOKUP(E66,Préroulés_Sativa[],13,FALSE),"-")</f>
        <v>0.5</v>
      </c>
      <c r="D66" s="208" t="str">
        <f>IFERROR(VLOOKUP(E66,Préroulés_Sativa[],14,FALSE),"-")</f>
        <v>g</v>
      </c>
      <c r="E66" s="198" t="s">
        <v>163</v>
      </c>
      <c r="F66" s="184" t="str">
        <f>IFERROR(VLOOKUP(E66,Préroulés_Sativa[],6,FALSE),"-")</f>
        <v>Bud Lafleur</v>
      </c>
      <c r="G66" s="231">
        <f>IFERROR(VLOOKUP(E66,Préroulés_Sativa[],16,FALSE),"-")</f>
        <v>32.9</v>
      </c>
      <c r="H66" s="359">
        <v>0.27</v>
      </c>
      <c r="I66" s="170" t="s">
        <v>42</v>
      </c>
      <c r="J66" s="182" t="str">
        <f>IFERROR(VLOOKUP(E66,Préroulés_Sativa[],8,FALSE),"-")</f>
        <v>Sucré / Boisé</v>
      </c>
      <c r="K66" s="213" t="str">
        <f>IFERROR(VLOOKUP(E66,Préroulés_Sativa[],2,FALSE),"-")</f>
        <v>Qc</v>
      </c>
      <c r="M66" s="1389"/>
      <c r="N66" s="1390"/>
      <c r="O66" s="1390"/>
      <c r="P66" s="1390"/>
      <c r="Q66" s="1390"/>
      <c r="R66" s="1390"/>
      <c r="S66" s="1391"/>
    </row>
    <row r="67" spans="1:19" ht="24" customHeight="1">
      <c r="A67" s="177">
        <f>IFERROR(VLOOKUP(E67,Préroulés_Sativa[],11,FALSE),"-")</f>
        <v>7</v>
      </c>
      <c r="B67" s="183" t="str">
        <f>IFERROR(VLOOKUP(E67,Préroulés_Sativa[],12,FALSE),"-")</f>
        <v>x</v>
      </c>
      <c r="C67" s="215">
        <f>IFERROR(VLOOKUP(E67,Préroulés_Sativa[],13,FALSE),"-")</f>
        <v>0.3</v>
      </c>
      <c r="D67" s="884" t="str">
        <f>IFERROR(VLOOKUP(E67,Préroulés_Sativa[],14,FALSE),"-")</f>
        <v>g</v>
      </c>
      <c r="E67" s="373" t="s">
        <v>80</v>
      </c>
      <c r="F67" s="184" t="str">
        <f>IFERROR(VLOOKUP(E67,Préroulés_Sativa[],6,FALSE),"-")</f>
        <v>Daily Special</v>
      </c>
      <c r="G67" s="210">
        <f>IFERROR(VLOOKUP(E67,Préroulés_Sativa[],16,FALSE),"-")</f>
        <v>16</v>
      </c>
      <c r="H67" s="359">
        <v>0.24</v>
      </c>
      <c r="I67" s="170" t="s">
        <v>42</v>
      </c>
      <c r="J67" s="172" t="str">
        <f>IFERROR(VLOOKUP(E67,Préroulés_Sativa[],8,FALSE),"-")</f>
        <v>- / -</v>
      </c>
      <c r="K67" s="213" t="str">
        <f>IFERROR(VLOOKUP(E67,Préroulés_Sativa[],2,FALSE),"-")</f>
        <v>-</v>
      </c>
      <c r="M67" s="1389"/>
      <c r="N67" s="1390"/>
      <c r="O67" s="1390"/>
      <c r="P67" s="1390"/>
      <c r="Q67" s="1390"/>
      <c r="R67" s="1390"/>
      <c r="S67" s="1391"/>
    </row>
    <row r="68" spans="1:19" ht="24" customHeight="1">
      <c r="A68" s="177">
        <f>IFERROR(VLOOKUP(E68,Préroulés_Sativa[],11,FALSE),"-")</f>
        <v>7</v>
      </c>
      <c r="B68" s="183" t="str">
        <f>IFERROR(VLOOKUP(E68,Préroulés_Sativa[],12,FALSE),"-")</f>
        <v>x</v>
      </c>
      <c r="C68" s="179">
        <f>IFERROR(VLOOKUP(E68,Préroulés_Sativa[],13,FALSE),"-")</f>
        <v>0.5</v>
      </c>
      <c r="D68" s="208" t="str">
        <f>IFERROR(VLOOKUP(E68,Préroulés_Sativa[],14,FALSE),"-")</f>
        <v>g</v>
      </c>
      <c r="E68" s="168" t="s">
        <v>79</v>
      </c>
      <c r="F68" s="184" t="str">
        <f>IFERROR(VLOOKUP(E68,Préroulés_Sativa[],6,FALSE),"-")</f>
        <v>Good Supply</v>
      </c>
      <c r="G68" s="540">
        <f>IFERROR(VLOOKUP(E68,Préroulés_Sativa[],16,FALSE),"-")</f>
        <v>29.9</v>
      </c>
      <c r="H68" s="359">
        <v>0.22</v>
      </c>
      <c r="I68" s="170" t="s">
        <v>42</v>
      </c>
      <c r="J68" s="172" t="str">
        <f>IFERROR(VLOOKUP(E68,Préroulés_Sativa[],8,FALSE),"-")</f>
        <v>Citronné / Terreux</v>
      </c>
      <c r="K68" s="213" t="str">
        <f>IFERROR(VLOOKUP(E68,Préroulés_Sativa[],2,FALSE),"-")</f>
        <v>-</v>
      </c>
      <c r="M68" s="1389"/>
      <c r="N68" s="1390"/>
      <c r="O68" s="1390"/>
      <c r="P68" s="1390"/>
      <c r="Q68" s="1390"/>
      <c r="R68" s="1390"/>
      <c r="S68" s="1391"/>
    </row>
    <row r="69" spans="1:19" ht="24" customHeight="1">
      <c r="A69" s="177">
        <f>IFERROR(VLOOKUP(E69,Préroulés_Sativa[],11,FALSE),"-")</f>
        <v>8</v>
      </c>
      <c r="B69" s="183" t="str">
        <f>IFERROR(VLOOKUP(E69,Préroulés_Sativa[],12,FALSE),"-")</f>
        <v>x</v>
      </c>
      <c r="C69" s="215">
        <f>IFERROR(VLOOKUP(E69,Préroulés_Sativa[],13,FALSE),"-")</f>
        <v>0.35</v>
      </c>
      <c r="D69" s="884" t="str">
        <f>IFERROR(VLOOKUP(E69,Préroulés_Sativa[],14,FALSE),"-")</f>
        <v>g</v>
      </c>
      <c r="E69" s="373" t="s">
        <v>165</v>
      </c>
      <c r="F69" s="184" t="str">
        <f>IFERROR(VLOOKUP(E69,Préroulés_Sativa[],6,FALSE),"-")</f>
        <v>Wio</v>
      </c>
      <c r="G69" s="210">
        <f>IFERROR(VLOOKUP(E69,Préroulés_Sativa[],16,FALSE),"-")</f>
        <v>28.7</v>
      </c>
      <c r="H69" s="359">
        <v>0.09</v>
      </c>
      <c r="I69" s="170">
        <v>0.13</v>
      </c>
      <c r="J69" s="172" t="str">
        <f>IFERROR(VLOOKUP(E69,Préroulés_Sativa[],8,FALSE),"-")</f>
        <v>Citronné / Fruité</v>
      </c>
      <c r="K69" s="213" t="str">
        <f>IFERROR(VLOOKUP(E69,Préroulés_Sativa[],2,FALSE),"-")</f>
        <v>Qc</v>
      </c>
      <c r="M69" s="1389"/>
      <c r="N69" s="1390"/>
      <c r="O69" s="1390"/>
      <c r="P69" s="1390"/>
      <c r="Q69" s="1390"/>
      <c r="R69" s="1390"/>
      <c r="S69" s="1391"/>
    </row>
    <row r="70" spans="1:19" ht="24" customHeight="1">
      <c r="A70" s="177">
        <f>IFERROR(VLOOKUP(E70,Préroulés_Sativa[],11,FALSE),"-")</f>
        <v>10</v>
      </c>
      <c r="B70" s="183" t="str">
        <f>IFERROR(VLOOKUP(E70,Préroulés_Sativa[],12,FALSE),"-")</f>
        <v>x</v>
      </c>
      <c r="C70" s="179">
        <f>IFERROR(VLOOKUP(E70,Préroulés_Sativa[],13,FALSE),"-")</f>
        <v>0.35</v>
      </c>
      <c r="D70" s="214" t="str">
        <f>IFERROR(VLOOKUP(E70,Préroulés_Sativa[],14,FALSE),"-")</f>
        <v>g</v>
      </c>
      <c r="E70" s="198" t="s">
        <v>166</v>
      </c>
      <c r="F70" s="184" t="str">
        <f>IFERROR(VLOOKUP(E70,Préroulés_Sativa[],6,FALSE),"-")</f>
        <v>Fleurs de Lise</v>
      </c>
      <c r="G70" s="540">
        <f>IFERROR(VLOOKUP(E70,Préroulés_Sativa[],16,FALSE),"-")</f>
        <v>34.200000000000003</v>
      </c>
      <c r="H70" s="359">
        <v>0.28999999999999998</v>
      </c>
      <c r="I70" s="170" t="s">
        <v>42</v>
      </c>
      <c r="J70" s="172" t="str">
        <f>IFERROR(VLOOKUP(E70,Préroulés_Sativa[],8,FALSE),"-")</f>
        <v>Diesel / CItronné</v>
      </c>
      <c r="K70" s="213" t="str">
        <f>IFERROR(VLOOKUP(E70,Préroulés_Sativa[],2,FALSE),"-")</f>
        <v>Qc</v>
      </c>
      <c r="M70" s="1389"/>
      <c r="N70" s="1390"/>
      <c r="O70" s="1390"/>
      <c r="P70" s="1390"/>
      <c r="Q70" s="1390"/>
      <c r="R70" s="1390"/>
      <c r="S70" s="1391"/>
    </row>
    <row r="71" spans="1:19" ht="24" customHeight="1">
      <c r="A71" s="177">
        <f>IFERROR(VLOOKUP(E71,Préroulés_Sativa[],11,FALSE),"-")</f>
        <v>10</v>
      </c>
      <c r="B71" s="183" t="str">
        <f>IFERROR(VLOOKUP(E71,Préroulés_Sativa[],12,FALSE),"-")</f>
        <v>x</v>
      </c>
      <c r="C71" s="215">
        <f>IFERROR(VLOOKUP(E71,Préroulés_Sativa[],13,FALSE),"-")</f>
        <v>0.33</v>
      </c>
      <c r="D71" s="884" t="str">
        <f>IFERROR(VLOOKUP(E71,Préroulés_Sativa[],14,FALSE),"-")</f>
        <v>g</v>
      </c>
      <c r="E71" s="168" t="s">
        <v>167</v>
      </c>
      <c r="F71" s="184" t="str">
        <f>IFERROR(VLOOKUP(E71,Préroulés_Sativa[],6,FALSE),"-")</f>
        <v>Canaca</v>
      </c>
      <c r="G71" s="210">
        <f>IFERROR(VLOOKUP(E71,Préroulés_Sativa[],16,FALSE),"-")</f>
        <v>25</v>
      </c>
      <c r="H71" s="359">
        <v>0.2</v>
      </c>
      <c r="I71" s="170" t="s">
        <v>42</v>
      </c>
      <c r="J71" s="172" t="str">
        <f>IFERROR(VLOOKUP(E71,Préroulés_Sativa[],8,FALSE),"-")</f>
        <v>Fruité / Sucré</v>
      </c>
      <c r="K71" s="213" t="str">
        <f>IFERROR(VLOOKUP(E71,Préroulés_Sativa[],2,FALSE),"-")</f>
        <v>-</v>
      </c>
      <c r="M71" s="1389"/>
      <c r="N71" s="1390"/>
      <c r="O71" s="1390"/>
      <c r="P71" s="1390"/>
      <c r="Q71" s="1390"/>
      <c r="R71" s="1390"/>
      <c r="S71" s="1391"/>
    </row>
    <row r="72" spans="1:19" ht="24" customHeight="1">
      <c r="A72" s="177">
        <f>IFERROR(VLOOKUP(E72,Préroulés_Sativa[],11,FALSE),"-")</f>
        <v>14</v>
      </c>
      <c r="B72" s="183" t="str">
        <f>IFERROR(VLOOKUP(E72,Préroulés_Sativa[],12,FALSE),"-")</f>
        <v>x</v>
      </c>
      <c r="C72" s="179">
        <f>IFERROR(VLOOKUP(E72,Préroulés_Sativa[],13,FALSE),"-")</f>
        <v>0.6</v>
      </c>
      <c r="D72" s="214" t="str">
        <f>IFERROR(VLOOKUP(E72,Préroulés_Sativa[],14,FALSE),"-")</f>
        <v>g</v>
      </c>
      <c r="E72" s="373" t="s">
        <v>168</v>
      </c>
      <c r="F72" s="184" t="str">
        <f>IFERROR(VLOOKUP(E72,Préroulés_Sativa[],6,FALSE),"-")</f>
        <v>Nugz</v>
      </c>
      <c r="G72" s="540">
        <f>IFERROR(VLOOKUP(E72,Préroulés_Sativa[],16,FALSE),"-")</f>
        <v>49.4</v>
      </c>
      <c r="H72" s="359">
        <v>0.28999999999999998</v>
      </c>
      <c r="I72" s="170" t="s">
        <v>42</v>
      </c>
      <c r="J72" s="172" t="str">
        <f>IFERROR(VLOOKUP(E72,Préroulés_Sativa[],8,FALSE),"-")</f>
        <v>Citronné / Sucré</v>
      </c>
      <c r="K72" s="213" t="str">
        <f>IFERROR(VLOOKUP(E72,Préroulés_Sativa[],2,FALSE),"-")</f>
        <v>Qc</v>
      </c>
      <c r="M72" s="1389"/>
      <c r="N72" s="1390"/>
      <c r="O72" s="1390"/>
      <c r="P72" s="1390"/>
      <c r="Q72" s="1390"/>
      <c r="R72" s="1390"/>
      <c r="S72" s="1391"/>
    </row>
    <row r="73" spans="1:19" ht="24" customHeight="1">
      <c r="A73" s="177">
        <f>IFERROR(VLOOKUP(E73,Préroulés_Sativa[],11,FALSE),"-")</f>
        <v>14</v>
      </c>
      <c r="B73" s="183" t="str">
        <f>IFERROR(VLOOKUP(E73,Préroulés_Sativa[],12,FALSE),"-")</f>
        <v>x</v>
      </c>
      <c r="C73" s="179">
        <f>IFERROR(VLOOKUP(E73,Préroulés_Sativa[],13,FALSE),"-")</f>
        <v>0.5</v>
      </c>
      <c r="D73" s="214" t="str">
        <f>IFERROR(VLOOKUP(E73,Préroulés_Sativa[],14,FALSE),"-")</f>
        <v>g</v>
      </c>
      <c r="E73" s="373" t="s">
        <v>169</v>
      </c>
      <c r="F73" s="184" t="str">
        <f>IFERROR(VLOOKUP(E73,Préroulés_Sativa[],6,FALSE),"-")</f>
        <v>Grindh</v>
      </c>
      <c r="G73" s="540">
        <f>IFERROR(VLOOKUP(E73,Préroulés_Sativa[],16,FALSE),"-")</f>
        <v>43.9</v>
      </c>
      <c r="H73" s="359">
        <v>0.27</v>
      </c>
      <c r="I73" s="170" t="s">
        <v>42</v>
      </c>
      <c r="J73" s="172" t="str">
        <f>IFERROR(VLOOKUP(E73,Préroulés_Sativa[],8,FALSE),"-")</f>
        <v>- / -</v>
      </c>
      <c r="K73" s="213" t="str">
        <f>IFERROR(VLOOKUP(E73,Préroulés_Sativa[],2,FALSE),"-")</f>
        <v>Qc</v>
      </c>
      <c r="M73" s="1389"/>
      <c r="N73" s="1390"/>
      <c r="O73" s="1390"/>
      <c r="P73" s="1390"/>
      <c r="Q73" s="1390"/>
      <c r="R73" s="1390"/>
      <c r="S73" s="1391"/>
    </row>
    <row r="74" spans="1:19" ht="24" customHeight="1">
      <c r="A74" s="177">
        <f>IFERROR(VLOOKUP(E74,Préroulés_Sativa[],11,FALSE),"-")</f>
        <v>14</v>
      </c>
      <c r="B74" s="183" t="str">
        <f>IFERROR(VLOOKUP(E74,Préroulés_Sativa[],12,FALSE),"-")</f>
        <v>x</v>
      </c>
      <c r="C74" s="179">
        <f>IFERROR(VLOOKUP(E74,Préroulés_Sativa[],13,FALSE),"-")</f>
        <v>0.5</v>
      </c>
      <c r="D74" s="167" t="str">
        <f>IFERROR(VLOOKUP(E74,Préroulés_Sativa[],14,FALSE),"-")</f>
        <v>g</v>
      </c>
      <c r="E74" s="168" t="s">
        <v>114</v>
      </c>
      <c r="F74" s="184" t="str">
        <f>IFERROR(VLOOKUP(E74,Préroulés_Sativa[],6,FALSE),"-")</f>
        <v>Shred</v>
      </c>
      <c r="G74" s="185">
        <f>IFERROR(VLOOKUP(E74,Préroulés_Sativa[],16,FALSE),"-")</f>
        <v>43.9</v>
      </c>
      <c r="H74" s="359">
        <v>0.25</v>
      </c>
      <c r="I74" s="170" t="s">
        <v>42</v>
      </c>
      <c r="J74" s="172" t="str">
        <f>IFERROR(VLOOKUP(E74,Préroulés_Sativa[],8,FALSE),"-")</f>
        <v>Citronné / Sucré</v>
      </c>
      <c r="K74" s="173" t="str">
        <f>IFERROR(VLOOKUP(E74,Préroulés_Sativa[],2,FALSE),"-")</f>
        <v>-</v>
      </c>
      <c r="M74" s="1389"/>
      <c r="N74" s="1390"/>
      <c r="O74" s="1390"/>
      <c r="P74" s="1390"/>
      <c r="Q74" s="1390"/>
      <c r="R74" s="1390"/>
      <c r="S74" s="1391"/>
    </row>
    <row r="75" spans="1:19" ht="24" customHeight="1" thickBot="1">
      <c r="A75" s="177"/>
      <c r="B75" s="183"/>
      <c r="C75" s="215"/>
      <c r="D75" s="469"/>
      <c r="E75" s="198"/>
      <c r="F75" s="184"/>
      <c r="G75" s="230"/>
      <c r="H75" s="359"/>
      <c r="I75" s="170"/>
      <c r="J75" s="172"/>
      <c r="K75" s="173"/>
      <c r="M75" s="1392"/>
      <c r="N75" s="1393"/>
      <c r="O75" s="1393"/>
      <c r="P75" s="1393"/>
      <c r="Q75" s="1393"/>
      <c r="R75" s="1393"/>
      <c r="S75" s="1394"/>
    </row>
    <row r="76" spans="1:19" ht="39" hidden="1" customHeight="1">
      <c r="A76" s="17"/>
      <c r="B76" s="48"/>
      <c r="C76" s="49"/>
      <c r="D76" s="50"/>
      <c r="E76" s="152"/>
      <c r="F76" s="148"/>
      <c r="G76" s="142"/>
      <c r="H76" s="53"/>
      <c r="I76" s="18"/>
      <c r="J76" s="17"/>
      <c r="K76" s="17"/>
      <c r="M76" s="1399" t="s">
        <v>282</v>
      </c>
      <c r="N76" s="1400"/>
      <c r="O76" s="1400"/>
      <c r="P76" s="1400"/>
      <c r="Q76" s="1400"/>
      <c r="R76" s="1400"/>
      <c r="S76" s="1401"/>
    </row>
    <row r="77" spans="1:19" ht="39" hidden="1" customHeight="1">
      <c r="A77" s="17"/>
      <c r="B77" s="48"/>
      <c r="C77" s="49"/>
      <c r="D77" s="50"/>
      <c r="E77" s="152"/>
      <c r="F77" s="148"/>
      <c r="G77" s="142"/>
      <c r="H77" s="53"/>
      <c r="I77" s="18"/>
      <c r="J77" s="17"/>
      <c r="K77" s="17"/>
      <c r="M77" s="1402"/>
      <c r="N77" s="1390"/>
      <c r="O77" s="1390"/>
      <c r="P77" s="1390"/>
      <c r="Q77" s="1390"/>
      <c r="R77" s="1390"/>
      <c r="S77" s="1391"/>
    </row>
    <row r="78" spans="1:19" ht="39" hidden="1" customHeight="1">
      <c r="A78" s="17"/>
      <c r="B78" s="48"/>
      <c r="C78" s="49"/>
      <c r="D78" s="50"/>
      <c r="E78" s="152"/>
      <c r="F78" s="148"/>
      <c r="G78" s="142"/>
      <c r="H78" s="53"/>
      <c r="I78" s="18"/>
      <c r="J78" s="17"/>
      <c r="K78" s="17"/>
      <c r="M78" s="1402"/>
      <c r="N78" s="1390"/>
      <c r="O78" s="1390"/>
      <c r="P78" s="1390"/>
      <c r="Q78" s="1390"/>
      <c r="R78" s="1390"/>
      <c r="S78" s="1391"/>
    </row>
    <row r="79" spans="1:19" ht="39" hidden="1" customHeight="1">
      <c r="A79" s="17"/>
      <c r="B79" s="48"/>
      <c r="C79" s="49"/>
      <c r="D79" s="50"/>
      <c r="E79" s="152"/>
      <c r="F79" s="148"/>
      <c r="G79" s="142"/>
      <c r="H79" s="53"/>
      <c r="I79" s="18"/>
      <c r="J79" s="17"/>
      <c r="K79" s="17"/>
      <c r="M79" s="1402"/>
      <c r="N79" s="1390"/>
      <c r="O79" s="1390"/>
      <c r="P79" s="1390"/>
      <c r="Q79" s="1390"/>
      <c r="R79" s="1390"/>
      <c r="S79" s="1391"/>
    </row>
    <row r="80" spans="1:19" ht="39" hidden="1" customHeight="1">
      <c r="A80" s="17"/>
      <c r="B80" s="48"/>
      <c r="C80" s="49"/>
      <c r="D80" s="50"/>
      <c r="E80" s="152"/>
      <c r="F80" s="148"/>
      <c r="G80" s="142"/>
      <c r="H80" s="53"/>
      <c r="I80" s="18"/>
      <c r="J80" s="17"/>
      <c r="K80" s="17"/>
      <c r="M80" s="1402"/>
      <c r="N80" s="1390"/>
      <c r="O80" s="1390"/>
      <c r="P80" s="1390"/>
      <c r="Q80" s="1390"/>
      <c r="R80" s="1390"/>
      <c r="S80" s="1391"/>
    </row>
    <row r="81" spans="1:19" ht="39" hidden="1" customHeight="1">
      <c r="A81" s="17"/>
      <c r="B81" s="48"/>
      <c r="C81" s="49"/>
      <c r="D81" s="50"/>
      <c r="E81" s="152"/>
      <c r="F81" s="148"/>
      <c r="G81" s="142"/>
      <c r="H81" s="53"/>
      <c r="I81" s="18"/>
      <c r="J81" s="17"/>
      <c r="K81" s="17"/>
      <c r="M81" s="1402"/>
      <c r="N81" s="1390"/>
      <c r="O81" s="1390"/>
      <c r="P81" s="1390"/>
      <c r="Q81" s="1390"/>
      <c r="R81" s="1390"/>
      <c r="S81" s="1391"/>
    </row>
    <row r="82" spans="1:19" ht="39" hidden="1" customHeight="1">
      <c r="A82" s="17"/>
      <c r="B82" s="48"/>
      <c r="C82" s="49"/>
      <c r="D82" s="50"/>
      <c r="E82" s="152"/>
      <c r="F82" s="148"/>
      <c r="G82" s="142"/>
      <c r="H82" s="53"/>
      <c r="I82" s="18"/>
      <c r="J82" s="17"/>
      <c r="K82" s="17"/>
      <c r="M82" s="1402"/>
      <c r="N82" s="1390"/>
      <c r="O82" s="1390"/>
      <c r="P82" s="1390"/>
      <c r="Q82" s="1390"/>
      <c r="R82" s="1390"/>
      <c r="S82" s="1391"/>
    </row>
    <row r="83" spans="1:19" ht="39" hidden="1" customHeight="1">
      <c r="A83" s="17"/>
      <c r="B83" s="48"/>
      <c r="C83" s="49"/>
      <c r="D83" s="50"/>
      <c r="E83" s="152"/>
      <c r="F83" s="148"/>
      <c r="G83" s="142"/>
      <c r="H83" s="53"/>
      <c r="I83" s="18"/>
      <c r="J83" s="17"/>
      <c r="K83" s="17"/>
      <c r="M83" s="1402"/>
      <c r="N83" s="1390"/>
      <c r="O83" s="1390"/>
      <c r="P83" s="1390"/>
      <c r="Q83" s="1390"/>
      <c r="R83" s="1390"/>
      <c r="S83" s="1391"/>
    </row>
    <row r="84" spans="1:19" ht="39" hidden="1" customHeight="1">
      <c r="A84" s="17"/>
      <c r="B84" s="48"/>
      <c r="C84" s="49"/>
      <c r="D84" s="50"/>
      <c r="E84" s="152"/>
      <c r="F84" s="148"/>
      <c r="G84" s="142"/>
      <c r="H84" s="53"/>
      <c r="I84" s="18"/>
      <c r="J84" s="17"/>
      <c r="K84" s="17"/>
      <c r="M84" s="1402"/>
      <c r="N84" s="1390"/>
      <c r="O84" s="1390"/>
      <c r="P84" s="1390"/>
      <c r="Q84" s="1390"/>
      <c r="R84" s="1390"/>
      <c r="S84" s="1391"/>
    </row>
    <row r="85" spans="1:19" ht="39" hidden="1" customHeight="1">
      <c r="A85" s="17"/>
      <c r="B85" s="48"/>
      <c r="C85" s="49"/>
      <c r="D85" s="50"/>
      <c r="E85" s="152"/>
      <c r="F85" s="148"/>
      <c r="G85" s="142"/>
      <c r="H85" s="53"/>
      <c r="I85" s="18"/>
      <c r="J85" s="17"/>
      <c r="K85" s="17"/>
      <c r="M85" s="1402"/>
      <c r="N85" s="1390"/>
      <c r="O85" s="1390"/>
      <c r="P85" s="1390"/>
      <c r="Q85" s="1390"/>
      <c r="R85" s="1390"/>
      <c r="S85" s="1391"/>
    </row>
    <row r="86" spans="1:19" ht="39" hidden="1" customHeight="1">
      <c r="A86" s="17"/>
      <c r="B86" s="48"/>
      <c r="C86" s="49"/>
      <c r="D86" s="50"/>
      <c r="E86" s="152"/>
      <c r="F86" s="148"/>
      <c r="G86" s="142"/>
      <c r="H86" s="53"/>
      <c r="I86" s="18"/>
      <c r="J86" s="17"/>
      <c r="K86" s="17"/>
      <c r="M86" s="1402"/>
      <c r="N86" s="1390"/>
      <c r="O86" s="1390"/>
      <c r="P86" s="1390"/>
      <c r="Q86" s="1390"/>
      <c r="R86" s="1390"/>
      <c r="S86" s="1391"/>
    </row>
    <row r="87" spans="1:19" ht="39" hidden="1" customHeight="1">
      <c r="A87" s="17"/>
      <c r="B87" s="48"/>
      <c r="C87" s="49"/>
      <c r="D87" s="50"/>
      <c r="E87" s="152"/>
      <c r="F87" s="148"/>
      <c r="G87" s="142"/>
      <c r="H87" s="53"/>
      <c r="I87" s="18"/>
      <c r="J87" s="17"/>
      <c r="K87" s="17"/>
      <c r="M87" s="1402"/>
      <c r="N87" s="1390"/>
      <c r="O87" s="1390"/>
      <c r="P87" s="1390"/>
      <c r="Q87" s="1390"/>
      <c r="R87" s="1390"/>
      <c r="S87" s="1391"/>
    </row>
    <row r="88" spans="1:19" ht="39" hidden="1" customHeight="1">
      <c r="A88" s="17"/>
      <c r="B88" s="48"/>
      <c r="C88" s="49"/>
      <c r="D88" s="50"/>
      <c r="E88" s="152"/>
      <c r="F88" s="148"/>
      <c r="G88" s="142"/>
      <c r="H88" s="53"/>
      <c r="I88" s="18"/>
      <c r="J88" s="17"/>
      <c r="K88" s="17"/>
      <c r="M88" s="1402"/>
      <c r="N88" s="1390"/>
      <c r="O88" s="1390"/>
      <c r="P88" s="1390"/>
      <c r="Q88" s="1390"/>
      <c r="R88" s="1390"/>
      <c r="S88" s="1391"/>
    </row>
    <row r="89" spans="1:19" ht="39" hidden="1" customHeight="1">
      <c r="A89" s="17"/>
      <c r="B89" s="48"/>
      <c r="C89" s="49"/>
      <c r="D89" s="50"/>
      <c r="E89" s="152"/>
      <c r="F89" s="148"/>
      <c r="G89" s="142"/>
      <c r="H89" s="53"/>
      <c r="I89" s="18"/>
      <c r="J89" s="17"/>
      <c r="K89" s="17"/>
      <c r="M89" s="1402"/>
      <c r="N89" s="1390"/>
      <c r="O89" s="1390"/>
      <c r="P89" s="1390"/>
      <c r="Q89" s="1390"/>
      <c r="R89" s="1390"/>
      <c r="S89" s="1391"/>
    </row>
    <row r="90" spans="1:19" ht="39" hidden="1" customHeight="1">
      <c r="A90" s="17"/>
      <c r="B90" s="48"/>
      <c r="C90" s="49"/>
      <c r="D90" s="50"/>
      <c r="E90" s="152"/>
      <c r="F90" s="148"/>
      <c r="G90" s="142"/>
      <c r="H90" s="53"/>
      <c r="I90" s="18"/>
      <c r="J90" s="17"/>
      <c r="K90" s="17"/>
      <c r="M90" s="1402"/>
      <c r="N90" s="1390"/>
      <c r="O90" s="1390"/>
      <c r="P90" s="1390"/>
      <c r="Q90" s="1390"/>
      <c r="R90" s="1390"/>
      <c r="S90" s="1391"/>
    </row>
    <row r="91" spans="1:19" ht="39" hidden="1" customHeight="1">
      <c r="A91" s="17"/>
      <c r="B91" s="48"/>
      <c r="C91" s="49"/>
      <c r="D91" s="50"/>
      <c r="E91" s="152"/>
      <c r="F91" s="148"/>
      <c r="G91" s="142"/>
      <c r="H91" s="53"/>
      <c r="I91" s="18"/>
      <c r="J91" s="17"/>
      <c r="K91" s="17"/>
      <c r="M91" s="1402"/>
      <c r="N91" s="1390"/>
      <c r="O91" s="1390"/>
      <c r="P91" s="1390"/>
      <c r="Q91" s="1390"/>
      <c r="R91" s="1390"/>
      <c r="S91" s="1391"/>
    </row>
    <row r="92" spans="1:19" ht="39" hidden="1" customHeight="1">
      <c r="A92" s="17"/>
      <c r="B92" s="48"/>
      <c r="C92" s="49"/>
      <c r="D92" s="50"/>
      <c r="E92" s="152"/>
      <c r="F92" s="148"/>
      <c r="G92" s="142"/>
      <c r="H92" s="53"/>
      <c r="I92" s="18"/>
      <c r="J92" s="17"/>
      <c r="K92" s="17"/>
      <c r="M92" s="1402"/>
      <c r="N92" s="1390"/>
      <c r="O92" s="1390"/>
      <c r="P92" s="1390"/>
      <c r="Q92" s="1390"/>
      <c r="R92" s="1390"/>
      <c r="S92" s="1391"/>
    </row>
    <row r="93" spans="1:19" ht="39" hidden="1" customHeight="1">
      <c r="A93" s="17"/>
      <c r="B93" s="48"/>
      <c r="C93" s="49"/>
      <c r="D93" s="50"/>
      <c r="E93" s="152"/>
      <c r="F93" s="148"/>
      <c r="G93" s="142"/>
      <c r="H93" s="53"/>
      <c r="I93" s="18"/>
      <c r="J93" s="17"/>
      <c r="K93" s="17"/>
      <c r="M93" s="1402"/>
      <c r="N93" s="1390"/>
      <c r="O93" s="1390"/>
      <c r="P93" s="1390"/>
      <c r="Q93" s="1390"/>
      <c r="R93" s="1390"/>
      <c r="S93" s="1391"/>
    </row>
    <row r="94" spans="1:19" ht="39" hidden="1" customHeight="1">
      <c r="A94" s="17"/>
      <c r="B94" s="48"/>
      <c r="C94" s="49"/>
      <c r="D94" s="50"/>
      <c r="E94" s="152"/>
      <c r="F94" s="148"/>
      <c r="G94" s="142"/>
      <c r="H94" s="53"/>
      <c r="I94" s="18"/>
      <c r="J94" s="17"/>
      <c r="K94" s="17"/>
      <c r="M94" s="1402"/>
      <c r="N94" s="1390"/>
      <c r="O94" s="1390"/>
      <c r="P94" s="1390"/>
      <c r="Q94" s="1390"/>
      <c r="R94" s="1390"/>
      <c r="S94" s="1391"/>
    </row>
    <row r="95" spans="1:19" ht="39" hidden="1" customHeight="1">
      <c r="A95" s="17"/>
      <c r="B95" s="48"/>
      <c r="C95" s="49"/>
      <c r="D95" s="50"/>
      <c r="E95" s="152"/>
      <c r="F95" s="148"/>
      <c r="G95" s="142"/>
      <c r="H95" s="53"/>
      <c r="I95" s="18"/>
      <c r="J95" s="17"/>
      <c r="K95" s="17"/>
      <c r="M95" s="1402"/>
      <c r="N95" s="1390"/>
      <c r="O95" s="1390"/>
      <c r="P95" s="1390"/>
      <c r="Q95" s="1390"/>
      <c r="R95" s="1390"/>
      <c r="S95" s="1391"/>
    </row>
    <row r="96" spans="1:19" ht="39" hidden="1" customHeight="1">
      <c r="A96" s="17"/>
      <c r="B96" s="48"/>
      <c r="C96" s="49"/>
      <c r="D96" s="50"/>
      <c r="E96" s="152"/>
      <c r="F96" s="148"/>
      <c r="G96" s="142"/>
      <c r="H96" s="53"/>
      <c r="I96" s="18"/>
      <c r="J96" s="17"/>
      <c r="K96" s="17"/>
      <c r="M96" s="1402"/>
      <c r="N96" s="1390"/>
      <c r="O96" s="1390"/>
      <c r="P96" s="1390"/>
      <c r="Q96" s="1390"/>
      <c r="R96" s="1390"/>
      <c r="S96" s="1391"/>
    </row>
    <row r="97" spans="1:19" ht="39" hidden="1" customHeight="1">
      <c r="A97" s="17"/>
      <c r="B97" s="48"/>
      <c r="C97" s="49"/>
      <c r="D97" s="50"/>
      <c r="E97" s="152"/>
      <c r="F97" s="148"/>
      <c r="G97" s="142"/>
      <c r="H97" s="53"/>
      <c r="I97" s="18"/>
      <c r="J97" s="17"/>
      <c r="K97" s="17"/>
      <c r="M97" s="1402"/>
      <c r="N97" s="1390"/>
      <c r="O97" s="1390"/>
      <c r="P97" s="1390"/>
      <c r="Q97" s="1390"/>
      <c r="R97" s="1390"/>
      <c r="S97" s="1391"/>
    </row>
    <row r="98" spans="1:19" ht="39" hidden="1" customHeight="1">
      <c r="A98" s="17"/>
      <c r="B98" s="48"/>
      <c r="C98" s="49"/>
      <c r="D98" s="50"/>
      <c r="E98" s="152"/>
      <c r="F98" s="148"/>
      <c r="G98" s="142"/>
      <c r="H98" s="53"/>
      <c r="I98" s="18"/>
      <c r="J98" s="17"/>
      <c r="K98" s="17"/>
      <c r="M98" s="1402"/>
      <c r="N98" s="1390"/>
      <c r="O98" s="1390"/>
      <c r="P98" s="1390"/>
      <c r="Q98" s="1390"/>
      <c r="R98" s="1390"/>
      <c r="S98" s="1391"/>
    </row>
    <row r="99" spans="1:19" ht="39" hidden="1" customHeight="1">
      <c r="A99" s="17"/>
      <c r="B99" s="48"/>
      <c r="C99" s="49"/>
      <c r="D99" s="50"/>
      <c r="E99" s="152"/>
      <c r="F99" s="148"/>
      <c r="G99" s="142"/>
      <c r="H99" s="53"/>
      <c r="I99" s="18"/>
      <c r="J99" s="17"/>
      <c r="K99" s="17"/>
      <c r="M99" s="1402"/>
      <c r="N99" s="1390"/>
      <c r="O99" s="1390"/>
      <c r="P99" s="1390"/>
      <c r="Q99" s="1390"/>
      <c r="R99" s="1390"/>
      <c r="S99" s="1391"/>
    </row>
    <row r="100" spans="1:19" ht="39" hidden="1" customHeight="1">
      <c r="A100" s="17"/>
      <c r="B100" s="48"/>
      <c r="C100" s="49"/>
      <c r="D100" s="50"/>
      <c r="E100" s="152"/>
      <c r="F100" s="148"/>
      <c r="G100" s="142"/>
      <c r="H100" s="53"/>
      <c r="I100" s="18"/>
      <c r="J100" s="17"/>
      <c r="K100" s="17"/>
      <c r="M100" s="1402"/>
      <c r="N100" s="1390"/>
      <c r="O100" s="1390"/>
      <c r="P100" s="1390"/>
      <c r="Q100" s="1390"/>
      <c r="R100" s="1390"/>
      <c r="S100" s="1391"/>
    </row>
    <row r="101" spans="1:19" ht="39" hidden="1" customHeight="1">
      <c r="A101" s="17"/>
      <c r="B101" s="48"/>
      <c r="C101" s="49"/>
      <c r="D101" s="50"/>
      <c r="E101" s="152"/>
      <c r="F101" s="148"/>
      <c r="G101" s="142"/>
      <c r="H101" s="53"/>
      <c r="I101" s="18"/>
      <c r="J101" s="17"/>
      <c r="K101" s="17"/>
      <c r="M101" s="1402"/>
      <c r="N101" s="1390"/>
      <c r="O101" s="1390"/>
      <c r="P101" s="1390"/>
      <c r="Q101" s="1390"/>
      <c r="R101" s="1390"/>
      <c r="S101" s="1391"/>
    </row>
    <row r="102" spans="1:19" ht="39" hidden="1" customHeight="1">
      <c r="A102" s="17"/>
      <c r="B102" s="48"/>
      <c r="C102" s="49"/>
      <c r="D102" s="50"/>
      <c r="E102" s="152"/>
      <c r="F102" s="148"/>
      <c r="G102" s="142"/>
      <c r="H102" s="53"/>
      <c r="I102" s="18"/>
      <c r="J102" s="17"/>
      <c r="K102" s="17"/>
      <c r="M102" s="1402"/>
      <c r="N102" s="1390"/>
      <c r="O102" s="1390"/>
      <c r="P102" s="1390"/>
      <c r="Q102" s="1390"/>
      <c r="R102" s="1390"/>
      <c r="S102" s="1391"/>
    </row>
    <row r="103" spans="1:19" ht="39" hidden="1" customHeight="1">
      <c r="A103" s="17"/>
      <c r="B103" s="48"/>
      <c r="C103" s="49"/>
      <c r="D103" s="50"/>
      <c r="E103" s="152"/>
      <c r="F103" s="148"/>
      <c r="G103" s="142"/>
      <c r="H103" s="53"/>
      <c r="I103" s="18"/>
      <c r="J103" s="17"/>
      <c r="K103" s="17"/>
      <c r="M103" s="1402"/>
      <c r="N103" s="1390"/>
      <c r="O103" s="1390"/>
      <c r="P103" s="1390"/>
      <c r="Q103" s="1390"/>
      <c r="R103" s="1390"/>
      <c r="S103" s="1391"/>
    </row>
    <row r="104" spans="1:19" ht="39" hidden="1" customHeight="1">
      <c r="A104" s="17"/>
      <c r="B104" s="48"/>
      <c r="C104" s="49"/>
      <c r="D104" s="50"/>
      <c r="E104" s="152"/>
      <c r="F104" s="148"/>
      <c r="G104" s="142"/>
      <c r="H104" s="53"/>
      <c r="I104" s="18"/>
      <c r="J104" s="17"/>
      <c r="K104" s="17"/>
      <c r="M104" s="1402"/>
      <c r="N104" s="1390"/>
      <c r="O104" s="1390"/>
      <c r="P104" s="1390"/>
      <c r="Q104" s="1390"/>
      <c r="R104" s="1390"/>
      <c r="S104" s="1391"/>
    </row>
    <row r="105" spans="1:19" ht="39" hidden="1" customHeight="1">
      <c r="A105" s="17"/>
      <c r="B105" s="48"/>
      <c r="C105" s="49"/>
      <c r="D105" s="50"/>
      <c r="E105" s="152"/>
      <c r="F105" s="148"/>
      <c r="G105" s="142"/>
      <c r="H105" s="53"/>
      <c r="I105" s="18"/>
      <c r="J105" s="17"/>
      <c r="K105" s="17"/>
      <c r="M105" s="1402"/>
      <c r="N105" s="1390"/>
      <c r="O105" s="1390"/>
      <c r="P105" s="1390"/>
      <c r="Q105" s="1390"/>
      <c r="R105" s="1390"/>
      <c r="S105" s="1391"/>
    </row>
    <row r="106" spans="1:19" ht="39" hidden="1" customHeight="1">
      <c r="A106" s="17"/>
      <c r="B106" s="48"/>
      <c r="C106" s="49"/>
      <c r="D106" s="50"/>
      <c r="E106" s="152"/>
      <c r="F106" s="148"/>
      <c r="G106" s="142"/>
      <c r="H106" s="53"/>
      <c r="I106" s="18"/>
      <c r="J106" s="17"/>
      <c r="K106" s="17"/>
      <c r="M106" s="1402"/>
      <c r="N106" s="1390"/>
      <c r="O106" s="1390"/>
      <c r="P106" s="1390"/>
      <c r="Q106" s="1390"/>
      <c r="R106" s="1390"/>
      <c r="S106" s="1391"/>
    </row>
    <row r="107" spans="1:19" ht="39" hidden="1" customHeight="1">
      <c r="A107" s="17"/>
      <c r="B107" s="48"/>
      <c r="C107" s="49"/>
      <c r="D107" s="50"/>
      <c r="E107" s="152"/>
      <c r="F107" s="148"/>
      <c r="G107" s="142"/>
      <c r="H107" s="53"/>
      <c r="I107" s="18"/>
      <c r="J107" s="17"/>
      <c r="K107" s="17"/>
      <c r="M107" s="1402"/>
      <c r="N107" s="1390"/>
      <c r="O107" s="1390"/>
      <c r="P107" s="1390"/>
      <c r="Q107" s="1390"/>
      <c r="R107" s="1390"/>
      <c r="S107" s="1391"/>
    </row>
    <row r="108" spans="1:19" ht="39" customHeight="1">
      <c r="A108" s="17"/>
      <c r="B108" s="48"/>
      <c r="C108" s="49"/>
      <c r="D108" s="50"/>
      <c r="E108" s="152"/>
      <c r="F108" s="148"/>
      <c r="G108" s="142"/>
      <c r="H108" s="53"/>
      <c r="I108" s="18"/>
      <c r="J108" s="17"/>
      <c r="K108" s="17"/>
      <c r="L108" s="17"/>
      <c r="M108" s="1402"/>
      <c r="N108" s="1390"/>
      <c r="O108" s="1390"/>
      <c r="P108" s="1390"/>
      <c r="Q108" s="1390"/>
      <c r="R108" s="1390"/>
      <c r="S108" s="1391"/>
    </row>
    <row r="109" spans="1:19" ht="33.75">
      <c r="A109" s="1412" t="s">
        <v>85</v>
      </c>
      <c r="B109" s="1412"/>
      <c r="C109" s="1412"/>
      <c r="D109" s="1412"/>
      <c r="E109" s="1412"/>
      <c r="F109" s="1412"/>
      <c r="G109" s="1412"/>
      <c r="H109" s="1412"/>
      <c r="I109" s="1412"/>
      <c r="J109" s="1412"/>
      <c r="K109" s="1412"/>
      <c r="M109" s="1389"/>
      <c r="N109" s="1390"/>
      <c r="O109" s="1390"/>
      <c r="P109" s="1390"/>
      <c r="Q109" s="1390"/>
      <c r="R109" s="1390"/>
      <c r="S109" s="1391"/>
    </row>
    <row r="110" spans="1:19" ht="20.100000000000001" customHeight="1">
      <c r="A110" s="1398" t="s">
        <v>28</v>
      </c>
      <c r="B110" s="1398"/>
      <c r="C110" s="1398"/>
      <c r="D110" s="1398"/>
      <c r="E110" s="1395" t="s">
        <v>29</v>
      </c>
      <c r="F110" s="1395"/>
      <c r="G110" s="726" t="s">
        <v>31</v>
      </c>
      <c r="H110" s="727" t="s">
        <v>32</v>
      </c>
      <c r="I110" s="727" t="s">
        <v>33</v>
      </c>
      <c r="J110" s="727" t="s">
        <v>34</v>
      </c>
      <c r="K110" s="725" t="s">
        <v>35</v>
      </c>
      <c r="M110" s="1389"/>
      <c r="N110" s="1390"/>
      <c r="O110" s="1390"/>
      <c r="P110" s="1390"/>
      <c r="Q110" s="1390"/>
      <c r="R110" s="1390"/>
      <c r="S110" s="1391"/>
    </row>
    <row r="111" spans="1:19" ht="24" hidden="1" customHeight="1">
      <c r="A111" s="728" t="s">
        <v>36</v>
      </c>
      <c r="B111" s="38" t="s">
        <v>37</v>
      </c>
      <c r="C111" s="45" t="s">
        <v>38</v>
      </c>
      <c r="D111" s="38" t="s">
        <v>39</v>
      </c>
      <c r="E111" s="729" t="s">
        <v>29</v>
      </c>
      <c r="F111" s="730" t="s">
        <v>40</v>
      </c>
      <c r="G111" s="731" t="s">
        <v>31</v>
      </c>
      <c r="H111" s="732" t="s">
        <v>32</v>
      </c>
      <c r="I111" s="732" t="s">
        <v>33</v>
      </c>
      <c r="J111" s="732" t="s">
        <v>34</v>
      </c>
      <c r="K111" s="733" t="s">
        <v>35</v>
      </c>
      <c r="M111" s="1389"/>
      <c r="N111" s="1390"/>
      <c r="O111" s="1390"/>
      <c r="P111" s="1390"/>
      <c r="Q111" s="1390"/>
      <c r="R111" s="1390"/>
      <c r="S111" s="1391"/>
    </row>
    <row r="112" spans="1:19" ht="24" customHeight="1">
      <c r="A112" s="288">
        <f>IFERROR(VLOOKUP(E112,Préroulés_Hybride[],12,FALSE),"-")</f>
        <v>1</v>
      </c>
      <c r="B112" s="419" t="str">
        <f>IFERROR(VLOOKUP(E112,Préroulés_Hybride[],13,FALSE),"-")</f>
        <v>x</v>
      </c>
      <c r="C112" s="821">
        <f>IFERROR(VLOOKUP(E112,Préroulés_Hybride[],14,FALSE),"-")</f>
        <v>1</v>
      </c>
      <c r="D112" s="465" t="str">
        <f>IFERROR(VLOOKUP(E112,Préroulés_Hybride[],15,FALSE),"-")</f>
        <v>g</v>
      </c>
      <c r="E112" s="502" t="s">
        <v>172</v>
      </c>
      <c r="F112" s="734" t="str">
        <f>IFERROR(VLOOKUP(E112,Préroulés_Hybride[],6,FALSE),"-")</f>
        <v>Équilibre</v>
      </c>
      <c r="G112" s="735">
        <f>IFERROR(VLOOKUP(E112,Préroulés_Hybride[],17,FALSE),"-")</f>
        <v>7.5</v>
      </c>
      <c r="H112" s="187" t="s">
        <v>42</v>
      </c>
      <c r="I112" s="187">
        <v>0.11</v>
      </c>
      <c r="J112" s="471" t="str">
        <f>IFERROR(VLOOKUP(E112,Préroulés_Hybride[],9,FALSE),"-")</f>
        <v>- / -</v>
      </c>
      <c r="K112" s="471" t="str">
        <f>IFERROR(VLOOKUP(E112,Préroulés_Hybride[],3,FALSE),"-")</f>
        <v>Qc</v>
      </c>
      <c r="M112" s="1389"/>
      <c r="N112" s="1390"/>
      <c r="O112" s="1390"/>
      <c r="P112" s="1390"/>
      <c r="Q112" s="1390"/>
      <c r="R112" s="1390"/>
      <c r="S112" s="1391"/>
    </row>
    <row r="113" spans="1:19" ht="24" customHeight="1">
      <c r="A113" s="288">
        <f>IFERROR(VLOOKUP(E113,Préroulés_Hybride[],12,FALSE),"-")</f>
        <v>1</v>
      </c>
      <c r="B113" s="419" t="str">
        <f>IFERROR(VLOOKUP(E113,Préroulés_Hybride[],13,FALSE),"-")</f>
        <v>x</v>
      </c>
      <c r="C113" s="821">
        <f>IFERROR(VLOOKUP(E113,Préroulés_Hybride[],14,FALSE),"-")</f>
        <v>1</v>
      </c>
      <c r="D113" s="465" t="str">
        <f>IFERROR(VLOOKUP(E113,Préroulés_Hybride[],15,FALSE),"-")</f>
        <v>g</v>
      </c>
      <c r="E113" s="502" t="s">
        <v>170</v>
      </c>
      <c r="F113" s="734" t="str">
        <f>IFERROR(VLOOKUP(E113,Préroulés_Hybride[],6,FALSE),"-")</f>
        <v>Bud Lafleur</v>
      </c>
      <c r="G113" s="735">
        <f>IFERROR(VLOOKUP(E113,Préroulés_Hybride[],17,FALSE),"-")</f>
        <v>10.4</v>
      </c>
      <c r="H113" s="187">
        <v>0.26</v>
      </c>
      <c r="I113" s="187" t="s">
        <v>42</v>
      </c>
      <c r="J113" s="471" t="str">
        <f>IFERROR(VLOOKUP(E113,Préroulés_Hybride[],9,FALSE),"-")</f>
        <v>Citronné / Terreux</v>
      </c>
      <c r="K113" s="471" t="str">
        <f>IFERROR(VLOOKUP(E113,Préroulés_Hybride[],3,FALSE),"-")</f>
        <v>Qc</v>
      </c>
      <c r="M113" s="1389"/>
      <c r="N113" s="1390"/>
      <c r="O113" s="1390"/>
      <c r="P113" s="1390"/>
      <c r="Q113" s="1390"/>
      <c r="R113" s="1390"/>
      <c r="S113" s="1391"/>
    </row>
    <row r="114" spans="1:19" ht="24" customHeight="1">
      <c r="A114" s="288">
        <f>IFERROR(VLOOKUP(E114,Préroulés_Hybride[],12,FALSE),"-")</f>
        <v>1</v>
      </c>
      <c r="B114" s="419" t="str">
        <f>IFERROR(VLOOKUP(E114,Préroulés_Hybride[],13,FALSE),"-")</f>
        <v>x</v>
      </c>
      <c r="C114" s="821">
        <f>IFERROR(VLOOKUP(E114,Préroulés_Hybride[],14,FALSE),"-")</f>
        <v>0.5</v>
      </c>
      <c r="D114" s="465" t="str">
        <f>IFERROR(VLOOKUP(E114,Préroulés_Hybride[],15,FALSE),"-")</f>
        <v>g</v>
      </c>
      <c r="E114" s="502" t="s">
        <v>171</v>
      </c>
      <c r="F114" s="734" t="str">
        <f>IFERROR(VLOOKUP(E114,Préroulés_Hybride[],6,FALSE),"-")</f>
        <v>Simple Bare</v>
      </c>
      <c r="G114" s="736">
        <f>IFERROR(VLOOKUP(E114,Préroulés_Hybride[],17,FALSE),"-")</f>
        <v>7.8</v>
      </c>
      <c r="H114" s="187">
        <v>0.25</v>
      </c>
      <c r="I114" s="187" t="s">
        <v>42</v>
      </c>
      <c r="J114" s="471" t="str">
        <f>IFERROR(VLOOKUP(E114,Préroulés_Hybride[],9,FALSE),"-")</f>
        <v>Floral / Citronné</v>
      </c>
      <c r="K114" s="471" t="str">
        <f>IFERROR(VLOOKUP(E114,Préroulés_Hybride[],3,FALSE),"-")</f>
        <v>-</v>
      </c>
      <c r="M114" s="1389"/>
      <c r="N114" s="1390"/>
      <c r="O114" s="1390"/>
      <c r="P114" s="1390"/>
      <c r="Q114" s="1390"/>
      <c r="R114" s="1390"/>
      <c r="S114" s="1391"/>
    </row>
    <row r="115" spans="1:19" ht="24" customHeight="1">
      <c r="A115" s="288">
        <f>IFERROR(VLOOKUP(E115,Préroulés_Hybride[],12,FALSE),"-")</f>
        <v>2</v>
      </c>
      <c r="B115" s="419" t="str">
        <f>IFERROR(VLOOKUP(E115,Préroulés_Hybride[],13,FALSE),"-")</f>
        <v>x</v>
      </c>
      <c r="C115" s="821">
        <f>IFERROR(VLOOKUP(E115,Préroulés_Hybride[],14,FALSE),"-")</f>
        <v>0.5</v>
      </c>
      <c r="D115" s="465" t="str">
        <f>IFERROR(VLOOKUP(E115,Préroulés_Hybride[],15,FALSE),"-")</f>
        <v>g</v>
      </c>
      <c r="E115" s="502" t="s">
        <v>173</v>
      </c>
      <c r="F115" s="734" t="str">
        <f>IFERROR(VLOOKUP(E115,Préroulés_Hybride[],6,FALSE),"-")</f>
        <v>Bud Lafleur</v>
      </c>
      <c r="G115" s="735">
        <f>IFERROR(VLOOKUP(E115,Préroulés_Hybride[],17,FALSE),"-")</f>
        <v>10.4</v>
      </c>
      <c r="H115" s="187">
        <v>0.28000000000000003</v>
      </c>
      <c r="I115" s="737" t="s">
        <v>42</v>
      </c>
      <c r="J115" s="471" t="str">
        <f>IFERROR(VLOOKUP(E115,Préroulés_Hybride[],9,FALSE),"-")</f>
        <v>Fromagé / Terreux</v>
      </c>
      <c r="K115" s="471" t="str">
        <f>IFERROR(VLOOKUP(E115,Préroulés_Hybride[],3,FALSE),"-")</f>
        <v>Qc</v>
      </c>
      <c r="M115" s="1389"/>
      <c r="N115" s="1390"/>
      <c r="O115" s="1390"/>
      <c r="P115" s="1390"/>
      <c r="Q115" s="1390"/>
      <c r="R115" s="1390"/>
      <c r="S115" s="1391"/>
    </row>
    <row r="116" spans="1:19" ht="24" customHeight="1">
      <c r="A116" s="288">
        <f>IFERROR(VLOOKUP(E116,Préroulés_Hybride[],12,FALSE),"-")</f>
        <v>2</v>
      </c>
      <c r="B116" s="419" t="str">
        <f>IFERROR(VLOOKUP(E116,Préroulés_Hybride[],13,FALSE),"-")</f>
        <v>x</v>
      </c>
      <c r="C116" s="821">
        <f>IFERROR(VLOOKUP(E116,Préroulés_Hybride[],14,FALSE),"-")</f>
        <v>0.5</v>
      </c>
      <c r="D116" s="465" t="str">
        <f>IFERROR(VLOOKUP(E116,Préroulés_Hybride[],15,FALSE),"-")</f>
        <v>g</v>
      </c>
      <c r="E116" s="502" t="s">
        <v>174</v>
      </c>
      <c r="F116" s="734" t="str">
        <f>IFERROR(VLOOKUP(E116,Préroulés_Hybride[],6,FALSE),"-")</f>
        <v>7ACRES</v>
      </c>
      <c r="G116" s="735">
        <f>IFERROR(VLOOKUP(E116,Préroulés_Hybride[],17,FALSE),"-")</f>
        <v>9.5</v>
      </c>
      <c r="H116" s="187">
        <v>0.2</v>
      </c>
      <c r="I116" s="737" t="s">
        <v>42</v>
      </c>
      <c r="J116" s="471" t="str">
        <f>IFERROR(VLOOKUP(E116,Préroulés_Hybride[],9,FALSE),"-")</f>
        <v>Citronné / Sucré</v>
      </c>
      <c r="K116" s="471" t="str">
        <f>IFERROR(VLOOKUP(E116,Préroulés_Hybride[],3,FALSE),"-")</f>
        <v>-</v>
      </c>
      <c r="M116" s="1389"/>
      <c r="N116" s="1390"/>
      <c r="O116" s="1390"/>
      <c r="P116" s="1390"/>
      <c r="Q116" s="1390"/>
      <c r="R116" s="1390"/>
      <c r="S116" s="1391"/>
    </row>
    <row r="117" spans="1:19" ht="24" customHeight="1">
      <c r="A117" s="288">
        <f>IFERROR(VLOOKUP(E117,Préroulés_Hybride[],12,FALSE),"-")</f>
        <v>2</v>
      </c>
      <c r="B117" s="419" t="str">
        <f>IFERROR(VLOOKUP(E117,Préroulés_Hybride[],13,FALSE),"-")</f>
        <v>x</v>
      </c>
      <c r="C117" s="821">
        <f>IFERROR(VLOOKUP(E117,Préroulés_Hybride[],14,FALSE),"-")</f>
        <v>0.5</v>
      </c>
      <c r="D117" s="465" t="str">
        <f>IFERROR(VLOOKUP(E117,Préroulés_Hybride[],15,FALSE),"-")</f>
        <v>g</v>
      </c>
      <c r="E117" s="502" t="s">
        <v>175</v>
      </c>
      <c r="F117" s="734" t="str">
        <f>IFERROR(VLOOKUP(E117,Préroulés_Hybride[],6,FALSE),"-")</f>
        <v>Nueva+</v>
      </c>
      <c r="G117" s="735">
        <f>IFERROR(VLOOKUP(E117,Préroulés_Hybride[],17,FALSE),"-")</f>
        <v>10</v>
      </c>
      <c r="H117" s="187">
        <v>0.13</v>
      </c>
      <c r="I117" s="187">
        <v>0.09</v>
      </c>
      <c r="J117" s="471" t="str">
        <f>IFERROR(VLOOKUP(E117,Préroulés_Hybride[],9,FALSE),"-")</f>
        <v>Fruité / Sucré</v>
      </c>
      <c r="K117" s="471" t="str">
        <f>IFERROR(VLOOKUP(E117,Préroulés_Hybride[],3,FALSE),"-")</f>
        <v>Qc</v>
      </c>
      <c r="M117" s="1389"/>
      <c r="N117" s="1390"/>
      <c r="O117" s="1390"/>
      <c r="P117" s="1390"/>
      <c r="Q117" s="1390"/>
      <c r="R117" s="1390"/>
      <c r="S117" s="1391"/>
    </row>
    <row r="118" spans="1:19" ht="24" customHeight="1">
      <c r="A118" s="822">
        <f>IFERROR(VLOOKUP(E118,Préroulés_Hybride[],12,FALSE),"-")</f>
        <v>2</v>
      </c>
      <c r="B118" s="419" t="str">
        <f>IFERROR(VLOOKUP(E118,Préroulés_Hybride[],13,FALSE),"-")</f>
        <v>x</v>
      </c>
      <c r="C118" s="821">
        <f>IFERROR(VLOOKUP(E118,Préroulés_Hybride[],14,FALSE),"-")</f>
        <v>0.4</v>
      </c>
      <c r="D118" s="465" t="str">
        <f>IFERROR(VLOOKUP(E118,Préroulés_Hybride[],15,FALSE),"-")</f>
        <v>g</v>
      </c>
      <c r="E118" s="502" t="s">
        <v>176</v>
      </c>
      <c r="F118" s="734" t="str">
        <f>IFERROR(VLOOKUP(E118,Préroulés_Hybride[],6,FALSE),"-")</f>
        <v>Bud Lafleur</v>
      </c>
      <c r="G118" s="735">
        <f>IFERROR(VLOOKUP(E118,Préroulés_Hybride[],17,FALSE),"-")</f>
        <v>7.8</v>
      </c>
      <c r="H118" s="187">
        <v>0.06</v>
      </c>
      <c r="I118" s="187">
        <v>0.06</v>
      </c>
      <c r="J118" s="471" t="str">
        <f>IFERROR(VLOOKUP(E118,Préroulés_Hybride[],9,FALSE),"-")</f>
        <v>Fruité / Sucré</v>
      </c>
      <c r="K118" s="213" t="str">
        <f>IFERROR(VLOOKUP(E118,Préroulés_Hybride[],3,FALSE),"-")</f>
        <v>Qc</v>
      </c>
      <c r="M118" s="1389"/>
      <c r="N118" s="1390"/>
      <c r="O118" s="1390"/>
      <c r="P118" s="1390"/>
      <c r="Q118" s="1390"/>
      <c r="R118" s="1390"/>
      <c r="S118" s="1391"/>
    </row>
    <row r="119" spans="1:19" ht="24" customHeight="1">
      <c r="A119" s="822">
        <f>IFERROR(VLOOKUP(E119,Préroulés_Hybride[],12,FALSE),"-")</f>
        <v>2</v>
      </c>
      <c r="B119" s="419" t="str">
        <f>IFERROR(VLOOKUP(E119,Préroulés_Hybride[],13,FALSE),"-")</f>
        <v>x</v>
      </c>
      <c r="C119" s="821">
        <f>IFERROR(VLOOKUP(E119,Préroulés_Hybride[],14,FALSE),"-")</f>
        <v>0.35</v>
      </c>
      <c r="D119" s="465" t="str">
        <f>IFERROR(VLOOKUP(E119,Préroulés_Hybride[],15,FALSE),"-")</f>
        <v>g</v>
      </c>
      <c r="E119" s="502" t="s">
        <v>87</v>
      </c>
      <c r="F119" s="734" t="str">
        <f>IFERROR(VLOOKUP(E119,Préroulés_Hybride[],6,FALSE),"-")</f>
        <v>Color Cannabis</v>
      </c>
      <c r="G119" s="736">
        <f>IFERROR(VLOOKUP(E119,Préroulés_Hybride[],17,FALSE),"-")</f>
        <v>8.1</v>
      </c>
      <c r="H119" s="187">
        <v>0.05</v>
      </c>
      <c r="I119" s="187">
        <v>0.09</v>
      </c>
      <c r="J119" s="471" t="str">
        <f>IFERROR(VLOOKUP(E119,Préroulés_Hybride[],9,FALSE),"-")</f>
        <v>Floral / Fruité</v>
      </c>
      <c r="K119" s="213" t="str">
        <f>IFERROR(VLOOKUP(E119,Préroulés_Hybride[],3,FALSE),"-")</f>
        <v>-</v>
      </c>
      <c r="M119" s="1389"/>
      <c r="N119" s="1390"/>
      <c r="O119" s="1390"/>
      <c r="P119" s="1390"/>
      <c r="Q119" s="1390"/>
      <c r="R119" s="1390"/>
      <c r="S119" s="1391"/>
    </row>
    <row r="120" spans="1:19" ht="24" customHeight="1">
      <c r="A120" s="822">
        <f>IFERROR(VLOOKUP(E120,Préroulés_Hybride[],12,FALSE),"-")</f>
        <v>3</v>
      </c>
      <c r="B120" s="419" t="str">
        <f>IFERROR(VLOOKUP(E120,Préroulés_Hybride[],13,FALSE),"-")</f>
        <v>x</v>
      </c>
      <c r="C120" s="821">
        <f>IFERROR(VLOOKUP(E120,Préroulés_Hybride[],14,FALSE),"-")</f>
        <v>0.5</v>
      </c>
      <c r="D120" s="465" t="str">
        <f>IFERROR(VLOOKUP(E120,Préroulés_Hybride[],15,FALSE),"-")</f>
        <v>g</v>
      </c>
      <c r="E120" s="502" t="s">
        <v>177</v>
      </c>
      <c r="F120" s="734" t="str">
        <f>IFERROR(VLOOKUP(E120,Préroulés_Hybride[],6,FALSE),"-")</f>
        <v>IRONY</v>
      </c>
      <c r="G120" s="735">
        <f>IFERROR(VLOOKUP(E120,Préroulés_Hybride[],17,FALSE),"-")</f>
        <v>20</v>
      </c>
      <c r="H120" s="187" t="s">
        <v>208</v>
      </c>
      <c r="I120" s="737" t="s">
        <v>179</v>
      </c>
      <c r="J120" s="471" t="str">
        <f>IFERROR(VLOOKUP(E120,Préroulés_Hybride[],9,FALSE),"-")</f>
        <v>- / -</v>
      </c>
      <c r="K120" s="213" t="str">
        <f>IFERROR(VLOOKUP(E120,Préroulés_Hybride[],3,FALSE),"-")</f>
        <v>Qc</v>
      </c>
      <c r="M120" s="1389"/>
      <c r="N120" s="1390"/>
      <c r="O120" s="1390"/>
      <c r="P120" s="1390"/>
      <c r="Q120" s="1390"/>
      <c r="R120" s="1390"/>
      <c r="S120" s="1391"/>
    </row>
    <row r="121" spans="1:19" ht="24" customHeight="1">
      <c r="A121" s="822">
        <f>IFERROR(VLOOKUP(E121,Préroulés_Hybride[],12,FALSE),"-")</f>
        <v>3</v>
      </c>
      <c r="B121" s="419" t="str">
        <f>IFERROR(VLOOKUP(E121,Préroulés_Hybride[],13,FALSE),"-")</f>
        <v>x</v>
      </c>
      <c r="C121" s="821">
        <f>IFERROR(VLOOKUP(E121,Préroulés_Hybride[],14,FALSE),"-")</f>
        <v>0.35</v>
      </c>
      <c r="D121" s="465" t="str">
        <f>IFERROR(VLOOKUP(E121,Préroulés_Hybride[],15,FALSE),"-")</f>
        <v>g</v>
      </c>
      <c r="E121" s="502" t="s">
        <v>229</v>
      </c>
      <c r="F121" s="734" t="str">
        <f>IFERROR(VLOOKUP(E121,Préroulés_Hybride[],6,FALSE),"-")</f>
        <v>Six Lunes</v>
      </c>
      <c r="G121" s="735">
        <f>IFERROR(VLOOKUP(E121,Préroulés_Hybride[],17,FALSE),"-")</f>
        <v>10.1</v>
      </c>
      <c r="H121" s="187" t="s">
        <v>42</v>
      </c>
      <c r="I121" s="187">
        <v>0.16</v>
      </c>
      <c r="J121" s="471" t="str">
        <f>IFERROR(VLOOKUP(E121,Préroulés_Hybride[],9,FALSE),"-")</f>
        <v>- / -</v>
      </c>
      <c r="K121" s="213" t="str">
        <f>IFERROR(VLOOKUP(E121,Préroulés_Hybride[],3,FALSE),"-")</f>
        <v>Qc</v>
      </c>
      <c r="M121" s="1389"/>
      <c r="N121" s="1390"/>
      <c r="O121" s="1390"/>
      <c r="P121" s="1390"/>
      <c r="Q121" s="1390"/>
      <c r="R121" s="1390"/>
      <c r="S121" s="1391"/>
    </row>
    <row r="122" spans="1:19" ht="24" customHeight="1">
      <c r="A122" s="822">
        <f>IFERROR(VLOOKUP(E122,Préroulés_Hybride[],12,FALSE),"-")</f>
        <v>3</v>
      </c>
      <c r="B122" s="419" t="str">
        <f>IFERROR(VLOOKUP(E122,Préroulés_Hybride[],13,FALSE),"-")</f>
        <v>x</v>
      </c>
      <c r="C122" s="821">
        <f>IFERROR(VLOOKUP(E122,Préroulés_Hybride[],14,FALSE),"-")</f>
        <v>0.5</v>
      </c>
      <c r="D122" s="465" t="str">
        <f>IFERROR(VLOOKUP(E122,Préroulés_Hybride[],15,FALSE),"-")</f>
        <v>g</v>
      </c>
      <c r="E122" s="502" t="s">
        <v>180</v>
      </c>
      <c r="F122" s="734" t="str">
        <f>IFERROR(VLOOKUP(E122,Préroulés_Hybride[],6,FALSE),"-")</f>
        <v>Next Friday</v>
      </c>
      <c r="G122" s="736">
        <f>IFERROR(VLOOKUP(E122,Préroulés_Hybride[],17,FALSE),"-")</f>
        <v>22.6</v>
      </c>
      <c r="H122" s="187">
        <v>0.28000000000000003</v>
      </c>
      <c r="I122" s="187" t="s">
        <v>42</v>
      </c>
      <c r="J122" s="471" t="str">
        <f>IFERROR(VLOOKUP(E122,Préroulés_Hybride[],9,FALSE),"-")</f>
        <v>Floral / -</v>
      </c>
      <c r="K122" s="213" t="str">
        <f>IFERROR(VLOOKUP(E122,Préroulés_Hybride[],3,FALSE),"-")</f>
        <v>-</v>
      </c>
      <c r="M122" s="1389"/>
      <c r="N122" s="1390"/>
      <c r="O122" s="1390"/>
      <c r="P122" s="1390"/>
      <c r="Q122" s="1390"/>
      <c r="R122" s="1390"/>
      <c r="S122" s="1391"/>
    </row>
    <row r="123" spans="1:19" ht="24" customHeight="1">
      <c r="A123" s="822">
        <f>IFERROR(VLOOKUP(E123,Préroulés_Hybride[],12,FALSE),"-")</f>
        <v>3</v>
      </c>
      <c r="B123" s="419" t="str">
        <f>IFERROR(VLOOKUP(E123,Préroulés_Hybride[],13,FALSE),"-")</f>
        <v>x</v>
      </c>
      <c r="C123" s="821">
        <f>IFERROR(VLOOKUP(E123,Préroulés_Hybride[],14,FALSE),"-")</f>
        <v>0.5</v>
      </c>
      <c r="D123" s="465" t="str">
        <f>IFERROR(VLOOKUP(E123,Préroulés_Hybride[],15,FALSE),"-")</f>
        <v>g</v>
      </c>
      <c r="E123" s="502" t="s">
        <v>181</v>
      </c>
      <c r="F123" s="734" t="str">
        <f>IFERROR(VLOOKUP(E123,Préroulés_Hybride[],6,FALSE),"-")</f>
        <v>Groupe SûrNaturel</v>
      </c>
      <c r="G123" s="774">
        <f>IFERROR(VLOOKUP(E123,Préroulés_Hybride[],17,FALSE),"-")</f>
        <v>13.1</v>
      </c>
      <c r="H123" s="187">
        <v>0.27</v>
      </c>
      <c r="I123" s="187" t="s">
        <v>42</v>
      </c>
      <c r="J123" s="738" t="str">
        <f>IFERROR(VLOOKUP(E123,Préroulés_Hybride[],9,FALSE),"-")</f>
        <v>Floral / Sucré</v>
      </c>
      <c r="K123" s="213" t="str">
        <f>IFERROR(VLOOKUP(E123,Préroulés_Hybride[],3,FALSE),"-")</f>
        <v>Qc</v>
      </c>
      <c r="M123" s="1389"/>
      <c r="N123" s="1390"/>
      <c r="O123" s="1390"/>
      <c r="P123" s="1390"/>
      <c r="Q123" s="1390"/>
      <c r="R123" s="1390"/>
      <c r="S123" s="1391"/>
    </row>
    <row r="124" spans="1:19" ht="24" customHeight="1">
      <c r="A124" s="288">
        <f>IFERROR(VLOOKUP(E124,Préroulés_Hybride[],12,FALSE),"-")</f>
        <v>3</v>
      </c>
      <c r="B124" s="419" t="str">
        <f>IFERROR(VLOOKUP(E124,Préroulés_Hybride[],13,FALSE),"-")</f>
        <v>x</v>
      </c>
      <c r="C124" s="821">
        <f>IFERROR(VLOOKUP(E124,Préroulés_Hybride[],14,FALSE),"-")</f>
        <v>0.5</v>
      </c>
      <c r="D124" s="465" t="str">
        <f>IFERROR(VLOOKUP(E124,Préroulés_Hybride[],15,FALSE),"-")</f>
        <v>g</v>
      </c>
      <c r="E124" s="502" t="s">
        <v>182</v>
      </c>
      <c r="F124" s="734" t="str">
        <f>IFERROR(VLOOKUP(E124,Préroulés_Hybride[],6,FALSE),"-")</f>
        <v>Qcgoldtech</v>
      </c>
      <c r="G124" s="735">
        <f>IFERROR(VLOOKUP(E124,Préroulés_Hybride[],17,FALSE),"-")</f>
        <v>13</v>
      </c>
      <c r="H124" s="187">
        <v>0.26</v>
      </c>
      <c r="I124" s="187" t="s">
        <v>42</v>
      </c>
      <c r="J124" s="471" t="str">
        <f>IFERROR(VLOOKUP(E124,Préroulés_Hybride[],9,FALSE),"-")</f>
        <v>Boisé / Sucré</v>
      </c>
      <c r="K124" s="471" t="str">
        <f>IFERROR(VLOOKUP(E124,Préroulés_Hybride[],3,FALSE),"-")</f>
        <v>Qc</v>
      </c>
      <c r="M124" s="1389"/>
      <c r="N124" s="1390"/>
      <c r="O124" s="1390"/>
      <c r="P124" s="1390"/>
      <c r="Q124" s="1390"/>
      <c r="R124" s="1390"/>
      <c r="S124" s="1391"/>
    </row>
    <row r="125" spans="1:19" ht="24" customHeight="1">
      <c r="A125" s="288">
        <f>IFERROR(VLOOKUP(E125,Préroulés_Hybride[],12,FALSE),"-")</f>
        <v>3</v>
      </c>
      <c r="B125" s="419" t="str">
        <f>IFERROR(VLOOKUP(E125,Préroulés_Hybride[],13,FALSE),"-")</f>
        <v>x</v>
      </c>
      <c r="C125" s="821">
        <f>IFERROR(VLOOKUP(E125,Préroulés_Hybride[],14,FALSE),"-")</f>
        <v>0.5</v>
      </c>
      <c r="D125" s="465" t="str">
        <f>IFERROR(VLOOKUP(E125,Préroulés_Hybride[],15,FALSE),"-")</f>
        <v>g</v>
      </c>
      <c r="E125" s="502" t="s">
        <v>183</v>
      </c>
      <c r="F125" s="734" t="str">
        <f>IFERROR(VLOOKUP(E125,Préroulés_Hybride[],6,FALSE),"-")</f>
        <v>Promenade</v>
      </c>
      <c r="G125" s="735">
        <f>IFERROR(VLOOKUP(E125,Préroulés_Hybride[],17,FALSE),"-")</f>
        <v>10.6</v>
      </c>
      <c r="H125" s="187">
        <v>0.22</v>
      </c>
      <c r="I125" s="187" t="s">
        <v>42</v>
      </c>
      <c r="J125" s="471" t="str">
        <f>IFERROR(VLOOKUP(E125,Préroulés_Hybride[],9,FALSE),"-")</f>
        <v>Fruité / Sucré</v>
      </c>
      <c r="K125" s="471" t="str">
        <f>IFERROR(VLOOKUP(E125,Préroulés_Hybride[],3,FALSE),"-")</f>
        <v>-</v>
      </c>
      <c r="M125" s="1389"/>
      <c r="N125" s="1390"/>
      <c r="O125" s="1390"/>
      <c r="P125" s="1390"/>
      <c r="Q125" s="1390"/>
      <c r="R125" s="1390"/>
      <c r="S125" s="1391"/>
    </row>
    <row r="126" spans="1:19" ht="24" customHeight="1">
      <c r="A126" s="288">
        <f>IFERROR(VLOOKUP(E126,Préroulés_Hybride[],12,FALSE),"-")</f>
        <v>3</v>
      </c>
      <c r="B126" s="419" t="str">
        <f>IFERROR(VLOOKUP(E126,Préroulés_Hybride[],13,FALSE),"-")</f>
        <v>x</v>
      </c>
      <c r="C126" s="821">
        <f>IFERROR(VLOOKUP(E126,Préroulés_Hybride[],14,FALSE),"-")</f>
        <v>0.5</v>
      </c>
      <c r="D126" s="465" t="str">
        <f>IFERROR(VLOOKUP(E126,Préroulés_Hybride[],15,FALSE),"-")</f>
        <v>g</v>
      </c>
      <c r="E126" s="502" t="s">
        <v>184</v>
      </c>
      <c r="F126" s="734" t="str">
        <f>IFERROR(VLOOKUP(E126,Préroulés_Hybride[],6,FALSE),"-")</f>
        <v>Fleurs de Chez Nous</v>
      </c>
      <c r="G126" s="735">
        <f>IFERROR(VLOOKUP(E126,Préroulés_Hybride[],17,FALSE),"-")</f>
        <v>13.8</v>
      </c>
      <c r="H126" s="187">
        <v>0.22</v>
      </c>
      <c r="I126" s="737" t="s">
        <v>42</v>
      </c>
      <c r="J126" s="471" t="str">
        <f>IFERROR(VLOOKUP(E126,Préroulés_Hybride[],9,FALSE),"-")</f>
        <v>Fruité / Citronné</v>
      </c>
      <c r="K126" s="471" t="str">
        <f>IFERROR(VLOOKUP(E126,Préroulés_Hybride[],3,FALSE),"-")</f>
        <v>Qc</v>
      </c>
      <c r="M126" s="1389"/>
      <c r="N126" s="1390"/>
      <c r="O126" s="1390"/>
      <c r="P126" s="1390"/>
      <c r="Q126" s="1390"/>
      <c r="R126" s="1390"/>
      <c r="S126" s="1391"/>
    </row>
    <row r="127" spans="1:19" ht="24" customHeight="1">
      <c r="A127" s="288">
        <f>IFERROR(VLOOKUP(E127,Préroulés_Hybride[],12,FALSE),"-")</f>
        <v>3</v>
      </c>
      <c r="B127" s="419" t="str">
        <f>IFERROR(VLOOKUP(E127,Préroulés_Hybride[],13,FALSE),"-")</f>
        <v>x</v>
      </c>
      <c r="C127" s="821">
        <f>IFERROR(VLOOKUP(E127,Préroulés_Hybride[],14,FALSE),"-")</f>
        <v>0.5</v>
      </c>
      <c r="D127" s="465" t="str">
        <f>IFERROR(VLOOKUP(E127,Préroulés_Hybride[],15,FALSE),"-")</f>
        <v>g</v>
      </c>
      <c r="E127" s="502" t="s">
        <v>185</v>
      </c>
      <c r="F127" s="734" t="str">
        <f>IFERROR(VLOOKUP(E127,Préroulés_Hybride[],6,FALSE),"-")</f>
        <v>Vert</v>
      </c>
      <c r="G127" s="735">
        <f>IFERROR(VLOOKUP(E127,Préroulés_Hybride[],17,FALSE),"-")</f>
        <v>13.2</v>
      </c>
      <c r="H127" s="187">
        <v>0.21</v>
      </c>
      <c r="I127" s="737" t="s">
        <v>42</v>
      </c>
      <c r="J127" s="738" t="str">
        <f>IFERROR(VLOOKUP(E127,Préroulés_Hybride[],9,FALSE),"-")</f>
        <v>Moufette / Terreux</v>
      </c>
      <c r="K127" s="471" t="str">
        <f>IFERROR(VLOOKUP(E127,Préroulés_Hybride[],3,FALSE),"-")</f>
        <v>Qc</v>
      </c>
      <c r="M127" s="1389"/>
      <c r="N127" s="1390"/>
      <c r="O127" s="1390"/>
      <c r="P127" s="1390"/>
      <c r="Q127" s="1390"/>
      <c r="R127" s="1390"/>
      <c r="S127" s="1391"/>
    </row>
    <row r="128" spans="1:19" ht="24" customHeight="1">
      <c r="A128" s="288">
        <f>IFERROR(VLOOKUP(E128,Préroulés_Hybride[],12,FALSE),"-")</f>
        <v>3</v>
      </c>
      <c r="B128" s="419" t="str">
        <f>IFERROR(VLOOKUP(E128,Préroulés_Hybride[],13,FALSE),"-")</f>
        <v>x</v>
      </c>
      <c r="C128" s="821">
        <f>IFERROR(VLOOKUP(E128,Préroulés_Hybride[],14,FALSE),"-")</f>
        <v>0.5</v>
      </c>
      <c r="D128" s="465" t="str">
        <f>IFERROR(VLOOKUP(E128,Préroulés_Hybride[],15,FALSE),"-")</f>
        <v>g</v>
      </c>
      <c r="E128" s="502" t="s">
        <v>91</v>
      </c>
      <c r="F128" s="734" t="str">
        <f>IFERROR(VLOOKUP(E128,Préroulés_Hybride[],6,FALSE),"-")</f>
        <v>Dubon</v>
      </c>
      <c r="G128" s="735">
        <f>IFERROR(VLOOKUP(E128,Préroulés_Hybride[],17,FALSE),"-")</f>
        <v>13.8</v>
      </c>
      <c r="H128" s="187">
        <v>0.18</v>
      </c>
      <c r="I128" s="187" t="s">
        <v>42</v>
      </c>
      <c r="J128" s="471" t="str">
        <f>IFERROR(VLOOKUP(E128,Préroulés_Hybride[],9,FALSE),"-")</f>
        <v>Terreux / Boisé</v>
      </c>
      <c r="K128" s="471" t="str">
        <f>IFERROR(VLOOKUP(E128,Préroulés_Hybride[],3,FALSE),"-")</f>
        <v>-</v>
      </c>
      <c r="M128" s="1389"/>
      <c r="N128" s="1390"/>
      <c r="O128" s="1390"/>
      <c r="P128" s="1390"/>
      <c r="Q128" s="1390"/>
      <c r="R128" s="1390"/>
      <c r="S128" s="1391"/>
    </row>
    <row r="129" spans="1:19" ht="24" customHeight="1">
      <c r="A129" s="288">
        <f>IFERROR(VLOOKUP(E129,Préroulés_Hybride[],12,FALSE),"-")</f>
        <v>3</v>
      </c>
      <c r="B129" s="419" t="str">
        <f>IFERROR(VLOOKUP(E129,Préroulés_Hybride[],13,FALSE),"-")</f>
        <v>x</v>
      </c>
      <c r="C129" s="821">
        <f>IFERROR(VLOOKUP(E129,Préroulés_Hybride[],14,FALSE),"-")</f>
        <v>0.66</v>
      </c>
      <c r="D129" s="465" t="str">
        <f>IFERROR(VLOOKUP(E129,Préroulés_Hybride[],15,FALSE),"-")</f>
        <v>g</v>
      </c>
      <c r="E129" s="502" t="s">
        <v>186</v>
      </c>
      <c r="F129" s="734" t="str">
        <f>IFERROR(VLOOKUP(E129,Préroulés_Hybride[],6,FALSE),"-")</f>
        <v>Green Joy</v>
      </c>
      <c r="G129" s="735">
        <f>IFERROR(VLOOKUP(E129,Préroulés_Hybride[],17,FALSE),"-")</f>
        <v>19.899999999999999</v>
      </c>
      <c r="H129" s="187">
        <v>0.1</v>
      </c>
      <c r="I129" s="187">
        <v>0.14000000000000001</v>
      </c>
      <c r="J129" s="471" t="str">
        <f>IFERROR(VLOOKUP(E129,Préroulés_Hybride[],9,FALSE),"-")</f>
        <v>- / -</v>
      </c>
      <c r="K129" s="471" t="str">
        <f>IFERROR(VLOOKUP(E129,Préroulés_Hybride[],3,FALSE),"-")</f>
        <v>Qc</v>
      </c>
      <c r="M129" s="1389"/>
      <c r="N129" s="1390"/>
      <c r="O129" s="1390"/>
      <c r="P129" s="1390"/>
      <c r="Q129" s="1390"/>
      <c r="R129" s="1390"/>
      <c r="S129" s="1391"/>
    </row>
    <row r="130" spans="1:19" ht="24" customHeight="1">
      <c r="A130" s="288">
        <f>IFERROR(VLOOKUP(E130,Préroulés_Hybride[],12,FALSE),"-")</f>
        <v>3</v>
      </c>
      <c r="B130" s="419" t="str">
        <f>IFERROR(VLOOKUP(E130,Préroulés_Hybride[],13,FALSE),"-")</f>
        <v>x</v>
      </c>
      <c r="C130" s="821">
        <f>IFERROR(VLOOKUP(E130,Préroulés_Hybride[],14,FALSE),"-")</f>
        <v>0.5</v>
      </c>
      <c r="D130" s="465" t="str">
        <f>IFERROR(VLOOKUP(E130,Préroulés_Hybride[],15,FALSE),"-")</f>
        <v>g</v>
      </c>
      <c r="E130" s="502" t="s">
        <v>93</v>
      </c>
      <c r="F130" s="734" t="str">
        <f>IFERROR(VLOOKUP(E130,Préroulés_Hybride[],6,FALSE),"-")</f>
        <v>Twd.</v>
      </c>
      <c r="G130" s="735">
        <f>IFERROR(VLOOKUP(E130,Préroulés_Hybride[],17,FALSE),"-")</f>
        <v>10.199999999999999</v>
      </c>
      <c r="H130" s="187">
        <v>7.0000000000000007E-2</v>
      </c>
      <c r="I130" s="187">
        <v>0.06</v>
      </c>
      <c r="J130" s="471" t="str">
        <f>IFERROR(VLOOKUP(E130,Préroulés_Hybride[],9,FALSE),"-")</f>
        <v>- / -</v>
      </c>
      <c r="K130" s="471" t="str">
        <f>IFERROR(VLOOKUP(E130,Préroulés_Hybride[],3,FALSE),"-")</f>
        <v>-</v>
      </c>
      <c r="M130" s="1389"/>
      <c r="N130" s="1390"/>
      <c r="O130" s="1390"/>
      <c r="P130" s="1390"/>
      <c r="Q130" s="1390"/>
      <c r="R130" s="1390"/>
      <c r="S130" s="1391"/>
    </row>
    <row r="131" spans="1:19" ht="24" customHeight="1">
      <c r="A131" s="288">
        <f>IFERROR(VLOOKUP(E131,Préroulés_Hybride[],12,FALSE),"-")</f>
        <v>4</v>
      </c>
      <c r="B131" s="419" t="str">
        <f>IFERROR(VLOOKUP(E131,Préroulés_Hybride[],13,FALSE),"-")</f>
        <v>x</v>
      </c>
      <c r="C131" s="821">
        <f>IFERROR(VLOOKUP(E131,Préroulés_Hybride[],14,FALSE),"-")</f>
        <v>0.25</v>
      </c>
      <c r="D131" s="465" t="str">
        <f>IFERROR(VLOOKUP(E131,Préroulés_Hybride[],15,FALSE),"-")</f>
        <v>g</v>
      </c>
      <c r="E131" s="502" t="s">
        <v>187</v>
      </c>
      <c r="F131" s="734" t="str">
        <f>IFERROR(VLOOKUP(E131,Préroulés_Hybride[],6,FALSE),"-")</f>
        <v>IRONY</v>
      </c>
      <c r="G131" s="735">
        <f>IFERROR(VLOOKUP(E131,Préroulés_Hybride[],17,FALSE),"-")</f>
        <v>10</v>
      </c>
      <c r="H131" s="187">
        <v>0.21</v>
      </c>
      <c r="I131" s="187" t="s">
        <v>42</v>
      </c>
      <c r="J131" s="471" t="str">
        <f>IFERROR(VLOOKUP(E131,Préroulés_Hybride[],9,FALSE),"-")</f>
        <v>Citronné / Sucré</v>
      </c>
      <c r="K131" s="471" t="str">
        <f>IFERROR(VLOOKUP(E131,Préroulés_Hybride[],3,FALSE),"-")</f>
        <v>Qc</v>
      </c>
      <c r="M131" s="1389"/>
      <c r="N131" s="1390"/>
      <c r="O131" s="1390"/>
      <c r="P131" s="1390"/>
      <c r="Q131" s="1390"/>
      <c r="R131" s="1390"/>
      <c r="S131" s="1391"/>
    </row>
    <row r="132" spans="1:19" ht="24" customHeight="1">
      <c r="A132" s="288">
        <f>IFERROR(VLOOKUP(E132,Préroulés_Hybride[],12,FALSE),"-")</f>
        <v>5</v>
      </c>
      <c r="B132" s="419" t="str">
        <f>IFERROR(VLOOKUP(E132,Préroulés_Hybride[],13,FALSE),"-")</f>
        <v>x</v>
      </c>
      <c r="C132" s="821">
        <f>IFERROR(VLOOKUP(E132,Préroulés_Hybride[],14,FALSE),"-")</f>
        <v>0.5</v>
      </c>
      <c r="D132" s="465" t="str">
        <f>IFERROR(VLOOKUP(E132,Préroulés_Hybride[],15,FALSE),"-")</f>
        <v>g</v>
      </c>
      <c r="E132" s="502" t="s">
        <v>195</v>
      </c>
      <c r="F132" s="734" t="str">
        <f>IFERROR(VLOOKUP(E132,Préroulés_Hybride[],6,FALSE),"-")</f>
        <v>Lunaire</v>
      </c>
      <c r="G132" s="735">
        <f>IFERROR(VLOOKUP(E132,Préroulés_Hybride[],17,FALSE),"-")</f>
        <v>24</v>
      </c>
      <c r="H132" s="187" t="s">
        <v>42</v>
      </c>
      <c r="I132" s="187">
        <v>0.11</v>
      </c>
      <c r="J132" s="471" t="str">
        <f>IFERROR(VLOOKUP(E132,Préroulés_Hybride[],9,FALSE),"-")</f>
        <v>Floral / Fruité</v>
      </c>
      <c r="K132" s="471" t="str">
        <f>IFERROR(VLOOKUP(E132,Préroulés_Hybride[],3,FALSE),"-")</f>
        <v>Qc</v>
      </c>
      <c r="M132" s="1389"/>
      <c r="N132" s="1390"/>
      <c r="O132" s="1390"/>
      <c r="P132" s="1390"/>
      <c r="Q132" s="1390"/>
      <c r="R132" s="1390"/>
      <c r="S132" s="1391"/>
    </row>
    <row r="133" spans="1:19" ht="24" customHeight="1">
      <c r="A133" s="288">
        <f>IFERROR(VLOOKUP(E133,Préroulés_Hybride[],12,FALSE),"-")</f>
        <v>5</v>
      </c>
      <c r="B133" s="419" t="str">
        <f>IFERROR(VLOOKUP(E133,Préroulés_Hybride[],13,FALSE),"-")</f>
        <v>x</v>
      </c>
      <c r="C133" s="821">
        <f>IFERROR(VLOOKUP(E133,Préroulés_Hybride[],14,FALSE),"-")</f>
        <v>0.5</v>
      </c>
      <c r="D133" s="465" t="str">
        <f>IFERROR(VLOOKUP(E133,Préroulés_Hybride[],15,FALSE),"-")</f>
        <v>g</v>
      </c>
      <c r="E133" s="502" t="s">
        <v>98</v>
      </c>
      <c r="F133" s="734" t="str">
        <f>IFERROR(VLOOKUP(E133,Préroulés_Hybride[],6,FALSE),"-")</f>
        <v>Tribal</v>
      </c>
      <c r="G133" s="735">
        <f>IFERROR(VLOOKUP(E133,Préroulés_Hybride[],17,FALSE),"-")</f>
        <v>23</v>
      </c>
      <c r="H133" s="187">
        <v>0.28999999999999998</v>
      </c>
      <c r="I133" s="187" t="s">
        <v>42</v>
      </c>
      <c r="J133" s="471" t="str">
        <f>IFERROR(VLOOKUP(E133,Préroulés_Hybride[],9,FALSE),"-")</f>
        <v>Citronné / Diesel</v>
      </c>
      <c r="K133" s="471" t="str">
        <f>IFERROR(VLOOKUP(E133,Préroulés_Hybride[],3,FALSE),"-")</f>
        <v>Qc</v>
      </c>
      <c r="M133" s="1389"/>
      <c r="N133" s="1390"/>
      <c r="O133" s="1390"/>
      <c r="P133" s="1390"/>
      <c r="Q133" s="1390"/>
      <c r="R133" s="1390"/>
      <c r="S133" s="1391"/>
    </row>
    <row r="134" spans="1:19" ht="24" customHeight="1">
      <c r="A134" s="288">
        <f>IFERROR(VLOOKUP(E134,Préroulés_Hybride[],12,FALSE),"-")</f>
        <v>5</v>
      </c>
      <c r="B134" s="419" t="str">
        <f>IFERROR(VLOOKUP(E134,Préroulés_Hybride[],13,FALSE),"-")</f>
        <v>x</v>
      </c>
      <c r="C134" s="821">
        <f>IFERROR(VLOOKUP(E134,Préroulés_Hybride[],14,FALSE),"-")</f>
        <v>0.5</v>
      </c>
      <c r="D134" s="465" t="str">
        <f>IFERROR(VLOOKUP(E134,Préroulés_Hybride[],15,FALSE),"-")</f>
        <v>g</v>
      </c>
      <c r="E134" s="502" t="s">
        <v>189</v>
      </c>
      <c r="F134" s="734" t="str">
        <f>IFERROR(VLOOKUP(E134,Préroulés_Hybride[],6,FALSE),"-")</f>
        <v>QcGoldtech</v>
      </c>
      <c r="G134" s="735">
        <f>IFERROR(VLOOKUP(E134,Préroulés_Hybride[],17,FALSE),"-")</f>
        <v>22.2</v>
      </c>
      <c r="H134" s="187">
        <v>0.28999999999999998</v>
      </c>
      <c r="I134" s="187" t="s">
        <v>42</v>
      </c>
      <c r="J134" s="471" t="str">
        <f>IFERROR(VLOOKUP(E134,Préroulés_Hybride[],9,FALSE),"-")</f>
        <v>Épicé / Terreux</v>
      </c>
      <c r="K134" s="471" t="str">
        <f>IFERROR(VLOOKUP(E134,Préroulés_Hybride[],3,FALSE),"-")</f>
        <v>Qc</v>
      </c>
      <c r="M134" s="1389"/>
      <c r="N134" s="1390"/>
      <c r="O134" s="1390"/>
      <c r="P134" s="1390"/>
      <c r="Q134" s="1390"/>
      <c r="R134" s="1390"/>
      <c r="S134" s="1391"/>
    </row>
    <row r="135" spans="1:19" ht="24" customHeight="1">
      <c r="A135" s="288">
        <f>IFERROR(VLOOKUP(E135,Préroulés_Hybride[],12,FALSE),"-")</f>
        <v>5</v>
      </c>
      <c r="B135" s="419" t="str">
        <f>IFERROR(VLOOKUP(E135,Préroulés_Hybride[],13,FALSE),"-")</f>
        <v>x</v>
      </c>
      <c r="C135" s="821">
        <f>IFERROR(VLOOKUP(E135,Préroulés_Hybride[],14,FALSE),"-")</f>
        <v>0.5</v>
      </c>
      <c r="D135" s="465" t="str">
        <f>IFERROR(VLOOKUP(E135,Préroulés_Hybride[],15,FALSE),"-")</f>
        <v>g</v>
      </c>
      <c r="E135" s="502" t="s">
        <v>188</v>
      </c>
      <c r="F135" s="734" t="str">
        <f>IFERROR(VLOOKUP(E135,Préroulés_Hybride[],6,FALSE),"-")</f>
        <v>Ono Cannabis</v>
      </c>
      <c r="G135" s="735">
        <f>IFERROR(VLOOKUP(E135,Préroulés_Hybride[],17,FALSE),"-")</f>
        <v>24.9</v>
      </c>
      <c r="H135" s="187">
        <v>0.27</v>
      </c>
      <c r="I135" s="187" t="s">
        <v>42</v>
      </c>
      <c r="J135" s="471" t="str">
        <f>IFERROR(VLOOKUP(E135,Préroulés_Hybride[],9,FALSE),"-")</f>
        <v>Fruité / Sucré</v>
      </c>
      <c r="K135" s="471" t="str">
        <f>IFERROR(VLOOKUP(E135,Préroulés_Hybride[],3,FALSE),"-")</f>
        <v>Qc</v>
      </c>
      <c r="M135" s="1389"/>
      <c r="N135" s="1390"/>
      <c r="O135" s="1390"/>
      <c r="P135" s="1390"/>
      <c r="Q135" s="1390"/>
      <c r="R135" s="1390"/>
      <c r="S135" s="1391"/>
    </row>
    <row r="136" spans="1:19" ht="24" customHeight="1">
      <c r="A136" s="288">
        <f>IFERROR(VLOOKUP(E136,Préroulés_Hybride[],12,FALSE),"-")</f>
        <v>5</v>
      </c>
      <c r="B136" s="419" t="str">
        <f>IFERROR(VLOOKUP(E136,Préroulés_Hybride[],13,FALSE),"-")</f>
        <v>x</v>
      </c>
      <c r="C136" s="821">
        <f>IFERROR(VLOOKUP(E136,Préroulés_Hybride[],14,FALSE),"-")</f>
        <v>0.5</v>
      </c>
      <c r="D136" s="465" t="str">
        <f>IFERROR(VLOOKUP(E136,Préroulés_Hybride[],15,FALSE),"-")</f>
        <v>g</v>
      </c>
      <c r="E136" s="502" t="s">
        <v>191</v>
      </c>
      <c r="F136" s="734" t="str">
        <f>IFERROR(VLOOKUP(E136,Préroulés_Hybride[],6,FALSE),"-")</f>
        <v>Broken Coast</v>
      </c>
      <c r="G136" s="735">
        <f>IFERROR(VLOOKUP(E136,Préroulés_Hybride[],17,FALSE),"-")</f>
        <v>30.2</v>
      </c>
      <c r="H136" s="187">
        <v>0.27</v>
      </c>
      <c r="I136" s="187" t="s">
        <v>42</v>
      </c>
      <c r="J136" s="471" t="str">
        <f>IFERROR(VLOOKUP(E136,Préroulés_Hybride[],9,FALSE),"-")</f>
        <v>- / -</v>
      </c>
      <c r="K136" s="471" t="str">
        <f>IFERROR(VLOOKUP(E136,Préroulés_Hybride[],3,FALSE),"-")</f>
        <v>-</v>
      </c>
      <c r="M136" s="1389"/>
      <c r="N136" s="1390"/>
      <c r="O136" s="1390"/>
      <c r="P136" s="1390"/>
      <c r="Q136" s="1390"/>
      <c r="R136" s="1390"/>
      <c r="S136" s="1391"/>
    </row>
    <row r="137" spans="1:19" ht="24" customHeight="1">
      <c r="A137" s="288">
        <f>IFERROR(VLOOKUP(E137,Préroulés_Hybride[],12,FALSE),"-")</f>
        <v>5</v>
      </c>
      <c r="B137" s="419" t="str">
        <f>IFERROR(VLOOKUP(E137,Préroulés_Hybride[],13,FALSE),"-")</f>
        <v>x</v>
      </c>
      <c r="C137" s="821">
        <f>IFERROR(VLOOKUP(E137,Préroulés_Hybride[],14,FALSE),"-")</f>
        <v>0.33</v>
      </c>
      <c r="D137" s="465" t="str">
        <f>IFERROR(VLOOKUP(E137,Préroulés_Hybride[],15,FALSE),"-")</f>
        <v>g</v>
      </c>
      <c r="E137" s="502" t="s">
        <v>104</v>
      </c>
      <c r="F137" s="734" t="str">
        <f>IFERROR(VLOOKUP(E137,Préroulés_Hybride[],6,FALSE),"-")</f>
        <v>Pure Laine Cannabis</v>
      </c>
      <c r="G137" s="735">
        <f>IFERROR(VLOOKUP(E137,Préroulés_Hybride[],17,FALSE),"-")</f>
        <v>13.3</v>
      </c>
      <c r="H137" s="187">
        <v>0.27</v>
      </c>
      <c r="I137" s="187" t="s">
        <v>42</v>
      </c>
      <c r="J137" s="471" t="str">
        <f>IFERROR(VLOOKUP(E137,Préroulés_Hybride[],9,FALSE),"-")</f>
        <v>- / -</v>
      </c>
      <c r="K137" s="471" t="str">
        <f>IFERROR(VLOOKUP(E137,Préroulés_Hybride[],3,FALSE),"-")</f>
        <v>Qc</v>
      </c>
      <c r="M137" s="1389"/>
      <c r="N137" s="1390"/>
      <c r="O137" s="1390"/>
      <c r="P137" s="1390"/>
      <c r="Q137" s="1390"/>
      <c r="R137" s="1390"/>
      <c r="S137" s="1391"/>
    </row>
    <row r="138" spans="1:19" ht="24" customHeight="1">
      <c r="A138" s="288">
        <f>IFERROR(VLOOKUP(E138,Préroulés_Hybride[],12,FALSE),"-")</f>
        <v>5</v>
      </c>
      <c r="B138" s="419" t="str">
        <f>IFERROR(VLOOKUP(E138,Préroulés_Hybride[],13,FALSE),"-")</f>
        <v>x</v>
      </c>
      <c r="C138" s="821">
        <f>IFERROR(VLOOKUP(E138,Préroulés_Hybride[],14,FALSE),"-")</f>
        <v>0.5</v>
      </c>
      <c r="D138" s="465" t="str">
        <f>IFERROR(VLOOKUP(E138,Préroulés_Hybride[],15,FALSE),"-")</f>
        <v>g</v>
      </c>
      <c r="E138" s="502" t="s">
        <v>107</v>
      </c>
      <c r="F138" s="734" t="str">
        <f>IFERROR(VLOOKUP(E138,Préroulés_Hybride[],6,FALSE),"-")</f>
        <v>DLYS</v>
      </c>
      <c r="G138" s="735">
        <f>IFERROR(VLOOKUP(E138,Préroulés_Hybride[],17,FALSE),"-")</f>
        <v>16.3</v>
      </c>
      <c r="H138" s="187">
        <v>0.26</v>
      </c>
      <c r="I138" s="187" t="s">
        <v>42</v>
      </c>
      <c r="J138" s="471" t="str">
        <f>IFERROR(VLOOKUP(E138,Préroulés_Hybride[],9,FALSE),"-")</f>
        <v>- / -</v>
      </c>
      <c r="K138" s="471" t="str">
        <f>IFERROR(VLOOKUP(E138,Préroulés_Hybride[],3,FALSE),"-")</f>
        <v>Qc</v>
      </c>
      <c r="M138" s="1389"/>
      <c r="N138" s="1390"/>
      <c r="O138" s="1390"/>
      <c r="P138" s="1390"/>
      <c r="Q138" s="1390"/>
      <c r="R138" s="1390"/>
      <c r="S138" s="1391"/>
    </row>
    <row r="139" spans="1:19" ht="24" customHeight="1">
      <c r="A139" s="288">
        <f>IFERROR(VLOOKUP(E139,Préroulés_Hybride[],12,FALSE),"-")</f>
        <v>5</v>
      </c>
      <c r="B139" s="419" t="str">
        <f>IFERROR(VLOOKUP(E139,Préroulés_Hybride[],13,FALSE),"-")</f>
        <v>x</v>
      </c>
      <c r="C139" s="821">
        <f>IFERROR(VLOOKUP(E139,Préroulés_Hybride[],14,FALSE),"-")</f>
        <v>0.5</v>
      </c>
      <c r="D139" s="465" t="str">
        <f>IFERROR(VLOOKUP(E139,Préroulés_Hybride[],15,FALSE),"-")</f>
        <v>g</v>
      </c>
      <c r="E139" s="502" t="s">
        <v>192</v>
      </c>
      <c r="F139" s="734" t="str">
        <f>IFERROR(VLOOKUP(E139,Préroulés_Hybride[],6,FALSE),"-")</f>
        <v>QcGoldtech</v>
      </c>
      <c r="G139" s="735">
        <f>IFERROR(VLOOKUP(E139,Préroulés_Hybride[],17,FALSE),"-")</f>
        <v>20</v>
      </c>
      <c r="H139" s="187">
        <v>0.25</v>
      </c>
      <c r="I139" s="187" t="s">
        <v>42</v>
      </c>
      <c r="J139" s="471" t="str">
        <f>IFERROR(VLOOKUP(E139,Préroulés_Hybride[],9,FALSE),"-")</f>
        <v>Floral / Fruité</v>
      </c>
      <c r="K139" s="471" t="str">
        <f>IFERROR(VLOOKUP(E139,Préroulés_Hybride[],3,FALSE),"-")</f>
        <v>Qc</v>
      </c>
      <c r="M139" s="1389"/>
      <c r="N139" s="1390"/>
      <c r="O139" s="1390"/>
      <c r="P139" s="1390"/>
      <c r="Q139" s="1390"/>
      <c r="R139" s="1390"/>
      <c r="S139" s="1391"/>
    </row>
    <row r="140" spans="1:19" ht="24" customHeight="1">
      <c r="A140" s="288">
        <f>IFERROR(VLOOKUP(E140,Préroulés_Hybride[],12,FALSE),"-")</f>
        <v>5</v>
      </c>
      <c r="B140" s="419" t="str">
        <f>IFERROR(VLOOKUP(E140,Préroulés_Hybride[],13,FALSE),"-")</f>
        <v>x</v>
      </c>
      <c r="C140" s="821">
        <f>IFERROR(VLOOKUP(E140,Préroulés_Hybride[],14,FALSE),"-")</f>
        <v>0.5</v>
      </c>
      <c r="D140" s="465" t="str">
        <f>IFERROR(VLOOKUP(E140,Préroulés_Hybride[],15,FALSE),"-")</f>
        <v>g</v>
      </c>
      <c r="E140" s="502" t="s">
        <v>193</v>
      </c>
      <c r="F140" s="734" t="str">
        <f>IFERROR(VLOOKUP(E140,Préroulés_Hybride[],6,FALSE),"-")</f>
        <v>Clem &amp; Co</v>
      </c>
      <c r="G140" s="735">
        <f>IFERROR(VLOOKUP(E140,Préroulés_Hybride[],17,FALSE),"-")</f>
        <v>22.8</v>
      </c>
      <c r="H140" s="187">
        <v>0.08</v>
      </c>
      <c r="I140" s="187">
        <v>0.12</v>
      </c>
      <c r="J140" s="471" t="str">
        <f>IFERROR(VLOOKUP(E140,Préroulés_Hybride[],9,FALSE),"-")</f>
        <v>Fruité / Floral</v>
      </c>
      <c r="K140" s="471" t="str">
        <f>IFERROR(VLOOKUP(E140,Préroulés_Hybride[],3,FALSE),"-")</f>
        <v>Qc</v>
      </c>
      <c r="M140" s="1389"/>
      <c r="N140" s="1390"/>
      <c r="O140" s="1390"/>
      <c r="P140" s="1390"/>
      <c r="Q140" s="1390"/>
      <c r="R140" s="1390"/>
      <c r="S140" s="1391"/>
    </row>
    <row r="141" spans="1:19" ht="24" customHeight="1">
      <c r="A141" s="288">
        <f>IFERROR(VLOOKUP(E141,Préroulés_Hybride[],12,FALSE),"-")</f>
        <v>5</v>
      </c>
      <c r="B141" s="419" t="str">
        <f>IFERROR(VLOOKUP(E141,Préroulés_Hybride[],13,FALSE),"-")</f>
        <v>x</v>
      </c>
      <c r="C141" s="821">
        <f>IFERROR(VLOOKUP(E141,Préroulés_Hybride[],14,FALSE),"-")</f>
        <v>0.5</v>
      </c>
      <c r="D141" s="465" t="str">
        <f>IFERROR(VLOOKUP(E141,Préroulés_Hybride[],15,FALSE),"-")</f>
        <v>g</v>
      </c>
      <c r="E141" s="502" t="s">
        <v>194</v>
      </c>
      <c r="F141" s="734" t="str">
        <f>IFERROR(VLOOKUP(E141,Préroulés_Hybride[],6,FALSE),"-")</f>
        <v>MicroCannabi</v>
      </c>
      <c r="G141" s="735">
        <f>IFERROR(VLOOKUP(E141,Préroulés_Hybride[],17,FALSE),"-")</f>
        <v>25</v>
      </c>
      <c r="H141" s="187">
        <v>0.08</v>
      </c>
      <c r="I141" s="187">
        <v>0.1</v>
      </c>
      <c r="J141" s="471" t="str">
        <f>IFERROR(VLOOKUP(E141,Préroulés_Hybride[],9,FALSE),"-")</f>
        <v>- / -</v>
      </c>
      <c r="K141" s="471" t="str">
        <f>IFERROR(VLOOKUP(E141,Préroulés_Hybride[],3,FALSE),"-")</f>
        <v>Qc</v>
      </c>
      <c r="M141" s="1389"/>
      <c r="N141" s="1390"/>
      <c r="O141" s="1390"/>
      <c r="P141" s="1390"/>
      <c r="Q141" s="1390"/>
      <c r="R141" s="1390"/>
      <c r="S141" s="1391"/>
    </row>
    <row r="142" spans="1:19" ht="24" customHeight="1">
      <c r="A142" s="288">
        <f>IFERROR(VLOOKUP(E142,Préroulés_Hybride[],12,FALSE),"-")</f>
        <v>5</v>
      </c>
      <c r="B142" s="419" t="str">
        <f>IFERROR(VLOOKUP(E142,Préroulés_Hybride[],13,FALSE),"-")</f>
        <v>x</v>
      </c>
      <c r="C142" s="821">
        <f>IFERROR(VLOOKUP(E142,Préroulés_Hybride[],14,FALSE),"-")</f>
        <v>0.5</v>
      </c>
      <c r="D142" s="465" t="str">
        <f>IFERROR(VLOOKUP(E142,Préroulés_Hybride[],15,FALSE),"-")</f>
        <v>g</v>
      </c>
      <c r="E142" s="502" t="s">
        <v>110</v>
      </c>
      <c r="F142" s="734" t="str">
        <f>IFERROR(VLOOKUP(E142,Préroulés_Hybride[],6,FALSE),"-")</f>
        <v>Orchid</v>
      </c>
      <c r="G142" s="735">
        <f>IFERROR(VLOOKUP(E142,Préroulés_Hybride[],17,FALSE),"-")</f>
        <v>23</v>
      </c>
      <c r="H142" s="187">
        <v>7.0000000000000007E-2</v>
      </c>
      <c r="I142" s="187">
        <v>0.1</v>
      </c>
      <c r="J142" s="471" t="str">
        <f>IFERROR(VLOOKUP(E142,Préroulés_Hybride[],9,FALSE),"-")</f>
        <v>Fruité / Sucré</v>
      </c>
      <c r="K142" s="471" t="str">
        <f>IFERROR(VLOOKUP(E142,Préroulés_Hybride[],3,FALSE),"-")</f>
        <v>Qc</v>
      </c>
      <c r="M142" s="1389"/>
      <c r="N142" s="1390"/>
      <c r="O142" s="1390"/>
      <c r="P142" s="1390"/>
      <c r="Q142" s="1390"/>
      <c r="R142" s="1390"/>
      <c r="S142" s="1391"/>
    </row>
    <row r="143" spans="1:19" ht="24" customHeight="1">
      <c r="A143" s="288">
        <f>IFERROR(VLOOKUP(E143,Préroulés_Hybride[],12,FALSE),"-")</f>
        <v>7</v>
      </c>
      <c r="B143" s="419" t="str">
        <f>IFERROR(VLOOKUP(E143,Préroulés_Hybride[],13,FALSE),"-")</f>
        <v>x</v>
      </c>
      <c r="C143" s="821">
        <f>IFERROR(VLOOKUP(E143,Préroulés_Hybride[],14,FALSE),"-")</f>
        <v>0.5</v>
      </c>
      <c r="D143" s="465" t="str">
        <f>IFERROR(VLOOKUP(E143,Préroulés_Hybride[],15,FALSE),"-")</f>
        <v>g</v>
      </c>
      <c r="E143" s="502" t="s">
        <v>198</v>
      </c>
      <c r="F143" s="734" t="str">
        <f>IFERROR(VLOOKUP(E143,Préroulés_Hybride[],6,FALSE),"-")</f>
        <v>Équilibre</v>
      </c>
      <c r="G143" s="735">
        <f>IFERROR(VLOOKUP(E143,Préroulés_Hybride[],17,FALSE),"-")</f>
        <v>24</v>
      </c>
      <c r="H143" s="737" t="s">
        <v>42</v>
      </c>
      <c r="I143" s="187">
        <v>0.12</v>
      </c>
      <c r="J143" s="471" t="str">
        <f>IFERROR(VLOOKUP(E143,Préroulés_Hybride[],9,FALSE),"-")</f>
        <v>- / -</v>
      </c>
      <c r="K143" s="471" t="str">
        <f>IFERROR(VLOOKUP(E143,Préroulés_Hybride[],3,FALSE),"-")</f>
        <v>Qc</v>
      </c>
      <c r="M143" s="1389"/>
      <c r="N143" s="1390"/>
      <c r="O143" s="1390"/>
      <c r="P143" s="1390"/>
      <c r="Q143" s="1390"/>
      <c r="R143" s="1390"/>
      <c r="S143" s="1391"/>
    </row>
    <row r="144" spans="1:19" ht="24" customHeight="1">
      <c r="A144" s="288">
        <f>IFERROR(VLOOKUP(E144,Préroulés_Hybride[],12,FALSE),"-")</f>
        <v>7</v>
      </c>
      <c r="B144" s="419" t="str">
        <f>IFERROR(VLOOKUP(E144,Préroulés_Hybride[],13,FALSE),"-")</f>
        <v>x</v>
      </c>
      <c r="C144" s="821">
        <f>IFERROR(VLOOKUP(E144,Préroulés_Hybride[],14,FALSE),"-")</f>
        <v>0.5</v>
      </c>
      <c r="D144" s="465" t="str">
        <f>IFERROR(VLOOKUP(E144,Préroulés_Hybride[],15,FALSE),"-")</f>
        <v>g</v>
      </c>
      <c r="E144" s="502" t="s">
        <v>196</v>
      </c>
      <c r="F144" s="734" t="str">
        <f>IFERROR(VLOOKUP(E144,Préroulés_Hybride[],6,FALSE),"-")</f>
        <v>Sheeesh!</v>
      </c>
      <c r="G144" s="735">
        <f>IFERROR(VLOOKUP(E144,Préroulés_Hybride[],17,FALSE),"-")</f>
        <v>25</v>
      </c>
      <c r="H144" s="187">
        <v>0.27</v>
      </c>
      <c r="I144" s="737" t="s">
        <v>42</v>
      </c>
      <c r="J144" s="471" t="str">
        <f>IFERROR(VLOOKUP(E144,Préroulés_Hybride[],9,FALSE),"-")</f>
        <v>Fruité / Citronné</v>
      </c>
      <c r="K144" s="471" t="str">
        <f>IFERROR(VLOOKUP(E144,Préroulés_Hybride[],3,FALSE),"-")</f>
        <v>Qc</v>
      </c>
      <c r="M144" s="1389"/>
      <c r="N144" s="1390"/>
      <c r="O144" s="1390"/>
      <c r="P144" s="1390"/>
      <c r="Q144" s="1390"/>
      <c r="R144" s="1390"/>
      <c r="S144" s="1391"/>
    </row>
    <row r="145" spans="1:19" ht="24" customHeight="1">
      <c r="A145" s="288">
        <f>IFERROR(VLOOKUP(E145,Préroulés_Hybride[],12,FALSE),"-")</f>
        <v>7</v>
      </c>
      <c r="B145" s="419" t="str">
        <f>IFERROR(VLOOKUP(E145,Préroulés_Hybride[],13,FALSE),"-")</f>
        <v>x</v>
      </c>
      <c r="C145" s="821">
        <f>IFERROR(VLOOKUP(E145,Préroulés_Hybride[],14,FALSE),"-")</f>
        <v>0.5</v>
      </c>
      <c r="D145" s="465" t="str">
        <f>IFERROR(VLOOKUP(E145,Préroulés_Hybride[],15,FALSE),"-")</f>
        <v>g</v>
      </c>
      <c r="E145" s="502" t="s">
        <v>197</v>
      </c>
      <c r="F145" s="734" t="str">
        <f>IFERROR(VLOOKUP(E145,Préroulés_Hybride[],6,FALSE),"-")</f>
        <v>Sheeesh!</v>
      </c>
      <c r="G145" s="735">
        <f>IFERROR(VLOOKUP(E145,Préroulés_Hybride[],17,FALSE),"-")</f>
        <v>25</v>
      </c>
      <c r="H145" s="187">
        <v>0.25</v>
      </c>
      <c r="I145" s="737" t="s">
        <v>42</v>
      </c>
      <c r="J145" s="471" t="str">
        <f>IFERROR(VLOOKUP(E145,Préroulés_Hybride[],9,FALSE),"-")</f>
        <v>Diesel / Mouffette</v>
      </c>
      <c r="K145" s="471" t="str">
        <f>IFERROR(VLOOKUP(E145,Préroulés_Hybride[],3,FALSE),"-")</f>
        <v>Qc</v>
      </c>
      <c r="M145" s="1389"/>
      <c r="N145" s="1390"/>
      <c r="O145" s="1390"/>
      <c r="P145" s="1390"/>
      <c r="Q145" s="1390"/>
      <c r="R145" s="1390"/>
      <c r="S145" s="1391"/>
    </row>
    <row r="146" spans="1:19" ht="24" customHeight="1">
      <c r="A146" s="288">
        <f>IFERROR(VLOOKUP(E146,Préroulés_Hybride[],12,FALSE),"-")</f>
        <v>8</v>
      </c>
      <c r="B146" s="419" t="str">
        <f>IFERROR(VLOOKUP(E146,Préroulés_Hybride[],13,FALSE),"-")</f>
        <v>x</v>
      </c>
      <c r="C146" s="821">
        <f>IFERROR(VLOOKUP(E146,Préroulés_Hybride[],14,FALSE),"-")</f>
        <v>0.7</v>
      </c>
      <c r="D146" s="465" t="str">
        <f>IFERROR(VLOOKUP(E146,Préroulés_Hybride[],15,FALSE),"-")</f>
        <v>g</v>
      </c>
      <c r="E146" s="502" t="s">
        <v>199</v>
      </c>
      <c r="F146" s="734" t="str">
        <f>IFERROR(VLOOKUP(E146,Préroulés_Hybride[],6,FALSE),"-")</f>
        <v>Irony</v>
      </c>
      <c r="G146" s="735">
        <f>IFERROR(VLOOKUP(E146,Préroulés_Hybride[],17,FALSE),"-")</f>
        <v>45</v>
      </c>
      <c r="H146" s="187">
        <v>0.21</v>
      </c>
      <c r="I146" s="737" t="s">
        <v>42</v>
      </c>
      <c r="J146" s="471" t="str">
        <f>IFERROR(VLOOKUP(E146,Préroulés_Hybride[],9,FALSE),"-")</f>
        <v>Sucré / -</v>
      </c>
      <c r="K146" s="471" t="str">
        <f>IFERROR(VLOOKUP(E146,Préroulés_Hybride[],3,FALSE),"-")</f>
        <v>Qc</v>
      </c>
      <c r="M146" s="1389"/>
      <c r="N146" s="1390"/>
      <c r="O146" s="1390"/>
      <c r="P146" s="1390"/>
      <c r="Q146" s="1390"/>
      <c r="R146" s="1390"/>
      <c r="S146" s="1391"/>
    </row>
    <row r="147" spans="1:19" ht="24" customHeight="1">
      <c r="A147" s="288">
        <f>IFERROR(VLOOKUP(E147,Préroulés_Hybride[],12,FALSE),"-")</f>
        <v>10</v>
      </c>
      <c r="B147" s="419" t="str">
        <f>IFERROR(VLOOKUP(E147,Préroulés_Hybride[],13,FALSE),"-")</f>
        <v>x</v>
      </c>
      <c r="C147" s="821">
        <f>IFERROR(VLOOKUP(E147,Préroulés_Hybride[],14,FALSE),"-")</f>
        <v>0.35</v>
      </c>
      <c r="D147" s="465" t="str">
        <f>IFERROR(VLOOKUP(E147,Préroulés_Hybride[],15,FALSE),"-")</f>
        <v>g</v>
      </c>
      <c r="E147" s="502" t="s">
        <v>112</v>
      </c>
      <c r="F147" s="734" t="str">
        <f>IFERROR(VLOOKUP(E147,Préroulés_Hybride[],6,FALSE),"-")</f>
        <v>Tremblant Cannabis</v>
      </c>
      <c r="G147" s="736">
        <f>IFERROR(VLOOKUP(E147,Préroulés_Hybride[],17,FALSE),"-")</f>
        <v>31.9</v>
      </c>
      <c r="H147" s="187">
        <v>0.22</v>
      </c>
      <c r="I147" s="187" t="s">
        <v>42</v>
      </c>
      <c r="J147" s="471" t="str">
        <f>IFERROR(VLOOKUP(E147,Préroulés_Hybride[],9,FALSE),"-")</f>
        <v>Diesel / Citronné</v>
      </c>
      <c r="K147" s="471" t="str">
        <f>IFERROR(VLOOKUP(E147,Préroulés_Hybride[],3,FALSE),"-")</f>
        <v>-</v>
      </c>
      <c r="M147" s="1389"/>
      <c r="N147" s="1390"/>
      <c r="O147" s="1390"/>
      <c r="P147" s="1390"/>
      <c r="Q147" s="1390"/>
      <c r="R147" s="1390"/>
      <c r="S147" s="1391"/>
    </row>
    <row r="148" spans="1:19" ht="24" customHeight="1">
      <c r="A148" s="288">
        <f>IFERROR(VLOOKUP(E148,Préroulés_Hybride[],12,FALSE),"-")</f>
        <v>10</v>
      </c>
      <c r="B148" s="419" t="str">
        <f>IFERROR(VLOOKUP(E148,Préroulés_Hybride[],13,FALSE),"-")</f>
        <v>x</v>
      </c>
      <c r="C148" s="821">
        <f>IFERROR(VLOOKUP(E148,Préroulés_Hybride[],14,FALSE),"-")</f>
        <v>0.35</v>
      </c>
      <c r="D148" s="465" t="str">
        <f>IFERROR(VLOOKUP(E148,Préroulés_Hybride[],15,FALSE),"-")</f>
        <v>g</v>
      </c>
      <c r="E148" s="502" t="s">
        <v>200</v>
      </c>
      <c r="F148" s="734" t="str">
        <f>IFERROR(VLOOKUP(E148,Préroulés_Hybride[],6,FALSE),"-")</f>
        <v>Solei</v>
      </c>
      <c r="G148" s="735">
        <f>IFERROR(VLOOKUP(E148,Préroulés_Hybride[],17,FALSE),"-")</f>
        <v>23.1</v>
      </c>
      <c r="H148" s="187">
        <v>7.0000000000000007E-2</v>
      </c>
      <c r="I148" s="187">
        <v>0.1</v>
      </c>
      <c r="J148" s="471" t="str">
        <f>IFERROR(VLOOKUP(E148,Préroulés_Hybride[],9,FALSE),"-")</f>
        <v>Boisé / -</v>
      </c>
      <c r="K148" s="471" t="str">
        <f>IFERROR(VLOOKUP(E148,Préroulés_Hybride[],3,FALSE),"-")</f>
        <v>-</v>
      </c>
      <c r="M148" s="1389"/>
      <c r="N148" s="1390"/>
      <c r="O148" s="1390"/>
      <c r="P148" s="1390"/>
      <c r="Q148" s="1390"/>
      <c r="R148" s="1390"/>
      <c r="S148" s="1391"/>
    </row>
    <row r="149" spans="1:19" ht="24" customHeight="1">
      <c r="A149" s="288">
        <f>IFERROR(VLOOKUP(E149,Préroulés_Hybride[],12,FALSE),"-")</f>
        <v>12</v>
      </c>
      <c r="B149" s="419" t="str">
        <f>IFERROR(VLOOKUP(E149,Préroulés_Hybride[],13,FALSE),"-")</f>
        <v>x</v>
      </c>
      <c r="C149" s="821">
        <f>IFERROR(VLOOKUP(E149,Préroulés_Hybride[],14,FALSE),"-")</f>
        <v>0.3</v>
      </c>
      <c r="D149" s="465" t="str">
        <f>IFERROR(VLOOKUP(E149,Préroulés_Hybride[],15,FALSE),"-")</f>
        <v>g</v>
      </c>
      <c r="E149" s="502" t="s">
        <v>201</v>
      </c>
      <c r="F149" s="734" t="str">
        <f>IFERROR(VLOOKUP(E149,Préroulés_Hybride[],6,FALSE),"-")</f>
        <v>5 Points Cannabis</v>
      </c>
      <c r="G149" s="735">
        <f>IFERROR(VLOOKUP(E149,Préroulés_Hybride[],17,FALSE),"-")</f>
        <v>38.799999999999997</v>
      </c>
      <c r="H149" s="187" t="s">
        <v>202</v>
      </c>
      <c r="I149" s="187"/>
      <c r="J149" s="471" t="str">
        <f>IFERROR(VLOOKUP(E149,Préroulés_Hybride[],9,FALSE),"-")</f>
        <v>- / -</v>
      </c>
      <c r="K149" s="471" t="str">
        <f>IFERROR(VLOOKUP(E149,Préroulés_Hybride[],3,FALSE),"-")</f>
        <v>Qc</v>
      </c>
      <c r="M149" s="1389"/>
      <c r="N149" s="1390"/>
      <c r="O149" s="1390"/>
      <c r="P149" s="1390"/>
      <c r="Q149" s="1390"/>
      <c r="R149" s="1390"/>
      <c r="S149" s="1391"/>
    </row>
    <row r="150" spans="1:19" ht="24" customHeight="1">
      <c r="A150" s="288">
        <f>IFERROR(VLOOKUP(E150,Préroulés_Hybride[],12,FALSE),"-")</f>
        <v>30</v>
      </c>
      <c r="B150" s="419" t="str">
        <f>IFERROR(VLOOKUP(E150,Préroulés_Hybride[],13,FALSE),"-")</f>
        <v>x</v>
      </c>
      <c r="C150" s="821">
        <f>IFERROR(VLOOKUP(E150,Préroulés_Hybride[],14,FALSE),"-")</f>
        <v>0.35</v>
      </c>
      <c r="D150" s="465" t="str">
        <f>IFERROR(VLOOKUP(E150,Préroulés_Hybride[],15,FALSE),"-")</f>
        <v>g</v>
      </c>
      <c r="E150" s="502" t="s">
        <v>203</v>
      </c>
      <c r="F150" s="734" t="str">
        <f>IFERROR(VLOOKUP(E150,Préroulés_Hybride[],6,FALSE),"-")</f>
        <v>Lunaire</v>
      </c>
      <c r="G150" s="735">
        <f>IFERROR(VLOOKUP(E150,Préroulés_Hybride[],17,FALSE),"-")</f>
        <v>84</v>
      </c>
      <c r="H150" s="187" t="s">
        <v>42</v>
      </c>
      <c r="I150" s="187">
        <v>0.12</v>
      </c>
      <c r="J150" s="471" t="str">
        <f>IFERROR(VLOOKUP(E150,Préroulés_Hybride[],9,FALSE),"-")</f>
        <v>- / -</v>
      </c>
      <c r="K150" s="471" t="str">
        <f>IFERROR(VLOOKUP(E150,Préroulés_Hybride[],3,FALSE),"-")</f>
        <v>Qc</v>
      </c>
      <c r="M150" s="1389"/>
      <c r="N150" s="1390"/>
      <c r="O150" s="1390"/>
      <c r="P150" s="1390"/>
      <c r="Q150" s="1390"/>
      <c r="R150" s="1390"/>
      <c r="S150" s="1391"/>
    </row>
    <row r="151" spans="1:19" ht="24" customHeight="1">
      <c r="A151" s="288">
        <f>IFERROR(VLOOKUP(E151,Préroulés_Hybride[],12,FALSE),"-")</f>
        <v>56</v>
      </c>
      <c r="B151" s="419" t="str">
        <f>IFERROR(VLOOKUP(E151,Préroulés_Hybride[],13,FALSE),"-")</f>
        <v>x</v>
      </c>
      <c r="C151" s="821">
        <f>IFERROR(VLOOKUP(E151,Préroulés_Hybride[],14,FALSE),"-")</f>
        <v>0.5</v>
      </c>
      <c r="D151" s="465" t="str">
        <f>IFERROR(VLOOKUP(E151,Préroulés_Hybride[],15,FALSE),"-")</f>
        <v>g</v>
      </c>
      <c r="E151" s="502" t="s">
        <v>204</v>
      </c>
      <c r="F151" s="734" t="str">
        <f>IFERROR(VLOOKUP(E151,Préroulés_Hybride[],6,FALSE),"-")</f>
        <v>Pure Laine Cannabis</v>
      </c>
      <c r="G151" s="736">
        <f>IFERROR(VLOOKUP(E151,Préroulés_Hybride[],17,FALSE),"-")</f>
        <v>129.80000000000001</v>
      </c>
      <c r="H151" s="187">
        <v>0.21</v>
      </c>
      <c r="I151" s="187" t="s">
        <v>42</v>
      </c>
      <c r="J151" s="471" t="str">
        <f>IFERROR(VLOOKUP(E151,Préroulés_Hybride[],9,FALSE),"-")</f>
        <v>- / -</v>
      </c>
      <c r="K151" s="471" t="str">
        <f>IFERROR(VLOOKUP(E151,Préroulés_Hybride[],3,FALSE),"-")</f>
        <v>Qc</v>
      </c>
      <c r="M151" s="713"/>
      <c r="N151" s="715"/>
      <c r="O151" s="715"/>
      <c r="P151" s="715"/>
      <c r="Q151" s="715"/>
      <c r="R151" s="715"/>
      <c r="S151" s="714"/>
    </row>
    <row r="152" spans="1:19" ht="24" customHeight="1">
      <c r="A152" s="288"/>
      <c r="B152" s="419"/>
      <c r="C152" s="821"/>
      <c r="D152" s="465"/>
      <c r="E152" s="502"/>
      <c r="F152" s="734"/>
      <c r="G152" s="735"/>
      <c r="H152" s="187"/>
      <c r="I152" s="187"/>
      <c r="J152" s="471"/>
      <c r="K152" s="471"/>
      <c r="M152" s="1389"/>
      <c r="N152" s="1390"/>
      <c r="O152" s="1390"/>
      <c r="P152" s="1390"/>
      <c r="Q152" s="1390"/>
      <c r="R152" s="1390"/>
      <c r="S152" s="1391"/>
    </row>
    <row r="153" spans="1:19">
      <c r="M153" s="1389"/>
      <c r="N153" s="1390"/>
      <c r="O153" s="1390"/>
      <c r="P153" s="1390"/>
      <c r="Q153" s="1390"/>
      <c r="R153" s="1390"/>
      <c r="S153" s="1391"/>
    </row>
    <row r="154" spans="1:19">
      <c r="M154" s="1389"/>
      <c r="N154" s="1390"/>
      <c r="O154" s="1390"/>
      <c r="P154" s="1390"/>
      <c r="Q154" s="1390"/>
      <c r="R154" s="1390"/>
      <c r="S154" s="1391"/>
    </row>
    <row r="155" spans="1:19">
      <c r="M155" s="1389"/>
      <c r="N155" s="1390"/>
      <c r="O155" s="1390"/>
      <c r="P155" s="1390"/>
      <c r="Q155" s="1390"/>
      <c r="R155" s="1390"/>
      <c r="S155" s="1391"/>
    </row>
    <row r="156" spans="1:19">
      <c r="M156" s="1389"/>
      <c r="N156" s="1390"/>
      <c r="O156" s="1390"/>
      <c r="P156" s="1390"/>
      <c r="Q156" s="1390"/>
      <c r="R156" s="1390"/>
      <c r="S156" s="1391"/>
    </row>
    <row r="157" spans="1:19">
      <c r="M157" s="1389"/>
      <c r="N157" s="1390"/>
      <c r="O157" s="1390"/>
      <c r="P157" s="1390"/>
      <c r="Q157" s="1390"/>
      <c r="R157" s="1390"/>
      <c r="S157" s="1391"/>
    </row>
    <row r="158" spans="1:19">
      <c r="M158" s="1389"/>
      <c r="N158" s="1390"/>
      <c r="O158" s="1390"/>
      <c r="P158" s="1390"/>
      <c r="Q158" s="1390"/>
      <c r="R158" s="1390"/>
      <c r="S158" s="1391"/>
    </row>
    <row r="159" spans="1:19">
      <c r="M159" s="1389"/>
      <c r="N159" s="1390"/>
      <c r="O159" s="1390"/>
      <c r="P159" s="1390"/>
      <c r="Q159" s="1390"/>
      <c r="R159" s="1390"/>
      <c r="S159" s="1391"/>
    </row>
    <row r="160" spans="1:19">
      <c r="M160" s="1389"/>
      <c r="N160" s="1390"/>
      <c r="O160" s="1390"/>
      <c r="P160" s="1390"/>
      <c r="Q160" s="1390"/>
      <c r="R160" s="1390"/>
      <c r="S160" s="1391"/>
    </row>
    <row r="161" spans="13:19">
      <c r="M161" s="1389"/>
      <c r="N161" s="1390"/>
      <c r="O161" s="1390"/>
      <c r="P161" s="1390"/>
      <c r="Q161" s="1390"/>
      <c r="R161" s="1390"/>
      <c r="S161" s="1391"/>
    </row>
    <row r="162" spans="13:19">
      <c r="M162" s="1389"/>
      <c r="N162" s="1390"/>
      <c r="O162" s="1390"/>
      <c r="P162" s="1390"/>
      <c r="Q162" s="1390"/>
      <c r="R162" s="1390"/>
      <c r="S162" s="1391"/>
    </row>
    <row r="163" spans="13:19">
      <c r="M163" s="1389"/>
      <c r="N163" s="1390"/>
      <c r="O163" s="1390"/>
      <c r="P163" s="1390"/>
      <c r="Q163" s="1390"/>
      <c r="R163" s="1390"/>
      <c r="S163" s="1391"/>
    </row>
    <row r="164" spans="13:19">
      <c r="M164" s="1389"/>
      <c r="N164" s="1390"/>
      <c r="O164" s="1390"/>
      <c r="P164" s="1390"/>
      <c r="Q164" s="1390"/>
      <c r="R164" s="1390"/>
      <c r="S164" s="1391"/>
    </row>
    <row r="165" spans="13:19">
      <c r="M165" s="1389"/>
      <c r="N165" s="1390"/>
      <c r="O165" s="1390"/>
      <c r="P165" s="1390"/>
      <c r="Q165" s="1390"/>
      <c r="R165" s="1390"/>
      <c r="S165" s="1391"/>
    </row>
    <row r="166" spans="13:19">
      <c r="M166" s="1389"/>
      <c r="N166" s="1390"/>
      <c r="O166" s="1390"/>
      <c r="P166" s="1390"/>
      <c r="Q166" s="1390"/>
      <c r="R166" s="1390"/>
      <c r="S166" s="1391"/>
    </row>
    <row r="167" spans="13:19">
      <c r="M167" s="1389"/>
      <c r="N167" s="1390"/>
      <c r="O167" s="1390"/>
      <c r="P167" s="1390"/>
      <c r="Q167" s="1390"/>
      <c r="R167" s="1390"/>
      <c r="S167" s="1391"/>
    </row>
    <row r="168" spans="13:19">
      <c r="M168" s="1389"/>
      <c r="N168" s="1390"/>
      <c r="O168" s="1390"/>
      <c r="P168" s="1390"/>
      <c r="Q168" s="1390"/>
      <c r="R168" s="1390"/>
      <c r="S168" s="1391"/>
    </row>
    <row r="169" spans="13:19" ht="24" thickBot="1">
      <c r="M169" s="1392"/>
      <c r="N169" s="1393"/>
      <c r="O169" s="1393"/>
      <c r="P169" s="1393"/>
      <c r="Q169" s="1393"/>
      <c r="R169" s="1393"/>
      <c r="S169" s="1394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EJQYyeBZSh89+zRD9w3QZFGU3VSoYTrLWpUIfXvpQrwH93fvnq5bbkmNuYYi+gLN5SoTMLjD8zHKDAY46dtAFQ==" saltValue="lnvz9X6LZlrhw2cM4fixig==" spinCount="100000" sqref="H5:I37 E5:E37 H111:I152 E111:E152 E41:E75 H41:I75" name="Plage1"/>
  </protectedRanges>
  <mergeCells count="14">
    <mergeCell ref="M3:S36"/>
    <mergeCell ref="M38:S51"/>
    <mergeCell ref="M55:S75"/>
    <mergeCell ref="M76:S150"/>
    <mergeCell ref="A3:K3"/>
    <mergeCell ref="A4:D4"/>
    <mergeCell ref="A39:K39"/>
    <mergeCell ref="A40:D40"/>
    <mergeCell ref="A109:K109"/>
    <mergeCell ref="M152:S152"/>
    <mergeCell ref="M153:S169"/>
    <mergeCell ref="E110:F110"/>
    <mergeCell ref="E40:F40"/>
    <mergeCell ref="A110:D110"/>
  </mergeCells>
  <dataValidations count="2">
    <dataValidation type="list" allowBlank="1" showInputMessage="1" showErrorMessage="1" sqref="C1:C2" xr:uid="{00000000-0002-0000-0B00-000000000000}">
      <formula1>indica1</formula1>
    </dataValidation>
    <dataValidation type="list" allowBlank="1" showInputMessage="1" showErrorMessage="1" sqref="K4 E40 K40 E110 K110 C38 E4" xr:uid="{00000000-0002-0000-0B00-000001000000}">
      <formula1>sativa1</formula1>
    </dataValidation>
  </dataValidations>
  <printOptions horizontalCentered="1" verticalCentered="1"/>
  <pageMargins left="0.23622047244094502" right="0.23622047244094502" top="0" bottom="0" header="0.31496062992126" footer="0.31496062992126"/>
  <pageSetup scale="94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542925</xdr:colOff>
                    <xdr:row>2</xdr:row>
                    <xdr:rowOff>19050</xdr:rowOff>
                  </from>
                  <to>
                    <xdr:col>9</xdr:col>
                    <xdr:colOff>19050</xdr:colOff>
                    <xdr:row>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619125</xdr:colOff>
                    <xdr:row>38</xdr:row>
                    <xdr:rowOff>66675</xdr:rowOff>
                  </from>
                  <to>
                    <xdr:col>8</xdr:col>
                    <xdr:colOff>1009650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6" name="Button 4">
              <controlPr defaultSize="0" print="0" autoFill="0" autoPict="0" macro="[0]!Indica77056" altText="Ajouter ligne">
                <anchor moveWithCells="1">
                  <from>
                    <xdr:col>1</xdr:col>
                    <xdr:colOff>438150</xdr:colOff>
                    <xdr:row>2</xdr:row>
                    <xdr:rowOff>28575</xdr:rowOff>
                  </from>
                  <to>
                    <xdr:col>4</xdr:col>
                    <xdr:colOff>419100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7" name="Button 5">
              <controlPr defaultSize="0" print="0" autoFill="0" autoPict="0" macro="[0]!Sativa77056" altText="Ajouter ligne">
                <anchor moveWithCells="1">
                  <from>
                    <xdr:col>0</xdr:col>
                    <xdr:colOff>333375</xdr:colOff>
                    <xdr:row>38</xdr:row>
                    <xdr:rowOff>9525</xdr:rowOff>
                  </from>
                  <to>
                    <xdr:col>4</xdr:col>
                    <xdr:colOff>342900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8" name="Button 9">
              <controlPr defaultSize="0" print="0" autoFill="0" autoPict="0" macro="[0]!IMPIND77056" altText="Ajouter ligne">
                <anchor moveWithCells="1">
                  <from>
                    <xdr:col>9</xdr:col>
                    <xdr:colOff>1266825</xdr:colOff>
                    <xdr:row>2</xdr:row>
                    <xdr:rowOff>38100</xdr:rowOff>
                  </from>
                  <to>
                    <xdr:col>10</xdr:col>
                    <xdr:colOff>781050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9" name="Button 10">
              <controlPr defaultSize="0" print="0" autoFill="0" autoPict="0" macro="[0]!IMPSAT77056" altText="Ajouter ligne">
                <anchor moveWithCells="1">
                  <from>
                    <xdr:col>9</xdr:col>
                    <xdr:colOff>1247775</xdr:colOff>
                    <xdr:row>38</xdr:row>
                    <xdr:rowOff>38100</xdr:rowOff>
                  </from>
                  <to>
                    <xdr:col>10</xdr:col>
                    <xdr:colOff>762000</xdr:colOff>
                    <xdr:row>38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10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590550</xdr:colOff>
                    <xdr:row>108</xdr:row>
                    <xdr:rowOff>66675</xdr:rowOff>
                  </from>
                  <to>
                    <xdr:col>8</xdr:col>
                    <xdr:colOff>952500</xdr:colOff>
                    <xdr:row>109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11" name="Button 6">
              <controlPr defaultSize="0" print="0" autoFill="0" autoPict="0" macro="[0]!Hybride77056" altText="Ajouter ligne">
                <anchor moveWithCells="1">
                  <from>
                    <xdr:col>1</xdr:col>
                    <xdr:colOff>523875</xdr:colOff>
                    <xdr:row>108</xdr:row>
                    <xdr:rowOff>38100</xdr:rowOff>
                  </from>
                  <to>
                    <xdr:col>4</xdr:col>
                    <xdr:colOff>180975</xdr:colOff>
                    <xdr:row>109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2" name="Button 11">
              <controlPr defaultSize="0" print="0" autoFill="0" autoPict="0" macro="[0]!IMPHYB77056" altText="Ajouter ligne">
                <anchor moveWithCells="1">
                  <from>
                    <xdr:col>9</xdr:col>
                    <xdr:colOff>1228725</xdr:colOff>
                    <xdr:row>108</xdr:row>
                    <xdr:rowOff>38100</xdr:rowOff>
                  </from>
                  <to>
                    <xdr:col>10</xdr:col>
                    <xdr:colOff>742950</xdr:colOff>
                    <xdr:row>109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B00-000004000000}">
          <x14:formula1>
            <xm:f>'Base Préroués'!$A$75:$A$136</xm:f>
          </x14:formula1>
          <xm:sqref>E6:E36</xm:sqref>
        </x14:dataValidation>
        <x14:dataValidation type="list" allowBlank="1" showInputMessage="1" showErrorMessage="1" xr:uid="{00000000-0002-0000-0B00-000002000000}">
          <x14:formula1>
            <xm:f>'Base Préroués'!$A$143:$A$259</xm:f>
          </x14:formula1>
          <xm:sqref>E112:E152</xm:sqref>
        </x14:dataValidation>
        <x14:dataValidation type="list" allowBlank="1" showInputMessage="1" showErrorMessage="1" xr:uid="{00000000-0002-0000-0B00-000003000000}">
          <x14:formula1>
            <xm:f>'Base Préroués'!$A$6:$A$69</xm:f>
          </x14:formula1>
          <xm:sqref>E42:E75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9">
    <tabColor rgb="FF00B050"/>
    <pageSetUpPr fitToPage="1"/>
  </sheetPr>
  <dimension ref="A1:Q139"/>
  <sheetViews>
    <sheetView showGridLines="0" topLeftCell="A33" zoomScale="85" zoomScaleNormal="85" workbookViewId="0">
      <selection activeCell="J44" sqref="J44"/>
    </sheetView>
  </sheetViews>
  <sheetFormatPr baseColWidth="10" defaultColWidth="11.42578125" defaultRowHeight="17.25"/>
  <cols>
    <col min="1" max="1" width="5.85546875" style="1" customWidth="1"/>
    <col min="2" max="2" width="4.140625" style="23" customWidth="1"/>
    <col min="3" max="3" width="9" style="46" customWidth="1"/>
    <col min="4" max="4" width="5" style="8" customWidth="1"/>
    <col min="5" max="5" width="59.85546875" style="36" bestFit="1" customWidth="1"/>
    <col min="6" max="6" width="35.140625" style="30" bestFit="1" customWidth="1"/>
    <col min="7" max="7" width="14" style="143" customWidth="1"/>
    <col min="8" max="8" width="15.7109375" style="4" customWidth="1"/>
    <col min="9" max="9" width="15" style="2" bestFit="1" customWidth="1"/>
    <col min="10" max="10" width="25.7109375" style="1" bestFit="1" customWidth="1"/>
    <col min="11" max="11" width="17" style="1" customWidth="1"/>
    <col min="12" max="16384" width="11.42578125" style="1"/>
  </cols>
  <sheetData>
    <row r="1" spans="1:11" ht="9.75" customHeight="1" thickBot="1">
      <c r="A1" s="16"/>
      <c r="B1" s="21"/>
      <c r="C1" s="42"/>
      <c r="D1" s="6"/>
      <c r="E1" s="6"/>
      <c r="F1" s="28"/>
      <c r="G1" s="140"/>
      <c r="H1" s="5"/>
    </row>
    <row r="2" spans="1:11" ht="39" customHeight="1" thickBot="1">
      <c r="A2" s="1355" t="s">
        <v>27</v>
      </c>
      <c r="B2" s="1356"/>
      <c r="C2" s="1356"/>
      <c r="D2" s="1356"/>
      <c r="E2" s="1356"/>
      <c r="F2" s="1356"/>
      <c r="G2" s="1356"/>
      <c r="H2" s="1356"/>
      <c r="I2" s="1356"/>
      <c r="J2" s="1356"/>
      <c r="K2" s="1357"/>
    </row>
    <row r="3" spans="1:11" ht="19.5" customHeight="1" thickBot="1">
      <c r="A3" s="1348" t="s">
        <v>28</v>
      </c>
      <c r="B3" s="1349"/>
      <c r="C3" s="1349"/>
      <c r="D3" s="1350"/>
      <c r="E3" s="877" t="s">
        <v>29</v>
      </c>
      <c r="F3" s="119" t="s">
        <v>30</v>
      </c>
      <c r="G3" s="105" t="s">
        <v>31</v>
      </c>
      <c r="H3" s="92" t="s">
        <v>32</v>
      </c>
      <c r="I3" s="109" t="s">
        <v>33</v>
      </c>
      <c r="J3" s="92" t="s">
        <v>34</v>
      </c>
      <c r="K3" s="91" t="s">
        <v>35</v>
      </c>
    </row>
    <row r="4" spans="1:11" ht="6" hidden="1" customHeight="1" thickBot="1">
      <c r="A4" s="39" t="s">
        <v>36</v>
      </c>
      <c r="B4" s="26" t="s">
        <v>37</v>
      </c>
      <c r="C4" s="43" t="s">
        <v>38</v>
      </c>
      <c r="D4" s="26" t="s">
        <v>39</v>
      </c>
      <c r="E4" s="856" t="s">
        <v>29</v>
      </c>
      <c r="F4" s="857" t="s">
        <v>40</v>
      </c>
      <c r="G4" s="106" t="s">
        <v>31</v>
      </c>
      <c r="H4" s="113" t="s">
        <v>32</v>
      </c>
      <c r="I4" s="110" t="s">
        <v>33</v>
      </c>
      <c r="J4" s="27" t="s">
        <v>34</v>
      </c>
      <c r="K4" s="37" t="s">
        <v>35</v>
      </c>
    </row>
    <row r="5" spans="1:11" ht="23.25">
      <c r="A5" s="164">
        <f>IFERROR(VLOOKUP(E5,Préroulés_Indica[],11,FALSE),"-")</f>
        <v>1</v>
      </c>
      <c r="B5" s="285" t="str">
        <f>IFERROR(VLOOKUP(E5,Préroulés_Indica[],12,FALSE),"-")</f>
        <v>x</v>
      </c>
      <c r="C5" s="166">
        <f>IFERROR(VLOOKUP(E5,Préroulés_Indica[],13,FALSE),"-")</f>
        <v>1</v>
      </c>
      <c r="D5" s="220" t="str">
        <f>IFERROR(VLOOKUP(E5,Préroulés_Indica[],14,FALSE),"-")</f>
        <v>g</v>
      </c>
      <c r="E5" s="993" t="s">
        <v>116</v>
      </c>
      <c r="F5" s="422" t="str">
        <f>IFERROR(VLOOKUP(E5,Préroulés_Indica[],6,FALSE),"-")</f>
        <v>BLKMKT</v>
      </c>
      <c r="G5" s="286">
        <f>IFERROR(VLOOKUP(E5,Préroulés_Indica[],16,FALSE),"-")</f>
        <v>10.5</v>
      </c>
      <c r="H5" s="170">
        <v>0.28999999999999998</v>
      </c>
      <c r="I5" s="181"/>
      <c r="J5" s="229" t="str">
        <f>IFERROR(VLOOKUP(E5,Préroulés_Indica[],8,FALSE),"")</f>
        <v>Diesel / Citronné</v>
      </c>
      <c r="K5" s="173" t="str">
        <f>IFERROR(VLOOKUP(E5,Préroulés_Indica[],2,FALSE),"-")</f>
        <v>-</v>
      </c>
    </row>
    <row r="6" spans="1:11" ht="23.25">
      <c r="A6" s="164">
        <f>IFERROR(VLOOKUP(E6,Préroulés_Indica[],11,FALSE),"-")</f>
        <v>1</v>
      </c>
      <c r="B6" s="285" t="str">
        <f>IFERROR(VLOOKUP(E6,Préroulés_Indica[],12,FALSE),"-")</f>
        <v>x</v>
      </c>
      <c r="C6" s="166">
        <f>IFERROR(VLOOKUP(E6,Préroulés_Indica[],13,FALSE),"-")</f>
        <v>1</v>
      </c>
      <c r="D6" s="220" t="str">
        <f>IFERROR(VLOOKUP(E6,Préroulés_Indica[],14,FALSE),"-")</f>
        <v>g</v>
      </c>
      <c r="E6" s="855" t="s">
        <v>118</v>
      </c>
      <c r="F6" s="422" t="str">
        <f>IFERROR(VLOOKUP(E6,Préroulés_Indica[],6,FALSE),"-")</f>
        <v>Bud Lafleur</v>
      </c>
      <c r="G6" s="286">
        <f>IFERROR(VLOOKUP(E6,Préroulés_Indica[],16,FALSE),"-")</f>
        <v>9.5</v>
      </c>
      <c r="H6" s="170">
        <v>0.28000000000000003</v>
      </c>
      <c r="I6" s="181"/>
      <c r="J6" s="229" t="str">
        <f>IFERROR(VLOOKUP(E6,Préroulés_Indica[],8,FALSE),"")</f>
        <v>Fruité / Sucré</v>
      </c>
      <c r="K6" s="173" t="str">
        <f>IFERROR(VLOOKUP(E6,Préroulés_Indica[],2,FALSE),"-")</f>
        <v>Qc</v>
      </c>
    </row>
    <row r="7" spans="1:11" ht="23.25">
      <c r="A7" s="164">
        <f>IFERROR(VLOOKUP(E7,Préroulés_Indica[],11,FALSE),"-")</f>
        <v>1</v>
      </c>
      <c r="B7" s="285" t="str">
        <f>IFERROR(VLOOKUP(E7,Préroulés_Indica[],12,FALSE),"-")</f>
        <v>x</v>
      </c>
      <c r="C7" s="166">
        <f>IFERROR(VLOOKUP(E7,Préroulés_Indica[],13,FALSE),"-")</f>
        <v>1</v>
      </c>
      <c r="D7" s="220" t="str">
        <f>IFERROR(VLOOKUP(E7,Préroulés_Indica[],14,FALSE),"-")</f>
        <v>g</v>
      </c>
      <c r="E7" s="855" t="s">
        <v>210</v>
      </c>
      <c r="F7" s="422" t="str">
        <f>IFERROR(VLOOKUP(E7,Préroulés_Indica[],6,FALSE),"-")</f>
        <v>Nugz</v>
      </c>
      <c r="G7" s="286">
        <f>IFERROR(VLOOKUP(E7,Préroulés_Indica[],16,FALSE),"-")</f>
        <v>10.1</v>
      </c>
      <c r="H7" s="170">
        <v>0.26</v>
      </c>
      <c r="I7" s="181"/>
      <c r="J7" s="229" t="str">
        <f>IFERROR(VLOOKUP(E7,Préroulés_Indica[],8,FALSE),"")</f>
        <v>- / -</v>
      </c>
      <c r="K7" s="173" t="str">
        <f>IFERROR(VLOOKUP(E7,Préroulés_Indica[],2,FALSE),"-")</f>
        <v>Qc</v>
      </c>
    </row>
    <row r="8" spans="1:11" ht="23.25">
      <c r="A8" s="164">
        <f>IFERROR(VLOOKUP(E8,Préroulés_Indica[],11,FALSE),"-")</f>
        <v>1</v>
      </c>
      <c r="B8" s="285" t="str">
        <f>IFERROR(VLOOKUP(E8,Préroulés_Indica[],12,FALSE),"-")</f>
        <v>x</v>
      </c>
      <c r="C8" s="166">
        <f>IFERROR(VLOOKUP(E8,Préroulés_Indica[],13,FALSE),"-")</f>
        <v>0.5</v>
      </c>
      <c r="D8" s="220" t="str">
        <f>IFERROR(VLOOKUP(E8,Préroulés_Indica[],14,FALSE),"-")</f>
        <v>g</v>
      </c>
      <c r="E8" s="855" t="s">
        <v>119</v>
      </c>
      <c r="F8" s="422" t="str">
        <f>IFERROR(VLOOKUP(E8,Préroulés_Indica[],6,FALSE),"-")</f>
        <v>OMY</v>
      </c>
      <c r="G8" s="286">
        <f>IFERROR(VLOOKUP(E8,Préroulés_Indica[],16,FALSE),"-")</f>
        <v>6</v>
      </c>
      <c r="H8" s="170">
        <v>0.25</v>
      </c>
      <c r="I8" s="181"/>
      <c r="J8" s="229" t="str">
        <f>IFERROR(VLOOKUP(E8,Préroulés_Indica[],8,FALSE),"")</f>
        <v>Boisé / Épicé</v>
      </c>
      <c r="K8" s="173" t="str">
        <f>IFERROR(VLOOKUP(E8,Préroulés_Indica[],2,FALSE),"-")</f>
        <v>Qc</v>
      </c>
    </row>
    <row r="9" spans="1:11" ht="23.25">
      <c r="A9" s="164">
        <f>IFERROR(VLOOKUP(E9,Préroulés_Indica[],11,FALSE),"-")</f>
        <v>1</v>
      </c>
      <c r="B9" s="285" t="str">
        <f>IFERROR(VLOOKUP(E9,Préroulés_Indica[],12,FALSE),"-")</f>
        <v>x</v>
      </c>
      <c r="C9" s="166">
        <f>IFERROR(VLOOKUP(E9,Préroulés_Indica[],13,FALSE),"-")</f>
        <v>1</v>
      </c>
      <c r="D9" s="220" t="str">
        <f>IFERROR(VLOOKUP(E9,Préroulés_Indica[],14,FALSE),"-")</f>
        <v>g</v>
      </c>
      <c r="E9" s="855" t="s">
        <v>120</v>
      </c>
      <c r="F9" s="422" t="str">
        <f>IFERROR(VLOOKUP(E9,Préroulés_Indica[],6,FALSE),"-")</f>
        <v>Good Supply</v>
      </c>
      <c r="G9" s="286">
        <f>IFERROR(VLOOKUP(E9,Préroulés_Indica[],16,FALSE),"-")</f>
        <v>8.1</v>
      </c>
      <c r="H9" s="170">
        <v>0.23</v>
      </c>
      <c r="I9" s="181" t="s">
        <v>42</v>
      </c>
      <c r="J9" s="229" t="str">
        <f>IFERROR(VLOOKUP(E9,Préroulés_Indica[],8,FALSE),"")</f>
        <v>Fruité / Citronné</v>
      </c>
      <c r="K9" s="173" t="str">
        <f>IFERROR(VLOOKUP(E9,Préroulés_Indica[],2,FALSE),"-")</f>
        <v>-</v>
      </c>
    </row>
    <row r="10" spans="1:11" ht="23.25">
      <c r="A10" s="164">
        <f>IFERROR(VLOOKUP(E10,Préroulés_Indica[],11,FALSE),"-")</f>
        <v>1</v>
      </c>
      <c r="B10" s="285" t="str">
        <f>IFERROR(VLOOKUP(E10,Préroulés_Indica[],12,FALSE),"-")</f>
        <v>x</v>
      </c>
      <c r="C10" s="166">
        <f>IFERROR(VLOOKUP(E10,Préroulés_Indica[],13,FALSE),"-")</f>
        <v>1</v>
      </c>
      <c r="D10" s="197" t="str">
        <f>IFERROR(VLOOKUP(E10,Préroulés_Indica[],14,FALSE),"-")</f>
        <v>g</v>
      </c>
      <c r="E10" s="198" t="s">
        <v>211</v>
      </c>
      <c r="F10" s="422" t="str">
        <f>IFERROR(VLOOKUP(E10,Préroulés_Indica[],6,FALSE),"-")</f>
        <v>Tweed</v>
      </c>
      <c r="G10" s="286">
        <f>IFERROR(VLOOKUP(E10,Préroulés_Indica[],16,FALSE),"-")</f>
        <v>9.9</v>
      </c>
      <c r="H10" s="170">
        <v>0.23</v>
      </c>
      <c r="I10" s="181"/>
      <c r="J10" s="229" t="str">
        <f>IFERROR(VLOOKUP(E10,Préroulés_Indica[],8,FALSE),"")</f>
        <v>Fruité / Sucre</v>
      </c>
      <c r="K10" s="173" t="str">
        <f>IFERROR(VLOOKUP(E10,Préroulés_Indica[],2,FALSE),"-")</f>
        <v>-</v>
      </c>
    </row>
    <row r="11" spans="1:11" ht="23.25">
      <c r="A11" s="164">
        <f>IFERROR(VLOOKUP(E11,Préroulés_Indica[],11,FALSE),"-")</f>
        <v>1</v>
      </c>
      <c r="B11" s="285" t="str">
        <f>IFERROR(VLOOKUP(E11,Préroulés_Indica[],12,FALSE),"-")</f>
        <v>x</v>
      </c>
      <c r="C11" s="166">
        <f>IFERROR(VLOOKUP(E11,Préroulés_Indica[],13,FALSE),"-")</f>
        <v>1</v>
      </c>
      <c r="D11" s="220" t="str">
        <f>IFERROR(VLOOKUP(E11,Préroulés_Indica[],14,FALSE),"-")</f>
        <v>g</v>
      </c>
      <c r="E11" s="855" t="s">
        <v>41</v>
      </c>
      <c r="F11" s="422" t="str">
        <f>IFERROR(VLOOKUP(E11,Préroulés_Indica[],6,FALSE),"-")</f>
        <v>Riff</v>
      </c>
      <c r="G11" s="286">
        <f>IFERROR(VLOOKUP(E11,Préroulés_Indica[],16,FALSE),"-")</f>
        <v>10.6</v>
      </c>
      <c r="H11" s="170">
        <v>0.23</v>
      </c>
      <c r="I11" s="181"/>
      <c r="J11" s="229" t="str">
        <f>IFERROR(VLOOKUP(E11,Préroulés_Indica[],8,FALSE),"")</f>
        <v>Fruité / -</v>
      </c>
      <c r="K11" s="173" t="str">
        <f>IFERROR(VLOOKUP(E11,Préroulés_Indica[],2,FALSE),"-")</f>
        <v>-</v>
      </c>
    </row>
    <row r="12" spans="1:11" ht="23.25">
      <c r="A12" s="164">
        <f>IFERROR(VLOOKUP(E12,Préroulés_Indica[],11,FALSE),"-")</f>
        <v>1</v>
      </c>
      <c r="B12" s="285" t="str">
        <f>IFERROR(VLOOKUP(E12,Préroulés_Indica[],12,FALSE),"-")</f>
        <v>x</v>
      </c>
      <c r="C12" s="166">
        <f>IFERROR(VLOOKUP(E12,Préroulés_Indica[],13,FALSE),"-")</f>
        <v>0.5</v>
      </c>
      <c r="D12" s="220" t="str">
        <f>IFERROR(VLOOKUP(E12,Préroulés_Indica[],14,FALSE),"-")</f>
        <v>g</v>
      </c>
      <c r="E12" s="855" t="s">
        <v>121</v>
      </c>
      <c r="F12" s="422" t="str">
        <f>IFERROR(VLOOKUP(E12,Préroulés_Indica[],6,FALSE),"-")</f>
        <v>Canaca</v>
      </c>
      <c r="G12" s="286">
        <f>IFERROR(VLOOKUP(E12,Préroulés_Indica[],16,FALSE),"-")</f>
        <v>5.0999999999999996</v>
      </c>
      <c r="H12" s="170">
        <v>0.22</v>
      </c>
      <c r="I12" s="181"/>
      <c r="J12" s="229" t="str">
        <f>IFERROR(VLOOKUP(E12,Préroulés_Indica[],8,FALSE),"")</f>
        <v>Fromagé / Épicé</v>
      </c>
      <c r="K12" s="173" t="str">
        <f>IFERROR(VLOOKUP(E12,Préroulés_Indica[],2,FALSE),"-")</f>
        <v>-</v>
      </c>
    </row>
    <row r="13" spans="1:11" ht="23.25">
      <c r="A13" s="164">
        <f>IFERROR(VLOOKUP(E13,Préroulés_Indica[],11,FALSE),"-")</f>
        <v>2</v>
      </c>
      <c r="B13" s="285" t="str">
        <f>IFERROR(VLOOKUP(E13,Préroulés_Indica[],12,FALSE),"-")</f>
        <v>x</v>
      </c>
      <c r="C13" s="166">
        <f>IFERROR(VLOOKUP(E13,Préroulés_Indica[],13,FALSE),"-")</f>
        <v>0.5</v>
      </c>
      <c r="D13" s="220" t="str">
        <f>IFERROR(VLOOKUP(E13,Préroulés_Indica[],14,FALSE),"-")</f>
        <v>g</v>
      </c>
      <c r="E13" s="855" t="s">
        <v>122</v>
      </c>
      <c r="F13" s="422" t="str">
        <f>IFERROR(VLOOKUP(E13,Préroulés_Indica[],6,FALSE),"-")</f>
        <v>7ACRES</v>
      </c>
      <c r="G13" s="286">
        <f>IFERROR(VLOOKUP(E13,Préroulés_Indica[],16,FALSE),"-")</f>
        <v>9.5</v>
      </c>
      <c r="H13" s="170">
        <v>0.23</v>
      </c>
      <c r="I13" s="181"/>
      <c r="J13" s="229" t="str">
        <f>IFERROR(VLOOKUP(E13,Préroulés_Indica[],8,FALSE),"")</f>
        <v>Mouffette  / Terreux</v>
      </c>
      <c r="K13" s="173" t="str">
        <f>IFERROR(VLOOKUP(E13,Préroulés_Indica[],2,FALSE),"-")</f>
        <v>-</v>
      </c>
    </row>
    <row r="14" spans="1:11" ht="23.25">
      <c r="A14" s="164">
        <f>IFERROR(VLOOKUP(E14,Préroulés_Indica[],11,FALSE),"-")</f>
        <v>2</v>
      </c>
      <c r="B14" s="285" t="str">
        <f>IFERROR(VLOOKUP(E14,Préroulés_Indica[],12,FALSE),"-")</f>
        <v>x</v>
      </c>
      <c r="C14" s="166">
        <f>IFERROR(VLOOKUP(E14,Préroulés_Indica[],13,FALSE),"-")</f>
        <v>0.5</v>
      </c>
      <c r="D14" s="220" t="str">
        <f>IFERROR(VLOOKUP(E14,Préroulés_Indica[],14,FALSE),"-")</f>
        <v>g</v>
      </c>
      <c r="E14" s="198" t="s">
        <v>123</v>
      </c>
      <c r="F14" s="422" t="str">
        <f>IFERROR(VLOOKUP(E14,Préroulés_Indica[],6,FALSE),"-")</f>
        <v>Irony</v>
      </c>
      <c r="G14" s="286">
        <f>IFERROR(VLOOKUP(E14,Préroulés_Indica[],16,FALSE),"-")</f>
        <v>8.3000000000000007</v>
      </c>
      <c r="H14" s="170">
        <v>0.22</v>
      </c>
      <c r="I14" s="181"/>
      <c r="J14" s="229" t="str">
        <f>IFERROR(VLOOKUP(E14,Préroulés_Indica[],8,FALSE),"")</f>
        <v>Fruité / Sucré</v>
      </c>
      <c r="K14" s="173" t="str">
        <f>IFERROR(VLOOKUP(E14,Préroulés_Indica[],2,FALSE),"-")</f>
        <v>Qc</v>
      </c>
    </row>
    <row r="15" spans="1:11" ht="23.25">
      <c r="A15" s="164">
        <f>IFERROR(VLOOKUP(E15,Préroulés_Indica[],11,FALSE),"-")</f>
        <v>3</v>
      </c>
      <c r="B15" s="285" t="str">
        <f>IFERROR(VLOOKUP(E15,Préroulés_Indica[],12,FALSE),"-")</f>
        <v>x</v>
      </c>
      <c r="C15" s="166">
        <f>IFERROR(VLOOKUP(E15,Préroulés_Indica[],13,FALSE),"-")</f>
        <v>0.5</v>
      </c>
      <c r="D15" s="220" t="str">
        <f>IFERROR(VLOOKUP(E15,Préroulés_Indica[],14,FALSE),"-")</f>
        <v>g</v>
      </c>
      <c r="E15" s="855" t="s">
        <v>124</v>
      </c>
      <c r="F15" s="527" t="str">
        <f>IFERROR(VLOOKUP(E15,Préroulés_Indica[],6,FALSE),"-")</f>
        <v>Fleurons</v>
      </c>
      <c r="G15" s="286">
        <f>IFERROR(VLOOKUP(E15,Préroulés_Indica[],16,FALSE),"-")</f>
        <v>11.4</v>
      </c>
      <c r="H15" s="170">
        <v>0.25</v>
      </c>
      <c r="I15" s="181" t="s">
        <v>42</v>
      </c>
      <c r="J15" s="229" t="str">
        <f>IFERROR(VLOOKUP(E15,Préroulés_Indica[],8,FALSE),"")</f>
        <v>- / -</v>
      </c>
      <c r="K15" s="173" t="str">
        <f>IFERROR(VLOOKUP(E15,Préroulés_Indica[],2,FALSE),"-")</f>
        <v>Qc</v>
      </c>
    </row>
    <row r="16" spans="1:11" ht="23.25">
      <c r="A16" s="164">
        <f>IFERROR(VLOOKUP(E16,Préroulés_Indica[],11,FALSE),"-")</f>
        <v>3</v>
      </c>
      <c r="B16" s="285" t="str">
        <f>IFERROR(VLOOKUP(E16,Préroulés_Indica[],12,FALSE),"-")</f>
        <v>x</v>
      </c>
      <c r="C16" s="166">
        <f>IFERROR(VLOOKUP(E16,Préroulés_Indica[],13,FALSE),"-")</f>
        <v>0.5</v>
      </c>
      <c r="D16" s="220" t="str">
        <f>IFERROR(VLOOKUP(E16,Préroulés_Indica[],14,FALSE),"-")</f>
        <v>g</v>
      </c>
      <c r="E16" s="855" t="s">
        <v>125</v>
      </c>
      <c r="F16" s="422" t="str">
        <f>IFERROR(VLOOKUP(E16,Préroulés_Indica[],6,FALSE),"-")</f>
        <v>San Rafael '71</v>
      </c>
      <c r="G16" s="771">
        <f>IFERROR(VLOOKUP(E16,Préroulés_Indica[],16,FALSE),"-")</f>
        <v>17</v>
      </c>
      <c r="H16" s="170">
        <v>0.24</v>
      </c>
      <c r="I16" s="181" t="s">
        <v>42</v>
      </c>
      <c r="J16" s="229" t="str">
        <f>IFERROR(VLOOKUP(E16,Préroulés_Indica[],8,FALSE),"")</f>
        <v>Sucré / Diesel</v>
      </c>
      <c r="K16" s="173" t="str">
        <f>IFERROR(VLOOKUP(E16,Préroulés_Indica[],2,FALSE),"-")</f>
        <v>-</v>
      </c>
    </row>
    <row r="17" spans="1:11" ht="23.25">
      <c r="A17" s="164">
        <f>IFERROR(VLOOKUP(E17,Préroulés_Indica[],11,FALSE),"-")</f>
        <v>3</v>
      </c>
      <c r="B17" s="285" t="str">
        <f>IFERROR(VLOOKUP(E17,Préroulés_Indica[],12,FALSE),"-")</f>
        <v>x</v>
      </c>
      <c r="C17" s="166">
        <f>IFERROR(VLOOKUP(E17,Préroulés_Indica[],13,FALSE),"-")</f>
        <v>0.5</v>
      </c>
      <c r="D17" s="220" t="str">
        <f>IFERROR(VLOOKUP(E17,Préroulés_Indica[],14,FALSE),"-")</f>
        <v>g</v>
      </c>
      <c r="E17" s="198" t="s">
        <v>126</v>
      </c>
      <c r="F17" s="422" t="str">
        <f>IFERROR(VLOOKUP(E17,Préroulés_Indica[],6,FALSE),"-")</f>
        <v>Promenade</v>
      </c>
      <c r="G17" s="286">
        <f>IFERROR(VLOOKUP(E17,Préroulés_Indica[],16,FALSE),"-")</f>
        <v>10.6</v>
      </c>
      <c r="H17" s="170">
        <v>0.23</v>
      </c>
      <c r="I17" s="181"/>
      <c r="J17" s="229" t="str">
        <f>IFERROR(VLOOKUP(E17,Préroulés_Indica[],8,FALSE),"")</f>
        <v>Épicé / Moufette</v>
      </c>
      <c r="K17" s="173" t="str">
        <f>IFERROR(VLOOKUP(E17,Préroulés_Indica[],2,FALSE),"-")</f>
        <v>-</v>
      </c>
    </row>
    <row r="18" spans="1:11" ht="23.25">
      <c r="A18" s="164">
        <f>IFERROR(VLOOKUP(E18,Préroulés_Indica[],11,FALSE),"-")</f>
        <v>3</v>
      </c>
      <c r="B18" s="285" t="str">
        <f>IFERROR(VLOOKUP(E18,Préroulés_Indica[],12,FALSE),"-")</f>
        <v>x</v>
      </c>
      <c r="C18" s="166">
        <f>IFERROR(VLOOKUP(E18,Préroulés_Indica[],13,FALSE),"-")</f>
        <v>0.5</v>
      </c>
      <c r="D18" s="220" t="str">
        <f>IFERROR(VLOOKUP(E18,Préroulés_Indica[],14,FALSE),"-")</f>
        <v>g</v>
      </c>
      <c r="E18" s="198" t="s">
        <v>127</v>
      </c>
      <c r="F18" s="422" t="str">
        <f>IFERROR(VLOOKUP(E18,Préroulés_Indica[],6,FALSE),"-")</f>
        <v>Promenade</v>
      </c>
      <c r="G18" s="771">
        <f>IFERROR(VLOOKUP(E18,Préroulés_Indica[],16,FALSE),"-")</f>
        <v>9.9</v>
      </c>
      <c r="H18" s="170">
        <v>0.21</v>
      </c>
      <c r="I18" s="181"/>
      <c r="J18" s="229" t="str">
        <f>IFERROR(VLOOKUP(E18,Préroulés_Indica[],8,FALSE),"")</f>
        <v>Sucré / Diesel</v>
      </c>
      <c r="K18" s="173" t="str">
        <f>IFERROR(VLOOKUP(E18,Préroulés_Indica[],2,FALSE),"-")</f>
        <v>-</v>
      </c>
    </row>
    <row r="19" spans="1:11" ht="23.25">
      <c r="A19" s="164">
        <f>IFERROR(VLOOKUP(E19,Préroulés_Indica[],11,FALSE),"-")</f>
        <v>3</v>
      </c>
      <c r="B19" s="285" t="str">
        <f>IFERROR(VLOOKUP(E19,Préroulés_Indica[],12,FALSE),"-")</f>
        <v>x</v>
      </c>
      <c r="C19" s="166">
        <f>IFERROR(VLOOKUP(E19,Préroulés_Indica[],13,FALSE),"-")</f>
        <v>0.5</v>
      </c>
      <c r="D19" s="220" t="str">
        <f>IFERROR(VLOOKUP(E19,Préroulés_Indica[],14,FALSE),"-")</f>
        <v>g</v>
      </c>
      <c r="E19" s="198" t="s">
        <v>128</v>
      </c>
      <c r="F19" s="422" t="str">
        <f>IFERROR(VLOOKUP(E19,Préroulés_Indica[],6,FALSE),"-")</f>
        <v>San Rafael '71</v>
      </c>
      <c r="G19" s="286">
        <f>IFERROR(VLOOKUP(E19,Préroulés_Indica[],16,FALSE),"-")</f>
        <v>17</v>
      </c>
      <c r="H19" s="170">
        <v>0.21</v>
      </c>
      <c r="I19" s="181"/>
      <c r="J19" s="229" t="str">
        <f>IFERROR(VLOOKUP(E19,Préroulés_Indica[],8,FALSE),"")</f>
        <v>Citronné / Floral</v>
      </c>
      <c r="K19" s="173" t="str">
        <f>IFERROR(VLOOKUP(E19,Préroulés_Indica[],2,FALSE),"-")</f>
        <v>-</v>
      </c>
    </row>
    <row r="20" spans="1:11" ht="23.25">
      <c r="A20" s="164">
        <f>IFERROR(VLOOKUP(E20,Préroulés_Indica[],11,FALSE),"-")</f>
        <v>5</v>
      </c>
      <c r="B20" s="285" t="str">
        <f>IFERROR(VLOOKUP(E20,Préroulés_Indica[],12,FALSE),"-")</f>
        <v>x</v>
      </c>
      <c r="C20" s="166">
        <f>IFERROR(VLOOKUP(E20,Préroulés_Indica[],13,FALSE),"-")</f>
        <v>0.5</v>
      </c>
      <c r="D20" s="220" t="str">
        <f>IFERROR(VLOOKUP(E20,Préroulés_Indica[],14,FALSE),"-")</f>
        <v>g</v>
      </c>
      <c r="E20" s="198" t="s">
        <v>129</v>
      </c>
      <c r="F20" s="422" t="str">
        <f>IFERROR(VLOOKUP(E20,Préroulés_Indica[],6,FALSE),"-")</f>
        <v>Ono Cannabis</v>
      </c>
      <c r="G20" s="771">
        <f>IFERROR(VLOOKUP(E20,Préroulés_Indica[],16,FALSE),"-")</f>
        <v>24.9</v>
      </c>
      <c r="H20" s="170">
        <v>0.28999999999999998</v>
      </c>
      <c r="I20" s="181" t="s">
        <v>42</v>
      </c>
      <c r="J20" s="229" t="str">
        <f>IFERROR(VLOOKUP(E20,Préroulés_Indica[],8,FALSE),"")</f>
        <v>Fruité / Sucré</v>
      </c>
      <c r="K20" s="173" t="str">
        <f>IFERROR(VLOOKUP(E20,Préroulés_Indica[],2,FALSE),"-")</f>
        <v>Qc</v>
      </c>
    </row>
    <row r="21" spans="1:11" ht="23.25">
      <c r="A21" s="164">
        <f>IFERROR(VLOOKUP(E21,Préroulés_Indica[],11,FALSE),"-")</f>
        <v>5</v>
      </c>
      <c r="B21" s="285" t="str">
        <f>IFERROR(VLOOKUP(E21,Préroulés_Indica[],12,FALSE),"-")</f>
        <v>x</v>
      </c>
      <c r="C21" s="166">
        <f>IFERROR(VLOOKUP(E21,Préroulés_Indica[],13,FALSE),"-")</f>
        <v>0.5</v>
      </c>
      <c r="D21" s="220" t="str">
        <f>IFERROR(VLOOKUP(E21,Préroulés_Indica[],14,FALSE),"-")</f>
        <v>g</v>
      </c>
      <c r="E21" s="855" t="s">
        <v>130</v>
      </c>
      <c r="F21" s="422" t="str">
        <f>IFERROR(VLOOKUP(E21,Préroulés_Indica[],6,FALSE),"-")</f>
        <v>R'Belle</v>
      </c>
      <c r="G21" s="286">
        <f>IFERROR(VLOOKUP(E21,Préroulés_Indica[],16,FALSE),"-")</f>
        <v>22.9</v>
      </c>
      <c r="H21" s="170">
        <v>0.28999999999999998</v>
      </c>
      <c r="I21" s="181"/>
      <c r="J21" s="229" t="str">
        <f>IFERROR(VLOOKUP(E21,Préroulés_Indica[],8,FALSE),"")</f>
        <v>Fruité / Épicé</v>
      </c>
      <c r="K21" s="173" t="str">
        <f>IFERROR(VLOOKUP(E21,Préroulés_Indica[],2,FALSE),"-")</f>
        <v>Qc</v>
      </c>
    </row>
    <row r="22" spans="1:11" ht="23.25">
      <c r="A22" s="164">
        <f>IFERROR(VLOOKUP(E22,Préroulés_Indica[],11,FALSE),"-")</f>
        <v>5</v>
      </c>
      <c r="B22" s="285" t="str">
        <f>IFERROR(VLOOKUP(E22,Préroulés_Indica[],12,FALSE),"-")</f>
        <v>x</v>
      </c>
      <c r="C22" s="166">
        <f>IFERROR(VLOOKUP(E22,Préroulés_Indica[],13,FALSE),"-")</f>
        <v>0.5</v>
      </c>
      <c r="D22" s="220" t="str">
        <f>IFERROR(VLOOKUP(E22,Préroulés_Indica[],14,FALSE),"-")</f>
        <v>g</v>
      </c>
      <c r="E22" s="855" t="s">
        <v>212</v>
      </c>
      <c r="F22" s="527" t="str">
        <f>IFERROR(VLOOKUP(E22,Préroulés_Indica[],6,FALSE),"-")</f>
        <v>Bud Lafleur</v>
      </c>
      <c r="G22" s="286">
        <f>IFERROR(VLOOKUP(E22,Préroulés_Indica[],16,FALSE),"-")</f>
        <v>22.9</v>
      </c>
      <c r="H22" s="170">
        <v>0.27</v>
      </c>
      <c r="I22" s="181"/>
      <c r="J22" s="229" t="str">
        <f>IFERROR(VLOOKUP(E22,Préroulés_Indica[],8,FALSE),"")</f>
        <v>Fruité / Sucre</v>
      </c>
      <c r="K22" s="173" t="str">
        <f>IFERROR(VLOOKUP(E22,Préroulés_Indica[],2,FALSE),"-")</f>
        <v>Qc</v>
      </c>
    </row>
    <row r="23" spans="1:11" ht="23.25">
      <c r="A23" s="164">
        <f>IFERROR(VLOOKUP(E23,Préroulés_Indica[],11,FALSE),"-")</f>
        <v>5</v>
      </c>
      <c r="B23" s="285" t="str">
        <f>IFERROR(VLOOKUP(E23,Préroulés_Indica[],12,FALSE),"-")</f>
        <v>x</v>
      </c>
      <c r="C23" s="166">
        <f>IFERROR(VLOOKUP(E23,Préroulés_Indica[],13,FALSE),"-")</f>
        <v>0.5</v>
      </c>
      <c r="D23" s="220" t="str">
        <f>IFERROR(VLOOKUP(E23,Préroulés_Indica[],14,FALSE),"-")</f>
        <v>g</v>
      </c>
      <c r="E23" s="198" t="s">
        <v>213</v>
      </c>
      <c r="F23" s="422" t="str">
        <f>IFERROR(VLOOKUP(E23,Préroulés_Indica[],6,FALSE),"-")</f>
        <v>1964</v>
      </c>
      <c r="G23" s="771">
        <f>IFERROR(VLOOKUP(E23,Préroulés_Indica[],16,FALSE),"-")</f>
        <v>23.9</v>
      </c>
      <c r="H23" s="170">
        <v>0.25</v>
      </c>
      <c r="I23" s="181"/>
      <c r="J23" s="229" t="str">
        <f>IFERROR(VLOOKUP(E23,Préroulés_Indica[],8,FALSE),"")</f>
        <v>Diesel / -</v>
      </c>
      <c r="K23" s="173" t="str">
        <f>IFERROR(VLOOKUP(E23,Préroulés_Indica[],2,FALSE),"-")</f>
        <v>-</v>
      </c>
    </row>
    <row r="24" spans="1:11" ht="23.25">
      <c r="A24" s="164">
        <f>IFERROR(VLOOKUP(E24,Préroulés_Indica[],11,FALSE),"-")</f>
        <v>5</v>
      </c>
      <c r="B24" s="285" t="str">
        <f>IFERROR(VLOOKUP(E24,Préroulés_Indica[],12,FALSE),"-")</f>
        <v>x</v>
      </c>
      <c r="C24" s="166">
        <f>IFERROR(VLOOKUP(E24,Préroulés_Indica[],13,FALSE),"-")</f>
        <v>0.5</v>
      </c>
      <c r="D24" s="220" t="str">
        <f>IFERROR(VLOOKUP(E24,Préroulés_Indica[],14,FALSE),"-")</f>
        <v>g</v>
      </c>
      <c r="E24" s="855" t="s">
        <v>131</v>
      </c>
      <c r="F24" s="371" t="str">
        <f>IFERROR(VLOOKUP(E24,Préroulés_Indica[],6,FALSE),"-")</f>
        <v>Tribal</v>
      </c>
      <c r="G24" s="771">
        <f>IFERROR(VLOOKUP(E24,Préroulés_Indica[],16,FALSE),"-")</f>
        <v>23</v>
      </c>
      <c r="H24" s="170">
        <v>0.25</v>
      </c>
      <c r="I24" s="181" t="s">
        <v>42</v>
      </c>
      <c r="J24" s="229" t="str">
        <f>IFERROR(VLOOKUP(E24,Préroulés_Indica[],8,FALSE),"")</f>
        <v>Diesel / Fruité</v>
      </c>
      <c r="K24" s="173" t="str">
        <f>IFERROR(VLOOKUP(E24,Préroulés_Indica[],2,FALSE),"-")</f>
        <v>Qc</v>
      </c>
    </row>
    <row r="25" spans="1:11" ht="23.25">
      <c r="A25" s="164">
        <f>IFERROR(VLOOKUP(E25,Préroulés_Indica[],11,FALSE),"-")</f>
        <v>5</v>
      </c>
      <c r="B25" s="285" t="str">
        <f>IFERROR(VLOOKUP(E25,Préroulés_Indica[],12,FALSE),"-")</f>
        <v>x</v>
      </c>
      <c r="C25" s="166">
        <f>IFERROR(VLOOKUP(E25,Préroulés_Indica[],13,FALSE),"-")</f>
        <v>0.5</v>
      </c>
      <c r="D25" s="220" t="str">
        <f>IFERROR(VLOOKUP(E25,Préroulés_Indica[],14,FALSE),"-")</f>
        <v>g</v>
      </c>
      <c r="E25" s="855" t="s">
        <v>132</v>
      </c>
      <c r="F25" s="422" t="str">
        <f>IFERROR(VLOOKUP(E25,Préroulés_Indica[],6,FALSE),"-")</f>
        <v>Tribal</v>
      </c>
      <c r="G25" s="286">
        <f>IFERROR(VLOOKUP(E25,Préroulés_Indica[],16,FALSE),"-")</f>
        <v>23</v>
      </c>
      <c r="H25" s="170">
        <v>0.24</v>
      </c>
      <c r="I25" s="181" t="s">
        <v>42</v>
      </c>
      <c r="J25" s="229" t="str">
        <f>IFERROR(VLOOKUP(E25,Préroulés_Indica[],8,FALSE),"")</f>
        <v>Épicé / Sucré</v>
      </c>
      <c r="K25" s="173" t="str">
        <f>IFERROR(VLOOKUP(E25,Préroulés_Indica[],2,FALSE),"-")</f>
        <v>Qc</v>
      </c>
    </row>
    <row r="26" spans="1:11" ht="23.25">
      <c r="A26" s="164">
        <f>IFERROR(VLOOKUP(E26,Préroulés_Indica[],11,FALSE),"-")</f>
        <v>5</v>
      </c>
      <c r="B26" s="285" t="str">
        <f>IFERROR(VLOOKUP(E26,Préroulés_Indica[],12,FALSE),"-")</f>
        <v>x</v>
      </c>
      <c r="C26" s="166">
        <f>IFERROR(VLOOKUP(E26,Préroulés_Indica[],13,FALSE),"-")</f>
        <v>0.5</v>
      </c>
      <c r="D26" s="220" t="str">
        <f>IFERROR(VLOOKUP(E26,Préroulés_Indica[],14,FALSE),"-")</f>
        <v>g</v>
      </c>
      <c r="E26" s="198" t="s">
        <v>133</v>
      </c>
      <c r="F26" s="422" t="str">
        <f>IFERROR(VLOOKUP(E26,Préroulés_Indica[],6,FALSE),"-")</f>
        <v>Tribal</v>
      </c>
      <c r="G26" s="286">
        <f>IFERROR(VLOOKUP(E26,Préroulés_Indica[],16,FALSE),"-")</f>
        <v>23</v>
      </c>
      <c r="H26" s="170">
        <v>0.23</v>
      </c>
      <c r="I26" s="181" t="s">
        <v>42</v>
      </c>
      <c r="J26" s="229" t="str">
        <f>IFERROR(VLOOKUP(E26,Préroulés_Indica[],8,FALSE),"")</f>
        <v>Diesel / Épicé</v>
      </c>
      <c r="K26" s="173" t="str">
        <f>IFERROR(VLOOKUP(E26,Préroulés_Indica[],2,FALSE),"-")</f>
        <v>Qc</v>
      </c>
    </row>
    <row r="27" spans="1:11" ht="23.25">
      <c r="A27" s="164">
        <f>IFERROR(VLOOKUP(E27,Préroulés_Indica[],11,FALSE),"-")</f>
        <v>6</v>
      </c>
      <c r="B27" s="285" t="str">
        <f>IFERROR(VLOOKUP(E27,Préroulés_Indica[],12,FALSE),"-")</f>
        <v>x</v>
      </c>
      <c r="C27" s="166">
        <f>IFERROR(VLOOKUP(E27,Préroulés_Indica[],13,FALSE),"-")</f>
        <v>0.35</v>
      </c>
      <c r="D27" s="220" t="str">
        <f>IFERROR(VLOOKUP(E27,Préroulés_Indica[],14,FALSE),"-")</f>
        <v>g</v>
      </c>
      <c r="E27" s="855" t="s">
        <v>134</v>
      </c>
      <c r="F27" s="422" t="str">
        <f>IFERROR(VLOOKUP(E27,Préroulés_Indica[],6,FALSE),"-")</f>
        <v>Fleurons</v>
      </c>
      <c r="G27" s="286">
        <f>IFERROR(VLOOKUP(E27,Préroulés_Indica[],16,FALSE),"-")</f>
        <v>17.5</v>
      </c>
      <c r="H27" s="170">
        <v>0.27</v>
      </c>
      <c r="I27" s="181"/>
      <c r="J27" s="229" t="str">
        <f>IFERROR(VLOOKUP(E27,Préroulés_Indica[],8,FALSE),"")</f>
        <v>- / -</v>
      </c>
      <c r="K27" s="173" t="str">
        <f>IFERROR(VLOOKUP(E27,Préroulés_Indica[],2,FALSE),"-")</f>
        <v>Qc</v>
      </c>
    </row>
    <row r="28" spans="1:11" ht="23.25">
      <c r="A28" s="164">
        <f>IFERROR(VLOOKUP(E28,Préroulés_Indica[],11,FALSE),"-")</f>
        <v>7</v>
      </c>
      <c r="B28" s="285" t="str">
        <f>IFERROR(VLOOKUP(E28,Préroulés_Indica[],12,FALSE),"-")</f>
        <v>x</v>
      </c>
      <c r="C28" s="166">
        <f>IFERROR(VLOOKUP(E28,Préroulés_Indica[],13,FALSE),"-")</f>
        <v>0.5</v>
      </c>
      <c r="D28" s="220" t="str">
        <f>IFERROR(VLOOKUP(E28,Préroulés_Indica[],14,FALSE),"-")</f>
        <v>g</v>
      </c>
      <c r="E28" s="198" t="s">
        <v>135</v>
      </c>
      <c r="F28" s="422" t="str">
        <f>IFERROR(VLOOKUP(E28,Préroulés_Indica[],6,FALSE),"-")</f>
        <v>San Rafael '71</v>
      </c>
      <c r="G28" s="286">
        <f>IFERROR(VLOOKUP(E28,Préroulés_Indica[],16,FALSE),"-")</f>
        <v>31.1</v>
      </c>
      <c r="H28" s="170">
        <v>0.26</v>
      </c>
      <c r="I28" s="181"/>
      <c r="J28" s="229" t="str">
        <f>IFERROR(VLOOKUP(E28,Préroulés_Indica[],8,FALSE),"")</f>
        <v>Fruité / Épicé</v>
      </c>
      <c r="K28" s="173" t="str">
        <f>IFERROR(VLOOKUP(E28,Préroulés_Indica[],2,FALSE),"-")</f>
        <v>-</v>
      </c>
    </row>
    <row r="29" spans="1:11" ht="23.25">
      <c r="A29" s="164">
        <f>IFERROR(VLOOKUP(E29,Préroulés_Indica[],11,FALSE),"-")</f>
        <v>7</v>
      </c>
      <c r="B29" s="285" t="str">
        <f>IFERROR(VLOOKUP(E29,Préroulés_Indica[],12,FALSE),"-")</f>
        <v>x</v>
      </c>
      <c r="C29" s="166">
        <f>IFERROR(VLOOKUP(E29,Préroulés_Indica[],13,FALSE),"-")</f>
        <v>0.5</v>
      </c>
      <c r="D29" s="220" t="str">
        <f>IFERROR(VLOOKUP(E29,Préroulés_Indica[],14,FALSE),"-")</f>
        <v>g</v>
      </c>
      <c r="E29" s="198" t="s">
        <v>136</v>
      </c>
      <c r="F29" s="422" t="str">
        <f>IFERROR(VLOOKUP(E29,Préroulés_Indica[],6,FALSE),"-")</f>
        <v>Daily Special</v>
      </c>
      <c r="G29" s="286">
        <f>IFERROR(VLOOKUP(E29,Préroulés_Indica[],16,FALSE),"-")</f>
        <v>24.6</v>
      </c>
      <c r="H29" s="170">
        <v>0.24</v>
      </c>
      <c r="I29" s="181"/>
      <c r="J29" s="229" t="str">
        <f>IFERROR(VLOOKUP(E29,Préroulés_Indica[],8,FALSE),"")</f>
        <v>Diesel / Épicé</v>
      </c>
      <c r="K29" s="173" t="str">
        <f>IFERROR(VLOOKUP(E29,Préroulés_Indica[],2,FALSE),"-")</f>
        <v>-</v>
      </c>
    </row>
    <row r="30" spans="1:11" ht="23.25">
      <c r="A30" s="164">
        <f>IFERROR(VLOOKUP(E30,Préroulés_Indica[],11,FALSE),"-")</f>
        <v>9</v>
      </c>
      <c r="B30" s="285" t="str">
        <f>IFERROR(VLOOKUP(E30,Préroulés_Indica[],12,FALSE),"-")</f>
        <v>x</v>
      </c>
      <c r="C30" s="166">
        <f>IFERROR(VLOOKUP(E30,Préroulés_Indica[],13,FALSE),"-")</f>
        <v>0.45</v>
      </c>
      <c r="D30" s="220" t="str">
        <f>IFERROR(VLOOKUP(E30,Préroulés_Indica[],14,FALSE),"-")</f>
        <v>g</v>
      </c>
      <c r="E30" s="198" t="s">
        <v>137</v>
      </c>
      <c r="F30" s="422" t="str">
        <f>IFERROR(VLOOKUP(E30,Préroulés_Indica[],6,FALSE),"-")</f>
        <v>Bleuh</v>
      </c>
      <c r="G30" s="286">
        <f>IFERROR(VLOOKUP(E30,Préroulés_Indica[],16,FALSE),"-")</f>
        <v>30</v>
      </c>
      <c r="H30" s="170">
        <v>0.28000000000000003</v>
      </c>
      <c r="I30" s="181"/>
      <c r="J30" s="229" t="str">
        <f>IFERROR(VLOOKUP(E30,Préroulés_Indica[],8,FALSE),"")</f>
        <v>- / -</v>
      </c>
      <c r="K30" s="173" t="str">
        <f>IFERROR(VLOOKUP(E30,Préroulés_Indica[],2,FALSE),"-")</f>
        <v>Qc</v>
      </c>
    </row>
    <row r="31" spans="1:11" ht="23.25">
      <c r="A31" s="164">
        <f>IFERROR(VLOOKUP(E31,Préroulés_Indica[],11,FALSE),"-")</f>
        <v>10</v>
      </c>
      <c r="B31" s="285" t="str">
        <f>IFERROR(VLOOKUP(E31,Préroulés_Indica[],12,FALSE),"-")</f>
        <v>x</v>
      </c>
      <c r="C31" s="166">
        <f>IFERROR(VLOOKUP(E31,Préroulés_Indica[],13,FALSE),"-")</f>
        <v>0.35</v>
      </c>
      <c r="D31" s="220" t="str">
        <f>IFERROR(VLOOKUP(E31,Préroulés_Indica[],14,FALSE),"-")</f>
        <v>g</v>
      </c>
      <c r="E31" s="855" t="s">
        <v>138</v>
      </c>
      <c r="F31" s="422" t="str">
        <f>IFERROR(VLOOKUP(E31,Préroulés_Indica[],6,FALSE),"-")</f>
        <v>Spinach</v>
      </c>
      <c r="G31" s="286">
        <f>IFERROR(VLOOKUP(E31,Préroulés_Indica[],16,FALSE),"-")</f>
        <v>24.5</v>
      </c>
      <c r="H31" s="170">
        <v>0.26</v>
      </c>
      <c r="I31" s="181"/>
      <c r="J31" s="229" t="str">
        <f>IFERROR(VLOOKUP(E31,Préroulés_Indica[],8,FALSE),"")</f>
        <v>Sucré / Fruité</v>
      </c>
      <c r="K31" s="173" t="str">
        <f>IFERROR(VLOOKUP(E31,Préroulés_Indica[],2,FALSE),"-")</f>
        <v>-</v>
      </c>
    </row>
    <row r="32" spans="1:11" ht="23.25">
      <c r="A32" s="164">
        <f>IFERROR(VLOOKUP(E32,Préroulés_Indica[],11,FALSE),"-")</f>
        <v>10</v>
      </c>
      <c r="B32" s="285" t="str">
        <f>IFERROR(VLOOKUP(E32,Préroulés_Indica[],12,FALSE),"-")</f>
        <v>x</v>
      </c>
      <c r="C32" s="166">
        <f>IFERROR(VLOOKUP(E32,Préroulés_Indica[],13,FALSE),"-")</f>
        <v>0.35</v>
      </c>
      <c r="D32" s="220" t="str">
        <f>IFERROR(VLOOKUP(E32,Préroulés_Indica[],14,FALSE),"-")</f>
        <v>g</v>
      </c>
      <c r="E32" s="855" t="s">
        <v>139</v>
      </c>
      <c r="F32" s="422" t="str">
        <f>IFERROR(VLOOKUP(E32,Préroulés_Indica[],6,FALSE),"-")</f>
        <v>Original Stash</v>
      </c>
      <c r="G32" s="286">
        <f>IFERROR(VLOOKUP(E32,Préroulés_Indica[],16,FALSE),"-")</f>
        <v>28.1</v>
      </c>
      <c r="H32" s="170">
        <v>0.22</v>
      </c>
      <c r="I32" s="181"/>
      <c r="J32" s="229" t="str">
        <f>IFERROR(VLOOKUP(E32,Préroulés_Indica[],8,FALSE),"")</f>
        <v xml:space="preserve">Mouffette / </v>
      </c>
      <c r="K32" s="173" t="str">
        <f>IFERROR(VLOOKUP(E32,Préroulés_Indica[],2,FALSE),"-")</f>
        <v>Qc</v>
      </c>
    </row>
    <row r="33" spans="1:17" ht="23.25">
      <c r="A33" s="164">
        <f>IFERROR(VLOOKUP(E33,Préroulés_Indica[],11,FALSE),"-")</f>
        <v>10</v>
      </c>
      <c r="B33" s="285" t="str">
        <f>IFERROR(VLOOKUP(E33,Préroulés_Indica[],12,FALSE),"-")</f>
        <v>x</v>
      </c>
      <c r="C33" s="166">
        <f>IFERROR(VLOOKUP(E33,Préroulés_Indica[],13,FALSE),"-")</f>
        <v>0.35</v>
      </c>
      <c r="D33" s="220" t="str">
        <f>IFERROR(VLOOKUP(E33,Préroulés_Indica[],14,FALSE),"-")</f>
        <v>g</v>
      </c>
      <c r="E33" s="855" t="s">
        <v>140</v>
      </c>
      <c r="F33" s="422" t="str">
        <f>IFERROR(VLOOKUP(E33,Préroulés_Indica[],6,FALSE),"-")</f>
        <v>Color Cannabis</v>
      </c>
      <c r="G33" s="286">
        <f>IFERROR(VLOOKUP(E33,Préroulés_Indica[],16,FALSE),"-")</f>
        <v>22.2</v>
      </c>
      <c r="H33" s="170">
        <v>0.2</v>
      </c>
      <c r="I33" s="181" t="s">
        <v>42</v>
      </c>
      <c r="J33" s="229" t="str">
        <f>IFERROR(VLOOKUP(E33,Préroulés_Indica[],8,FALSE),"")</f>
        <v>Fruité / Floral</v>
      </c>
      <c r="K33" s="173" t="str">
        <f>IFERROR(VLOOKUP(E33,Préroulés_Indica[],2,FALSE),"-")</f>
        <v>-</v>
      </c>
    </row>
    <row r="34" spans="1:17" ht="23.25">
      <c r="A34" s="164">
        <f>IFERROR(VLOOKUP(E34,Préroulés_Indica[],11,FALSE),"-")</f>
        <v>10</v>
      </c>
      <c r="B34" s="285" t="str">
        <f>IFERROR(VLOOKUP(E34,Préroulés_Indica[],12,FALSE),"-")</f>
        <v>x</v>
      </c>
      <c r="C34" s="166">
        <f>IFERROR(VLOOKUP(E34,Préroulés_Indica[],13,FALSE),"-")</f>
        <v>0.35</v>
      </c>
      <c r="D34" s="220" t="str">
        <f>IFERROR(VLOOKUP(E34,Préroulés_Indica[],14,FALSE),"-")</f>
        <v>g</v>
      </c>
      <c r="E34" s="198" t="s">
        <v>141</v>
      </c>
      <c r="F34" s="422" t="str">
        <f>IFERROR(VLOOKUP(E34,Préroulés_Indica[],6,FALSE),"-")</f>
        <v>Vert</v>
      </c>
      <c r="G34" s="286">
        <f>IFERROR(VLOOKUP(E34,Préroulés_Indica[],16,FALSE),"-")</f>
        <v>29.2</v>
      </c>
      <c r="H34" s="170">
        <v>0.04</v>
      </c>
      <c r="I34" s="181">
        <v>0.12</v>
      </c>
      <c r="J34" s="229" t="str">
        <f>IFERROR(VLOOKUP(E34,Préroulés_Indica[],8,FALSE),"")</f>
        <v>Sucré / Fruité</v>
      </c>
      <c r="K34" s="173" t="str">
        <f>IFERROR(VLOOKUP(E34,Préroulés_Indica[],2,FALSE),"-")</f>
        <v>Qc</v>
      </c>
    </row>
    <row r="35" spans="1:17" ht="23.25">
      <c r="A35" s="164">
        <f>IFERROR(VLOOKUP(E35,Préroulés_Indica[],11,FALSE),"-")</f>
        <v>12</v>
      </c>
      <c r="B35" s="285" t="str">
        <f>IFERROR(VLOOKUP(E35,Préroulés_Indica[],12,FALSE),"-")</f>
        <v>x</v>
      </c>
      <c r="C35" s="166">
        <f>IFERROR(VLOOKUP(E35,Préroulés_Indica[],13,FALSE),"-")</f>
        <v>0.5</v>
      </c>
      <c r="D35" s="220" t="str">
        <f>IFERROR(VLOOKUP(E35,Préroulés_Indica[],14,FALSE),"-")</f>
        <v>g</v>
      </c>
      <c r="E35" s="855" t="s">
        <v>58</v>
      </c>
      <c r="F35" s="422" t="str">
        <f>IFERROR(VLOOKUP(E35,Préroulés_Indica[],6,FALSE),"-")</f>
        <v>Hexo Plus</v>
      </c>
      <c r="G35" s="286">
        <f>IFERROR(VLOOKUP(E35,Préroulés_Indica[],16,FALSE),"-")</f>
        <v>46.7</v>
      </c>
      <c r="H35" s="170">
        <v>0.23</v>
      </c>
      <c r="I35" s="181"/>
      <c r="J35" s="229" t="str">
        <f>IFERROR(VLOOKUP(E35,Préroulés_Indica[],8,FALSE),"")</f>
        <v>Fruité / Épicé</v>
      </c>
      <c r="K35" s="173" t="str">
        <f>IFERROR(VLOOKUP(E35,Préroulés_Indica[],2,FALSE),"-")</f>
        <v>Qc</v>
      </c>
    </row>
    <row r="36" spans="1:17" ht="23.25">
      <c r="A36" s="164">
        <f>IFERROR(VLOOKUP(E36,Préroulés_Indica[],11,FALSE),"-")</f>
        <v>12</v>
      </c>
      <c r="B36" s="285" t="str">
        <f>IFERROR(VLOOKUP(E36,Préroulés_Indica[],12,FALSE),"-")</f>
        <v>x</v>
      </c>
      <c r="C36" s="166">
        <f>IFERROR(VLOOKUP(E36,Préroulés_Indica[],13,FALSE),"-")</f>
        <v>0.5</v>
      </c>
      <c r="D36" s="220" t="str">
        <f>IFERROR(VLOOKUP(E36,Préroulés_Indica[],14,FALSE),"-")</f>
        <v>g</v>
      </c>
      <c r="E36" s="855" t="s">
        <v>57</v>
      </c>
      <c r="F36" s="422" t="str">
        <f>IFERROR(VLOOKUP(E36,Préroulés_Indica[],6,FALSE),"-")</f>
        <v>QcGoldtech</v>
      </c>
      <c r="G36" s="286">
        <f>IFERROR(VLOOKUP(E36,Préroulés_Indica[],16,FALSE),"-")</f>
        <v>49.7</v>
      </c>
      <c r="H36" s="170">
        <v>0.22</v>
      </c>
      <c r="I36" s="181"/>
      <c r="J36" s="229" t="str">
        <f>IFERROR(VLOOKUP(E36,Préroulés_Indica[],8,FALSE),"")</f>
        <v>Terreux / Sucré</v>
      </c>
      <c r="K36" s="173" t="str">
        <f>IFERROR(VLOOKUP(E36,Préroulés_Indica[],2,FALSE),"-")</f>
        <v>Qc</v>
      </c>
    </row>
    <row r="37" spans="1:17" ht="23.25">
      <c r="A37" s="164">
        <f>IFERROR(VLOOKUP(E37,Préroulés_Indica[],11,FALSE),"-")</f>
        <v>14</v>
      </c>
      <c r="B37" s="285" t="str">
        <f>IFERROR(VLOOKUP(E37,Préroulés_Indica[],12,FALSE),"-")</f>
        <v>x</v>
      </c>
      <c r="C37" s="166">
        <f>IFERROR(VLOOKUP(E37,Préroulés_Indica[],13,FALSE),"-")</f>
        <v>0.5</v>
      </c>
      <c r="D37" s="220" t="str">
        <f>IFERROR(VLOOKUP(E37,Préroulés_Indica[],14,FALSE),"-")</f>
        <v>g</v>
      </c>
      <c r="E37" s="855" t="s">
        <v>142</v>
      </c>
      <c r="F37" s="422" t="str">
        <f>IFERROR(VLOOKUP(E37,Préroulés_Indica[],6,FALSE),"-")</f>
        <v>Shred</v>
      </c>
      <c r="G37" s="286">
        <f>IFERROR(VLOOKUP(E37,Préroulés_Indica[],16,FALSE),"-")</f>
        <v>43.9</v>
      </c>
      <c r="H37" s="170">
        <v>0.25</v>
      </c>
      <c r="I37" s="181"/>
      <c r="J37" s="229" t="str">
        <f>IFERROR(VLOOKUP(E37,Préroulés_Indica[],8,FALSE),"")</f>
        <v>Diesel / Moufette</v>
      </c>
      <c r="K37" s="173" t="str">
        <f>IFERROR(VLOOKUP(E37,Préroulés_Indica[],2,FALSE),"-")</f>
        <v>-</v>
      </c>
    </row>
    <row r="38" spans="1:17" ht="23.25" customHeight="1">
      <c r="A38" s="164">
        <f>IFERROR(VLOOKUP(E38,Préroulés_Indica[],11,FALSE),"-")</f>
        <v>20</v>
      </c>
      <c r="B38" s="285" t="str">
        <f>IFERROR(VLOOKUP(E38,Préroulés_Indica[],12,FALSE),"-")</f>
        <v>x</v>
      </c>
      <c r="C38" s="166">
        <f>IFERROR(VLOOKUP(E38,Préroulés_Indica[],13,FALSE),"-")</f>
        <v>0.35</v>
      </c>
      <c r="D38" s="220" t="str">
        <f>IFERROR(VLOOKUP(E38,Préroulés_Indica[],14,FALSE),"-")</f>
        <v>g</v>
      </c>
      <c r="E38" s="855" t="s">
        <v>143</v>
      </c>
      <c r="F38" s="422" t="str">
        <f>IFERROR(VLOOKUP(E38,Préroulés_Indica[],6,FALSE),"-")</f>
        <v>OMY</v>
      </c>
      <c r="G38" s="771">
        <f>IFERROR(VLOOKUP(E38,Préroulés_Indica[],16,FALSE),"-")</f>
        <v>64.099999999999994</v>
      </c>
      <c r="H38" s="170">
        <v>0.25</v>
      </c>
      <c r="I38" s="181" t="s">
        <v>42</v>
      </c>
      <c r="J38" s="229" t="str">
        <f>IFERROR(VLOOKUP(E38,Préroulés_Indica[],8,FALSE),"")</f>
        <v>Citronné / Épicé</v>
      </c>
      <c r="K38" s="173" t="str">
        <f>IFERROR(VLOOKUP(E38,Préroulés_Indica[],2,FALSE),"-")</f>
        <v>Qc</v>
      </c>
    </row>
    <row r="39" spans="1:17" ht="23.25" customHeight="1" thickBot="1">
      <c r="A39" s="15"/>
      <c r="B39" s="22"/>
      <c r="C39" s="44"/>
      <c r="D39" s="7"/>
      <c r="E39" s="7"/>
      <c r="F39" s="29"/>
      <c r="G39" s="29"/>
      <c r="H39" s="3"/>
    </row>
    <row r="40" spans="1:17" ht="37.5" customHeight="1" thickBot="1">
      <c r="A40" s="1355" t="s">
        <v>59</v>
      </c>
      <c r="B40" s="1356"/>
      <c r="C40" s="1356"/>
      <c r="D40" s="1356"/>
      <c r="E40" s="1356"/>
      <c r="F40" s="1356"/>
      <c r="G40" s="1356"/>
      <c r="H40" s="1356"/>
      <c r="I40" s="1356"/>
      <c r="J40" s="1356"/>
      <c r="K40" s="1357"/>
    </row>
    <row r="41" spans="1:17" ht="23.25" customHeight="1" thickBot="1">
      <c r="A41" s="1348" t="s">
        <v>28</v>
      </c>
      <c r="B41" s="1349"/>
      <c r="C41" s="1349"/>
      <c r="D41" s="1350"/>
      <c r="E41" s="877" t="s">
        <v>29</v>
      </c>
      <c r="F41" s="119" t="s">
        <v>30</v>
      </c>
      <c r="G41" s="92" t="s">
        <v>31</v>
      </c>
      <c r="H41" s="114" t="s">
        <v>32</v>
      </c>
      <c r="I41" s="92" t="s">
        <v>33</v>
      </c>
      <c r="J41" s="92" t="s">
        <v>34</v>
      </c>
      <c r="K41" s="119" t="s">
        <v>35</v>
      </c>
    </row>
    <row r="42" spans="1:17" ht="92.25" hidden="1">
      <c r="A42" s="94" t="s">
        <v>36</v>
      </c>
      <c r="B42" s="95" t="s">
        <v>37</v>
      </c>
      <c r="C42" s="96" t="s">
        <v>38</v>
      </c>
      <c r="D42" s="97" t="s">
        <v>39</v>
      </c>
      <c r="E42" s="879" t="s">
        <v>29</v>
      </c>
      <c r="F42" s="878" t="s">
        <v>40</v>
      </c>
      <c r="G42" s="101" t="s">
        <v>31</v>
      </c>
      <c r="H42" s="115" t="s">
        <v>32</v>
      </c>
      <c r="I42" s="118" t="s">
        <v>33</v>
      </c>
      <c r="J42" s="118" t="s">
        <v>34</v>
      </c>
      <c r="K42" s="120" t="s">
        <v>35</v>
      </c>
      <c r="L42" s="1351"/>
      <c r="M42" s="1351"/>
      <c r="N42" s="1351"/>
      <c r="O42" s="1351"/>
      <c r="P42" s="1351"/>
      <c r="Q42" s="1351"/>
    </row>
    <row r="43" spans="1:17" ht="22.5" customHeight="1">
      <c r="A43" s="177">
        <f>IFERROR(VLOOKUP(E43,Préroulés_Sativa[],11,FALSE),"-")</f>
        <v>1</v>
      </c>
      <c r="B43" s="183" t="str">
        <f>IFERROR(VLOOKUP(E43,Préroulés_Sativa[],12,FALSE),"-")</f>
        <v>x</v>
      </c>
      <c r="C43" s="287">
        <f>IFERROR(VLOOKUP(E43,Préroulés_Sativa[],13,FALSE),"-")</f>
        <v>1</v>
      </c>
      <c r="D43" s="372" t="str">
        <f>IFERROR(VLOOKUP(E43,Préroulés_Sativa[],14,FALSE),"-")</f>
        <v>g</v>
      </c>
      <c r="E43" s="198" t="s">
        <v>144</v>
      </c>
      <c r="F43" s="527" t="str">
        <f>IFERROR(VLOOKUP(E43,Préroulés_Sativa[],6,FALSE),"-")</f>
        <v>Bon Jak</v>
      </c>
      <c r="G43" s="231">
        <v>7.9</v>
      </c>
      <c r="H43" s="187">
        <v>0.25</v>
      </c>
      <c r="I43" s="170"/>
      <c r="J43" s="229" t="str">
        <f>IFERROR(VLOOKUP(E43,Préroulés_Sativa[],8,FALSE),"-")</f>
        <v>Citronné / Fruité</v>
      </c>
      <c r="K43" s="213" t="str">
        <f>IFERROR(VLOOKUP(E43,Préroulés_Sativa[],2,FALSE),"-")</f>
        <v>-</v>
      </c>
      <c r="L43" s="699"/>
      <c r="M43" s="699"/>
      <c r="N43" s="699"/>
      <c r="O43" s="699"/>
      <c r="P43" s="699"/>
      <c r="Q43" s="699"/>
    </row>
    <row r="44" spans="1:17" ht="22.5" customHeight="1">
      <c r="A44" s="177">
        <f>IFERROR(VLOOKUP(E44,Préroulés_Sativa[],11,FALSE),"-")</f>
        <v>1</v>
      </c>
      <c r="B44" s="183" t="str">
        <f>IFERROR(VLOOKUP(E44,Préroulés_Sativa[],12,FALSE),"-")</f>
        <v>x</v>
      </c>
      <c r="C44" s="287">
        <f>IFERROR(VLOOKUP(E44,Préroulés_Sativa[],13,FALSE),"-")</f>
        <v>1</v>
      </c>
      <c r="D44" s="372" t="str">
        <f>IFERROR(VLOOKUP(E44,Préroulés_Sativa[],14,FALSE),"-")</f>
        <v>g</v>
      </c>
      <c r="E44" s="198" t="s">
        <v>214</v>
      </c>
      <c r="F44" s="527" t="str">
        <f>IFERROR(VLOOKUP(E44,Préroulés_Sativa[],6,FALSE),"-")</f>
        <v>Spinach</v>
      </c>
      <c r="G44" s="231">
        <v>7.9</v>
      </c>
      <c r="H44" s="187">
        <v>0.25</v>
      </c>
      <c r="I44" s="170"/>
      <c r="J44" s="229" t="str">
        <f>IFERROR(VLOOKUP(E44,Préroulés_Sativa[],8,FALSE),"-")</f>
        <v>Sucré / Fruité</v>
      </c>
      <c r="K44" s="213" t="str">
        <f>IFERROR(VLOOKUP(E44,Préroulés_Sativa[],2,FALSE),"-")</f>
        <v>-</v>
      </c>
      <c r="L44" s="699"/>
      <c r="M44" s="699"/>
      <c r="N44" s="699"/>
      <c r="O44" s="699"/>
      <c r="P44" s="699"/>
      <c r="Q44" s="699"/>
    </row>
    <row r="45" spans="1:17" ht="22.5" customHeight="1">
      <c r="A45" s="177">
        <f>IFERROR(VLOOKUP(E45,Préroulés_Sativa[],11,FALSE),"-")</f>
        <v>1</v>
      </c>
      <c r="B45" s="183" t="str">
        <f>IFERROR(VLOOKUP(E45,Préroulés_Sativa[],12,FALSE),"-")</f>
        <v>x</v>
      </c>
      <c r="C45" s="287">
        <f>IFERROR(VLOOKUP(E45,Préroulés_Sativa[],13,FALSE),"-")</f>
        <v>1</v>
      </c>
      <c r="D45" s="372" t="str">
        <f>IFERROR(VLOOKUP(E45,Préroulés_Sativa[],14,FALSE),"-")</f>
        <v>g</v>
      </c>
      <c r="E45" s="198" t="s">
        <v>60</v>
      </c>
      <c r="F45" s="527" t="str">
        <f>IFERROR(VLOOKUP(E45,Préroulés_Sativa[],6,FALSE),"-")</f>
        <v>Good Supply</v>
      </c>
      <c r="G45" s="231">
        <v>8.6</v>
      </c>
      <c r="H45" s="187">
        <v>0.21</v>
      </c>
      <c r="I45" s="170"/>
      <c r="J45" s="229" t="str">
        <f>IFERROR(VLOOKUP(E45,Préroulés_Sativa[],8,FALSE),"-")</f>
        <v>Citronné / Terreux</v>
      </c>
      <c r="K45" s="213" t="str">
        <f>IFERROR(VLOOKUP(E45,Préroulés_Sativa[],2,FALSE),"-")</f>
        <v>-</v>
      </c>
      <c r="L45" s="699"/>
      <c r="M45" s="699"/>
      <c r="N45" s="699"/>
      <c r="O45" s="699"/>
      <c r="P45" s="699"/>
      <c r="Q45" s="699"/>
    </row>
    <row r="46" spans="1:17" ht="22.5" customHeight="1">
      <c r="A46" s="177">
        <f>IFERROR(VLOOKUP(E46,Préroulés_Sativa[],11,FALSE),"-")</f>
        <v>2</v>
      </c>
      <c r="B46" s="183" t="str">
        <f>IFERROR(VLOOKUP(E46,Préroulés_Sativa[],12,FALSE),"-")</f>
        <v>x</v>
      </c>
      <c r="C46" s="287">
        <f>IFERROR(VLOOKUP(E46,Préroulés_Sativa[],13,FALSE),"-")</f>
        <v>0.5</v>
      </c>
      <c r="D46" s="372" t="str">
        <f>IFERROR(VLOOKUP(E46,Préroulés_Sativa[],14,FALSE),"-")</f>
        <v>g</v>
      </c>
      <c r="E46" s="198" t="s">
        <v>145</v>
      </c>
      <c r="F46" s="527" t="str">
        <f>IFERROR(VLOOKUP(E46,Préroulés_Sativa[],6,FALSE),"-")</f>
        <v>Blakh</v>
      </c>
      <c r="G46" s="231">
        <v>12.1</v>
      </c>
      <c r="H46" s="187">
        <v>0.28999999999999998</v>
      </c>
      <c r="I46" s="170"/>
      <c r="J46" s="229" t="str">
        <f>IFERROR(VLOOKUP(E46,Préroulés_Sativa[],8,FALSE),"-")</f>
        <v>- / -</v>
      </c>
      <c r="K46" s="213" t="str">
        <f>IFERROR(VLOOKUP(E46,Préroulés_Sativa[],2,FALSE),"-")</f>
        <v>Qc</v>
      </c>
    </row>
    <row r="47" spans="1:17" ht="22.5" customHeight="1">
      <c r="A47" s="177">
        <f>IFERROR(VLOOKUP(E47,Préroulés_Sativa[],11,FALSE),"-")</f>
        <v>2</v>
      </c>
      <c r="B47" s="183" t="str">
        <f>IFERROR(VLOOKUP(E47,Préroulés_Sativa[],12,FALSE),"-")</f>
        <v>x</v>
      </c>
      <c r="C47" s="287">
        <f>IFERROR(VLOOKUP(E47,Préroulés_Sativa[],13,FALSE),"-")</f>
        <v>0.5</v>
      </c>
      <c r="D47" s="372" t="str">
        <f>IFERROR(VLOOKUP(E47,Préroulés_Sativa[],14,FALSE),"-")</f>
        <v>g</v>
      </c>
      <c r="E47" s="198" t="s">
        <v>146</v>
      </c>
      <c r="F47" s="527" t="str">
        <f>IFERROR(VLOOKUP(E47,Préroulés_Sativa[],6,FALSE),"-")</f>
        <v>7ACRES</v>
      </c>
      <c r="G47" s="231">
        <v>9.5</v>
      </c>
      <c r="H47" s="187">
        <v>0.18</v>
      </c>
      <c r="I47" s="170" t="s">
        <v>42</v>
      </c>
      <c r="J47" s="229" t="str">
        <f>IFERROR(VLOOKUP(E47,Préroulés_Sativa[],8,FALSE),"-")</f>
        <v>Sucré / Épicé</v>
      </c>
      <c r="K47" s="213" t="str">
        <f>IFERROR(VLOOKUP(E47,Préroulés_Sativa[],2,FALSE),"-")</f>
        <v>-</v>
      </c>
    </row>
    <row r="48" spans="1:17" ht="23.25" customHeight="1">
      <c r="A48" s="177">
        <f>IFERROR(VLOOKUP(E48,Préroulés_Sativa[],11,FALSE),"-")</f>
        <v>2</v>
      </c>
      <c r="B48" s="183" t="str">
        <f>IFERROR(VLOOKUP(E48,Préroulés_Sativa[],12,FALSE),"-")</f>
        <v>x</v>
      </c>
      <c r="C48" s="287">
        <f>IFERROR(VLOOKUP(E48,Préroulés_Sativa[],13,FALSE),"-")</f>
        <v>0.5</v>
      </c>
      <c r="D48" s="891" t="str">
        <f>IFERROR(VLOOKUP(E48,Préroulés_Sativa[],14,FALSE),"-")</f>
        <v>g</v>
      </c>
      <c r="E48" s="198" t="s">
        <v>215</v>
      </c>
      <c r="F48" s="527" t="str">
        <f>IFERROR(VLOOKUP(E48,Préroulés_Sativa[],6,FALSE),"-")</f>
        <v>Nueva+</v>
      </c>
      <c r="G48" s="498">
        <v>10</v>
      </c>
      <c r="H48" s="187">
        <v>0</v>
      </c>
      <c r="I48" s="170">
        <v>0.13</v>
      </c>
      <c r="J48" s="229" t="str">
        <f>IFERROR(VLOOKUP(E48,Préroulés_Sativa[],8,FALSE),"-")</f>
        <v>Boisé / Citronné</v>
      </c>
      <c r="K48" s="213" t="str">
        <f>IFERROR(VLOOKUP(E48,Préroulés_Sativa[],2,FALSE),"-")</f>
        <v>Qc</v>
      </c>
    </row>
    <row r="49" spans="1:11" ht="23.25" customHeight="1">
      <c r="A49" s="177">
        <f>IFERROR(VLOOKUP(E49,Préroulés_Sativa[],11,FALSE),"-")</f>
        <v>3</v>
      </c>
      <c r="B49" s="183" t="str">
        <f>IFERROR(VLOOKUP(E49,Préroulés_Sativa[],12,FALSE),"-")</f>
        <v>x</v>
      </c>
      <c r="C49" s="287">
        <f>IFERROR(VLOOKUP(E49,Préroulés_Sativa[],13,FALSE),"-")</f>
        <v>0.5</v>
      </c>
      <c r="D49" s="372" t="str">
        <f>IFERROR(VLOOKUP(E49,Préroulés_Sativa[],14,FALSE),"-")</f>
        <v>g</v>
      </c>
      <c r="E49" s="198" t="s">
        <v>147</v>
      </c>
      <c r="F49" s="527" t="str">
        <f>IFERROR(VLOOKUP(E49,Préroulés_Sativa[],6,FALSE),"-")</f>
        <v>5 Points Cannabis</v>
      </c>
      <c r="G49" s="231">
        <v>16.2</v>
      </c>
      <c r="H49" s="187">
        <v>0.28999999999999998</v>
      </c>
      <c r="I49" s="170"/>
      <c r="J49" s="229" t="str">
        <f>IFERROR(VLOOKUP(E49,Préroulés_Sativa[],8,FALSE),"-")</f>
        <v>Citronné / Terreux</v>
      </c>
      <c r="K49" s="213" t="str">
        <f>IFERROR(VLOOKUP(E49,Préroulés_Sativa[],2,FALSE),"-")</f>
        <v>Qc</v>
      </c>
    </row>
    <row r="50" spans="1:11" ht="23.25" customHeight="1">
      <c r="A50" s="177">
        <f>IFERROR(VLOOKUP(E50,Préroulés_Sativa[],11,FALSE),"-")</f>
        <v>3</v>
      </c>
      <c r="B50" s="183" t="str">
        <f>IFERROR(VLOOKUP(E50,Préroulés_Sativa[],12,FALSE),"-")</f>
        <v>x</v>
      </c>
      <c r="C50" s="287">
        <f>IFERROR(VLOOKUP(E50,Préroulés_Sativa[],13,FALSE),"-")</f>
        <v>0.5</v>
      </c>
      <c r="D50" s="372" t="str">
        <f>IFERROR(VLOOKUP(E50,Préroulés_Sativa[],14,FALSE),"-")</f>
        <v>g</v>
      </c>
      <c r="E50" s="198" t="s">
        <v>148</v>
      </c>
      <c r="F50" s="527" t="str">
        <f>IFERROR(VLOOKUP(E50,Préroulés_Sativa[],6,FALSE),"-")</f>
        <v>Weed Me</v>
      </c>
      <c r="G50" s="231">
        <v>16.899999999999999</v>
      </c>
      <c r="H50" s="187">
        <v>0.28999999999999998</v>
      </c>
      <c r="I50" s="170"/>
      <c r="J50" s="229" t="str">
        <f>IFERROR(VLOOKUP(E50,Préroulés_Sativa[],8,FALSE),"-")</f>
        <v>Épicé / Floral</v>
      </c>
      <c r="K50" s="213" t="str">
        <f>IFERROR(VLOOKUP(E50,Préroulés_Sativa[],2,FALSE),"-")</f>
        <v>-</v>
      </c>
    </row>
    <row r="51" spans="1:11" ht="23.25" customHeight="1">
      <c r="A51" s="177">
        <f>IFERROR(VLOOKUP(E51,Préroulés_Sativa[],11,FALSE),"-")</f>
        <v>3</v>
      </c>
      <c r="B51" s="183" t="str">
        <f>IFERROR(VLOOKUP(E51,Préroulés_Sativa[],12,FALSE),"-")</f>
        <v>x</v>
      </c>
      <c r="C51" s="287">
        <f>IFERROR(VLOOKUP(E51,Préroulés_Sativa[],13,FALSE),"-")</f>
        <v>0.5</v>
      </c>
      <c r="D51" s="372" t="str">
        <f>IFERROR(VLOOKUP(E51,Préroulés_Sativa[],14,FALSE),"-")</f>
        <v>g</v>
      </c>
      <c r="E51" s="198" t="s">
        <v>216</v>
      </c>
      <c r="F51" s="527" t="str">
        <f>IFERROR(VLOOKUP(E51,Préroulés_Sativa[],6,FALSE),"-")</f>
        <v>Fleurons</v>
      </c>
      <c r="G51" s="231">
        <v>11.4</v>
      </c>
      <c r="H51" s="187">
        <v>0.27</v>
      </c>
      <c r="I51" s="170"/>
      <c r="J51" s="229" t="str">
        <f>IFERROR(VLOOKUP(E51,Préroulés_Sativa[],8,FALSE),"-")</f>
        <v>- / -</v>
      </c>
      <c r="K51" s="213" t="str">
        <f>IFERROR(VLOOKUP(E51,Préroulés_Sativa[],2,FALSE),"-")</f>
        <v>Qc</v>
      </c>
    </row>
    <row r="52" spans="1:11" ht="23.25" customHeight="1">
      <c r="A52" s="177">
        <f>IFERROR(VLOOKUP(E52,Préroulés_Sativa[],11,FALSE),"-")</f>
        <v>3</v>
      </c>
      <c r="B52" s="183" t="str">
        <f>IFERROR(VLOOKUP(E52,Préroulés_Sativa[],12,FALSE),"-")</f>
        <v>x</v>
      </c>
      <c r="C52" s="287">
        <f>IFERROR(VLOOKUP(E52,Préroulés_Sativa[],13,FALSE),"-")</f>
        <v>0.5</v>
      </c>
      <c r="D52" s="372" t="str">
        <f>IFERROR(VLOOKUP(E52,Préroulés_Sativa[],14,FALSE),"-")</f>
        <v>g</v>
      </c>
      <c r="E52" s="198" t="s">
        <v>149</v>
      </c>
      <c r="F52" s="527" t="str">
        <f>IFERROR(VLOOKUP(E52,Préroulés_Sativa[],6,FALSE),"-")</f>
        <v>Carmel Cannabis</v>
      </c>
      <c r="G52" s="498">
        <v>23.4</v>
      </c>
      <c r="H52" s="187">
        <v>0.25</v>
      </c>
      <c r="I52" s="170" t="s">
        <v>42</v>
      </c>
      <c r="J52" s="229" t="str">
        <f>IFERROR(VLOOKUP(E52,Préroulés_Sativa[],8,FALSE),"-")</f>
        <v>Citronné</v>
      </c>
      <c r="K52" s="213" t="str">
        <f>IFERROR(VLOOKUP(E52,Préroulés_Sativa[],2,FALSE),"-")</f>
        <v>-</v>
      </c>
    </row>
    <row r="53" spans="1:11" ht="23.25" customHeight="1">
      <c r="A53" s="177">
        <f>IFERROR(VLOOKUP(E53,Préroulés_Sativa[],11,FALSE),"-")</f>
        <v>3</v>
      </c>
      <c r="B53" s="183" t="str">
        <f>IFERROR(VLOOKUP(E53,Préroulés_Sativa[],12,FALSE),"-")</f>
        <v>x</v>
      </c>
      <c r="C53" s="287">
        <f>IFERROR(VLOOKUP(E53,Préroulés_Sativa[],13,FALSE),"-")</f>
        <v>0.5</v>
      </c>
      <c r="D53" s="372" t="str">
        <f>IFERROR(VLOOKUP(E53,Préroulés_Sativa[],14,FALSE),"-")</f>
        <v>g</v>
      </c>
      <c r="E53" s="198" t="s">
        <v>150</v>
      </c>
      <c r="F53" s="527" t="str">
        <f>IFERROR(VLOOKUP(E53,Préroulés_Sativa[],6,FALSE),"-")</f>
        <v>Wô Là</v>
      </c>
      <c r="G53" s="231">
        <v>12</v>
      </c>
      <c r="H53" s="187">
        <v>0.25</v>
      </c>
      <c r="I53" s="170"/>
      <c r="J53" s="229" t="str">
        <f>IFERROR(VLOOKUP(E53,Préroulés_Sativa[],8,FALSE),"-")</f>
        <v>Citronné / Diesel</v>
      </c>
      <c r="K53" s="213" t="str">
        <f>IFERROR(VLOOKUP(E53,Préroulés_Sativa[],2,FALSE),"-")</f>
        <v>-</v>
      </c>
    </row>
    <row r="54" spans="1:11" ht="23.25" customHeight="1">
      <c r="A54" s="177">
        <f>IFERROR(VLOOKUP(E54,Préroulés_Sativa[],11,FALSE),"-")</f>
        <v>3</v>
      </c>
      <c r="B54" s="183" t="str">
        <f>IFERROR(VLOOKUP(E54,Préroulés_Sativa[],12,FALSE),"-")</f>
        <v>x</v>
      </c>
      <c r="C54" s="287">
        <f>IFERROR(VLOOKUP(E54,Préroulés_Sativa[],13,FALSE),"-")</f>
        <v>0.5</v>
      </c>
      <c r="D54" s="372" t="str">
        <f>IFERROR(VLOOKUP(E54,Préroulés_Sativa[],14,FALSE),"-")</f>
        <v>g</v>
      </c>
      <c r="E54" s="198" t="s">
        <v>151</v>
      </c>
      <c r="F54" s="527" t="str">
        <f>IFERROR(VLOOKUP(E54,Préroulés_Sativa[],6,FALSE),"-")</f>
        <v>Spinach</v>
      </c>
      <c r="G54" s="231">
        <v>11.9</v>
      </c>
      <c r="H54" s="187">
        <v>0.21</v>
      </c>
      <c r="I54" s="170"/>
      <c r="J54" s="229" t="str">
        <f>IFERROR(VLOOKUP(E54,Préroulés_Sativa[],8,FALSE),"-")</f>
        <v>Citronnée / Diesel</v>
      </c>
      <c r="K54" s="213" t="str">
        <f>IFERROR(VLOOKUP(E54,Préroulés_Sativa[],2,FALSE),"-")</f>
        <v>-</v>
      </c>
    </row>
    <row r="55" spans="1:11" ht="23.25" customHeight="1">
      <c r="A55" s="177">
        <f>IFERROR(VLOOKUP(E55,Préroulés_Sativa[],11,FALSE),"-")</f>
        <v>3</v>
      </c>
      <c r="B55" s="183" t="str">
        <f>IFERROR(VLOOKUP(E55,Préroulés_Sativa[],12,FALSE),"-")</f>
        <v>x</v>
      </c>
      <c r="C55" s="287">
        <f>IFERROR(VLOOKUP(E55,Préroulés_Sativa[],13,FALSE),"-")</f>
        <v>0.5</v>
      </c>
      <c r="D55" s="372" t="str">
        <f>IFERROR(VLOOKUP(E55,Préroulés_Sativa[],14,FALSE),"-")</f>
        <v>g</v>
      </c>
      <c r="E55" s="198" t="s">
        <v>152</v>
      </c>
      <c r="F55" s="527" t="str">
        <f>IFERROR(VLOOKUP(E55,Préroulés_Sativa[],6,FALSE),"-")</f>
        <v>Promenade</v>
      </c>
      <c r="G55" s="231">
        <v>9.9</v>
      </c>
      <c r="H55" s="187">
        <v>0.15</v>
      </c>
      <c r="I55" s="170"/>
      <c r="J55" s="229" t="str">
        <f>IFERROR(VLOOKUP(E55,Préroulés_Sativa[],8,FALSE),"-")</f>
        <v>Fruité / Citronné</v>
      </c>
      <c r="K55" s="213" t="str">
        <f>IFERROR(VLOOKUP(E55,Préroulés_Sativa[],2,FALSE),"-")</f>
        <v>-</v>
      </c>
    </row>
    <row r="56" spans="1:11" ht="23.25" customHeight="1">
      <c r="A56" s="177">
        <f>IFERROR(VLOOKUP(E56,Préroulés_Sativa[],11,FALSE),"-")</f>
        <v>3</v>
      </c>
      <c r="B56" s="183" t="str">
        <f>IFERROR(VLOOKUP(E56,Préroulés_Sativa[],12,FALSE),"-")</f>
        <v>x</v>
      </c>
      <c r="C56" s="287">
        <f>IFERROR(VLOOKUP(E56,Préroulés_Sativa[],13,FALSE),"-")</f>
        <v>0.5</v>
      </c>
      <c r="D56" s="372" t="str">
        <f>IFERROR(VLOOKUP(E56,Préroulés_Sativa[],14,FALSE),"-")</f>
        <v>g</v>
      </c>
      <c r="E56" s="198" t="s">
        <v>153</v>
      </c>
      <c r="F56" s="527" t="str">
        <f>IFERROR(VLOOKUP(E56,Préroulés_Sativa[],6,FALSE),"-")</f>
        <v>San Rafael '71</v>
      </c>
      <c r="G56" s="231">
        <v>17</v>
      </c>
      <c r="H56" s="187">
        <v>0.13</v>
      </c>
      <c r="I56" s="170" t="s">
        <v>42</v>
      </c>
      <c r="J56" s="229" t="str">
        <f>IFERROR(VLOOKUP(E56,Préroulés_Sativa[],8,FALSE),"-")</f>
        <v>Citronné / -</v>
      </c>
      <c r="K56" s="213" t="str">
        <f>IFERROR(VLOOKUP(E56,Préroulés_Sativa[],2,FALSE),"-")</f>
        <v>-</v>
      </c>
    </row>
    <row r="57" spans="1:11" ht="23.25" customHeight="1">
      <c r="A57" s="177">
        <f>IFERROR(VLOOKUP(E57,Préroulés_Sativa[],11,FALSE),"-")</f>
        <v>3</v>
      </c>
      <c r="B57" s="183" t="str">
        <f>IFERROR(VLOOKUP(E57,Préroulés_Sativa[],12,FALSE),"-")</f>
        <v>x</v>
      </c>
      <c r="C57" s="287">
        <f>IFERROR(VLOOKUP(E57,Préroulés_Sativa[],13,FALSE),"-")</f>
        <v>0.5</v>
      </c>
      <c r="D57" s="372" t="str">
        <f>IFERROR(VLOOKUP(E57,Préroulés_Sativa[],14,FALSE),"-")</f>
        <v>g</v>
      </c>
      <c r="E57" s="198" t="s">
        <v>154</v>
      </c>
      <c r="F57" s="527" t="str">
        <f>IFERROR(VLOOKUP(E57,Préroulés_Sativa[],6,FALSE),"-")</f>
        <v>Spinach</v>
      </c>
      <c r="G57" s="231">
        <v>11.9</v>
      </c>
      <c r="H57" s="187">
        <v>0.05</v>
      </c>
      <c r="I57" s="170">
        <v>0.09</v>
      </c>
      <c r="J57" s="229" t="str">
        <f>IFERROR(VLOOKUP(E57,Préroulés_Sativa[],8,FALSE),"-")</f>
        <v>Sucré / Épicé</v>
      </c>
      <c r="K57" s="213" t="str">
        <f>IFERROR(VLOOKUP(E57,Préroulés_Sativa[],2,FALSE),"-")</f>
        <v>-</v>
      </c>
    </row>
    <row r="58" spans="1:11" ht="23.25" customHeight="1">
      <c r="A58" s="177">
        <f>IFERROR(VLOOKUP(E58,Préroulés_Sativa[],11,FALSE),"-")</f>
        <v>3</v>
      </c>
      <c r="B58" s="183" t="str">
        <f>IFERROR(VLOOKUP(E58,Préroulés_Sativa[],12,FALSE),"-")</f>
        <v>x</v>
      </c>
      <c r="C58" s="179">
        <f>IFERROR(VLOOKUP(E58,Préroulés_Sativa[],13,FALSE),"-")</f>
        <v>0.33</v>
      </c>
      <c r="D58" s="214" t="str">
        <f>IFERROR(VLOOKUP(E58,Préroulés_Sativa[],14,FALSE),"-")</f>
        <v>g</v>
      </c>
      <c r="E58" s="198" t="s">
        <v>74</v>
      </c>
      <c r="F58" s="212" t="str">
        <f>IFERROR(VLOOKUP(E58,Préroulés_Sativa[],6,FALSE),"-")</f>
        <v>Solei</v>
      </c>
      <c r="G58" s="210">
        <v>9.4</v>
      </c>
      <c r="H58" s="187">
        <v>0</v>
      </c>
      <c r="I58" s="170">
        <v>0.13</v>
      </c>
      <c r="J58" s="229" t="str">
        <f>IFERROR(VLOOKUP(E58,Préroulés_Sativa[],8,FALSE),"-")</f>
        <v>Moufette / Épicé</v>
      </c>
      <c r="K58" s="213" t="str">
        <f>IFERROR(VLOOKUP(E58,Préroulés_Sativa[],2,FALSE),"-")</f>
        <v>-</v>
      </c>
    </row>
    <row r="59" spans="1:11" ht="23.25" customHeight="1">
      <c r="A59" s="177">
        <f>IFERROR(VLOOKUP(E59,Préroulés_Sativa[],11,FALSE),"-")</f>
        <v>5</v>
      </c>
      <c r="B59" s="183" t="str">
        <f>IFERROR(VLOOKUP(E59,Préroulés_Sativa[],12,FALSE),"-")</f>
        <v>x</v>
      </c>
      <c r="C59" s="287">
        <f>IFERROR(VLOOKUP(E59,Préroulés_Sativa[],13,FALSE),"-")</f>
        <v>0.5</v>
      </c>
      <c r="D59" s="372" t="str">
        <f>IFERROR(VLOOKUP(E59,Préroulés_Sativa[],14,FALSE),"-")</f>
        <v>g</v>
      </c>
      <c r="E59" s="198" t="s">
        <v>156</v>
      </c>
      <c r="F59" s="527" t="str">
        <f>IFERROR(VLOOKUP(E59,Préroulés_Sativa[],6,FALSE),"-")</f>
        <v>MTL Cannabis</v>
      </c>
      <c r="G59" s="231">
        <v>24.9</v>
      </c>
      <c r="H59" s="187">
        <v>0.28999999999999998</v>
      </c>
      <c r="I59" s="170"/>
      <c r="J59" s="229" t="str">
        <f>IFERROR(VLOOKUP(E59,Préroulés_Sativa[],8,FALSE),"-")</f>
        <v>Sucré / Fruité</v>
      </c>
      <c r="K59" s="213" t="str">
        <f>IFERROR(VLOOKUP(E59,Préroulés_Sativa[],2,FALSE),"-")</f>
        <v>Qc</v>
      </c>
    </row>
    <row r="60" spans="1:11" ht="23.25" customHeight="1">
      <c r="A60" s="177">
        <f>IFERROR(VLOOKUP(E60,Préroulés_Sativa[],11,FALSE),"-")</f>
        <v>5</v>
      </c>
      <c r="B60" s="183" t="str">
        <f>IFERROR(VLOOKUP(E60,Préroulés_Sativa[],12,FALSE),"-")</f>
        <v>x</v>
      </c>
      <c r="C60" s="287">
        <f>IFERROR(VLOOKUP(E60,Préroulés_Sativa[],13,FALSE),"-")</f>
        <v>0.33</v>
      </c>
      <c r="D60" s="372" t="str">
        <f>IFERROR(VLOOKUP(E60,Préroulés_Sativa[],14,FALSE),"-")</f>
        <v>g</v>
      </c>
      <c r="E60" s="198" t="s">
        <v>155</v>
      </c>
      <c r="F60" s="527" t="str">
        <f>IFERROR(VLOOKUP(E60,Préroulés_Sativa[],6,FALSE),"-")</f>
        <v>Pure Laine Cannabis</v>
      </c>
      <c r="G60" s="231">
        <v>13.4</v>
      </c>
      <c r="H60" s="187">
        <v>0.28999999999999998</v>
      </c>
      <c r="I60" s="170"/>
      <c r="J60" s="229" t="str">
        <f>IFERROR(VLOOKUP(E60,Préroulés_Sativa[],8,FALSE),"-")</f>
        <v>Floral / Citronné</v>
      </c>
      <c r="K60" s="213" t="str">
        <f>IFERROR(VLOOKUP(E60,Préroulés_Sativa[],2,FALSE),"-")</f>
        <v>Qc</v>
      </c>
    </row>
    <row r="61" spans="1:11" ht="23.25" customHeight="1">
      <c r="A61" s="177">
        <f>IFERROR(VLOOKUP(E61,Préroulés_Sativa[],11,FALSE),"-")</f>
        <v>5</v>
      </c>
      <c r="B61" s="183" t="str">
        <f>IFERROR(VLOOKUP(E61,Préroulés_Sativa[],12,FALSE),"-")</f>
        <v>x</v>
      </c>
      <c r="C61" s="287">
        <f>IFERROR(VLOOKUP(E61,Préroulés_Sativa[],13,FALSE),"-")</f>
        <v>0.5</v>
      </c>
      <c r="D61" s="372" t="str">
        <f>IFERROR(VLOOKUP(E61,Préroulés_Sativa[],14,FALSE),"-")</f>
        <v>g</v>
      </c>
      <c r="E61" s="198" t="s">
        <v>157</v>
      </c>
      <c r="F61" s="527" t="str">
        <f>IFERROR(VLOOKUP(E61,Préroulés_Sativa[],6,FALSE),"-")</f>
        <v>Ono Cannabis</v>
      </c>
      <c r="G61" s="231">
        <v>24.9</v>
      </c>
      <c r="H61" s="187">
        <v>0.28000000000000003</v>
      </c>
      <c r="I61" s="170"/>
      <c r="J61" s="229" t="str">
        <f>IFERROR(VLOOKUP(E61,Préroulés_Sativa[],8,FALSE),"-")</f>
        <v>Fruité / Sucré</v>
      </c>
      <c r="K61" s="213" t="str">
        <f>IFERROR(VLOOKUP(E61,Préroulés_Sativa[],2,FALSE),"-")</f>
        <v>Qc</v>
      </c>
    </row>
    <row r="62" spans="1:11" ht="23.25" customHeight="1">
      <c r="A62" s="177">
        <f>IFERROR(VLOOKUP(E62,Préroulés_Sativa[],11,FALSE),"-")</f>
        <v>5</v>
      </c>
      <c r="B62" s="183" t="str">
        <f>IFERROR(VLOOKUP(E62,Préroulés_Sativa[],12,FALSE),"-")</f>
        <v>x</v>
      </c>
      <c r="C62" s="287">
        <f>IFERROR(VLOOKUP(E62,Préroulés_Sativa[],13,FALSE),"-")</f>
        <v>0.5</v>
      </c>
      <c r="D62" s="372" t="str">
        <f>IFERROR(VLOOKUP(E62,Préroulés_Sativa[],14,FALSE),"-")</f>
        <v>g</v>
      </c>
      <c r="E62" s="198" t="s">
        <v>158</v>
      </c>
      <c r="F62" s="527" t="str">
        <f>IFERROR(VLOOKUP(E62,Préroulés_Sativa[],6,FALSE),"-")</f>
        <v>Blanh</v>
      </c>
      <c r="G62" s="231">
        <v>20.9</v>
      </c>
      <c r="H62" s="187">
        <v>0.28000000000000003</v>
      </c>
      <c r="I62" s="170"/>
      <c r="J62" s="229" t="str">
        <f>IFERROR(VLOOKUP(E62,Préroulés_Sativa[],8,FALSE),"-")</f>
        <v>- / -</v>
      </c>
      <c r="K62" s="213" t="str">
        <f>IFERROR(VLOOKUP(E62,Préroulés_Sativa[],2,FALSE),"-")</f>
        <v>Qc</v>
      </c>
    </row>
    <row r="63" spans="1:11" ht="23.25" customHeight="1">
      <c r="A63" s="177">
        <f>IFERROR(VLOOKUP(E63,Préroulés_Sativa[],11,FALSE),"-")</f>
        <v>5</v>
      </c>
      <c r="B63" s="183" t="str">
        <f>IFERROR(VLOOKUP(E63,Préroulés_Sativa[],12,FALSE),"-")</f>
        <v>x</v>
      </c>
      <c r="C63" s="287">
        <f>IFERROR(VLOOKUP(E63,Préroulés_Sativa[],13,FALSE),"-")</f>
        <v>0.3</v>
      </c>
      <c r="D63" s="891" t="str">
        <f>IFERROR(VLOOKUP(E63,Préroulés_Sativa[],14,FALSE),"-")</f>
        <v>g</v>
      </c>
      <c r="E63" s="198" t="s">
        <v>217</v>
      </c>
      <c r="F63" s="527" t="str">
        <f>IFERROR(VLOOKUP(E63,Préroulés_Sativa[],6,FALSE),"-")</f>
        <v>Simply Bare</v>
      </c>
      <c r="G63" s="498">
        <v>23.4</v>
      </c>
      <c r="H63" s="187">
        <v>0.27</v>
      </c>
      <c r="I63" s="170"/>
      <c r="J63" s="229" t="str">
        <f>IFERROR(VLOOKUP(E63,Préroulés_Sativa[],8,FALSE),"-")</f>
        <v>Fruité / -</v>
      </c>
      <c r="K63" s="213" t="str">
        <f>IFERROR(VLOOKUP(E63,Préroulés_Sativa[],2,FALSE),"-")</f>
        <v>-</v>
      </c>
    </row>
    <row r="64" spans="1:11" ht="23.25" customHeight="1">
      <c r="A64" s="177">
        <f>IFERROR(VLOOKUP(E64,Préroulés_Sativa[],11,FALSE),"-")</f>
        <v>5</v>
      </c>
      <c r="B64" s="183" t="str">
        <f>IFERROR(VLOOKUP(E64,Préroulés_Sativa[],12,FALSE),"-")</f>
        <v>x</v>
      </c>
      <c r="C64" s="287">
        <f>IFERROR(VLOOKUP(E64,Préroulés_Sativa[],13,FALSE),"-")</f>
        <v>0.5</v>
      </c>
      <c r="D64" s="372" t="str">
        <f>IFERROR(VLOOKUP(E64,Préroulés_Sativa[],14,FALSE),"-")</f>
        <v>g</v>
      </c>
      <c r="E64" s="198" t="s">
        <v>159</v>
      </c>
      <c r="F64" s="527" t="str">
        <f>IFERROR(VLOOKUP(E64,Préroulés_Sativa[],6,FALSE),"-")</f>
        <v>Nueva+</v>
      </c>
      <c r="G64" s="231">
        <v>30.1</v>
      </c>
      <c r="H64" s="187">
        <v>0.26</v>
      </c>
      <c r="I64" s="170" t="s">
        <v>42</v>
      </c>
      <c r="J64" s="229" t="str">
        <f>IFERROR(VLOOKUP(E64,Préroulés_Sativa[],8,FALSE),"-")</f>
        <v>Fruité / Sucré</v>
      </c>
      <c r="K64" s="213" t="str">
        <f>IFERROR(VLOOKUP(E64,Préroulés_Sativa[],2,FALSE),"-")</f>
        <v>Qc</v>
      </c>
    </row>
    <row r="65" spans="1:11" ht="23.25" customHeight="1">
      <c r="A65" s="177">
        <f>IFERROR(VLOOKUP(E65,Préroulés_Sativa[],11,FALSE),"-")</f>
        <v>5</v>
      </c>
      <c r="B65" s="183" t="str">
        <f>IFERROR(VLOOKUP(E65,Préroulés_Sativa[],12,FALSE),"-")</f>
        <v>x</v>
      </c>
      <c r="C65" s="287">
        <f>IFERROR(VLOOKUP(E65,Préroulés_Sativa[],13,FALSE),"-")</f>
        <v>0.5</v>
      </c>
      <c r="D65" s="372" t="str">
        <f>IFERROR(VLOOKUP(E65,Préroulés_Sativa[],14,FALSE),"-")</f>
        <v>g</v>
      </c>
      <c r="E65" s="198" t="s">
        <v>218</v>
      </c>
      <c r="F65" s="527" t="str">
        <f>IFERROR(VLOOKUP(E65,Préroulés_Sativa[],6,FALSE),"-")</f>
        <v>Ar.go</v>
      </c>
      <c r="G65" s="231">
        <v>19.8</v>
      </c>
      <c r="H65" s="187">
        <v>0.25</v>
      </c>
      <c r="I65" s="170"/>
      <c r="J65" s="229" t="str">
        <f>IFERROR(VLOOKUP(E65,Préroulés_Sativa[],8,FALSE),"-")</f>
        <v>Fruité / Sucre</v>
      </c>
      <c r="K65" s="213" t="str">
        <f>IFERROR(VLOOKUP(E65,Préroulés_Sativa[],2,FALSE),"-")</f>
        <v>Qc</v>
      </c>
    </row>
    <row r="66" spans="1:11" ht="23.25" customHeight="1">
      <c r="A66" s="177">
        <f>IFERROR(VLOOKUP(E66,Préroulés_Sativa[],11,FALSE),"-")</f>
        <v>5</v>
      </c>
      <c r="B66" s="183" t="str">
        <f>IFERROR(VLOOKUP(E66,Préroulés_Sativa[],12,FALSE),"-")</f>
        <v>x</v>
      </c>
      <c r="C66" s="287">
        <f>IFERROR(VLOOKUP(E66,Préroulés_Sativa[],13,FALSE),"-")</f>
        <v>0.5</v>
      </c>
      <c r="D66" s="372" t="str">
        <f>IFERROR(VLOOKUP(E66,Préroulés_Sativa[],14,FALSE),"-")</f>
        <v>g</v>
      </c>
      <c r="E66" s="198" t="s">
        <v>160</v>
      </c>
      <c r="F66" s="527" t="str">
        <f>IFERROR(VLOOKUP(E66,Préroulés_Sativa[],6,FALSE),"-")</f>
        <v>QcGoldtech</v>
      </c>
      <c r="G66" s="231">
        <v>19.600000000000001</v>
      </c>
      <c r="H66" s="187">
        <v>0.25</v>
      </c>
      <c r="I66" s="170"/>
      <c r="J66" s="229" t="str">
        <f>IFERROR(VLOOKUP(E66,Préroulés_Sativa[],8,FALSE),"-")</f>
        <v>Sucré / Boisé</v>
      </c>
      <c r="K66" s="213" t="str">
        <f>IFERROR(VLOOKUP(E66,Préroulés_Sativa[],2,FALSE),"-")</f>
        <v>Qc</v>
      </c>
    </row>
    <row r="67" spans="1:11" ht="23.25" customHeight="1">
      <c r="A67" s="177">
        <f>IFERROR(VLOOKUP(E67,Préroulés_Sativa[],11,FALSE),"-")</f>
        <v>5</v>
      </c>
      <c r="B67" s="183" t="str">
        <f>IFERROR(VLOOKUP(E67,Préroulés_Sativa[],12,FALSE),"-")</f>
        <v>x</v>
      </c>
      <c r="C67" s="287">
        <f>IFERROR(VLOOKUP(E67,Préroulés_Sativa[],13,FALSE),"-")</f>
        <v>0.5</v>
      </c>
      <c r="D67" s="372" t="str">
        <f>IFERROR(VLOOKUP(E67,Préroulés_Sativa[],14,FALSE),"-")</f>
        <v>g</v>
      </c>
      <c r="E67" s="198" t="s">
        <v>219</v>
      </c>
      <c r="F67" s="527" t="str">
        <f>IFERROR(VLOOKUP(E67,Préroulés_Sativa[],6,FALSE),"-")</f>
        <v>OMY</v>
      </c>
      <c r="G67" s="231">
        <v>19.899999999999999</v>
      </c>
      <c r="H67" s="187">
        <v>0.24</v>
      </c>
      <c r="I67" s="170"/>
      <c r="J67" s="229" t="str">
        <f>IFERROR(VLOOKUP(E67,Préroulés_Sativa[],8,FALSE),"-")</f>
        <v>Citronné / Diesel</v>
      </c>
      <c r="K67" s="213" t="str">
        <f>IFERROR(VLOOKUP(E67,Préroulés_Sativa[],2,FALSE),"-")</f>
        <v>Qc</v>
      </c>
    </row>
    <row r="68" spans="1:11" ht="23.25" customHeight="1">
      <c r="A68" s="177">
        <f>IFERROR(VLOOKUP(E68,Préroulés_Sativa[],11,FALSE),"-")</f>
        <v>5</v>
      </c>
      <c r="B68" s="183" t="str">
        <f>IFERROR(VLOOKUP(E68,Préroulés_Sativa[],12,FALSE),"-")</f>
        <v>x</v>
      </c>
      <c r="C68" s="287">
        <f>IFERROR(VLOOKUP(E68,Préroulés_Sativa[],13,FALSE),"-")</f>
        <v>0.5</v>
      </c>
      <c r="D68" s="372" t="str">
        <f>IFERROR(VLOOKUP(E68,Préroulés_Sativa[],14,FALSE),"-")</f>
        <v>g</v>
      </c>
      <c r="E68" s="198" t="s">
        <v>220</v>
      </c>
      <c r="F68" s="527" t="str">
        <f>IFERROR(VLOOKUP(E68,Préroulés_Sativa[],6,FALSE),"-")</f>
        <v>Retro Haze</v>
      </c>
      <c r="G68" s="231">
        <v>29.1</v>
      </c>
      <c r="H68" s="187">
        <v>0.22</v>
      </c>
      <c r="I68" s="170"/>
      <c r="J68" s="229" t="str">
        <f>IFERROR(VLOOKUP(E68,Préroulés_Sativa[],8,FALSE),"-")</f>
        <v>Épicé / Terreux</v>
      </c>
      <c r="K68" s="213" t="str">
        <f>IFERROR(VLOOKUP(E68,Préroulés_Sativa[],2,FALSE),"-")</f>
        <v>Qc</v>
      </c>
    </row>
    <row r="69" spans="1:11" ht="23.25" customHeight="1">
      <c r="A69" s="177">
        <f>IFERROR(VLOOKUP(E69,Préroulés_Sativa[],11,FALSE),"-")</f>
        <v>5</v>
      </c>
      <c r="B69" s="183" t="str">
        <f>IFERROR(VLOOKUP(E69,Préroulés_Sativa[],12,FALSE),"-")</f>
        <v>x</v>
      </c>
      <c r="C69" s="287">
        <f>IFERROR(VLOOKUP(E69,Préroulés_Sativa[],13,FALSE),"-")</f>
        <v>0.5</v>
      </c>
      <c r="D69" s="372" t="str">
        <f>IFERROR(VLOOKUP(E69,Préroulés_Sativa[],14,FALSE),"-")</f>
        <v>g</v>
      </c>
      <c r="E69" s="198" t="s">
        <v>77</v>
      </c>
      <c r="F69" s="527" t="str">
        <f>IFERROR(VLOOKUP(E69,Préroulés_Sativa[],6,FALSE),"-")</f>
        <v>QcGoldtech</v>
      </c>
      <c r="G69" s="231">
        <v>21.9</v>
      </c>
      <c r="H69" s="187">
        <v>0.22</v>
      </c>
      <c r="I69" s="170" t="s">
        <v>42</v>
      </c>
      <c r="J69" s="229" t="str">
        <f>IFERROR(VLOOKUP(E69,Préroulés_Sativa[],8,FALSE),"-")</f>
        <v>Épicé / Fruité</v>
      </c>
      <c r="K69" s="213" t="str">
        <f>IFERROR(VLOOKUP(E69,Préroulés_Sativa[],2,FALSE),"-")</f>
        <v>Qc</v>
      </c>
    </row>
    <row r="70" spans="1:11" ht="23.25" customHeight="1">
      <c r="A70" s="177">
        <f>IFERROR(VLOOKUP(E70,Préroulés_Sativa[],11,FALSE),"-")</f>
        <v>5</v>
      </c>
      <c r="B70" s="183" t="str">
        <f>IFERROR(VLOOKUP(E70,Préroulés_Sativa[],12,FALSE),"-")</f>
        <v>x</v>
      </c>
      <c r="C70" s="287">
        <f>IFERROR(VLOOKUP(E70,Préroulés_Sativa[],13,FALSE),"-")</f>
        <v>0.5</v>
      </c>
      <c r="D70" s="372" t="str">
        <f>IFERROR(VLOOKUP(E70,Préroulés_Sativa[],14,FALSE),"-")</f>
        <v>g</v>
      </c>
      <c r="E70" s="198" t="s">
        <v>221</v>
      </c>
      <c r="F70" s="527" t="str">
        <f>IFERROR(VLOOKUP(E70,Préroulés_Sativa[],6,FALSE),"-")</f>
        <v>Irony</v>
      </c>
      <c r="G70" s="231">
        <v>23.3</v>
      </c>
      <c r="H70" s="187">
        <v>0.2</v>
      </c>
      <c r="I70" s="170"/>
      <c r="J70" s="229" t="str">
        <f>IFERROR(VLOOKUP(E70,Préroulés_Sativa[],8,FALSE),"-")</f>
        <v>Épicé / Citronné</v>
      </c>
      <c r="K70" s="213" t="str">
        <f>IFERROR(VLOOKUP(E70,Préroulés_Sativa[],2,FALSE),"-")</f>
        <v>Qc</v>
      </c>
    </row>
    <row r="71" spans="1:11" ht="23.25" customHeight="1">
      <c r="A71" s="177">
        <f>IFERROR(VLOOKUP(E71,Préroulés_Sativa[],11,FALSE),"-")</f>
        <v>5</v>
      </c>
      <c r="B71" s="183" t="str">
        <f>IFERROR(VLOOKUP(E71,Préroulés_Sativa[],12,FALSE),"-")</f>
        <v>x</v>
      </c>
      <c r="C71" s="287">
        <f>IFERROR(VLOOKUP(E71,Préroulés_Sativa[],13,FALSE),"-")</f>
        <v>0.5</v>
      </c>
      <c r="D71" s="372" t="str">
        <f>IFERROR(VLOOKUP(E71,Préroulés_Sativa[],14,FALSE),"-")</f>
        <v>g</v>
      </c>
      <c r="E71" s="198" t="s">
        <v>161</v>
      </c>
      <c r="F71" s="527">
        <f>IFERROR(VLOOKUP(E71,Préroulés_Sativa[],6,FALSE),"-")</f>
        <v>1964</v>
      </c>
      <c r="G71" s="231">
        <v>23.9</v>
      </c>
      <c r="H71" s="187">
        <v>0.19</v>
      </c>
      <c r="I71" s="170"/>
      <c r="J71" s="229" t="str">
        <f>IFERROR(VLOOKUP(E71,Préroulés_Sativa[],8,FALSE),"-")</f>
        <v>Fruité / Sucré</v>
      </c>
      <c r="K71" s="213" t="str">
        <f>IFERROR(VLOOKUP(E71,Préroulés_Sativa[],2,FALSE),"-")</f>
        <v>-</v>
      </c>
    </row>
    <row r="72" spans="1:11" ht="23.25" customHeight="1">
      <c r="A72" s="177">
        <f>IFERROR(VLOOKUP(E72,Préroulés_Sativa[],11,FALSE),"-")</f>
        <v>5</v>
      </c>
      <c r="B72" s="183" t="str">
        <f>IFERROR(VLOOKUP(E72,Préroulés_Sativa[],12,FALSE),"-")</f>
        <v>x</v>
      </c>
      <c r="C72" s="287">
        <f>IFERROR(VLOOKUP(E72,Préroulés_Sativa[],13,FALSE),"-")</f>
        <v>0.5</v>
      </c>
      <c r="D72" s="372" t="str">
        <f>IFERROR(VLOOKUP(E72,Préroulés_Sativa[],14,FALSE),"-")</f>
        <v>g</v>
      </c>
      <c r="E72" s="198" t="s">
        <v>162</v>
      </c>
      <c r="F72" s="527" t="str">
        <f>IFERROR(VLOOKUP(E72,Préroulés_Sativa[],6,FALSE),"-")</f>
        <v>Bleuh Light</v>
      </c>
      <c r="G72" s="231">
        <v>25</v>
      </c>
      <c r="H72" s="187">
        <v>0</v>
      </c>
      <c r="I72" s="170">
        <v>0.18</v>
      </c>
      <c r="J72" s="229" t="str">
        <f>IFERROR(VLOOKUP(E72,Préroulés_Sativa[],8,FALSE),"-")</f>
        <v>Sucré / Épicé</v>
      </c>
      <c r="K72" s="213" t="str">
        <f>IFERROR(VLOOKUP(E72,Préroulés_Sativa[],2,FALSE),"-")</f>
        <v>-</v>
      </c>
    </row>
    <row r="73" spans="1:11" ht="23.25" customHeight="1">
      <c r="A73" s="177">
        <f>IFERROR(VLOOKUP(E73,Préroulés_Sativa[],11,FALSE),"-")</f>
        <v>6</v>
      </c>
      <c r="B73" s="183" t="str">
        <f>IFERROR(VLOOKUP(E73,Préroulés_Sativa[],12,FALSE),"-")</f>
        <v>x</v>
      </c>
      <c r="C73" s="287">
        <f>IFERROR(VLOOKUP(E73,Préroulés_Sativa[],13,FALSE),"-")</f>
        <v>0.6</v>
      </c>
      <c r="D73" s="372" t="str">
        <f>IFERROR(VLOOKUP(E73,Préroulés_Sativa[],14,FALSE),"-")</f>
        <v>g</v>
      </c>
      <c r="E73" s="198" t="s">
        <v>78</v>
      </c>
      <c r="F73" s="527" t="str">
        <f>IFERROR(VLOOKUP(E73,Préroulés_Sativa[],6,FALSE),"-")</f>
        <v>Fleurs de Lise</v>
      </c>
      <c r="G73" s="231">
        <v>34</v>
      </c>
      <c r="H73" s="187">
        <v>0.28999999999999998</v>
      </c>
      <c r="I73" s="170"/>
      <c r="J73" s="229" t="str">
        <f>IFERROR(VLOOKUP(E73,Préroulés_Sativa[],8,FALSE),"-")</f>
        <v>Diesel / Citronné</v>
      </c>
      <c r="K73" s="213" t="str">
        <f>IFERROR(VLOOKUP(E73,Préroulés_Sativa[],2,FALSE),"-")</f>
        <v>Qc</v>
      </c>
    </row>
    <row r="74" spans="1:11" ht="23.25" customHeight="1">
      <c r="A74" s="177">
        <f>IFERROR(VLOOKUP(E74,Préroulés_Sativa[],11,FALSE),"-")</f>
        <v>7</v>
      </c>
      <c r="B74" s="183" t="str">
        <f>IFERROR(VLOOKUP(E74,Préroulés_Sativa[],12,FALSE),"-")</f>
        <v>x</v>
      </c>
      <c r="C74" s="287">
        <f>IFERROR(VLOOKUP(E74,Préroulés_Sativa[],13,FALSE),"-")</f>
        <v>0.5</v>
      </c>
      <c r="D74" s="533" t="str">
        <f>IFERROR(VLOOKUP(E74,Préroulés_Sativa[],14,FALSE),"-")</f>
        <v>g</v>
      </c>
      <c r="E74" s="198" t="s">
        <v>163</v>
      </c>
      <c r="F74" s="290" t="str">
        <f>IFERROR(VLOOKUP(E74,Préroulés_Sativa[],6,FALSE),"-")</f>
        <v>Bud Lafleur</v>
      </c>
      <c r="G74" s="231">
        <v>32.9</v>
      </c>
      <c r="H74" s="187">
        <v>0.28999999999999998</v>
      </c>
      <c r="I74" s="170"/>
      <c r="J74" s="229" t="str">
        <f>IFERROR(VLOOKUP(E74,Préroulés_Sativa[],8,FALSE),"-")</f>
        <v>Sucré / Boisé</v>
      </c>
      <c r="K74" s="213" t="str">
        <f>IFERROR(VLOOKUP(E74,Préroulés_Sativa[],2,FALSE),"-")</f>
        <v>Qc</v>
      </c>
    </row>
    <row r="75" spans="1:11" ht="23.25">
      <c r="A75" s="177">
        <f>IFERROR(VLOOKUP(E75,Préroulés_Sativa[],11,FALSE),"-")</f>
        <v>7</v>
      </c>
      <c r="B75" s="183" t="str">
        <f>IFERROR(VLOOKUP(E75,Préroulés_Sativa[],12,FALSE),"-")</f>
        <v>x</v>
      </c>
      <c r="C75" s="287">
        <f>IFERROR(VLOOKUP(E75,Préroulés_Sativa[],13,FALSE),"-")</f>
        <v>0.5</v>
      </c>
      <c r="D75" s="891" t="str">
        <f>IFERROR(VLOOKUP(E75,Préroulés_Sativa[],14,FALSE),"-")</f>
        <v>g</v>
      </c>
      <c r="E75" s="198" t="s">
        <v>164</v>
      </c>
      <c r="F75" s="527" t="str">
        <f>IFERROR(VLOOKUP(E75,Préroulés_Sativa[],6,FALSE),"-")</f>
        <v>5 Points Cannabis</v>
      </c>
      <c r="G75" s="498">
        <v>27</v>
      </c>
      <c r="H75" s="187">
        <v>0.28000000000000003</v>
      </c>
      <c r="I75" s="170"/>
      <c r="J75" s="229" t="str">
        <f>IFERROR(VLOOKUP(E75,Préroulés_Sativa[],8,FALSE),"-")</f>
        <v>Épicé / Terreux</v>
      </c>
      <c r="K75" s="213" t="str">
        <f>IFERROR(VLOOKUP(E75,Préroulés_Sativa[],2,FALSE),"-")</f>
        <v>Qc</v>
      </c>
    </row>
    <row r="76" spans="1:11" ht="23.25">
      <c r="A76" s="177">
        <f>IFERROR(VLOOKUP(E76,Préroulés_Sativa[],11,FALSE),"-")</f>
        <v>7</v>
      </c>
      <c r="B76" s="183" t="str">
        <f>IFERROR(VLOOKUP(E76,Préroulés_Sativa[],12,FALSE),"-")</f>
        <v>x</v>
      </c>
      <c r="C76" s="287">
        <f>IFERROR(VLOOKUP(E76,Préroulés_Sativa[],13,FALSE),"-")</f>
        <v>0.5</v>
      </c>
      <c r="D76" s="372" t="str">
        <f>IFERROR(VLOOKUP(E76,Préroulés_Sativa[],14,FALSE),"-")</f>
        <v>g</v>
      </c>
      <c r="E76" s="198" t="s">
        <v>222</v>
      </c>
      <c r="F76" s="527" t="str">
        <f>IFERROR(VLOOKUP(E76,Préroulés_Sativa[],6,FALSE),"-")</f>
        <v>San Rafael '71</v>
      </c>
      <c r="G76" s="231">
        <v>31.1</v>
      </c>
      <c r="H76" s="187">
        <v>0.27</v>
      </c>
      <c r="I76" s="170"/>
      <c r="J76" s="229" t="str">
        <f>IFERROR(VLOOKUP(E76,Préroulés_Sativa[],8,FALSE),"-")</f>
        <v>Épicé / Fruité</v>
      </c>
      <c r="K76" s="213" t="str">
        <f>IFERROR(VLOOKUP(E76,Préroulés_Sativa[],2,FALSE),"-")</f>
        <v>-</v>
      </c>
    </row>
    <row r="77" spans="1:11" ht="23.25">
      <c r="A77" s="177">
        <f>IFERROR(VLOOKUP(E77,Préroulés_Sativa[],11,FALSE),"-")</f>
        <v>7</v>
      </c>
      <c r="B77" s="183" t="str">
        <f>IFERROR(VLOOKUP(E77,Préroulés_Sativa[],12,FALSE),"-")</f>
        <v>x</v>
      </c>
      <c r="C77" s="287">
        <f>IFERROR(VLOOKUP(E77,Préroulés_Sativa[],13,FALSE),"-")</f>
        <v>0.5</v>
      </c>
      <c r="D77" s="372" t="str">
        <f>IFERROR(VLOOKUP(E77,Préroulés_Sativa[],14,FALSE),"-")</f>
        <v>g</v>
      </c>
      <c r="E77" s="198" t="s">
        <v>79</v>
      </c>
      <c r="F77" s="527" t="str">
        <f>IFERROR(VLOOKUP(E77,Préroulés_Sativa[],6,FALSE),"-")</f>
        <v>Good Supply</v>
      </c>
      <c r="G77" s="231">
        <v>29.9</v>
      </c>
      <c r="H77" s="187">
        <v>0.22</v>
      </c>
      <c r="I77" s="170"/>
      <c r="J77" s="229" t="str">
        <f>IFERROR(VLOOKUP(E77,Préroulés_Sativa[],8,FALSE),"-")</f>
        <v>Citronné / Terreux</v>
      </c>
      <c r="K77" s="213" t="str">
        <f>IFERROR(VLOOKUP(E77,Préroulés_Sativa[],2,FALSE),"-")</f>
        <v>-</v>
      </c>
    </row>
    <row r="78" spans="1:11" ht="23.25">
      <c r="A78" s="177">
        <f>IFERROR(VLOOKUP(E78,Préroulés_Sativa[],11,FALSE),"-")</f>
        <v>7</v>
      </c>
      <c r="B78" s="183" t="str">
        <f>IFERROR(VLOOKUP(E78,Préroulés_Sativa[],12,FALSE),"-")</f>
        <v>x</v>
      </c>
      <c r="C78" s="287">
        <f>IFERROR(VLOOKUP(E78,Préroulés_Sativa[],13,FALSE),"-")</f>
        <v>0.3</v>
      </c>
      <c r="D78" s="372" t="str">
        <f>IFERROR(VLOOKUP(E78,Préroulés_Sativa[],14,FALSE),"-")</f>
        <v>g</v>
      </c>
      <c r="E78" s="198" t="s">
        <v>80</v>
      </c>
      <c r="F78" s="527" t="str">
        <f>IFERROR(VLOOKUP(E78,Préroulés_Sativa[],6,FALSE),"-")</f>
        <v>Daily Special</v>
      </c>
      <c r="G78" s="231">
        <v>16</v>
      </c>
      <c r="H78" s="187">
        <v>0.21</v>
      </c>
      <c r="I78" s="170"/>
      <c r="J78" s="229" t="str">
        <f>IFERROR(VLOOKUP(E78,Préroulés_Sativa[],8,FALSE),"-")</f>
        <v>- / -</v>
      </c>
      <c r="K78" s="213" t="str">
        <f>IFERROR(VLOOKUP(E78,Préroulés_Sativa[],2,FALSE),"-")</f>
        <v>-</v>
      </c>
    </row>
    <row r="79" spans="1:11" ht="23.25">
      <c r="A79" s="177">
        <f>IFERROR(VLOOKUP(E79,Préroulés_Sativa[],11,FALSE),"-")</f>
        <v>8</v>
      </c>
      <c r="B79" s="183" t="str">
        <f>IFERROR(VLOOKUP(E79,Préroulés_Sativa[],12,FALSE),"-")</f>
        <v>x</v>
      </c>
      <c r="C79" s="287">
        <f>IFERROR(VLOOKUP(E79,Préroulés_Sativa[],13,FALSE),"-")</f>
        <v>0.35</v>
      </c>
      <c r="D79" s="372" t="str">
        <f>IFERROR(VLOOKUP(E79,Préroulés_Sativa[],14,FALSE),"-")</f>
        <v>g</v>
      </c>
      <c r="E79" s="198" t="s">
        <v>165</v>
      </c>
      <c r="F79" s="527" t="str">
        <f>IFERROR(VLOOKUP(E79,Préroulés_Sativa[],6,FALSE),"-")</f>
        <v>Wio</v>
      </c>
      <c r="G79" s="231">
        <v>28.7</v>
      </c>
      <c r="H79" s="187">
        <v>0.09</v>
      </c>
      <c r="I79" s="170">
        <v>0.13</v>
      </c>
      <c r="J79" s="229" t="str">
        <f>IFERROR(VLOOKUP(E79,Préroulés_Sativa[],8,FALSE),"-")</f>
        <v>Citronné / Fruité</v>
      </c>
      <c r="K79" s="213" t="str">
        <f>IFERROR(VLOOKUP(E79,Préroulés_Sativa[],2,FALSE),"-")</f>
        <v>Qc</v>
      </c>
    </row>
    <row r="80" spans="1:11" ht="23.25">
      <c r="A80" s="177">
        <f>IFERROR(VLOOKUP(E80,Préroulés_Sativa[],11,FALSE),"-")</f>
        <v>10</v>
      </c>
      <c r="B80" s="183" t="str">
        <f>IFERROR(VLOOKUP(E80,Préroulés_Sativa[],12,FALSE),"-")</f>
        <v>x</v>
      </c>
      <c r="C80" s="287">
        <f>IFERROR(VLOOKUP(E80,Préroulés_Sativa[],13,FALSE),"-")</f>
        <v>0.35</v>
      </c>
      <c r="D80" s="208" t="str">
        <f>IFERROR(VLOOKUP(E80,Préroulés_Sativa[],14,FALSE),"-")</f>
        <v>g</v>
      </c>
      <c r="E80" s="198" t="s">
        <v>166</v>
      </c>
      <c r="F80" s="527" t="str">
        <f>IFERROR(VLOOKUP(E80,Préroulés_Sativa[],6,FALSE),"-")</f>
        <v>Fleurs de Lise</v>
      </c>
      <c r="G80" s="231">
        <v>34.200000000000003</v>
      </c>
      <c r="H80" s="187">
        <v>0.28999999999999998</v>
      </c>
      <c r="I80" s="170" t="s">
        <v>42</v>
      </c>
      <c r="J80" s="229" t="str">
        <f>IFERROR(VLOOKUP(E80,Préroulés_Sativa[],8,FALSE),"-")</f>
        <v>Diesel / CItronné</v>
      </c>
      <c r="K80" s="213" t="str">
        <f>IFERROR(VLOOKUP(E80,Préroulés_Sativa[],2,FALSE),"-")</f>
        <v>Qc</v>
      </c>
    </row>
    <row r="81" spans="1:11" ht="23.25">
      <c r="A81" s="177">
        <f>IFERROR(VLOOKUP(E81,Préroulés_Sativa[],11,FALSE),"-")</f>
        <v>10</v>
      </c>
      <c r="B81" s="183" t="str">
        <f>IFERROR(VLOOKUP(E81,Préroulés_Sativa[],12,FALSE),"-")</f>
        <v>x</v>
      </c>
      <c r="C81" s="287">
        <f>IFERROR(VLOOKUP(E81,Préroulés_Sativa[],13,FALSE),"-")</f>
        <v>0.33</v>
      </c>
      <c r="D81" s="208" t="str">
        <f>IFERROR(VLOOKUP(E81,Préroulés_Sativa[],14,FALSE),"-")</f>
        <v>g</v>
      </c>
      <c r="E81" s="198" t="s">
        <v>167</v>
      </c>
      <c r="F81" s="527" t="str">
        <f>IFERROR(VLOOKUP(E81,Préroulés_Sativa[],6,FALSE),"-")</f>
        <v>Canaca</v>
      </c>
      <c r="G81" s="231">
        <v>25</v>
      </c>
      <c r="H81" s="187">
        <v>0.2</v>
      </c>
      <c r="I81" s="170" t="s">
        <v>42</v>
      </c>
      <c r="J81" s="229" t="str">
        <f>IFERROR(VLOOKUP(E81,Préroulés_Sativa[],8,FALSE),"-")</f>
        <v>Fruité / Sucré</v>
      </c>
      <c r="K81" s="213" t="str">
        <f>IFERROR(VLOOKUP(E81,Préroulés_Sativa[],2,FALSE),"-")</f>
        <v>-</v>
      </c>
    </row>
    <row r="82" spans="1:11" ht="23.25">
      <c r="A82" s="177">
        <f>IFERROR(VLOOKUP(E82,Préroulés_Sativa[],11,FALSE),"-")</f>
        <v>10</v>
      </c>
      <c r="B82" s="183" t="str">
        <f>IFERROR(VLOOKUP(E82,Préroulés_Sativa[],12,FALSE),"-")</f>
        <v>x</v>
      </c>
      <c r="C82" s="287">
        <f>IFERROR(VLOOKUP(E82,Préroulés_Sativa[],13,FALSE),"-")</f>
        <v>0.5</v>
      </c>
      <c r="D82" s="208" t="str">
        <f>IFERROR(VLOOKUP(E82,Préroulés_Sativa[],14,FALSE),"-")</f>
        <v>g</v>
      </c>
      <c r="E82" s="198" t="s">
        <v>223</v>
      </c>
      <c r="F82" s="527" t="str">
        <f>IFERROR(VLOOKUP(E82,Préroulés_Sativa[],6,FALSE),"-")</f>
        <v>Pure Trichomes</v>
      </c>
      <c r="G82" s="231">
        <v>27.1</v>
      </c>
      <c r="H82" s="187">
        <v>0</v>
      </c>
      <c r="I82" s="170">
        <v>0.14000000000000001</v>
      </c>
      <c r="J82" s="229" t="str">
        <f>IFERROR(VLOOKUP(E82,Préroulés_Sativa[],8,FALSE),"-")</f>
        <v>Floral / -</v>
      </c>
      <c r="K82" s="213" t="str">
        <f>IFERROR(VLOOKUP(E82,Préroulés_Sativa[],2,FALSE),"-")</f>
        <v>Qc</v>
      </c>
    </row>
    <row r="83" spans="1:11" ht="23.25">
      <c r="A83" s="177">
        <f>IFERROR(VLOOKUP(E83,Préroulés_Sativa[],11,FALSE),"-")</f>
        <v>12</v>
      </c>
      <c r="B83" s="183" t="str">
        <f>IFERROR(VLOOKUP(E83,Préroulés_Sativa[],12,FALSE),"-")</f>
        <v>x</v>
      </c>
      <c r="C83" s="287">
        <f>IFERROR(VLOOKUP(E83,Préroulés_Sativa[],13,FALSE),"-")</f>
        <v>0.5</v>
      </c>
      <c r="D83" s="372" t="str">
        <f>IFERROR(VLOOKUP(E83,Préroulés_Sativa[],14,FALSE),"-")</f>
        <v>g</v>
      </c>
      <c r="E83" s="198" t="s">
        <v>224</v>
      </c>
      <c r="F83" s="527" t="str">
        <f>IFERROR(VLOOKUP(E83,Préroulés_Sativa[],6,FALSE),"-")</f>
        <v>Original Stash</v>
      </c>
      <c r="G83" s="231">
        <v>39.9</v>
      </c>
      <c r="H83" s="187">
        <v>0.26</v>
      </c>
      <c r="I83" s="170"/>
      <c r="J83" s="229" t="str">
        <f>IFERROR(VLOOKUP(E83,Préroulés_Sativa[],8,FALSE),"-")</f>
        <v>Fromagé / Diesel</v>
      </c>
      <c r="K83" s="213" t="str">
        <f>IFERROR(VLOOKUP(E83,Préroulés_Sativa[],2,FALSE),"-")</f>
        <v>-</v>
      </c>
    </row>
    <row r="84" spans="1:11" ht="23.25">
      <c r="A84" s="177">
        <f>IFERROR(VLOOKUP(E84,Préroulés_Sativa[],11,FALSE),"-")</f>
        <v>14</v>
      </c>
      <c r="B84" s="183" t="str">
        <f>IFERROR(VLOOKUP(E84,Préroulés_Sativa[],12,FALSE),"-")</f>
        <v>x</v>
      </c>
      <c r="C84" s="287">
        <f>IFERROR(VLOOKUP(E84,Préroulés_Sativa[],13,FALSE),"-")</f>
        <v>0.5</v>
      </c>
      <c r="D84" s="208" t="str">
        <f>IFERROR(VLOOKUP(E84,Préroulés_Sativa[],14,FALSE),"-")</f>
        <v>g</v>
      </c>
      <c r="E84" s="198" t="s">
        <v>169</v>
      </c>
      <c r="F84" s="527" t="str">
        <f>IFERROR(VLOOKUP(E84,Préroulés_Sativa[],6,FALSE),"-")</f>
        <v>Grindh</v>
      </c>
      <c r="G84" s="231">
        <v>43.9</v>
      </c>
      <c r="H84" s="187">
        <v>0.28000000000000003</v>
      </c>
      <c r="I84" s="170" t="s">
        <v>42</v>
      </c>
      <c r="J84" s="229" t="str">
        <f>IFERROR(VLOOKUP(E84,Préroulés_Sativa[],8,FALSE),"-")</f>
        <v>- / -</v>
      </c>
      <c r="K84" s="213" t="str">
        <f>IFERROR(VLOOKUP(E84,Préroulés_Sativa[],2,FALSE),"-")</f>
        <v>Qc</v>
      </c>
    </row>
    <row r="85" spans="1:11" ht="23.25">
      <c r="A85" s="177">
        <f>IFERROR(VLOOKUP(E85,Préroulés_Sativa[],11,FALSE),"-")</f>
        <v>14</v>
      </c>
      <c r="B85" s="183" t="str">
        <f>IFERROR(VLOOKUP(E85,Préroulés_Sativa[],12,FALSE),"-")</f>
        <v>x</v>
      </c>
      <c r="C85" s="287">
        <f>IFERROR(VLOOKUP(E85,Préroulés_Sativa[],13,FALSE),"-")</f>
        <v>0.5</v>
      </c>
      <c r="D85" s="372" t="str">
        <f>IFERROR(VLOOKUP(E85,Préroulés_Sativa[],14,FALSE),"-")</f>
        <v>g</v>
      </c>
      <c r="E85" s="198" t="s">
        <v>225</v>
      </c>
      <c r="F85" s="527" t="str">
        <f>IFERROR(VLOOKUP(E85,Préroulés_Sativa[],6,FALSE),"-")</f>
        <v>Highly Dutch Organic</v>
      </c>
      <c r="G85" s="231">
        <v>47</v>
      </c>
      <c r="H85" s="187">
        <v>0.26</v>
      </c>
      <c r="I85" s="170"/>
      <c r="J85" s="229" t="str">
        <f>IFERROR(VLOOKUP(E85,Préroulés_Sativa[],8,FALSE),"-")</f>
        <v>- / -</v>
      </c>
      <c r="K85" s="213" t="str">
        <f>IFERROR(VLOOKUP(E85,Préroulés_Sativa[],2,FALSE),"-")</f>
        <v>-</v>
      </c>
    </row>
    <row r="86" spans="1:11" ht="23.25">
      <c r="A86" s="177">
        <f>IFERROR(VLOOKUP(E86,Préroulés_Sativa[],11,FALSE),"-")</f>
        <v>14</v>
      </c>
      <c r="B86" s="183" t="str">
        <f>IFERROR(VLOOKUP(E86,Préroulés_Sativa[],12,FALSE),"-")</f>
        <v>x</v>
      </c>
      <c r="C86" s="287">
        <f>IFERROR(VLOOKUP(E86,Préroulés_Sativa[],13,FALSE),"-")</f>
        <v>0.5</v>
      </c>
      <c r="D86" s="372" t="str">
        <f>IFERROR(VLOOKUP(E86,Préroulés_Sativa[],14,FALSE),"-")</f>
        <v>g</v>
      </c>
      <c r="E86" s="198" t="s">
        <v>114</v>
      </c>
      <c r="F86" s="527" t="str">
        <f>IFERROR(VLOOKUP(E86,Préroulés_Sativa[],6,FALSE),"-")</f>
        <v>Shred</v>
      </c>
      <c r="G86" s="231">
        <v>43.9</v>
      </c>
      <c r="H86" s="187">
        <v>0.24</v>
      </c>
      <c r="I86" s="170"/>
      <c r="J86" s="229" t="str">
        <f>IFERROR(VLOOKUP(E86,Préroulés_Sativa[],8,FALSE),"-")</f>
        <v>Citronné / Sucré</v>
      </c>
      <c r="K86" s="213" t="str">
        <f>IFERROR(VLOOKUP(E86,Préroulés_Sativa[],2,FALSE),"-")</f>
        <v>-</v>
      </c>
    </row>
    <row r="87" spans="1:11" ht="23.25">
      <c r="A87" s="177">
        <f>IFERROR(VLOOKUP(E87,Préroulés_Sativa[],11,FALSE),"-")</f>
        <v>14</v>
      </c>
      <c r="B87" s="183" t="str">
        <f>IFERROR(VLOOKUP(E87,Préroulés_Sativa[],12,FALSE),"-")</f>
        <v>x</v>
      </c>
      <c r="C87" s="287">
        <f>IFERROR(VLOOKUP(E87,Préroulés_Sativa[],13,FALSE),"-")</f>
        <v>0.6</v>
      </c>
      <c r="D87" s="208" t="str">
        <f>IFERROR(VLOOKUP(E87,Préroulés_Sativa[],14,FALSE),"-")</f>
        <v>g</v>
      </c>
      <c r="E87" s="198" t="s">
        <v>168</v>
      </c>
      <c r="F87" s="527" t="str">
        <f>IFERROR(VLOOKUP(E87,Préroulés_Sativa[],6,FALSE),"-")</f>
        <v>Nugz</v>
      </c>
      <c r="G87" s="213">
        <v>49.4</v>
      </c>
      <c r="H87" s="1318">
        <v>0.24</v>
      </c>
      <c r="I87" s="213" t="str">
        <f>IFERROR(VLOOKUP(C87,Préroulés_Sativa[],2,FALSE),"-")</f>
        <v>-</v>
      </c>
      <c r="J87" s="229" t="str">
        <f>IFERROR(VLOOKUP(E87,Préroulés_Sativa[],8,FALSE),"-")</f>
        <v>Citronné / Sucré</v>
      </c>
      <c r="K87" s="213" t="str">
        <f>IFERROR(VLOOKUP(E87,Préroulés_Sativa[],2,FALSE),"-")</f>
        <v>Qc</v>
      </c>
    </row>
    <row r="88" spans="1:11">
      <c r="A88" s="17"/>
      <c r="B88" s="48"/>
      <c r="C88" s="49"/>
      <c r="D88" s="50"/>
      <c r="E88" s="51"/>
      <c r="F88" s="52"/>
      <c r="G88" s="52"/>
      <c r="H88" s="53"/>
      <c r="I88" s="18"/>
      <c r="J88" s="17"/>
      <c r="K88" s="17"/>
    </row>
    <row r="89" spans="1:11" ht="18" thickBot="1">
      <c r="A89" s="17"/>
      <c r="B89" s="48"/>
      <c r="C89" s="49"/>
      <c r="D89" s="50"/>
      <c r="E89" s="51"/>
      <c r="F89" s="52"/>
      <c r="G89" s="52"/>
      <c r="H89" s="53"/>
      <c r="I89" s="18"/>
      <c r="J89" s="17"/>
      <c r="K89" s="17"/>
    </row>
    <row r="90" spans="1:11" ht="39" customHeight="1" thickBot="1">
      <c r="A90" s="1358" t="s">
        <v>85</v>
      </c>
      <c r="B90" s="1359"/>
      <c r="C90" s="1359"/>
      <c r="D90" s="1359"/>
      <c r="E90" s="1359"/>
      <c r="F90" s="1359"/>
      <c r="G90" s="1359"/>
      <c r="H90" s="1359"/>
      <c r="I90" s="1359"/>
      <c r="J90" s="1359"/>
      <c r="K90" s="1360"/>
    </row>
    <row r="91" spans="1:11" ht="20.25" customHeight="1">
      <c r="A91" s="1345" t="s">
        <v>28</v>
      </c>
      <c r="B91" s="1346"/>
      <c r="C91" s="1346"/>
      <c r="D91" s="1347"/>
      <c r="E91" s="881" t="s">
        <v>86</v>
      </c>
      <c r="F91" s="93" t="s">
        <v>30</v>
      </c>
      <c r="G91" s="130" t="s">
        <v>31</v>
      </c>
      <c r="H91" s="130" t="s">
        <v>32</v>
      </c>
      <c r="I91" s="130" t="s">
        <v>33</v>
      </c>
      <c r="J91" s="130" t="s">
        <v>34</v>
      </c>
      <c r="K91" s="93" t="s">
        <v>35</v>
      </c>
    </row>
    <row r="92" spans="1:11" ht="6.75" hidden="1" customHeight="1">
      <c r="A92" s="40" t="s">
        <v>36</v>
      </c>
      <c r="B92" s="38" t="s">
        <v>37</v>
      </c>
      <c r="C92" s="45" t="s">
        <v>38</v>
      </c>
      <c r="D92" s="122" t="s">
        <v>39</v>
      </c>
      <c r="E92" s="882" t="s">
        <v>29</v>
      </c>
      <c r="F92" s="880" t="s">
        <v>40</v>
      </c>
      <c r="G92" s="131" t="s">
        <v>31</v>
      </c>
      <c r="H92" s="132" t="s">
        <v>32</v>
      </c>
      <c r="I92" s="132" t="s">
        <v>33</v>
      </c>
      <c r="J92" s="132" t="s">
        <v>34</v>
      </c>
      <c r="K92" s="133" t="s">
        <v>35</v>
      </c>
    </row>
    <row r="93" spans="1:11" ht="23.25" customHeight="1">
      <c r="A93" s="196">
        <f>IFERROR(VLOOKUP(E93,Préroulés_Hybride[],12,FALSE),"-")</f>
        <v>1</v>
      </c>
      <c r="B93" s="165" t="str">
        <f>IFERROR(VLOOKUP(E93,Préroulés_Hybride[],13,FALSE),"-")</f>
        <v>x</v>
      </c>
      <c r="C93" s="166">
        <f>IFERROR(VLOOKUP(E93,Préroulés_Hybride[],14,FALSE),"-")</f>
        <v>1</v>
      </c>
      <c r="D93" s="220" t="str">
        <f>IFERROR(VLOOKUP(E93,Préroulés_Hybride[],15,FALSE),"-")</f>
        <v>g</v>
      </c>
      <c r="E93" s="198" t="s">
        <v>170</v>
      </c>
      <c r="F93" s="527" t="str">
        <f>IFERROR(VLOOKUP(E93,Préroulés_Hybride[],6,FALSE),"-")</f>
        <v>Bud Lafleur</v>
      </c>
      <c r="G93" s="231">
        <f>IFERROR(VLOOKUP(E93,Préroulés_Hybride[],17,FALSE),"-")</f>
        <v>10.4</v>
      </c>
      <c r="H93" s="170">
        <v>0.27</v>
      </c>
      <c r="I93" s="170" t="s">
        <v>42</v>
      </c>
      <c r="J93" s="229" t="str">
        <f>IFERROR(VLOOKUP(E93,Préroulés_Hybride[],9,FALSE),"-")</f>
        <v>Citronné / Terreux</v>
      </c>
      <c r="K93" s="213" t="str">
        <f>IFERROR(VLOOKUP(E93,Préroulés_Hybride[],3,FALSE),"-")</f>
        <v>Qc</v>
      </c>
    </row>
    <row r="94" spans="1:11" ht="23.25" customHeight="1">
      <c r="A94" s="196">
        <f>IFERROR(VLOOKUP(E94,Préroulés_Hybride[],12,FALSE),"-")</f>
        <v>1</v>
      </c>
      <c r="B94" s="165" t="str">
        <f>IFERROR(VLOOKUP(E94,Préroulés_Hybride[],13,FALSE),"-")</f>
        <v>x</v>
      </c>
      <c r="C94" s="166">
        <f>IFERROR(VLOOKUP(E94,Préroulés_Hybride[],14,FALSE),"-")</f>
        <v>0.5</v>
      </c>
      <c r="D94" s="220" t="str">
        <f>IFERROR(VLOOKUP(E94,Préroulés_Hybride[],15,FALSE),"-")</f>
        <v>g</v>
      </c>
      <c r="E94" s="198" t="s">
        <v>171</v>
      </c>
      <c r="F94" s="527" t="str">
        <f>IFERROR(VLOOKUP(E94,Préroulés_Hybride[],6,FALSE),"-")</f>
        <v>Simple Bare</v>
      </c>
      <c r="G94" s="231">
        <f>IFERROR(VLOOKUP(E94,Préroulés_Hybride[],17,FALSE),"-")</f>
        <v>7.8</v>
      </c>
      <c r="H94" s="170">
        <v>0.25</v>
      </c>
      <c r="I94" s="170" t="s">
        <v>42</v>
      </c>
      <c r="J94" s="229" t="str">
        <f>IFERROR(VLOOKUP(E94,Préroulés_Hybride[],9,FALSE),"-")</f>
        <v>Floral / Citronné</v>
      </c>
      <c r="K94" s="213" t="str">
        <f>IFERROR(VLOOKUP(E94,Préroulés_Hybride[],3,FALSE),"-")</f>
        <v>-</v>
      </c>
    </row>
    <row r="95" spans="1:11" ht="23.25" customHeight="1">
      <c r="A95" s="288">
        <f>IFERROR(VLOOKUP(E95,Préroulés_Hybride[],12,FALSE),"-")</f>
        <v>1</v>
      </c>
      <c r="B95" s="165" t="str">
        <f>IFERROR(VLOOKUP(E95,Préroulés_Hybride[],13,FALSE),"-")</f>
        <v>x</v>
      </c>
      <c r="C95" s="166">
        <f>IFERROR(VLOOKUP(E95,Préroulés_Hybride[],14,FALSE),"-")</f>
        <v>1</v>
      </c>
      <c r="D95" s="220" t="str">
        <f>IFERROR(VLOOKUP(E95,Préroulés_Hybride[],15,FALSE),"-")</f>
        <v>g</v>
      </c>
      <c r="E95" s="198" t="s">
        <v>172</v>
      </c>
      <c r="F95" s="527" t="str">
        <f>IFERROR(VLOOKUP(E95,Préroulés_Hybride[],6,FALSE),"-")</f>
        <v>Équilibre</v>
      </c>
      <c r="G95" s="231">
        <f>IFERROR(VLOOKUP(E95,Préroulés_Hybride[],17,FALSE),"-")</f>
        <v>7.5</v>
      </c>
      <c r="H95" s="170">
        <v>0</v>
      </c>
      <c r="I95" s="170">
        <v>0.11</v>
      </c>
      <c r="J95" s="229" t="str">
        <f>IFERROR(VLOOKUP(E95,Préroulés_Hybride[],9,FALSE),"-")</f>
        <v>- / -</v>
      </c>
      <c r="K95" s="213" t="str">
        <f>IFERROR(VLOOKUP(E95,Préroulés_Hybride[],3,FALSE),"-")</f>
        <v>Qc</v>
      </c>
    </row>
    <row r="96" spans="1:11" ht="23.25" customHeight="1">
      <c r="A96" s="288">
        <f>IFERROR(VLOOKUP(E96,Préroulés_Hybride[],12,FALSE),"-")</f>
        <v>2</v>
      </c>
      <c r="B96" s="165" t="str">
        <f>IFERROR(VLOOKUP(E96,Préroulés_Hybride[],13,FALSE),"-")</f>
        <v>x</v>
      </c>
      <c r="C96" s="166">
        <f>IFERROR(VLOOKUP(E96,Préroulés_Hybride[],14,FALSE),"-")</f>
        <v>0.5</v>
      </c>
      <c r="D96" s="220" t="str">
        <f>IFERROR(VLOOKUP(E96,Préroulés_Hybride[],15,FALSE),"-")</f>
        <v>g</v>
      </c>
      <c r="E96" s="198" t="s">
        <v>173</v>
      </c>
      <c r="F96" s="527" t="str">
        <f>IFERROR(VLOOKUP(E96,Préroulés_Hybride[],6,FALSE),"-")</f>
        <v>Bud Lafleur</v>
      </c>
      <c r="G96" s="231">
        <f>IFERROR(VLOOKUP(E96,Préroulés_Hybride[],17,FALSE),"-")</f>
        <v>10.4</v>
      </c>
      <c r="H96" s="170">
        <v>0.28000000000000003</v>
      </c>
      <c r="I96" s="170" t="s">
        <v>42</v>
      </c>
      <c r="J96" s="229" t="str">
        <f>IFERROR(VLOOKUP(E96,Préroulés_Hybride[],9,FALSE),"-")</f>
        <v>Fromagé / Terreux</v>
      </c>
      <c r="K96" s="213" t="str">
        <f>IFERROR(VLOOKUP(E96,Préroulés_Hybride[],3,FALSE),"-")</f>
        <v>Qc</v>
      </c>
    </row>
    <row r="97" spans="1:11" ht="23.25" customHeight="1">
      <c r="A97" s="288">
        <f>IFERROR(VLOOKUP(E97,Préroulés_Hybride[],12,FALSE),"-")</f>
        <v>2</v>
      </c>
      <c r="B97" s="165" t="str">
        <f>IFERROR(VLOOKUP(E97,Préroulés_Hybride[],13,FALSE),"-")</f>
        <v>x</v>
      </c>
      <c r="C97" s="166">
        <f>IFERROR(VLOOKUP(E97,Préroulés_Hybride[],14,FALSE),"-")</f>
        <v>0.5</v>
      </c>
      <c r="D97" s="220" t="str">
        <f>IFERROR(VLOOKUP(E97,Préroulés_Hybride[],15,FALSE),"-")</f>
        <v>g</v>
      </c>
      <c r="E97" s="198" t="s">
        <v>174</v>
      </c>
      <c r="F97" s="527" t="str">
        <f>IFERROR(VLOOKUP(E97,Préroulés_Hybride[],6,FALSE),"-")</f>
        <v>7ACRES</v>
      </c>
      <c r="G97" s="231">
        <f>IFERROR(VLOOKUP(E97,Préroulés_Hybride[],17,FALSE),"-")</f>
        <v>9.5</v>
      </c>
      <c r="H97" s="170">
        <v>0.2</v>
      </c>
      <c r="I97" s="170"/>
      <c r="J97" s="229" t="str">
        <f>IFERROR(VLOOKUP(E97,Préroulés_Hybride[],9,FALSE),"-")</f>
        <v>Citronné / Sucré</v>
      </c>
      <c r="K97" s="213" t="str">
        <f>IFERROR(VLOOKUP(E97,Préroulés_Hybride[],3,FALSE),"-")</f>
        <v>-</v>
      </c>
    </row>
    <row r="98" spans="1:11" ht="23.25" customHeight="1">
      <c r="A98" s="288">
        <f>IFERROR(VLOOKUP(E98,Préroulés_Hybride[],12,FALSE),"-")</f>
        <v>2</v>
      </c>
      <c r="B98" s="165" t="str">
        <f>IFERROR(VLOOKUP(E98,Préroulés_Hybride[],13,FALSE),"-")</f>
        <v>x</v>
      </c>
      <c r="C98" s="166">
        <f>IFERROR(VLOOKUP(E98,Préroulés_Hybride[],14,FALSE),"-")</f>
        <v>0.5</v>
      </c>
      <c r="D98" s="220" t="str">
        <f>IFERROR(VLOOKUP(E98,Préroulés_Hybride[],15,FALSE),"-")</f>
        <v>g</v>
      </c>
      <c r="E98" s="198" t="s">
        <v>175</v>
      </c>
      <c r="F98" s="527" t="str">
        <f>IFERROR(VLOOKUP(E98,Préroulés_Hybride[],6,FALSE),"-")</f>
        <v>Nueva+</v>
      </c>
      <c r="G98" s="231">
        <f>IFERROR(VLOOKUP(E98,Préroulés_Hybride[],17,FALSE),"-")</f>
        <v>10</v>
      </c>
      <c r="H98" s="170">
        <v>0.11</v>
      </c>
      <c r="I98" s="170">
        <v>0.11</v>
      </c>
      <c r="J98" s="229" t="str">
        <f>IFERROR(VLOOKUP(E98,Préroulés_Hybride[],9,FALSE),"-")</f>
        <v>Fruité / Sucré</v>
      </c>
      <c r="K98" s="213" t="str">
        <f>IFERROR(VLOOKUP(E98,Préroulés_Hybride[],3,FALSE),"-")</f>
        <v>Qc</v>
      </c>
    </row>
    <row r="99" spans="1:11" ht="23.25" customHeight="1">
      <c r="A99" s="288">
        <f>IFERROR(VLOOKUP(E99,Préroulés_Hybride[],12,FALSE),"-")</f>
        <v>2</v>
      </c>
      <c r="B99" s="165" t="str">
        <f>IFERROR(VLOOKUP(E99,Préroulés_Hybride[],13,FALSE),"-")</f>
        <v>x</v>
      </c>
      <c r="C99" s="166">
        <f>IFERROR(VLOOKUP(E99,Préroulés_Hybride[],14,FALSE),"-")</f>
        <v>0.4</v>
      </c>
      <c r="D99" s="220" t="str">
        <f>IFERROR(VLOOKUP(E99,Préroulés_Hybride[],15,FALSE),"-")</f>
        <v>g</v>
      </c>
      <c r="E99" s="198" t="s">
        <v>176</v>
      </c>
      <c r="F99" s="290" t="str">
        <f>IFERROR(VLOOKUP(E99,Préroulés_Hybride[],6,FALSE),"-")</f>
        <v>Bud Lafleur</v>
      </c>
      <c r="G99" s="231">
        <f>IFERROR(VLOOKUP(E99,Préroulés_Hybride[],17,FALSE),"-")</f>
        <v>7.8</v>
      </c>
      <c r="H99" s="170">
        <v>0.06</v>
      </c>
      <c r="I99" s="170">
        <v>0.06</v>
      </c>
      <c r="J99" s="229" t="str">
        <f>IFERROR(VLOOKUP(E99,Préroulés_Hybride[],9,FALSE),"-")</f>
        <v>Fruité / Sucré</v>
      </c>
      <c r="K99" s="213" t="str">
        <f>IFERROR(VLOOKUP(E99,Préroulés_Hybride[],3,FALSE),"-")</f>
        <v>Qc</v>
      </c>
    </row>
    <row r="100" spans="1:11" ht="23.25" customHeight="1">
      <c r="A100" s="196">
        <f>IFERROR(VLOOKUP(E100,Préroulés_Hybride[],12,FALSE),"-")</f>
        <v>2</v>
      </c>
      <c r="B100" s="165" t="str">
        <f>IFERROR(VLOOKUP(E100,Préroulés_Hybride[],13,FALSE),"-")</f>
        <v>x</v>
      </c>
      <c r="C100" s="166">
        <f>IFERROR(VLOOKUP(E100,Préroulés_Hybride[],14,FALSE),"-")</f>
        <v>0.35</v>
      </c>
      <c r="D100" s="220" t="str">
        <f>IFERROR(VLOOKUP(E100,Préroulés_Hybride[],15,FALSE),"-")</f>
        <v>g</v>
      </c>
      <c r="E100" s="198" t="s">
        <v>87</v>
      </c>
      <c r="F100" s="527" t="str">
        <f>IFERROR(VLOOKUP(E100,Préroulés_Hybride[],6,FALSE),"-")</f>
        <v>Color Cannabis</v>
      </c>
      <c r="G100" s="231">
        <f>IFERROR(VLOOKUP(E100,Préroulés_Hybride[],17,FALSE),"-")</f>
        <v>8.1</v>
      </c>
      <c r="H100" s="170">
        <v>0.05</v>
      </c>
      <c r="I100" s="170">
        <v>0.09</v>
      </c>
      <c r="J100" s="229" t="str">
        <f>IFERROR(VLOOKUP(E100,Préroulés_Hybride[],9,FALSE),"-")</f>
        <v>Floral / Fruité</v>
      </c>
      <c r="K100" s="213" t="str">
        <f>IFERROR(VLOOKUP(E100,Préroulés_Hybride[],3,FALSE),"-")</f>
        <v>-</v>
      </c>
    </row>
    <row r="101" spans="1:11" ht="23.25" customHeight="1">
      <c r="A101" s="196">
        <f>IFERROR(VLOOKUP(E101,Préroulés_Hybride[],12,FALSE),"-")</f>
        <v>3</v>
      </c>
      <c r="B101" s="165" t="str">
        <f>IFERROR(VLOOKUP(E101,Préroulés_Hybride[],13,FALSE),"-")</f>
        <v>x</v>
      </c>
      <c r="C101" s="166">
        <f>IFERROR(VLOOKUP(E101,Préroulés_Hybride[],14,FALSE),"-")</f>
        <v>0.5</v>
      </c>
      <c r="D101" s="220" t="str">
        <f>IFERROR(VLOOKUP(E101,Préroulés_Hybride[],15,FALSE),"-")</f>
        <v>g</v>
      </c>
      <c r="E101" s="198" t="s">
        <v>177</v>
      </c>
      <c r="F101" s="527" t="str">
        <f>IFERROR(VLOOKUP(E101,Préroulés_Hybride[],6,FALSE),"-")</f>
        <v>IRONY</v>
      </c>
      <c r="G101" s="231">
        <f>IFERROR(VLOOKUP(E101,Préroulés_Hybride[],17,FALSE),"-")</f>
        <v>20</v>
      </c>
      <c r="H101" s="170" t="s">
        <v>276</v>
      </c>
      <c r="I101" s="170" t="s">
        <v>277</v>
      </c>
      <c r="J101" s="229" t="str">
        <f>IFERROR(VLOOKUP(E101,Préroulés_Hybride[],9,FALSE),"-")</f>
        <v>- / -</v>
      </c>
      <c r="K101" s="213" t="str">
        <f>IFERROR(VLOOKUP(E101,Préroulés_Hybride[],3,FALSE),"-")</f>
        <v>Qc</v>
      </c>
    </row>
    <row r="102" spans="1:11" ht="23.25" customHeight="1">
      <c r="A102" s="196">
        <f>IFERROR(VLOOKUP(E102,Préroulés_Hybride[],12,FALSE),"-")</f>
        <v>3</v>
      </c>
      <c r="B102" s="165" t="str">
        <f>IFERROR(VLOOKUP(E102,Préroulés_Hybride[],13,FALSE),"-")</f>
        <v>x</v>
      </c>
      <c r="C102" s="166">
        <f>IFERROR(VLOOKUP(E102,Préroulés_Hybride[],14,FALSE),"-")</f>
        <v>0.5</v>
      </c>
      <c r="D102" s="220" t="str">
        <f>IFERROR(VLOOKUP(E102,Préroulés_Hybride[],15,FALSE),"-")</f>
        <v>g</v>
      </c>
      <c r="E102" s="198" t="s">
        <v>181</v>
      </c>
      <c r="F102" s="527" t="str">
        <f>IFERROR(VLOOKUP(E102,Préroulés_Hybride[],6,FALSE),"-")</f>
        <v>Groupe SûrNaturel</v>
      </c>
      <c r="G102" s="231">
        <f>IFERROR(VLOOKUP(E102,Préroulés_Hybride[],17,FALSE),"-")</f>
        <v>13.1</v>
      </c>
      <c r="H102" s="170">
        <v>0.27</v>
      </c>
      <c r="I102" s="170"/>
      <c r="J102" s="229" t="str">
        <f>IFERROR(VLOOKUP(E102,Préroulés_Hybride[],9,FALSE),"-")</f>
        <v>Floral / Sucré</v>
      </c>
      <c r="K102" s="213" t="str">
        <f>IFERROR(VLOOKUP(E102,Préroulés_Hybride[],3,FALSE),"-")</f>
        <v>Qc</v>
      </c>
    </row>
    <row r="103" spans="1:11" ht="23.25" customHeight="1">
      <c r="A103" s="196">
        <f>IFERROR(VLOOKUP(E103,Préroulés_Hybride[],12,FALSE),"-")</f>
        <v>3</v>
      </c>
      <c r="B103" s="165" t="str">
        <f>IFERROR(VLOOKUP(E103,Préroulés_Hybride[],13,FALSE),"-")</f>
        <v>x</v>
      </c>
      <c r="C103" s="166">
        <f>IFERROR(VLOOKUP(E103,Préroulés_Hybride[],14,FALSE),"-")</f>
        <v>0.5</v>
      </c>
      <c r="D103" s="220" t="str">
        <f>IFERROR(VLOOKUP(E103,Préroulés_Hybride[],15,FALSE),"-")</f>
        <v>g</v>
      </c>
      <c r="E103" s="198" t="s">
        <v>180</v>
      </c>
      <c r="F103" s="527" t="str">
        <f>IFERROR(VLOOKUP(E103,Préroulés_Hybride[],6,FALSE),"-")</f>
        <v>Next Friday</v>
      </c>
      <c r="G103" s="231">
        <f>IFERROR(VLOOKUP(E103,Préroulés_Hybride[],17,FALSE),"-")</f>
        <v>22.6</v>
      </c>
      <c r="H103" s="170">
        <v>0.26</v>
      </c>
      <c r="I103" s="170"/>
      <c r="J103" s="229" t="str">
        <f>IFERROR(VLOOKUP(E103,Préroulés_Hybride[],9,FALSE),"-")</f>
        <v>Floral / -</v>
      </c>
      <c r="K103" s="213" t="str">
        <f>IFERROR(VLOOKUP(E103,Préroulés_Hybride[],3,FALSE),"-")</f>
        <v>-</v>
      </c>
    </row>
    <row r="104" spans="1:11" ht="23.25" customHeight="1">
      <c r="A104" s="196">
        <f>IFERROR(VLOOKUP(E104,Préroulés_Hybride[],12,FALSE),"-")</f>
        <v>3</v>
      </c>
      <c r="B104" s="165" t="str">
        <f>IFERROR(VLOOKUP(E104,Préroulés_Hybride[],13,FALSE),"-")</f>
        <v>x</v>
      </c>
      <c r="C104" s="166">
        <f>IFERROR(VLOOKUP(E104,Préroulés_Hybride[],14,FALSE),"-")</f>
        <v>0.5</v>
      </c>
      <c r="D104" s="220" t="str">
        <f>IFERROR(VLOOKUP(E104,Préroulés_Hybride[],15,FALSE),"-")</f>
        <v>g</v>
      </c>
      <c r="E104" s="198" t="s">
        <v>182</v>
      </c>
      <c r="F104" s="527" t="str">
        <f>IFERROR(VLOOKUP(E104,Préroulés_Hybride[],6,FALSE),"-")</f>
        <v>Qcgoldtech</v>
      </c>
      <c r="G104" s="231">
        <f>IFERROR(VLOOKUP(E104,Préroulés_Hybride[],17,FALSE),"-")</f>
        <v>13</v>
      </c>
      <c r="H104" s="170">
        <v>0.26</v>
      </c>
      <c r="I104" s="170" t="s">
        <v>42</v>
      </c>
      <c r="J104" s="229" t="str">
        <f>IFERROR(VLOOKUP(E104,Préroulés_Hybride[],9,FALSE),"-")</f>
        <v>Boisé / Sucré</v>
      </c>
      <c r="K104" s="213" t="str">
        <f>IFERROR(VLOOKUP(E104,Préroulés_Hybride[],3,FALSE),"-")</f>
        <v>Qc</v>
      </c>
    </row>
    <row r="105" spans="1:11" ht="23.25" customHeight="1">
      <c r="A105" s="288">
        <f>IFERROR(VLOOKUP(E105,Préroulés_Hybride[],12,FALSE),"-")</f>
        <v>3</v>
      </c>
      <c r="B105" s="165" t="str">
        <f>IFERROR(VLOOKUP(E105,Préroulés_Hybride[],13,FALSE),"-")</f>
        <v>x</v>
      </c>
      <c r="C105" s="166">
        <f>IFERROR(VLOOKUP(E105,Préroulés_Hybride[],14,FALSE),"-")</f>
        <v>0.75</v>
      </c>
      <c r="D105" s="220" t="str">
        <f>IFERROR(VLOOKUP(E105,Préroulés_Hybride[],15,FALSE),"-")</f>
        <v>g</v>
      </c>
      <c r="E105" s="198" t="s">
        <v>227</v>
      </c>
      <c r="F105" s="527" t="str">
        <f>IFERROR(VLOOKUP(E105,Préroulés_Hybride[],6,FALSE),"-")</f>
        <v>Back Forty</v>
      </c>
      <c r="G105" s="231">
        <f>IFERROR(VLOOKUP(E105,Préroulés_Hybride[],17,FALSE),"-")</f>
        <v>18.100000000000001</v>
      </c>
      <c r="H105" s="170">
        <v>0.25</v>
      </c>
      <c r="I105" s="170" t="s">
        <v>42</v>
      </c>
      <c r="J105" s="229" t="str">
        <f>IFERROR(VLOOKUP(E105,Préroulés_Hybride[],9,FALSE),"-")</f>
        <v>Sucré / Diesel</v>
      </c>
      <c r="K105" s="213" t="str">
        <f>IFERROR(VLOOKUP(E105,Préroulés_Hybride[],3,FALSE),"-")</f>
        <v>-</v>
      </c>
    </row>
    <row r="106" spans="1:11" ht="23.25" customHeight="1">
      <c r="A106" s="288">
        <f>IFERROR(VLOOKUP(E106,Préroulés_Hybride[],12,FALSE),"-")</f>
        <v>3</v>
      </c>
      <c r="B106" s="165" t="str">
        <f>IFERROR(VLOOKUP(E106,Préroulés_Hybride[],13,FALSE),"-")</f>
        <v>x</v>
      </c>
      <c r="C106" s="166">
        <f>IFERROR(VLOOKUP(E106,Préroulés_Hybride[],14,FALSE),"-")</f>
        <v>0.7</v>
      </c>
      <c r="D106" s="220" t="str">
        <f>IFERROR(VLOOKUP(E106,Préroulés_Hybride[],15,FALSE),"-")</f>
        <v>g</v>
      </c>
      <c r="E106" s="198" t="s">
        <v>228</v>
      </c>
      <c r="F106" s="527" t="str">
        <f>IFERROR(VLOOKUP(E106,Préroulés_Hybride[],6,FALSE),"-")</f>
        <v>Rilaxe</v>
      </c>
      <c r="G106" s="231">
        <f>IFERROR(VLOOKUP(E106,Préroulés_Hybride[],17,FALSE),"-")</f>
        <v>19.2</v>
      </c>
      <c r="H106" s="170">
        <v>0.24</v>
      </c>
      <c r="I106" s="170" t="s">
        <v>42</v>
      </c>
      <c r="J106" s="229" t="str">
        <f>IFERROR(VLOOKUP(E106,Préroulés_Hybride[],9,FALSE),"-")</f>
        <v>Diesel / Sucre</v>
      </c>
      <c r="K106" s="213" t="str">
        <f>IFERROR(VLOOKUP(E106,Préroulés_Hybride[],3,FALSE),"-")</f>
        <v>Qc</v>
      </c>
    </row>
    <row r="107" spans="1:11" ht="23.25" customHeight="1">
      <c r="A107" s="288">
        <f>IFERROR(VLOOKUP(E107,Préroulés_Hybride[],12,FALSE),"-")</f>
        <v>3</v>
      </c>
      <c r="B107" s="165" t="str">
        <f>IFERROR(VLOOKUP(E107,Préroulés_Hybride[],13,FALSE),"-")</f>
        <v>x</v>
      </c>
      <c r="C107" s="166">
        <f>IFERROR(VLOOKUP(E107,Préroulés_Hybride[],14,FALSE),"-")</f>
        <v>0.5</v>
      </c>
      <c r="D107" s="220" t="str">
        <f>IFERROR(VLOOKUP(E107,Préroulés_Hybride[],15,FALSE),"-")</f>
        <v>g</v>
      </c>
      <c r="E107" s="198" t="s">
        <v>183</v>
      </c>
      <c r="F107" s="527" t="str">
        <f>IFERROR(VLOOKUP(E107,Préroulés_Hybride[],6,FALSE),"-")</f>
        <v>Promenade</v>
      </c>
      <c r="G107" s="231">
        <f>IFERROR(VLOOKUP(E107,Préroulés_Hybride[],17,FALSE),"-")</f>
        <v>10.6</v>
      </c>
      <c r="H107" s="170">
        <v>0.22</v>
      </c>
      <c r="I107" s="170"/>
      <c r="J107" s="229" t="str">
        <f>IFERROR(VLOOKUP(E107,Préroulés_Hybride[],9,FALSE),"-")</f>
        <v>Fruité / Sucré</v>
      </c>
      <c r="K107" s="213" t="str">
        <f>IFERROR(VLOOKUP(E107,Préroulés_Hybride[],3,FALSE),"-")</f>
        <v>-</v>
      </c>
    </row>
    <row r="108" spans="1:11" ht="23.25" customHeight="1">
      <c r="A108" s="196">
        <f>IFERROR(VLOOKUP(E108,Préroulés_Hybride[],12,FALSE),"-")</f>
        <v>3</v>
      </c>
      <c r="B108" s="165" t="str">
        <f>IFERROR(VLOOKUP(E108,Préroulés_Hybride[],13,FALSE),"-")</f>
        <v>x</v>
      </c>
      <c r="C108" s="166">
        <f>IFERROR(VLOOKUP(E108,Préroulés_Hybride[],14,FALSE),"-")</f>
        <v>0.5</v>
      </c>
      <c r="D108" s="220" t="str">
        <f>IFERROR(VLOOKUP(E108,Préroulés_Hybride[],15,FALSE),"-")</f>
        <v>g</v>
      </c>
      <c r="E108" s="198" t="s">
        <v>184</v>
      </c>
      <c r="F108" s="527" t="str">
        <f>IFERROR(VLOOKUP(E108,Préroulés_Hybride[],6,FALSE),"-")</f>
        <v>Fleurs de Chez Nous</v>
      </c>
      <c r="G108" s="231">
        <f>IFERROR(VLOOKUP(E108,Préroulés_Hybride[],17,FALSE),"-")</f>
        <v>13.8</v>
      </c>
      <c r="H108" s="170">
        <v>0.22</v>
      </c>
      <c r="I108" s="170" t="s">
        <v>42</v>
      </c>
      <c r="J108" s="229" t="str">
        <f>IFERROR(VLOOKUP(E108,Préroulés_Hybride[],9,FALSE),"-")</f>
        <v>Fruité / Citronné</v>
      </c>
      <c r="K108" s="213" t="str">
        <f>IFERROR(VLOOKUP(E108,Préroulés_Hybride[],3,FALSE),"-")</f>
        <v>Qc</v>
      </c>
    </row>
    <row r="109" spans="1:11" ht="23.25" customHeight="1">
      <c r="A109" s="196">
        <f>IFERROR(VLOOKUP(E109,Préroulés_Hybride[],12,FALSE),"-")</f>
        <v>3</v>
      </c>
      <c r="B109" s="165" t="str">
        <f>IFERROR(VLOOKUP(E109,Préroulés_Hybride[],13,FALSE),"-")</f>
        <v>x</v>
      </c>
      <c r="C109" s="166">
        <f>IFERROR(VLOOKUP(E109,Préroulés_Hybride[],14,FALSE),"-")</f>
        <v>0.5</v>
      </c>
      <c r="D109" s="220" t="str">
        <f>IFERROR(VLOOKUP(E109,Préroulés_Hybride[],15,FALSE),"-")</f>
        <v>g</v>
      </c>
      <c r="E109" s="198" t="s">
        <v>91</v>
      </c>
      <c r="F109" s="305" t="str">
        <f>IFERROR(VLOOKUP(E109,Préroulés_Hybride[],6,FALSE),"-")</f>
        <v>Dubon</v>
      </c>
      <c r="G109" s="210">
        <f>IFERROR(VLOOKUP(E109,Préroulés_Hybride[],17,FALSE),"-")</f>
        <v>13.8</v>
      </c>
      <c r="H109" s="170">
        <v>0.19</v>
      </c>
      <c r="I109" s="170" t="s">
        <v>42</v>
      </c>
      <c r="J109" s="172" t="str">
        <f>IFERROR(VLOOKUP(E109,Préroulés_Hybride[],9,FALSE),"-")</f>
        <v>Terreux / Boisé</v>
      </c>
      <c r="K109" s="213" t="str">
        <f>IFERROR(VLOOKUP(E109,Préroulés_Hybride[],3,FALSE),"-")</f>
        <v>-</v>
      </c>
    </row>
    <row r="110" spans="1:11" ht="23.25" customHeight="1">
      <c r="A110" s="196">
        <f>IFERROR(VLOOKUP(E110,Préroulés_Hybride[],12,FALSE),"-")</f>
        <v>3</v>
      </c>
      <c r="B110" s="165" t="str">
        <f>IFERROR(VLOOKUP(E110,Préroulés_Hybride[],13,FALSE),"-")</f>
        <v>x</v>
      </c>
      <c r="C110" s="166">
        <f>IFERROR(VLOOKUP(E110,Préroulés_Hybride[],14,FALSE),"-")</f>
        <v>0.5</v>
      </c>
      <c r="D110" s="220" t="str">
        <f>IFERROR(VLOOKUP(E110,Préroulés_Hybride[],15,FALSE),"-")</f>
        <v>g</v>
      </c>
      <c r="E110" s="198" t="s">
        <v>185</v>
      </c>
      <c r="F110" s="527" t="str">
        <f>IFERROR(VLOOKUP(E110,Préroulés_Hybride[],6,FALSE),"-")</f>
        <v>Vert</v>
      </c>
      <c r="G110" s="231">
        <f>IFERROR(VLOOKUP(E110,Préroulés_Hybride[],17,FALSE),"-")</f>
        <v>13.2</v>
      </c>
      <c r="H110" s="170">
        <v>0.18</v>
      </c>
      <c r="I110" s="170" t="s">
        <v>42</v>
      </c>
      <c r="J110" s="229" t="str">
        <f>IFERROR(VLOOKUP(E110,Préroulés_Hybride[],9,FALSE),"-")</f>
        <v>Moufette / Terreux</v>
      </c>
      <c r="K110" s="213" t="str">
        <f>IFERROR(VLOOKUP(E110,Préroulés_Hybride[],3,FALSE),"-")</f>
        <v>Qc</v>
      </c>
    </row>
    <row r="111" spans="1:11" ht="23.25" customHeight="1">
      <c r="A111" s="288">
        <f>IFERROR(VLOOKUP(E111,Préroulés_Hybride[],12,FALSE),"-")</f>
        <v>3</v>
      </c>
      <c r="B111" s="165" t="str">
        <f>IFERROR(VLOOKUP(E111,Préroulés_Hybride[],13,FALSE),"-")</f>
        <v>x</v>
      </c>
      <c r="C111" s="166">
        <f>IFERROR(VLOOKUP(E111,Préroulés_Hybride[],14,FALSE),"-")</f>
        <v>0.66</v>
      </c>
      <c r="D111" s="220" t="str">
        <f>IFERROR(VLOOKUP(E111,Préroulés_Hybride[],15,FALSE),"-")</f>
        <v>g</v>
      </c>
      <c r="E111" s="874" t="s">
        <v>186</v>
      </c>
      <c r="F111" s="527" t="str">
        <f>IFERROR(VLOOKUP(E111,Préroulés_Hybride[],6,FALSE),"-")</f>
        <v>Green Joy</v>
      </c>
      <c r="G111" s="231">
        <f>IFERROR(VLOOKUP(E111,Préroulés_Hybride[],17,FALSE),"-")</f>
        <v>19.899999999999999</v>
      </c>
      <c r="H111" s="170">
        <v>0.09</v>
      </c>
      <c r="I111" s="170">
        <v>0.14000000000000001</v>
      </c>
      <c r="J111" s="229" t="str">
        <f>IFERROR(VLOOKUP(E111,Préroulés_Hybride[],9,FALSE),"-")</f>
        <v>- / -</v>
      </c>
      <c r="K111" s="213" t="str">
        <f>IFERROR(VLOOKUP(E111,Préroulés_Hybride[],3,FALSE),"-")</f>
        <v>Qc</v>
      </c>
    </row>
    <row r="112" spans="1:11" ht="23.25" customHeight="1">
      <c r="A112" s="288">
        <f>IFERROR(VLOOKUP(E112,Préroulés_Hybride[],12,FALSE),"-")</f>
        <v>3</v>
      </c>
      <c r="B112" s="165" t="str">
        <f>IFERROR(VLOOKUP(E112,Préroulés_Hybride[],13,FALSE),"-")</f>
        <v>x</v>
      </c>
      <c r="C112" s="166">
        <f>IFERROR(VLOOKUP(E112,Préroulés_Hybride[],14,FALSE),"-")</f>
        <v>0.5</v>
      </c>
      <c r="D112" s="197" t="str">
        <f>IFERROR(VLOOKUP(E112,Préroulés_Hybride[],15,FALSE),"-")</f>
        <v>g</v>
      </c>
      <c r="E112" s="198" t="s">
        <v>93</v>
      </c>
      <c r="F112" s="527" t="str">
        <f>IFERROR(VLOOKUP(E112,Préroulés_Hybride[],6,FALSE),"-")</f>
        <v>Twd.</v>
      </c>
      <c r="G112" s="231">
        <f>IFERROR(VLOOKUP(E112,Préroulés_Hybride[],17,FALSE),"-")</f>
        <v>10.199999999999999</v>
      </c>
      <c r="H112" s="170">
        <v>0.06</v>
      </c>
      <c r="I112" s="170">
        <v>0.08</v>
      </c>
      <c r="J112" s="229" t="str">
        <f>IFERROR(VLOOKUP(E112,Préroulés_Hybride[],9,FALSE),"-")</f>
        <v>- / -</v>
      </c>
      <c r="K112" s="213" t="str">
        <f>IFERROR(VLOOKUP(E112,Préroulés_Hybride[],3,FALSE),"-")</f>
        <v>-</v>
      </c>
    </row>
    <row r="113" spans="1:11" ht="23.25" customHeight="1">
      <c r="A113" s="196">
        <f>IFERROR(VLOOKUP(E113,Préroulés_Hybride[],12,FALSE),"-")</f>
        <v>3</v>
      </c>
      <c r="B113" s="165" t="str">
        <f>IFERROR(VLOOKUP(E113,Préroulés_Hybride[],13,FALSE),"-")</f>
        <v>x</v>
      </c>
      <c r="C113" s="166">
        <f>IFERROR(VLOOKUP(E113,Préroulés_Hybride[],14,FALSE),"-")</f>
        <v>0.35</v>
      </c>
      <c r="D113" s="220" t="str">
        <f>IFERROR(VLOOKUP(E113,Préroulés_Hybride[],15,FALSE),"-")</f>
        <v>g</v>
      </c>
      <c r="E113" s="874" t="s">
        <v>229</v>
      </c>
      <c r="F113" s="527" t="str">
        <f>IFERROR(VLOOKUP(E113,Préroulés_Hybride[],6,FALSE),"-")</f>
        <v>Six Lunes</v>
      </c>
      <c r="G113" s="231">
        <f>IFERROR(VLOOKUP(E113,Préroulés_Hybride[],17,FALSE),"-")</f>
        <v>10.1</v>
      </c>
      <c r="H113" s="170">
        <v>0</v>
      </c>
      <c r="I113" s="170">
        <v>0.15</v>
      </c>
      <c r="J113" s="229" t="str">
        <f>IFERROR(VLOOKUP(E113,Préroulés_Hybride[],9,FALSE),"-")</f>
        <v>- / -</v>
      </c>
      <c r="K113" s="213" t="str">
        <f>IFERROR(VLOOKUP(E113,Préroulés_Hybride[],3,FALSE),"-")</f>
        <v>Qc</v>
      </c>
    </row>
    <row r="114" spans="1:11" ht="23.25" customHeight="1">
      <c r="A114" s="288">
        <f>IFERROR(VLOOKUP(E114,Préroulés_Hybride[],12,FALSE),"-")</f>
        <v>4</v>
      </c>
      <c r="B114" s="165" t="str">
        <f>IFERROR(VLOOKUP(E114,Préroulés_Hybride[],13,FALSE),"-")</f>
        <v>x</v>
      </c>
      <c r="C114" s="166">
        <f>IFERROR(VLOOKUP(E114,Préroulés_Hybride[],14,FALSE),"-")</f>
        <v>0.25</v>
      </c>
      <c r="D114" s="197" t="str">
        <f>IFERROR(VLOOKUP(E114,Préroulés_Hybride[],15,FALSE),"-")</f>
        <v>g</v>
      </c>
      <c r="E114" s="198" t="s">
        <v>187</v>
      </c>
      <c r="F114" s="907" t="str">
        <f>IFERROR(VLOOKUP(E114,Préroulés_Hybride[],6,FALSE),"-")</f>
        <v>IRONY</v>
      </c>
      <c r="G114" s="231">
        <f>IFERROR(VLOOKUP(E114,Préroulés_Hybride[],17,FALSE),"-")</f>
        <v>10</v>
      </c>
      <c r="H114" s="170">
        <v>0.21</v>
      </c>
      <c r="I114" s="170" t="s">
        <v>42</v>
      </c>
      <c r="J114" s="229" t="str">
        <f>IFERROR(VLOOKUP(E114,Préroulés_Hybride[],9,FALSE),"-")</f>
        <v>Citronné / Sucré</v>
      </c>
      <c r="K114" s="213" t="str">
        <f>IFERROR(VLOOKUP(E114,Préroulés_Hybride[],3,FALSE),"-")</f>
        <v>Qc</v>
      </c>
    </row>
    <row r="115" spans="1:11" ht="23.25" customHeight="1">
      <c r="A115" s="288">
        <f>IFERROR(VLOOKUP(E115,Préroulés_Hybride[],12,FALSE),"-")</f>
        <v>5</v>
      </c>
      <c r="B115" s="165" t="str">
        <f>IFERROR(VLOOKUP(E115,Préroulés_Hybride[],13,FALSE),"-")</f>
        <v>x</v>
      </c>
      <c r="C115" s="166">
        <f>IFERROR(VLOOKUP(E115,Préroulés_Hybride[],14,FALSE),"-")</f>
        <v>0.5</v>
      </c>
      <c r="D115" s="220" t="str">
        <f>IFERROR(VLOOKUP(E115,Préroulés_Hybride[],15,FALSE),"-")</f>
        <v>g</v>
      </c>
      <c r="E115" s="198" t="s">
        <v>189</v>
      </c>
      <c r="F115" s="527" t="str">
        <f>IFERROR(VLOOKUP(E115,Préroulés_Hybride[],6,FALSE),"-")</f>
        <v>QcGoldtech</v>
      </c>
      <c r="G115" s="231">
        <f>IFERROR(VLOOKUP(E115,Préroulés_Hybride[],17,FALSE),"-")</f>
        <v>22.2</v>
      </c>
      <c r="H115" s="170">
        <v>0.28999999999999998</v>
      </c>
      <c r="I115" s="170" t="s">
        <v>42</v>
      </c>
      <c r="J115" s="229" t="str">
        <f>IFERROR(VLOOKUP(E115,Préroulés_Hybride[],9,FALSE),"-")</f>
        <v>Épicé / Terreux</v>
      </c>
      <c r="K115" s="213" t="str">
        <f>IFERROR(VLOOKUP(E115,Préroulés_Hybride[],3,FALSE),"-")</f>
        <v>Qc</v>
      </c>
    </row>
    <row r="116" spans="1:11" ht="23.25" customHeight="1">
      <c r="A116" s="288">
        <f>IFERROR(VLOOKUP(E116,Préroulés_Hybride[],12,FALSE),"-")</f>
        <v>5</v>
      </c>
      <c r="B116" s="165" t="str">
        <f>IFERROR(VLOOKUP(E116,Préroulés_Hybride[],13,FALSE),"-")</f>
        <v>x</v>
      </c>
      <c r="C116" s="166">
        <f>IFERROR(VLOOKUP(E116,Préroulés_Hybride[],14,FALSE),"-")</f>
        <v>0.5</v>
      </c>
      <c r="D116" s="220" t="str">
        <f>IFERROR(VLOOKUP(E116,Préroulés_Hybride[],15,FALSE),"-")</f>
        <v>g</v>
      </c>
      <c r="E116" s="198" t="s">
        <v>188</v>
      </c>
      <c r="F116" s="527" t="str">
        <f>IFERROR(VLOOKUP(E116,Préroulés_Hybride[],6,FALSE),"-")</f>
        <v>Ono Cannabis</v>
      </c>
      <c r="G116" s="231">
        <f>IFERROR(VLOOKUP(E116,Préroulés_Hybride[],17,FALSE),"-")</f>
        <v>24.9</v>
      </c>
      <c r="H116" s="170">
        <v>0.28999999999999998</v>
      </c>
      <c r="I116" s="170" t="s">
        <v>42</v>
      </c>
      <c r="J116" s="229" t="str">
        <f>IFERROR(VLOOKUP(E116,Préroulés_Hybride[],9,FALSE),"-")</f>
        <v>Fruité / Sucré</v>
      </c>
      <c r="K116" s="213" t="str">
        <f>IFERROR(VLOOKUP(E116,Préroulés_Hybride[],3,FALSE),"-")</f>
        <v>Qc</v>
      </c>
    </row>
    <row r="117" spans="1:11" ht="23.25" customHeight="1">
      <c r="A117" s="196">
        <f>IFERROR(VLOOKUP(E117,Préroulés_Hybride[],12,FALSE),"-")</f>
        <v>5</v>
      </c>
      <c r="B117" s="165" t="str">
        <f>IFERROR(VLOOKUP(E117,Préroulés_Hybride[],13,FALSE),"-")</f>
        <v>x</v>
      </c>
      <c r="C117" s="166">
        <f>IFERROR(VLOOKUP(E117,Préroulés_Hybride[],14,FALSE),"-")</f>
        <v>0.5</v>
      </c>
      <c r="D117" s="220" t="str">
        <f>IFERROR(VLOOKUP(E117,Préroulés_Hybride[],15,FALSE),"-")</f>
        <v>g</v>
      </c>
      <c r="E117" s="198" t="s">
        <v>98</v>
      </c>
      <c r="F117" s="892" t="str">
        <f>IFERROR(VLOOKUP(E117,Préroulés_Hybride[],6,FALSE),"-")</f>
        <v>Tribal</v>
      </c>
      <c r="G117" s="231">
        <f>IFERROR(VLOOKUP(E117,Préroulés_Hybride[],17,FALSE),"-")</f>
        <v>23</v>
      </c>
      <c r="H117" s="170">
        <v>0.28000000000000003</v>
      </c>
      <c r="I117" s="170" t="s">
        <v>42</v>
      </c>
      <c r="J117" s="229" t="str">
        <f>IFERROR(VLOOKUP(E117,Préroulés_Hybride[],9,FALSE),"-")</f>
        <v>Citronné / Diesel</v>
      </c>
      <c r="K117" s="213" t="str">
        <f>IFERROR(VLOOKUP(E117,Préroulés_Hybride[],3,FALSE),"-")</f>
        <v>Qc</v>
      </c>
    </row>
    <row r="118" spans="1:11" ht="23.25" customHeight="1">
      <c r="A118" s="196">
        <f>IFERROR(VLOOKUP(E118,Préroulés_Hybride[],12,FALSE),"-")</f>
        <v>5</v>
      </c>
      <c r="B118" s="165" t="str">
        <f>IFERROR(VLOOKUP(E118,Préroulés_Hybride[],13,FALSE),"-")</f>
        <v>x</v>
      </c>
      <c r="C118" s="166">
        <f>IFERROR(VLOOKUP(E118,Préroulés_Hybride[],14,FALSE),"-")</f>
        <v>0.5</v>
      </c>
      <c r="D118" s="220" t="str">
        <f>IFERROR(VLOOKUP(E118,Préroulés_Hybride[],15,FALSE),"-")</f>
        <v>g</v>
      </c>
      <c r="E118" s="198" t="s">
        <v>190</v>
      </c>
      <c r="F118" s="527" t="str">
        <f>IFERROR(VLOOKUP(E118,Préroulés_Hybride[],6,FALSE),"-")</f>
        <v>Cactus</v>
      </c>
      <c r="G118" s="231">
        <f>IFERROR(VLOOKUP(E118,Préroulés_Hybride[],17,FALSE),"-")</f>
        <v>24</v>
      </c>
      <c r="H118" s="170">
        <v>0.27</v>
      </c>
      <c r="I118" s="170" t="s">
        <v>42</v>
      </c>
      <c r="J118" s="229" t="str">
        <f>IFERROR(VLOOKUP(E118,Préroulés_Hybride[],9,FALSE),"-")</f>
        <v>Épicé / Terreux</v>
      </c>
      <c r="K118" s="213" t="str">
        <f>IFERROR(VLOOKUP(E118,Préroulés_Hybride[],3,FALSE),"-")</f>
        <v>Qc</v>
      </c>
    </row>
    <row r="119" spans="1:11" ht="23.25" customHeight="1">
      <c r="A119" s="196">
        <f>IFERROR(VLOOKUP(E119,Préroulés_Hybride[],12,FALSE),"-")</f>
        <v>5</v>
      </c>
      <c r="B119" s="165" t="str">
        <f>IFERROR(VLOOKUP(E119,Préroulés_Hybride[],13,FALSE),"-")</f>
        <v>x</v>
      </c>
      <c r="C119" s="166">
        <f>IFERROR(VLOOKUP(E119,Préroulés_Hybride[],14,FALSE),"-")</f>
        <v>0.33</v>
      </c>
      <c r="D119" s="220" t="str">
        <f>IFERROR(VLOOKUP(E119,Préroulés_Hybride[],15,FALSE),"-")</f>
        <v>g</v>
      </c>
      <c r="E119" s="198" t="s">
        <v>104</v>
      </c>
      <c r="F119" s="527" t="str">
        <f>IFERROR(VLOOKUP(E119,Préroulés_Hybride[],6,FALSE),"-")</f>
        <v>Pure Laine Cannabis</v>
      </c>
      <c r="G119" s="231">
        <f>IFERROR(VLOOKUP(E119,Préroulés_Hybride[],17,FALSE),"-")</f>
        <v>13.3</v>
      </c>
      <c r="H119" s="170">
        <v>0.27</v>
      </c>
      <c r="I119" s="170" t="s">
        <v>42</v>
      </c>
      <c r="J119" s="229" t="str">
        <f>IFERROR(VLOOKUP(E119,Préroulés_Hybride[],9,FALSE),"-")</f>
        <v>- / -</v>
      </c>
      <c r="K119" s="213" t="str">
        <f>IFERROR(VLOOKUP(E119,Préroulés_Hybride[],3,FALSE),"-")</f>
        <v>Qc</v>
      </c>
    </row>
    <row r="120" spans="1:11" ht="22.5" customHeight="1">
      <c r="A120" s="196">
        <f>IFERROR(VLOOKUP(E120,Préroulés_Hybride[],12,FALSE),"-")</f>
        <v>5</v>
      </c>
      <c r="B120" s="165" t="str">
        <f>IFERROR(VLOOKUP(E120,Préroulés_Hybride[],13,FALSE),"-")</f>
        <v>x</v>
      </c>
      <c r="C120" s="166">
        <f>IFERROR(VLOOKUP(E120,Préroulés_Hybride[],14,FALSE),"-")</f>
        <v>0.5</v>
      </c>
      <c r="D120" s="220" t="str">
        <f>IFERROR(VLOOKUP(E120,Préroulés_Hybride[],15,FALSE),"-")</f>
        <v>g</v>
      </c>
      <c r="E120" s="198" t="s">
        <v>107</v>
      </c>
      <c r="F120" s="527" t="str">
        <f>IFERROR(VLOOKUP(E120,Préroulés_Hybride[],6,FALSE),"-")</f>
        <v>DLYS</v>
      </c>
      <c r="G120" s="231">
        <f>IFERROR(VLOOKUP(E120,Préroulés_Hybride[],17,FALSE),"-")</f>
        <v>16.3</v>
      </c>
      <c r="H120" s="170">
        <v>0.24</v>
      </c>
      <c r="I120" s="170"/>
      <c r="J120" s="229" t="str">
        <f>IFERROR(VLOOKUP(E120,Préroulés_Hybride[],9,FALSE),"-")</f>
        <v>- / -</v>
      </c>
      <c r="K120" s="213" t="str">
        <f>IFERROR(VLOOKUP(E120,Préroulés_Hybride[],3,FALSE),"-")</f>
        <v>Qc</v>
      </c>
    </row>
    <row r="121" spans="1:11" ht="22.5" customHeight="1">
      <c r="A121" s="196">
        <f>IFERROR(VLOOKUP(E121,Préroulés_Hybride[],12,FALSE),"-")</f>
        <v>5</v>
      </c>
      <c r="B121" s="165" t="str">
        <f>IFERROR(VLOOKUP(E121,Préroulés_Hybride[],13,FALSE),"-")</f>
        <v>x</v>
      </c>
      <c r="C121" s="166">
        <f>IFERROR(VLOOKUP(E121,Préroulés_Hybride[],14,FALSE),"-")</f>
        <v>0.5</v>
      </c>
      <c r="D121" s="220" t="str">
        <f>IFERROR(VLOOKUP(E121,Préroulés_Hybride[],15,FALSE),"-")</f>
        <v>g</v>
      </c>
      <c r="E121" s="198" t="s">
        <v>191</v>
      </c>
      <c r="F121" s="527" t="str">
        <f>IFERROR(VLOOKUP(E121,Préroulés_Hybride[],6,FALSE),"-")</f>
        <v>Broken Coast</v>
      </c>
      <c r="G121" s="231">
        <f>IFERROR(VLOOKUP(E121,Préroulés_Hybride[],17,FALSE),"-")</f>
        <v>30.2</v>
      </c>
      <c r="H121" s="170">
        <v>0.24</v>
      </c>
      <c r="I121" s="170"/>
      <c r="J121" s="229" t="str">
        <f>IFERROR(VLOOKUP(E121,Préroulés_Hybride[],9,FALSE),"-")</f>
        <v>- / -</v>
      </c>
      <c r="K121" s="213" t="str">
        <f>IFERROR(VLOOKUP(E121,Préroulés_Hybride[],3,FALSE),"-")</f>
        <v>-</v>
      </c>
    </row>
    <row r="122" spans="1:11" ht="22.5" customHeight="1">
      <c r="A122" s="196">
        <f>IFERROR(VLOOKUP(E122,Préroulés_Hybride[],12,FALSE),"-")</f>
        <v>5</v>
      </c>
      <c r="B122" s="165" t="str">
        <f>IFERROR(VLOOKUP(E122,Préroulés_Hybride[],13,FALSE),"-")</f>
        <v>x</v>
      </c>
      <c r="C122" s="166">
        <f>IFERROR(VLOOKUP(E122,Préroulés_Hybride[],14,FALSE),"-")</f>
        <v>0.5</v>
      </c>
      <c r="D122" s="220" t="str">
        <f>IFERROR(VLOOKUP(E122,Préroulés_Hybride[],15,FALSE),"-")</f>
        <v>g</v>
      </c>
      <c r="E122" s="198" t="s">
        <v>192</v>
      </c>
      <c r="F122" s="527" t="str">
        <f>IFERROR(VLOOKUP(E122,Préroulés_Hybride[],6,FALSE),"-")</f>
        <v>QcGoldtech</v>
      </c>
      <c r="G122" s="231">
        <f>IFERROR(VLOOKUP(E122,Préroulés_Hybride[],17,FALSE),"-")</f>
        <v>20</v>
      </c>
      <c r="H122" s="170">
        <v>0.22</v>
      </c>
      <c r="I122" s="170" t="s">
        <v>42</v>
      </c>
      <c r="J122" s="229" t="str">
        <f>IFERROR(VLOOKUP(E122,Préroulés_Hybride[],9,FALSE),"-")</f>
        <v>Floral / Fruité</v>
      </c>
      <c r="K122" s="213" t="str">
        <f>IFERROR(VLOOKUP(E122,Préroulés_Hybride[],3,FALSE),"-")</f>
        <v>Qc</v>
      </c>
    </row>
    <row r="123" spans="1:11" ht="22.5" customHeight="1">
      <c r="A123" s="196">
        <f>IFERROR(VLOOKUP(E123,Préroulés_Hybride[],12,FALSE),"-")</f>
        <v>5</v>
      </c>
      <c r="B123" s="165" t="str">
        <f>IFERROR(VLOOKUP(E123,Préroulés_Hybride[],13,FALSE),"-")</f>
        <v>x</v>
      </c>
      <c r="C123" s="166">
        <f>IFERROR(VLOOKUP(E123,Préroulés_Hybride[],14,FALSE),"-")</f>
        <v>0.5</v>
      </c>
      <c r="D123" s="220" t="str">
        <f>IFERROR(VLOOKUP(E123,Préroulés_Hybride[],15,FALSE),"-")</f>
        <v>g</v>
      </c>
      <c r="E123" s="198" t="s">
        <v>193</v>
      </c>
      <c r="F123" s="527" t="str">
        <f>IFERROR(VLOOKUP(E123,Préroulés_Hybride[],6,FALSE),"-")</f>
        <v>Clem &amp; Co</v>
      </c>
      <c r="G123" s="231">
        <f>IFERROR(VLOOKUP(E123,Préroulés_Hybride[],17,FALSE),"-")</f>
        <v>22.8</v>
      </c>
      <c r="H123" s="170">
        <v>0.1</v>
      </c>
      <c r="I123" s="170">
        <v>0.14000000000000001</v>
      </c>
      <c r="J123" s="229" t="str">
        <f>IFERROR(VLOOKUP(E123,Préroulés_Hybride[],9,FALSE),"-")</f>
        <v>Fruité / Floral</v>
      </c>
      <c r="K123" s="213" t="str">
        <f>IFERROR(VLOOKUP(E123,Préroulés_Hybride[],3,FALSE),"-")</f>
        <v>Qc</v>
      </c>
    </row>
    <row r="124" spans="1:11" ht="22.5" customHeight="1">
      <c r="A124" s="196">
        <f>IFERROR(VLOOKUP(E124,Préroulés_Hybride[],12,FALSE),"-")</f>
        <v>5</v>
      </c>
      <c r="B124" s="165" t="str">
        <f>IFERROR(VLOOKUP(E124,Préroulés_Hybride[],13,FALSE),"-")</f>
        <v>x</v>
      </c>
      <c r="C124" s="166">
        <f>IFERROR(VLOOKUP(E124,Préroulés_Hybride[],14,FALSE),"-")</f>
        <v>0.5</v>
      </c>
      <c r="D124" s="220" t="str">
        <f>IFERROR(VLOOKUP(E124,Préroulés_Hybride[],15,FALSE),"-")</f>
        <v>g</v>
      </c>
      <c r="E124" s="198" t="s">
        <v>194</v>
      </c>
      <c r="F124" s="527" t="str">
        <f>IFERROR(VLOOKUP(E124,Préroulés_Hybride[],6,FALSE),"-")</f>
        <v>MicroCannabi</v>
      </c>
      <c r="G124" s="231">
        <f>IFERROR(VLOOKUP(E124,Préroulés_Hybride[],17,FALSE),"-")</f>
        <v>25</v>
      </c>
      <c r="H124" s="170">
        <v>0.1</v>
      </c>
      <c r="I124" s="170">
        <v>0.12</v>
      </c>
      <c r="J124" s="229" t="str">
        <f>IFERROR(VLOOKUP(E124,Préroulés_Hybride[],9,FALSE),"-")</f>
        <v>- / -</v>
      </c>
      <c r="K124" s="213" t="str">
        <f>IFERROR(VLOOKUP(E124,Préroulés_Hybride[],3,FALSE),"-")</f>
        <v>Qc</v>
      </c>
    </row>
    <row r="125" spans="1:11" ht="22.5" customHeight="1">
      <c r="A125" s="196">
        <f>IFERROR(VLOOKUP(E125,Préroulés_Hybride[],12,FALSE),"-")</f>
        <v>5</v>
      </c>
      <c r="B125" s="165" t="str">
        <f>IFERROR(VLOOKUP(E125,Préroulés_Hybride[],13,FALSE),"-")</f>
        <v>x</v>
      </c>
      <c r="C125" s="166">
        <f>IFERROR(VLOOKUP(E125,Préroulés_Hybride[],14,FALSE),"-")</f>
        <v>0.5</v>
      </c>
      <c r="D125" s="220" t="str">
        <f>IFERROR(VLOOKUP(E125,Préroulés_Hybride[],15,FALSE),"-")</f>
        <v>g</v>
      </c>
      <c r="E125" s="198" t="s">
        <v>110</v>
      </c>
      <c r="F125" s="527" t="str">
        <f>IFERROR(VLOOKUP(E125,Préroulés_Hybride[],6,FALSE),"-")</f>
        <v>Orchid</v>
      </c>
      <c r="G125" s="231">
        <f>IFERROR(VLOOKUP(E125,Préroulés_Hybride[],17,FALSE),"-")</f>
        <v>23</v>
      </c>
      <c r="H125" s="170">
        <v>7.0000000000000007E-2</v>
      </c>
      <c r="I125" s="170">
        <v>0.1</v>
      </c>
      <c r="J125" s="229" t="str">
        <f>IFERROR(VLOOKUP(E125,Préroulés_Hybride[],9,FALSE),"-")</f>
        <v>Fruité / Sucré</v>
      </c>
      <c r="K125" s="213" t="str">
        <f>IFERROR(VLOOKUP(E125,Préroulés_Hybride[],3,FALSE),"-")</f>
        <v>Qc</v>
      </c>
    </row>
    <row r="126" spans="1:11" ht="22.5" customHeight="1">
      <c r="A126" s="196">
        <f>IFERROR(VLOOKUP(E126,Préroulés_Hybride[],12,FALSE),"-")</f>
        <v>5</v>
      </c>
      <c r="B126" s="165" t="str">
        <f>IFERROR(VLOOKUP(E126,Préroulés_Hybride[],13,FALSE),"-")</f>
        <v>x</v>
      </c>
      <c r="C126" s="166">
        <f>IFERROR(VLOOKUP(E126,Préroulés_Hybride[],14,FALSE),"-")</f>
        <v>0.5</v>
      </c>
      <c r="D126" s="220" t="str">
        <f>IFERROR(VLOOKUP(E126,Préroulés_Hybride[],15,FALSE),"-")</f>
        <v>g</v>
      </c>
      <c r="E126" s="198" t="s">
        <v>230</v>
      </c>
      <c r="F126" s="527" t="str">
        <f>IFERROR(VLOOKUP(E126,Préroulés_Hybride[],6,FALSE),"-")</f>
        <v>Fleurons</v>
      </c>
      <c r="G126" s="231">
        <f>IFERROR(VLOOKUP(E126,Préroulés_Hybride[],17,FALSE),"-")</f>
        <v>22.4</v>
      </c>
      <c r="H126" s="170">
        <v>7.0000000000000007E-2</v>
      </c>
      <c r="I126" s="170">
        <v>0.05</v>
      </c>
      <c r="J126" s="229" t="str">
        <f>IFERROR(VLOOKUP(E126,Préroulés_Hybride[],9,FALSE),"-")</f>
        <v>- / -</v>
      </c>
      <c r="K126" s="213" t="str">
        <f>IFERROR(VLOOKUP(E126,Préroulés_Hybride[],3,FALSE),"-")</f>
        <v>Qc</v>
      </c>
    </row>
    <row r="127" spans="1:11" ht="22.5" customHeight="1">
      <c r="A127" s="288">
        <f>IFERROR(VLOOKUP(E127,Préroulés_Hybride[],12,FALSE),"-")</f>
        <v>5</v>
      </c>
      <c r="B127" s="165" t="str">
        <f>IFERROR(VLOOKUP(E127,Préroulés_Hybride[],13,FALSE),"-")</f>
        <v>x</v>
      </c>
      <c r="C127" s="166">
        <f>IFERROR(VLOOKUP(E127,Préroulés_Hybride[],14,FALSE),"-")</f>
        <v>0.5</v>
      </c>
      <c r="D127" s="220" t="str">
        <f>IFERROR(VLOOKUP(E127,Préroulés_Hybride[],15,FALSE),"-")</f>
        <v>g</v>
      </c>
      <c r="E127" s="198" t="s">
        <v>195</v>
      </c>
      <c r="F127" s="527" t="str">
        <f>IFERROR(VLOOKUP(E127,Préroulés_Hybride[],6,FALSE),"-")</f>
        <v>Lunaire</v>
      </c>
      <c r="G127" s="231">
        <f>IFERROR(VLOOKUP(E127,Préroulés_Hybride[],17,FALSE),"-")</f>
        <v>24</v>
      </c>
      <c r="H127" s="170">
        <v>0</v>
      </c>
      <c r="I127" s="170">
        <v>0.11</v>
      </c>
      <c r="J127" s="229" t="str">
        <f>IFERROR(VLOOKUP(E127,Préroulés_Hybride[],9,FALSE),"-")</f>
        <v>Floral / Fruité</v>
      </c>
      <c r="K127" s="213" t="str">
        <f>IFERROR(VLOOKUP(E127,Préroulés_Hybride[],3,FALSE),"-")</f>
        <v>Qc</v>
      </c>
    </row>
    <row r="128" spans="1:11" ht="23.25" customHeight="1">
      <c r="A128" s="196">
        <f>IFERROR(VLOOKUP(E128,Préroulés_Hybride[],12,FALSE),"-")</f>
        <v>7</v>
      </c>
      <c r="B128" s="165" t="str">
        <f>IFERROR(VLOOKUP(E128,Préroulés_Hybride[],13,FALSE),"-")</f>
        <v>x</v>
      </c>
      <c r="C128" s="166">
        <f>IFERROR(VLOOKUP(E128,Préroulés_Hybride[],14,FALSE),"-")</f>
        <v>0.5</v>
      </c>
      <c r="D128" s="220" t="str">
        <f>IFERROR(VLOOKUP(E128,Préroulés_Hybride[],15,FALSE),"-")</f>
        <v>g</v>
      </c>
      <c r="E128" s="198" t="s">
        <v>196</v>
      </c>
      <c r="F128" s="527" t="str">
        <f>IFERROR(VLOOKUP(E128,Préroulés_Hybride[],6,FALSE),"-")</f>
        <v>Sheeesh!</v>
      </c>
      <c r="G128" s="231">
        <f>IFERROR(VLOOKUP(E128,Préroulés_Hybride[],17,FALSE),"-")</f>
        <v>25</v>
      </c>
      <c r="H128" s="170">
        <v>0.28999999999999998</v>
      </c>
      <c r="I128" s="170"/>
      <c r="J128" s="229" t="str">
        <f>IFERROR(VLOOKUP(E128,Préroulés_Hybride[],9,FALSE),"-")</f>
        <v>Fruité / Citronné</v>
      </c>
      <c r="K128" s="213" t="str">
        <f>IFERROR(VLOOKUP(E128,Préroulés_Hybride[],3,FALSE),"-")</f>
        <v>Qc</v>
      </c>
    </row>
    <row r="129" spans="1:11" ht="23.25" customHeight="1">
      <c r="A129" s="196">
        <f>IFERROR(VLOOKUP(E129,Préroulés_Hybride[],12,FALSE),"-")</f>
        <v>7</v>
      </c>
      <c r="B129" s="165" t="str">
        <f>IFERROR(VLOOKUP(E129,Préroulés_Hybride[],13,FALSE),"-")</f>
        <v>x</v>
      </c>
      <c r="C129" s="166">
        <f>IFERROR(VLOOKUP(E129,Préroulés_Hybride[],14,FALSE),"-")</f>
        <v>0.5</v>
      </c>
      <c r="D129" s="220" t="str">
        <f>IFERROR(VLOOKUP(E129,Préroulés_Hybride[],15,FALSE),"-")</f>
        <v>g</v>
      </c>
      <c r="E129" s="198" t="s">
        <v>197</v>
      </c>
      <c r="F129" s="527" t="str">
        <f>IFERROR(VLOOKUP(E129,Préroulés_Hybride[],6,FALSE),"-")</f>
        <v>Sheeesh!</v>
      </c>
      <c r="G129" s="231">
        <f>IFERROR(VLOOKUP(E129,Préroulés_Hybride[],17,FALSE),"-")</f>
        <v>25</v>
      </c>
      <c r="H129" s="170">
        <v>0.28000000000000003</v>
      </c>
      <c r="I129" s="170" t="s">
        <v>42</v>
      </c>
      <c r="J129" s="229" t="str">
        <f>IFERROR(VLOOKUP(E129,Préroulés_Hybride[],9,FALSE),"-")</f>
        <v>Diesel / Mouffette</v>
      </c>
      <c r="K129" s="213" t="str">
        <f>IFERROR(VLOOKUP(E129,Préroulés_Hybride[],3,FALSE),"-")</f>
        <v>Qc</v>
      </c>
    </row>
    <row r="130" spans="1:11" ht="23.25" customHeight="1">
      <c r="A130" s="196">
        <f>IFERROR(VLOOKUP(E130,Préroulés_Hybride[],12,FALSE),"-")</f>
        <v>7</v>
      </c>
      <c r="B130" s="165" t="str">
        <f>IFERROR(VLOOKUP(E130,Préroulés_Hybride[],13,FALSE),"-")</f>
        <v>x</v>
      </c>
      <c r="C130" s="166">
        <f>IFERROR(VLOOKUP(E130,Préroulés_Hybride[],14,FALSE),"-")</f>
        <v>0.5</v>
      </c>
      <c r="D130" s="220" t="str">
        <f>IFERROR(VLOOKUP(E130,Préroulés_Hybride[],15,FALSE),"-")</f>
        <v>g</v>
      </c>
      <c r="E130" s="198" t="s">
        <v>198</v>
      </c>
      <c r="F130" s="527" t="str">
        <f>IFERROR(VLOOKUP(E130,Préroulés_Hybride[],6,FALSE),"-")</f>
        <v>Équilibre</v>
      </c>
      <c r="G130" s="498">
        <f>IFERROR(VLOOKUP(E130,Préroulés_Hybride[],17,FALSE),"-")</f>
        <v>24</v>
      </c>
      <c r="H130" s="170">
        <v>0</v>
      </c>
      <c r="I130" s="170">
        <v>0.12</v>
      </c>
      <c r="J130" s="229" t="str">
        <f>IFERROR(VLOOKUP(E130,Préroulés_Hybride[],9,FALSE),"-")</f>
        <v>- / -</v>
      </c>
      <c r="K130" s="213" t="str">
        <f>IFERROR(VLOOKUP(E130,Préroulés_Hybride[],3,FALSE),"-")</f>
        <v>Qc</v>
      </c>
    </row>
    <row r="131" spans="1:11" ht="23.25" customHeight="1">
      <c r="A131" s="196">
        <f>IFERROR(VLOOKUP(E131,Préroulés_Hybride[],12,FALSE),"-")</f>
        <v>7</v>
      </c>
      <c r="B131" s="165" t="str">
        <f>IFERROR(VLOOKUP(E131,Préroulés_Hybride[],13,FALSE),"-")</f>
        <v>x</v>
      </c>
      <c r="C131" s="166">
        <f>IFERROR(VLOOKUP(E131,Préroulés_Hybride[],14,FALSE),"-")</f>
        <v>0.5</v>
      </c>
      <c r="D131" s="220" t="str">
        <f>IFERROR(VLOOKUP(E131,Préroulés_Hybride[],15,FALSE),"-")</f>
        <v>g</v>
      </c>
      <c r="E131" s="198" t="s">
        <v>232</v>
      </c>
      <c r="F131" s="527" t="str">
        <f>IFERROR(VLOOKUP(E131,Préroulés_Hybride[],6,FALSE),"-")</f>
        <v>QcGoldtech</v>
      </c>
      <c r="G131" s="498">
        <f>IFERROR(VLOOKUP(E131,Préroulés_Hybride[],17,FALSE),"-")</f>
        <v>28.4</v>
      </c>
      <c r="H131" s="170">
        <v>0</v>
      </c>
      <c r="I131" s="170">
        <v>0.14000000000000001</v>
      </c>
      <c r="J131" s="229" t="str">
        <f>IFERROR(VLOOKUP(E131,Préroulés_Hybride[],9,FALSE),"-")</f>
        <v>- / -</v>
      </c>
      <c r="K131" s="213" t="str">
        <f>IFERROR(VLOOKUP(E131,Préroulés_Hybride[],3,FALSE),"-")</f>
        <v>Qc</v>
      </c>
    </row>
    <row r="132" spans="1:11" ht="23.25" customHeight="1">
      <c r="A132" s="196">
        <f>IFERROR(VLOOKUP(E132,Préroulés_Hybride[],12,FALSE),"-")</f>
        <v>8</v>
      </c>
      <c r="B132" s="165" t="str">
        <f>IFERROR(VLOOKUP(E132,Préroulés_Hybride[],13,FALSE),"-")</f>
        <v>x</v>
      </c>
      <c r="C132" s="166">
        <f>IFERROR(VLOOKUP(E132,Préroulés_Hybride[],14,FALSE),"-")</f>
        <v>0.7</v>
      </c>
      <c r="D132" s="220" t="str">
        <f>IFERROR(VLOOKUP(E132,Préroulés_Hybride[],15,FALSE),"-")</f>
        <v>g</v>
      </c>
      <c r="E132" s="198" t="s">
        <v>199</v>
      </c>
      <c r="F132" s="527" t="str">
        <f>IFERROR(VLOOKUP(E132,Préroulés_Hybride[],6,FALSE),"-")</f>
        <v>Irony</v>
      </c>
      <c r="G132" s="231">
        <f>IFERROR(VLOOKUP(E132,Préroulés_Hybride[],17,FALSE),"-")</f>
        <v>45</v>
      </c>
      <c r="H132" s="170">
        <v>0.21</v>
      </c>
      <c r="I132" s="170"/>
      <c r="J132" s="229" t="str">
        <f>IFERROR(VLOOKUP(E132,Préroulés_Hybride[],9,FALSE),"-")</f>
        <v>Sucré / -</v>
      </c>
      <c r="K132" s="213" t="str">
        <f>IFERROR(VLOOKUP(E132,Préroulés_Hybride[],3,FALSE),"-")</f>
        <v>Qc</v>
      </c>
    </row>
    <row r="133" spans="1:11" ht="23.25" customHeight="1">
      <c r="A133" s="288">
        <f>IFERROR(VLOOKUP(E133,Préroulés_Hybride[],12,FALSE),"-")</f>
        <v>10</v>
      </c>
      <c r="B133" s="165" t="str">
        <f>IFERROR(VLOOKUP(E133,Préroulés_Hybride[],13,FALSE),"-")</f>
        <v>x</v>
      </c>
      <c r="C133" s="166">
        <f>IFERROR(VLOOKUP(E133,Préroulés_Hybride[],14,FALSE),"-")</f>
        <v>0.35</v>
      </c>
      <c r="D133" s="220" t="str">
        <f>IFERROR(VLOOKUP(E133,Préroulés_Hybride[],15,FALSE),"-")</f>
        <v>g</v>
      </c>
      <c r="E133" s="198" t="s">
        <v>112</v>
      </c>
      <c r="F133" s="305" t="str">
        <f>IFERROR(VLOOKUP(E133,Préroulés_Hybride[],6,FALSE),"-")</f>
        <v>Tremblant Cannabis</v>
      </c>
      <c r="G133" s="210">
        <f>IFERROR(VLOOKUP(E133,Préroulés_Hybride[],17,FALSE),"-")</f>
        <v>31.9</v>
      </c>
      <c r="H133" s="170">
        <v>0.22</v>
      </c>
      <c r="I133" s="170" t="s">
        <v>42</v>
      </c>
      <c r="J133" s="172" t="str">
        <f>IFERROR(VLOOKUP(E133,Préroulés_Hybride[],9,FALSE),"-")</f>
        <v>Diesel / Citronné</v>
      </c>
      <c r="K133" s="213" t="str">
        <f>IFERROR(VLOOKUP(E133,Préroulés_Hybride[],3,FALSE),"-")</f>
        <v>-</v>
      </c>
    </row>
    <row r="134" spans="1:11" ht="23.25" customHeight="1">
      <c r="A134" s="196">
        <f>IFERROR(VLOOKUP(E134,Préroulés_Hybride[],12,FALSE),"-")</f>
        <v>10</v>
      </c>
      <c r="B134" s="165" t="str">
        <f>IFERROR(VLOOKUP(E134,Préroulés_Hybride[],13,FALSE),"-")</f>
        <v>x</v>
      </c>
      <c r="C134" s="166">
        <f>IFERROR(VLOOKUP(E134,Préroulés_Hybride[],14,FALSE),"-")</f>
        <v>0.35</v>
      </c>
      <c r="D134" s="220" t="str">
        <f>IFERROR(VLOOKUP(E134,Préroulés_Hybride[],15,FALSE),"-")</f>
        <v>g</v>
      </c>
      <c r="E134" s="198" t="s">
        <v>200</v>
      </c>
      <c r="F134" s="527" t="str">
        <f>IFERROR(VLOOKUP(E134,Préroulés_Hybride[],6,FALSE),"-")</f>
        <v>Solei</v>
      </c>
      <c r="G134" s="231">
        <f>IFERROR(VLOOKUP(E134,Préroulés_Hybride[],17,FALSE),"-")</f>
        <v>23.1</v>
      </c>
      <c r="H134" s="170">
        <v>7.0000000000000007E-2</v>
      </c>
      <c r="I134" s="170">
        <v>0.08</v>
      </c>
      <c r="J134" s="229" t="str">
        <f>IFERROR(VLOOKUP(E134,Préroulés_Hybride[],9,FALSE),"-")</f>
        <v>Boisé / -</v>
      </c>
      <c r="K134" s="213" t="str">
        <f>IFERROR(VLOOKUP(E134,Préroulés_Hybride[],3,FALSE),"-")</f>
        <v>-</v>
      </c>
    </row>
    <row r="135" spans="1:11" ht="23.25" customHeight="1">
      <c r="A135" s="196">
        <f>IFERROR(VLOOKUP(E135,Préroulés_Hybride[],12,FALSE),"-")</f>
        <v>12</v>
      </c>
      <c r="B135" s="165" t="str">
        <f>IFERROR(VLOOKUP(E135,Préroulés_Hybride[],13,FALSE),"-")</f>
        <v>x</v>
      </c>
      <c r="C135" s="166">
        <f>IFERROR(VLOOKUP(E135,Préroulés_Hybride[],14,FALSE),"-")</f>
        <v>0.3</v>
      </c>
      <c r="D135" s="220" t="str">
        <f>IFERROR(VLOOKUP(E135,Préroulés_Hybride[],15,FALSE),"-")</f>
        <v>g</v>
      </c>
      <c r="E135" s="198" t="s">
        <v>201</v>
      </c>
      <c r="F135" s="527" t="str">
        <f>IFERROR(VLOOKUP(E135,Préroulés_Hybride[],6,FALSE),"-")</f>
        <v>5 Points Cannabis</v>
      </c>
      <c r="G135" s="231">
        <f>IFERROR(VLOOKUP(E135,Préroulés_Hybride[],17,FALSE),"-")</f>
        <v>38.799999999999997</v>
      </c>
      <c r="H135" s="170" t="s">
        <v>283</v>
      </c>
      <c r="I135" s="170" t="s">
        <v>42</v>
      </c>
      <c r="J135" s="229" t="str">
        <f>IFERROR(VLOOKUP(E135,Préroulés_Hybride[],9,FALSE),"-")</f>
        <v>- / -</v>
      </c>
      <c r="K135" s="213" t="str">
        <f>IFERROR(VLOOKUP(E135,Préroulés_Hybride[],3,FALSE),"-")</f>
        <v>Qc</v>
      </c>
    </row>
    <row r="136" spans="1:11" ht="23.25" customHeight="1">
      <c r="A136" s="196">
        <f>IFERROR(VLOOKUP(E136,Préroulés_Hybride[],12,FALSE),"-")</f>
        <v>30</v>
      </c>
      <c r="B136" s="165" t="str">
        <f>IFERROR(VLOOKUP(E136,Préroulés_Hybride[],13,FALSE),"-")</f>
        <v>x</v>
      </c>
      <c r="C136" s="166">
        <f>IFERROR(VLOOKUP(E136,Préroulés_Hybride[],14,FALSE),"-")</f>
        <v>0.35</v>
      </c>
      <c r="D136" s="220" t="str">
        <f>IFERROR(VLOOKUP(E136,Préroulés_Hybride[],15,FALSE),"-")</f>
        <v>g</v>
      </c>
      <c r="E136" s="198" t="s">
        <v>203</v>
      </c>
      <c r="F136" s="527" t="str">
        <f>IFERROR(VLOOKUP(E136,Préroulés_Hybride[],6,FALSE),"-")</f>
        <v>Lunaire</v>
      </c>
      <c r="G136" s="231">
        <f>IFERROR(VLOOKUP(E136,Préroulés_Hybride[],17,FALSE),"-")</f>
        <v>84</v>
      </c>
      <c r="H136" s="170">
        <v>0</v>
      </c>
      <c r="I136" s="170">
        <v>0.12</v>
      </c>
      <c r="J136" s="229" t="str">
        <f>IFERROR(VLOOKUP(E136,Préroulés_Hybride[],9,FALSE),"-")</f>
        <v>- / -</v>
      </c>
      <c r="K136" s="213" t="str">
        <f>IFERROR(VLOOKUP(E136,Préroulés_Hybride[],3,FALSE),"-")</f>
        <v>Qc</v>
      </c>
    </row>
    <row r="137" spans="1:11" ht="23.25" customHeight="1" thickBot="1">
      <c r="A137" s="281">
        <f>IFERROR(VLOOKUP(E137,Préroulés_Hybride[],12,FALSE),"-")</f>
        <v>56</v>
      </c>
      <c r="B137" s="209" t="str">
        <f>IFERROR(VLOOKUP(E137,Préroulés_Hybride[],13,FALSE),"-")</f>
        <v>x</v>
      </c>
      <c r="C137" s="205">
        <f>IFERROR(VLOOKUP(E137,Préroulés_Hybride[],14,FALSE),"-")</f>
        <v>0.5</v>
      </c>
      <c r="D137" s="221" t="str">
        <f>IFERROR(VLOOKUP(E137,Préroulés_Hybride[],15,FALSE),"-")</f>
        <v>g</v>
      </c>
      <c r="E137" s="883" t="s">
        <v>204</v>
      </c>
      <c r="F137" s="306" t="str">
        <f>IFERROR(VLOOKUP(E137,Préroulés_Hybride[],6,FALSE),"-")</f>
        <v>Pure Laine Cannabis</v>
      </c>
      <c r="G137" s="695">
        <f>IFERROR(VLOOKUP(E137,Préroulés_Hybride[],17,FALSE),"-")</f>
        <v>129.80000000000001</v>
      </c>
      <c r="H137" s="193">
        <v>0.21</v>
      </c>
      <c r="I137" s="193" t="s">
        <v>42</v>
      </c>
      <c r="J137" s="194" t="str">
        <f>IFERROR(VLOOKUP(E137,Préroulés_Hybride[],9,FALSE),"-")</f>
        <v>- / -</v>
      </c>
      <c r="K137" s="876" t="str">
        <f>IFERROR(VLOOKUP(E137,Préroulés_Hybride[],3,FALSE),"-")</f>
        <v>Qc</v>
      </c>
    </row>
    <row r="138" spans="1:11" ht="23.25" customHeight="1"/>
    <row r="139" spans="1:11" ht="23.25" customHeight="1"/>
  </sheetData>
  <sheetProtection selectLockedCells="1" selectUnlockedCells="1"/>
  <protectedRanges>
    <protectedRange algorithmName="SHA-512" hashValue="WVnoEhfAMnPzlKn1u/L5UceKQHWADAagofPNy5KOqZsCE6haz2f2WGYJpZPjeO+XSbhIPmaFJByoY2J8nzCoig==" saltValue="BKT+7eADEg+T/nl2vrhdxA==" spinCount="100000" sqref="A138:XFD1048576 A1:XFD1 L2:XFD137" name="Quai" securityDescriptor="O:WDG:WDD:(A;;CC;;;S-1-5-21-3327995962-2841896682-2555915430-8483)(A;;CC;;;S-1-5-21-3327995962-2841896682-2555915430-5295)(A;;CC;;;S-1-5-21-3327995962-2841896682-2555915430-1826)(A;;CC;;;S-1-5-21-3327995962-2841896682-2555915430-1787)(A;;CC;;;S-1-5-21-3327995962-2841896682-2555915430-1807)"/>
    <protectedRange algorithmName="SHA-512" hashValue="EJQYyeBZSh89+zRD9w3QZFGU3VSoYTrLWpUIfXvpQrwH93fvnq5bbkmNuYYi+gLN5SoTMLjD8zHKDAY46dtAFQ==" saltValue="lnvz9X6LZlrhw2cM4fixig==" spinCount="100000" sqref="H4:I38 E4:E38 E42:E87 H42:I86 H92:I137 E92:E137" name="Plage1_1"/>
  </protectedRanges>
  <mergeCells count="7">
    <mergeCell ref="L42:Q42"/>
    <mergeCell ref="A91:D91"/>
    <mergeCell ref="A2:K2"/>
    <mergeCell ref="A3:D3"/>
    <mergeCell ref="A90:K90"/>
    <mergeCell ref="A40:K40"/>
    <mergeCell ref="A41:D41"/>
  </mergeCells>
  <dataValidations count="2">
    <dataValidation type="list" allowBlank="1" showInputMessage="1" showErrorMessage="1" sqref="K3 E3:F3 K41 E41:F41 K91 E91:F91 C39" xr:uid="{B7F0880B-EF84-45EE-BEAB-2FFFD99D35BA}">
      <formula1>sativa1</formula1>
    </dataValidation>
    <dataValidation type="list" allowBlank="1" showInputMessage="1" showErrorMessage="1" sqref="C1" xr:uid="{00000000-0002-0000-0C00-000001000000}">
      <formula1>indica1</formula1>
    </dataValidation>
  </dataValidations>
  <printOptions horizontalCentered="1" verticalCentered="1"/>
  <pageMargins left="0.23622047244094502" right="0.23622047244094502" top="0" bottom="0" header="0.31496062992126" footer="0.31496062992126"/>
  <pageSetup scale="9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542925</xdr:colOff>
                    <xdr:row>1</xdr:row>
                    <xdr:rowOff>28575</xdr:rowOff>
                  </from>
                  <to>
                    <xdr:col>9</xdr:col>
                    <xdr:colOff>76200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Indica77074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371475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6" name="Button 8">
              <controlPr defaultSize="0" print="0" autoFill="0" autoPict="0" macro="[0]!IMPIND77074" altText="Ajouter ligne">
                <anchor moveWithCells="1">
                  <from>
                    <xdr:col>9</xdr:col>
                    <xdr:colOff>1219200</xdr:colOff>
                    <xdr:row>1</xdr:row>
                    <xdr:rowOff>38100</xdr:rowOff>
                  </from>
                  <to>
                    <xdr:col>10</xdr:col>
                    <xdr:colOff>1076325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7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619125</xdr:colOff>
                    <xdr:row>39</xdr:row>
                    <xdr:rowOff>66675</xdr:rowOff>
                  </from>
                  <to>
                    <xdr:col>9</xdr:col>
                    <xdr:colOff>19050</xdr:colOff>
                    <xdr:row>39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8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647700</xdr:colOff>
                    <xdr:row>89</xdr:row>
                    <xdr:rowOff>66675</xdr:rowOff>
                  </from>
                  <to>
                    <xdr:col>9</xdr:col>
                    <xdr:colOff>19050</xdr:colOff>
                    <xdr:row>89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9" name="Button 1042">
              <controlPr defaultSize="0" print="0" autoFill="0" autoPict="0" macro="[0]!tri_indica_77074" altText="Ajouter ligne">
                <anchor moveWithCells="1">
                  <from>
                    <xdr:col>1</xdr:col>
                    <xdr:colOff>438150</xdr:colOff>
                    <xdr:row>1</xdr:row>
                    <xdr:rowOff>28575</xdr:rowOff>
                  </from>
                  <to>
                    <xdr:col>4</xdr:col>
                    <xdr:colOff>361950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10" name="Button 5">
              <controlPr defaultSize="0" print="0" autoFill="0" autoPict="0" macro="[0]!Sativa77010" altText="Ajouter ligne">
                <anchor moveWithCells="1">
                  <from>
                    <xdr:col>0</xdr:col>
                    <xdr:colOff>333375</xdr:colOff>
                    <xdr:row>39</xdr:row>
                    <xdr:rowOff>9525</xdr:rowOff>
                  </from>
                  <to>
                    <xdr:col>4</xdr:col>
                    <xdr:colOff>304800</xdr:colOff>
                    <xdr:row>39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11" name="Button 6">
              <controlPr defaultSize="0" print="0" autoFill="0" autoPict="0" macro="[0]!Hybride77010" altText="Ajouter ligne">
                <anchor moveWithCells="1">
                  <from>
                    <xdr:col>1</xdr:col>
                    <xdr:colOff>523875</xdr:colOff>
                    <xdr:row>89</xdr:row>
                    <xdr:rowOff>38100</xdr:rowOff>
                  </from>
                  <to>
                    <xdr:col>4</xdr:col>
                    <xdr:colOff>123825</xdr:colOff>
                    <xdr:row>89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12" name="Button 7">
              <controlPr defaultSize="0" print="0" autoFill="0" autoPict="0" macro="[0]!IMPIND77010" altText="Ajouter ligne">
                <anchor moveWithCells="1">
                  <from>
                    <xdr:col>9</xdr:col>
                    <xdr:colOff>1209675</xdr:colOff>
                    <xdr:row>1</xdr:row>
                    <xdr:rowOff>38100</xdr:rowOff>
                  </from>
                  <to>
                    <xdr:col>10</xdr:col>
                    <xdr:colOff>1076325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13" name="Button 1046">
              <controlPr defaultSize="0" print="0" autoFill="0" autoPict="0" macro="[0]!IMPSAT77010" altText="Ajouter ligne">
                <anchor moveWithCells="1">
                  <from>
                    <xdr:col>9</xdr:col>
                    <xdr:colOff>1228725</xdr:colOff>
                    <xdr:row>39</xdr:row>
                    <xdr:rowOff>28575</xdr:rowOff>
                  </from>
                  <to>
                    <xdr:col>10</xdr:col>
                    <xdr:colOff>1085850</xdr:colOff>
                    <xdr:row>39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14" name="Button 9">
              <controlPr defaultSize="0" print="0" autoFill="0" autoPict="0" macro="[0]!IMPHYB77010" altText="Ajouter ligne">
                <anchor moveWithCells="1">
                  <from>
                    <xdr:col>9</xdr:col>
                    <xdr:colOff>1247775</xdr:colOff>
                    <xdr:row>89</xdr:row>
                    <xdr:rowOff>28575</xdr:rowOff>
                  </from>
                  <to>
                    <xdr:col>10</xdr:col>
                    <xdr:colOff>1104900</xdr:colOff>
                    <xdr:row>89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15" name="Button 1049">
              <controlPr defaultSize="0" print="0" autoFill="0" autoPict="0" macro="[0]!InsertRowFormulas" altText="Ajouter ligne">
                <anchor moveWithCells="1">
                  <from>
                    <xdr:col>7</xdr:col>
                    <xdr:colOff>619125</xdr:colOff>
                    <xdr:row>39</xdr:row>
                    <xdr:rowOff>66675</xdr:rowOff>
                  </from>
                  <to>
                    <xdr:col>9</xdr:col>
                    <xdr:colOff>19050</xdr:colOff>
                    <xdr:row>39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16" name="Button 1050">
              <controlPr defaultSize="0" print="0" autoFill="0" autoPict="0" macro="[0]!InsertRowFormulas" altText="Ajouter ligne">
                <anchor moveWithCells="1">
                  <from>
                    <xdr:col>7</xdr:col>
                    <xdr:colOff>647700</xdr:colOff>
                    <xdr:row>89</xdr:row>
                    <xdr:rowOff>66675</xdr:rowOff>
                  </from>
                  <to>
                    <xdr:col>9</xdr:col>
                    <xdr:colOff>19050</xdr:colOff>
                    <xdr:row>89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17" name="Button 1052">
              <controlPr defaultSize="0" print="0" autoFill="0" autoPict="0" macro="[0]!tri_sativa_77074" altText="Ajouter ligne">
                <anchor moveWithCells="1">
                  <from>
                    <xdr:col>0</xdr:col>
                    <xdr:colOff>333375</xdr:colOff>
                    <xdr:row>39</xdr:row>
                    <xdr:rowOff>9525</xdr:rowOff>
                  </from>
                  <to>
                    <xdr:col>4</xdr:col>
                    <xdr:colOff>304800</xdr:colOff>
                    <xdr:row>39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18" name="Button 1053">
              <controlPr defaultSize="0" print="0" autoFill="0" autoPict="0" macro="[0]!tri_hybride_77074" altText="Ajouter ligne">
                <anchor moveWithCells="1">
                  <from>
                    <xdr:col>1</xdr:col>
                    <xdr:colOff>523875</xdr:colOff>
                    <xdr:row>89</xdr:row>
                    <xdr:rowOff>38100</xdr:rowOff>
                  </from>
                  <to>
                    <xdr:col>4</xdr:col>
                    <xdr:colOff>123825</xdr:colOff>
                    <xdr:row>89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19" name="Button 1054">
              <controlPr defaultSize="0" print="0" autoFill="0" autoPict="0" macro="[0]!IMPIND77074" altText="Ajouter ligne">
                <anchor moveWithCells="1">
                  <from>
                    <xdr:col>9</xdr:col>
                    <xdr:colOff>1209675</xdr:colOff>
                    <xdr:row>1</xdr:row>
                    <xdr:rowOff>38100</xdr:rowOff>
                  </from>
                  <to>
                    <xdr:col>10</xdr:col>
                    <xdr:colOff>1076325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20" name="Button 1055">
              <controlPr defaultSize="0" print="0" autoFill="0" autoPict="0" macro="[0]!IMPSAT77074" altText="Ajouter ligne">
                <anchor moveWithCells="1">
                  <from>
                    <xdr:col>9</xdr:col>
                    <xdr:colOff>1228725</xdr:colOff>
                    <xdr:row>39</xdr:row>
                    <xdr:rowOff>28575</xdr:rowOff>
                  </from>
                  <to>
                    <xdr:col>10</xdr:col>
                    <xdr:colOff>1085850</xdr:colOff>
                    <xdr:row>39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21" name="Button 1056">
              <controlPr defaultSize="0" print="0" autoFill="0" autoPict="0" macro="[0]!IMPHYB77074" altText="Ajouter ligne">
                <anchor moveWithCells="1">
                  <from>
                    <xdr:col>9</xdr:col>
                    <xdr:colOff>1247775</xdr:colOff>
                    <xdr:row>89</xdr:row>
                    <xdr:rowOff>28575</xdr:rowOff>
                  </from>
                  <to>
                    <xdr:col>10</xdr:col>
                    <xdr:colOff>1104900</xdr:colOff>
                    <xdr:row>89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tableParts count="3">
    <tablePart r:id="rId22"/>
    <tablePart r:id="rId23"/>
    <tablePart r:id="rId2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5851AC-84A1-431B-80FF-382310A1D27F}">
          <x14:formula1>
            <xm:f>'Base Préroués'!$A$75:$A$136</xm:f>
          </x14:formula1>
          <xm:sqref>E5:E38</xm:sqref>
        </x14:dataValidation>
        <x14:dataValidation type="list" allowBlank="1" showInputMessage="1" showErrorMessage="1" xr:uid="{E5808C89-B536-42C1-ACC3-4A33770E10ED}">
          <x14:formula1>
            <xm:f>'Base Préroués'!$A$6:$A$69</xm:f>
          </x14:formula1>
          <xm:sqref>E43:E87</xm:sqref>
        </x14:dataValidation>
        <x14:dataValidation type="list" allowBlank="1" showInputMessage="1" showErrorMessage="1" xr:uid="{CAFAACA8-9F2B-4DB1-9DD9-436FB764EC93}">
          <x14:formula1>
            <xm:f>'Base Préroués'!$A$143:$A$259</xm:f>
          </x14:formula1>
          <xm:sqref>E93:E137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0">
    <tabColor rgb="FF00B050"/>
  </sheetPr>
  <dimension ref="A1:S166"/>
  <sheetViews>
    <sheetView showGridLines="0" topLeftCell="A128" zoomScale="40" zoomScaleNormal="40" workbookViewId="0">
      <selection activeCell="U131" sqref="U131"/>
    </sheetView>
  </sheetViews>
  <sheetFormatPr baseColWidth="10" defaultColWidth="11.42578125" defaultRowHeight="17.25"/>
  <cols>
    <col min="1" max="1" width="15.42578125" style="1" customWidth="1"/>
    <col min="2" max="2" width="7" style="23" customWidth="1"/>
    <col min="3" max="3" width="17.42578125" style="46" customWidth="1"/>
    <col min="4" max="4" width="12.42578125" style="8" customWidth="1"/>
    <col min="5" max="5" width="117" style="36" bestFit="1" customWidth="1"/>
    <col min="6" max="6" width="66.7109375" style="30" customWidth="1"/>
    <col min="7" max="7" width="40.140625" style="143" bestFit="1" customWidth="1"/>
    <col min="8" max="8" width="36" style="4" bestFit="1" customWidth="1"/>
    <col min="9" max="9" width="35.140625" style="2" bestFit="1" customWidth="1"/>
    <col min="10" max="10" width="96.42578125" style="1" customWidth="1"/>
    <col min="11" max="11" width="56.5703125" style="1" customWidth="1"/>
    <col min="12" max="16384" width="11.42578125" style="1"/>
  </cols>
  <sheetData>
    <row r="1" spans="1:11" ht="9.75" customHeight="1">
      <c r="A1" s="16"/>
      <c r="B1" s="21"/>
      <c r="C1" s="42"/>
      <c r="D1" s="6"/>
      <c r="E1" s="6"/>
      <c r="F1" s="28"/>
      <c r="G1" s="140"/>
      <c r="H1" s="5"/>
    </row>
    <row r="2" spans="1:11" ht="9.75" customHeight="1" thickBot="1">
      <c r="A2" s="16"/>
      <c r="B2" s="21"/>
      <c r="C2" s="42"/>
      <c r="D2" s="6"/>
      <c r="E2" s="6"/>
      <c r="F2" s="28"/>
      <c r="G2" s="140"/>
      <c r="H2" s="5"/>
    </row>
    <row r="3" spans="1:11" ht="69.95" customHeight="1" thickBot="1">
      <c r="A3" s="1363" t="s">
        <v>27</v>
      </c>
      <c r="B3" s="1364"/>
      <c r="C3" s="1364"/>
      <c r="D3" s="1364"/>
      <c r="E3" s="1364"/>
      <c r="F3" s="1364"/>
      <c r="G3" s="1364"/>
      <c r="H3" s="1364"/>
      <c r="I3" s="1364"/>
      <c r="J3" s="1364"/>
      <c r="K3" s="1365"/>
    </row>
    <row r="4" spans="1:11" ht="69.95" customHeight="1" thickBot="1">
      <c r="A4" s="1416" t="s">
        <v>28</v>
      </c>
      <c r="B4" s="1417"/>
      <c r="C4" s="1417"/>
      <c r="D4" s="1418"/>
      <c r="E4" s="1422" t="s">
        <v>29</v>
      </c>
      <c r="F4" s="1423"/>
      <c r="G4" s="1232" t="s">
        <v>31</v>
      </c>
      <c r="H4" s="1233" t="s">
        <v>32</v>
      </c>
      <c r="I4" s="1234" t="s">
        <v>33</v>
      </c>
      <c r="J4" s="1233" t="s">
        <v>34</v>
      </c>
      <c r="K4" s="1235" t="s">
        <v>35</v>
      </c>
    </row>
    <row r="5" spans="1:11" ht="36" customHeight="1" thickBot="1">
      <c r="A5" s="1236" t="s">
        <v>36</v>
      </c>
      <c r="B5" s="1237" t="s">
        <v>37</v>
      </c>
      <c r="C5" s="1238" t="s">
        <v>38</v>
      </c>
      <c r="D5" s="1237" t="s">
        <v>39</v>
      </c>
      <c r="E5" s="1239" t="s">
        <v>29</v>
      </c>
      <c r="F5" s="1240" t="s">
        <v>40</v>
      </c>
      <c r="G5" s="1241" t="s">
        <v>31</v>
      </c>
      <c r="H5" s="1242" t="s">
        <v>32</v>
      </c>
      <c r="I5" s="1243" t="s">
        <v>33</v>
      </c>
      <c r="J5" s="1244" t="s">
        <v>34</v>
      </c>
      <c r="K5" s="1245" t="s">
        <v>35</v>
      </c>
    </row>
    <row r="6" spans="1:11" ht="69.95" customHeight="1">
      <c r="A6" s="1093">
        <f>IFERROR(VLOOKUP(E6,Préroulés_Indica[],11,FALSE),"-E19")</f>
        <v>1</v>
      </c>
      <c r="B6" s="1221" t="str">
        <f>IFERROR(VLOOKUP(E6,Préroulés_Indica[],12,FALSE),"-")</f>
        <v>x</v>
      </c>
      <c r="C6" s="1222">
        <f>IFERROR(VLOOKUP(E6,Préroulés_Indica[],13,FALSE),"-")</f>
        <v>1</v>
      </c>
      <c r="D6" s="1223" t="str">
        <f>IFERROR(VLOOKUP(E6,Préroulés_Indica[],14,FALSE),"-")</f>
        <v>g</v>
      </c>
      <c r="E6" s="1094" t="s">
        <v>116</v>
      </c>
      <c r="F6" s="1225" t="str">
        <f>IFERROR(VLOOKUP(E6,Préroulés_Indica[],6,FALSE),"-")</f>
        <v>BLKMKT</v>
      </c>
      <c r="G6" s="1226">
        <f>IFERROR(VLOOKUP(E6,Préroulés_Indica[],16,FALSE),"-")</f>
        <v>10.5</v>
      </c>
      <c r="H6" s="1228">
        <v>0.28999999999999998</v>
      </c>
      <c r="I6" s="1229" t="s">
        <v>42</v>
      </c>
      <c r="J6" s="1230" t="str">
        <f>IFERROR(VLOOKUP(E6,Préroulés_Indica[],8,FALSE),"")</f>
        <v>Diesel / Citronné</v>
      </c>
      <c r="K6" s="1231" t="str">
        <f>IFERROR(VLOOKUP(E6,Préroulés_Indica[],2,FALSE),"-")</f>
        <v>-</v>
      </c>
    </row>
    <row r="7" spans="1:11" ht="69.95" customHeight="1">
      <c r="A7" s="1095">
        <f>IFERROR(VLOOKUP(E7,Préroulés_Indica[],11,FALSE),"-E19")</f>
        <v>1</v>
      </c>
      <c r="B7" s="1096" t="str">
        <f>IFERROR(VLOOKUP(E7,Préroulés_Indica[],12,FALSE),"-")</f>
        <v>x</v>
      </c>
      <c r="C7" s="1294">
        <f>IFERROR(VLOOKUP(E7,Préroulés_Indica[],13,FALSE),"-")</f>
        <v>1</v>
      </c>
      <c r="D7" s="1097" t="str">
        <f>IFERROR(VLOOKUP(E7,Préroulés_Indica[],14,FALSE),"-")</f>
        <v>g</v>
      </c>
      <c r="E7" s="1098" t="s">
        <v>118</v>
      </c>
      <c r="F7" s="1099" t="str">
        <f>IFERROR(VLOOKUP(E7,Préroulés_Indica[],6,FALSE),"-")</f>
        <v>Bud Lafleur</v>
      </c>
      <c r="G7" s="1100">
        <f>IFERROR(VLOOKUP(E7,Préroulés_Indica[],16,FALSE),"-")</f>
        <v>9.5</v>
      </c>
      <c r="H7" s="1101">
        <v>0.28000000000000003</v>
      </c>
      <c r="I7" s="1102" t="s">
        <v>42</v>
      </c>
      <c r="J7" s="1103" t="str">
        <f>IFERROR(VLOOKUP(E7,Préroulés_Indica[],8,FALSE),"")</f>
        <v>Fruité / Sucré</v>
      </c>
      <c r="K7" s="1104" t="str">
        <f>IFERROR(VLOOKUP(E7,Préroulés_Indica[],2,FALSE),"-")</f>
        <v>Qc</v>
      </c>
    </row>
    <row r="8" spans="1:11" ht="69.95" customHeight="1">
      <c r="A8" s="1095">
        <f>IFERROR(VLOOKUP(E8,Préroulés_Indica[],11,FALSE),"-E19")</f>
        <v>1</v>
      </c>
      <c r="B8" s="1096" t="str">
        <f>IFERROR(VLOOKUP(E8,Préroulés_Indica[],12,FALSE),"-")</f>
        <v>x</v>
      </c>
      <c r="C8" s="1294">
        <f>IFERROR(VLOOKUP(E8,Préroulés_Indica[],13,FALSE),"-")</f>
        <v>0.5</v>
      </c>
      <c r="D8" s="1097" t="str">
        <f>IFERROR(VLOOKUP(E8,Préroulés_Indica[],14,FALSE),"-")</f>
        <v>g</v>
      </c>
      <c r="E8" s="1098" t="s">
        <v>284</v>
      </c>
      <c r="F8" s="1099" t="str">
        <f>IFERROR(VLOOKUP(E8,Préroulés_Indica[],6,FALSE),"-")</f>
        <v>Halcyon</v>
      </c>
      <c r="G8" s="1100">
        <f>IFERROR(VLOOKUP(E8,Préroulés_Indica[],16,FALSE),"-")</f>
        <v>6</v>
      </c>
      <c r="H8" s="1101">
        <v>0.25</v>
      </c>
      <c r="I8" s="1105" t="s">
        <v>42</v>
      </c>
      <c r="J8" s="1103" t="str">
        <f>IFERROR(VLOOKUP(E8,Préroulés_Indica[],8,FALSE),"")</f>
        <v>Boisé / Épicé</v>
      </c>
      <c r="K8" s="1104" t="str">
        <f>IFERROR(VLOOKUP(E8,Préroulés_Indica[],2,FALSE),"-")</f>
        <v>Qc</v>
      </c>
    </row>
    <row r="9" spans="1:11" ht="69.95" customHeight="1">
      <c r="A9" s="1095">
        <f>IFERROR(VLOOKUP(E9,Préroulés_Indica[],11,FALSE),"-E19")</f>
        <v>1</v>
      </c>
      <c r="B9" s="1107" t="str">
        <f>IFERROR(VLOOKUP(E9,Préroulés_Indica[],12,FALSE),"-")</f>
        <v>x</v>
      </c>
      <c r="C9" s="1114">
        <f>IFERROR(VLOOKUP(E9,Préroulés_Indica[],13,FALSE),"-")</f>
        <v>0.5</v>
      </c>
      <c r="D9" s="1108" t="str">
        <f>IFERROR(VLOOKUP(E9,Préroulés_Indica[],14,FALSE),"-")</f>
        <v>g</v>
      </c>
      <c r="E9" s="1098" t="s">
        <v>121</v>
      </c>
      <c r="F9" s="1109" t="str">
        <f>IFERROR(VLOOKUP(E9,Préroulés_Indica[],6,FALSE),"-")</f>
        <v>Canaca</v>
      </c>
      <c r="G9" s="1110">
        <f>IFERROR(VLOOKUP(E9,Préroulés_Indica[],16,FALSE),"-")</f>
        <v>5.0999999999999996</v>
      </c>
      <c r="H9" s="1101">
        <v>0.21</v>
      </c>
      <c r="I9" s="1105" t="s">
        <v>42</v>
      </c>
      <c r="J9" s="1111" t="str">
        <f>IFERROR(VLOOKUP(E9,Préroulés_Indica[],8,FALSE),"")</f>
        <v>Fromagé / Épicé</v>
      </c>
      <c r="K9" s="1112" t="str">
        <f>IFERROR(VLOOKUP(E9,Préroulés_Indica[],2,FALSE),"-")</f>
        <v>-</v>
      </c>
    </row>
    <row r="10" spans="1:11" ht="69.95" customHeight="1">
      <c r="A10" s="1106">
        <f>IFERROR(VLOOKUP(E10,Préroulés_Indica[],11,FALSE),"-E19")</f>
        <v>1</v>
      </c>
      <c r="B10" s="1096" t="str">
        <f>IFERROR(VLOOKUP(E10,Préroulés_Indica[],12,FALSE),"-")</f>
        <v>x</v>
      </c>
      <c r="C10" s="1294">
        <f>IFERROR(VLOOKUP(E10,Préroulés_Indica[],13,FALSE),"-")</f>
        <v>1</v>
      </c>
      <c r="D10" s="1097" t="str">
        <f>IFERROR(VLOOKUP(E10,Préroulés_Indica[],14,FALSE),"-")</f>
        <v>g</v>
      </c>
      <c r="E10" s="1098" t="s">
        <v>41</v>
      </c>
      <c r="F10" s="1099" t="str">
        <f>IFERROR(VLOOKUP(E10,Préroulés_Indica[],6,FALSE),"-")</f>
        <v>Riff</v>
      </c>
      <c r="G10" s="1100">
        <f>IFERROR(VLOOKUP(E10,Préroulés_Indica[],16,FALSE),"-")</f>
        <v>10.6</v>
      </c>
      <c r="H10" s="1101">
        <v>0.21</v>
      </c>
      <c r="I10" s="1102" t="s">
        <v>42</v>
      </c>
      <c r="J10" s="1103" t="str">
        <f>IFERROR(VLOOKUP(E10,Préroulés_Indica[],8,FALSE),"")</f>
        <v>Fruité / -</v>
      </c>
      <c r="K10" s="1104" t="str">
        <f>IFERROR(VLOOKUP(E10,Préroulés_Indica[],2,FALSE),"-")</f>
        <v>-</v>
      </c>
    </row>
    <row r="11" spans="1:11" ht="69.95" customHeight="1">
      <c r="A11" s="1106">
        <f>IFERROR(VLOOKUP(E11,Préroulés_Indica[],11,FALSE),"-E19")</f>
        <v>1</v>
      </c>
      <c r="B11" s="1096" t="str">
        <f>IFERROR(VLOOKUP(E11,Préroulés_Indica[],12,FALSE),"-")</f>
        <v>x</v>
      </c>
      <c r="C11" s="1294">
        <f>IFERROR(VLOOKUP(E11,Préroulés_Indica[],13,FALSE),"-")</f>
        <v>1</v>
      </c>
      <c r="D11" s="1097" t="str">
        <f>IFERROR(VLOOKUP(E11,Préroulés_Indica[],14,FALSE),"-")</f>
        <v>g</v>
      </c>
      <c r="E11" s="1098" t="s">
        <v>120</v>
      </c>
      <c r="F11" s="1099" t="str">
        <f>IFERROR(VLOOKUP(E11,Préroulés_Indica[],6,FALSE),"-")</f>
        <v>Good Supply</v>
      </c>
      <c r="G11" s="1100">
        <f>IFERROR(VLOOKUP(E11,Préroulés_Indica[],16,FALSE),"-")</f>
        <v>8.1</v>
      </c>
      <c r="H11" s="1101">
        <v>0.2</v>
      </c>
      <c r="I11" s="1102" t="s">
        <v>42</v>
      </c>
      <c r="J11" s="1103" t="str">
        <f>IFERROR(VLOOKUP(E11,Préroulés_Indica[],8,FALSE),"")</f>
        <v>Fruité / Citronné</v>
      </c>
      <c r="K11" s="1104" t="str">
        <f>IFERROR(VLOOKUP(E11,Préroulés_Indica[],2,FALSE),"-")</f>
        <v>-</v>
      </c>
    </row>
    <row r="12" spans="1:11" ht="69.95" customHeight="1">
      <c r="A12" s="1095">
        <f>IFERROR(VLOOKUP(E12,Préroulés_Indica[],11,FALSE),"-E19")</f>
        <v>2</v>
      </c>
      <c r="B12" s="1096" t="str">
        <f>IFERROR(VLOOKUP(E12,Préroulés_Indica[],12,FALSE),"-")</f>
        <v>x</v>
      </c>
      <c r="C12" s="1294">
        <f>IFERROR(VLOOKUP(E12,Préroulés_Indica[],13,FALSE),"-")</f>
        <v>0.5</v>
      </c>
      <c r="D12" s="1224" t="str">
        <f>IFERROR(VLOOKUP(E12,Préroulés_Indica[],14,FALSE),"-")</f>
        <v>g</v>
      </c>
      <c r="E12" s="1098" t="s">
        <v>122</v>
      </c>
      <c r="F12" s="1099" t="str">
        <f>IFERROR(VLOOKUP(E12,Préroulés_Indica[],6,FALSE),"-")</f>
        <v>7ACRES</v>
      </c>
      <c r="G12" s="1227">
        <f>IFERROR(VLOOKUP(E12,Préroulés_Indica[],16,FALSE),"-")</f>
        <v>9.5</v>
      </c>
      <c r="H12" s="1101">
        <v>0.23</v>
      </c>
      <c r="I12" s="1102" t="s">
        <v>42</v>
      </c>
      <c r="J12" s="1103" t="str">
        <f>IFERROR(VLOOKUP(E12,Préroulés_Indica[],8,FALSE),"")</f>
        <v>Mouffette  / Terreux</v>
      </c>
      <c r="K12" s="1104" t="str">
        <f>IFERROR(VLOOKUP(E12,Préroulés_Indica[],2,FALSE),"-")</f>
        <v>-</v>
      </c>
    </row>
    <row r="13" spans="1:11" ht="69.95" customHeight="1">
      <c r="A13" s="1095">
        <f>IFERROR(VLOOKUP(E13,Préroulés_Indica[],11,FALSE),"-E19")</f>
        <v>2</v>
      </c>
      <c r="B13" s="1107" t="str">
        <f>IFERROR(VLOOKUP(E13,Préroulés_Indica[],12,FALSE),"-")</f>
        <v>x</v>
      </c>
      <c r="C13" s="1114">
        <f>IFERROR(VLOOKUP(E13,Préroulés_Indica[],13,FALSE),"-")</f>
        <v>0.5</v>
      </c>
      <c r="D13" s="1120" t="str">
        <f>IFERROR(VLOOKUP(E13,Préroulés_Indica[],14,FALSE),"-")</f>
        <v>g</v>
      </c>
      <c r="E13" s="1098" t="s">
        <v>123</v>
      </c>
      <c r="F13" s="1109" t="str">
        <f>IFERROR(VLOOKUP(E13,Préroulés_Indica[],6,FALSE),"-")</f>
        <v>Irony</v>
      </c>
      <c r="G13" s="1122">
        <f>IFERROR(VLOOKUP(E13,Préroulés_Indica[],16,FALSE),"-")</f>
        <v>8.3000000000000007</v>
      </c>
      <c r="H13" s="1101">
        <v>0.22</v>
      </c>
      <c r="I13" s="1105" t="s">
        <v>42</v>
      </c>
      <c r="J13" s="1111" t="str">
        <f>IFERROR(VLOOKUP(E13,Préroulés_Indica[],8,FALSE),"")</f>
        <v>Fruité / Sucré</v>
      </c>
      <c r="K13" s="1112" t="str">
        <f>IFERROR(VLOOKUP(E13,Préroulés_Indica[],2,FALSE),"-")</f>
        <v>Qc</v>
      </c>
    </row>
    <row r="14" spans="1:11" ht="69.95" customHeight="1">
      <c r="A14" s="1106">
        <f>IFERROR(VLOOKUP(E14,Préroulés_Indica[],11,FALSE),"-E19")</f>
        <v>3</v>
      </c>
      <c r="B14" s="1107" t="str">
        <f>IFERROR(VLOOKUP(E14,Préroulés_Indica[],12,FALSE),"-")</f>
        <v>x</v>
      </c>
      <c r="C14" s="1114">
        <f>IFERROR(VLOOKUP(E14,Préroulés_Indica[],13,FALSE),"-")</f>
        <v>0.5</v>
      </c>
      <c r="D14" s="1108" t="str">
        <f>IFERROR(VLOOKUP(E14,Préroulés_Indica[],14,FALSE),"-")</f>
        <v>g</v>
      </c>
      <c r="E14" s="1121" t="s">
        <v>124</v>
      </c>
      <c r="F14" s="1116" t="str">
        <f>IFERROR(VLOOKUP(E14,Préroulés_Indica[],6,FALSE),"-")</f>
        <v>Fleurons</v>
      </c>
      <c r="G14" s="1110">
        <f>IFERROR(VLOOKUP(E14,Préroulés_Indica[],16,FALSE),"-")</f>
        <v>11.4</v>
      </c>
      <c r="H14" s="1123">
        <v>0.27</v>
      </c>
      <c r="I14" s="1102" t="s">
        <v>42</v>
      </c>
      <c r="J14" s="1111" t="str">
        <f>IFERROR(VLOOKUP(E14,Préroulés_Indica[],8,FALSE),"")</f>
        <v>- / -</v>
      </c>
      <c r="K14" s="1112" t="str">
        <f>IFERROR(VLOOKUP(E14,Préroulés_Indica[],2,FALSE),"-")</f>
        <v>Qc</v>
      </c>
    </row>
    <row r="15" spans="1:11" ht="69.95" customHeight="1">
      <c r="A15" s="1095">
        <f>IFERROR(VLOOKUP(E15,Préroulés_Indica[],11,FALSE),"-E19")</f>
        <v>3</v>
      </c>
      <c r="B15" s="1107" t="str">
        <f>IFERROR(VLOOKUP(E15,Préroulés_Indica[],12,FALSE),"-")</f>
        <v>x</v>
      </c>
      <c r="C15" s="1114">
        <f>IFERROR(VLOOKUP(E15,Préroulés_Indica[],13,FALSE),"-")</f>
        <v>0.5</v>
      </c>
      <c r="D15" s="1118" t="str">
        <f>IFERROR(VLOOKUP(E15,Préroulés_Indica[],14,FALSE),"-")</f>
        <v>g</v>
      </c>
      <c r="E15" s="1098" t="s">
        <v>125</v>
      </c>
      <c r="F15" s="1116" t="str">
        <f>IFERROR(VLOOKUP(E15,Préroulés_Indica[],6,FALSE),"-")</f>
        <v>San Rafael '71</v>
      </c>
      <c r="G15" s="1119">
        <f>IFERROR(VLOOKUP(E15,Préroulés_Indica[],16,FALSE),"-")</f>
        <v>17</v>
      </c>
      <c r="H15" s="1101">
        <v>0.25</v>
      </c>
      <c r="I15" s="1102" t="s">
        <v>42</v>
      </c>
      <c r="J15" s="1117" t="str">
        <f>IFERROR(VLOOKUP(E15,Préroulés_Indica[],8,FALSE),"")</f>
        <v>Sucré / Diesel</v>
      </c>
      <c r="K15" s="1112" t="str">
        <f>IFERROR(VLOOKUP(E15,Préroulés_Indica[],2,FALSE),"-")</f>
        <v>-</v>
      </c>
    </row>
    <row r="16" spans="1:11" ht="69.95" hidden="1" customHeight="1">
      <c r="A16" s="1316">
        <f>IFERROR(VLOOKUP(E16,Préroulés_Indica[],11,FALSE),"-E19")</f>
        <v>3</v>
      </c>
      <c r="B16" s="1096" t="str">
        <f>IFERROR(VLOOKUP(E16,Préroulés_Indica[],12,FALSE),"-")</f>
        <v>x</v>
      </c>
      <c r="C16" s="1315">
        <f>IFERROR(VLOOKUP(E16,Préroulés_Indica[],13,FALSE),"-")</f>
        <v>0.5</v>
      </c>
      <c r="D16" s="1224" t="str">
        <f>IFERROR(VLOOKUP(E16,Préroulés_Indica[],14,FALSE),"-")</f>
        <v>g</v>
      </c>
      <c r="E16" s="1098" t="s">
        <v>127</v>
      </c>
      <c r="F16" s="1099" t="str">
        <f>IFERROR(VLOOKUP(E16,Préroulés_Indica[],6,FALSE),"-")</f>
        <v>Promenade</v>
      </c>
      <c r="G16" s="1227">
        <f>IFERROR(VLOOKUP(E16,Préroulés_Indica[],16,FALSE),"-")</f>
        <v>9.9</v>
      </c>
      <c r="H16" s="1101">
        <v>0.24</v>
      </c>
      <c r="I16" s="1314"/>
      <c r="J16" s="1103" t="str">
        <f>IFERROR(VLOOKUP(E16,Préroulés_Indica[],8,FALSE),"")</f>
        <v>Sucré / Diesel</v>
      </c>
      <c r="K16" s="1104" t="str">
        <f>IFERROR(VLOOKUP(E16,Préroulés_Indica[],2,FALSE),"-")</f>
        <v>-</v>
      </c>
    </row>
    <row r="17" spans="1:11" ht="69.95" customHeight="1">
      <c r="A17" s="1316">
        <f>IFERROR(VLOOKUP(E17,Préroulés_Indica[],11,FALSE),"-E19")</f>
        <v>3</v>
      </c>
      <c r="B17" s="1096" t="str">
        <f>IFERROR(VLOOKUP(E17,Préroulés_Indica[],12,FALSE),"-")</f>
        <v>x</v>
      </c>
      <c r="C17" s="1315">
        <f>IFERROR(VLOOKUP(E17,Préroulés_Indica[],13,FALSE),"-")</f>
        <v>0.5</v>
      </c>
      <c r="D17" s="1224" t="str">
        <f>IFERROR(VLOOKUP(E17,Préroulés_Indica[],14,FALSE),"-")</f>
        <v>g</v>
      </c>
      <c r="E17" s="1098" t="s">
        <v>207</v>
      </c>
      <c r="F17" s="1099" t="str">
        <f>IFERROR(VLOOKUP(E17,Préroulés_Indica[],6,FALSE),"-")</f>
        <v>Spinach</v>
      </c>
      <c r="G17" s="1319">
        <f>IFERROR(VLOOKUP(E17,Préroulés_Indica[],16,FALSE),"-")</f>
        <v>11.9</v>
      </c>
      <c r="H17" s="1101">
        <v>0.25</v>
      </c>
      <c r="I17" s="1105"/>
      <c r="J17" s="1103" t="str">
        <f>IFERROR(VLOOKUP(E17,Préroulés_Indica[],8,FALSE),"")</f>
        <v>Sucré / Fruité</v>
      </c>
      <c r="K17" s="1104" t="str">
        <f>IFERROR(VLOOKUP(E17,Préroulés_Indica[],2,FALSE),"-")</f>
        <v>-</v>
      </c>
    </row>
    <row r="18" spans="1:11" ht="69.95" customHeight="1">
      <c r="A18" s="1095">
        <f>IFERROR(VLOOKUP(E18,Préroulés_Indica[],11,FALSE),"-E19")</f>
        <v>3</v>
      </c>
      <c r="B18" s="1107" t="str">
        <f>IFERROR(VLOOKUP(E18,Préroulés_Indica[],12,FALSE),"-")</f>
        <v>x</v>
      </c>
      <c r="C18" s="1114">
        <f>IFERROR(VLOOKUP(E18,Préroulés_Indica[],13,FALSE),"-")</f>
        <v>0.5</v>
      </c>
      <c r="D18" s="1120" t="str">
        <f>IFERROR(VLOOKUP(E18,Préroulés_Indica[],14,FALSE),"-")</f>
        <v>g</v>
      </c>
      <c r="E18" s="1121" t="s">
        <v>127</v>
      </c>
      <c r="F18" s="1109" t="str">
        <f>IFERROR(VLOOKUP(E18,Préroulés_Indica[],6,FALSE),"-")</f>
        <v>Promenade</v>
      </c>
      <c r="G18" s="1122">
        <f>IFERROR(VLOOKUP(E18,Préroulés_Indica[],16,FALSE),"-")</f>
        <v>9.9</v>
      </c>
      <c r="H18" s="1123">
        <v>0.24</v>
      </c>
      <c r="I18" s="1102" t="s">
        <v>42</v>
      </c>
      <c r="J18" s="1111" t="str">
        <f>IFERROR(VLOOKUP(E18,Préroulés_Indica[],8,FALSE),"")</f>
        <v>Sucré / Diesel</v>
      </c>
      <c r="K18" s="1112" t="str">
        <f>IFERROR(VLOOKUP(E18,Préroulés_Indica[],2,FALSE),"-")</f>
        <v>-</v>
      </c>
    </row>
    <row r="19" spans="1:11" ht="69.95" customHeight="1">
      <c r="A19" s="1106">
        <f>IFERROR(VLOOKUP(E19,Préroulés_Indica[],11,FALSE),"-E19")</f>
        <v>3</v>
      </c>
      <c r="B19" s="1107" t="str">
        <f>IFERROR(VLOOKUP(E19,Préroulés_Indica[],12,FALSE),"-")</f>
        <v>x</v>
      </c>
      <c r="C19" s="1114">
        <f>IFERROR(VLOOKUP(E19,Préroulés_Indica[],13,FALSE),"-")</f>
        <v>0.5</v>
      </c>
      <c r="D19" s="1118" t="str">
        <f>IFERROR(VLOOKUP(E19,Préroulés_Indica[],14,FALSE),"-")</f>
        <v>g</v>
      </c>
      <c r="E19" s="1149" t="s">
        <v>126</v>
      </c>
      <c r="F19" s="1317" t="str">
        <f>IFERROR(VLOOKUP(E19,Préroulés_Indica[],6,FALSE),"-")</f>
        <v>Promenade</v>
      </c>
      <c r="G19" s="1151">
        <f>IFERROR(VLOOKUP(E19,Préroulés_Indica[],16,FALSE),"-")</f>
        <v>10.6</v>
      </c>
      <c r="H19" s="1101">
        <v>0.23</v>
      </c>
      <c r="I19" s="1102" t="s">
        <v>42</v>
      </c>
      <c r="J19" s="1117" t="str">
        <f>IFERROR(VLOOKUP(E19,Préroulés_Indica[],8,FALSE),"")</f>
        <v>Épicé / Moufette</v>
      </c>
      <c r="K19" s="1126" t="str">
        <f>IFERROR(VLOOKUP(E19,Préroulés_Indica[],2,FALSE),"-")</f>
        <v>-</v>
      </c>
    </row>
    <row r="20" spans="1:11" ht="69.95" customHeight="1">
      <c r="A20" s="1106">
        <f>IFERROR(VLOOKUP(E20,Préroulés_Indica[],11,FALSE),"-E19")</f>
        <v>3</v>
      </c>
      <c r="B20" s="1107" t="str">
        <f>IFERROR(VLOOKUP(E20,Préroulés_Indica[],12,FALSE),"-")</f>
        <v>x</v>
      </c>
      <c r="C20" s="1114">
        <f>IFERROR(VLOOKUP(E20,Préroulés_Indica[],13,FALSE),"-")</f>
        <v>0.5</v>
      </c>
      <c r="D20" s="1120" t="str">
        <f>IFERROR(VLOOKUP(E20,Préroulés_Indica[],14,FALSE),"-")</f>
        <v>g</v>
      </c>
      <c r="E20" s="1124" t="s">
        <v>128</v>
      </c>
      <c r="F20" s="1127" t="str">
        <f>IFERROR(VLOOKUP(E20,Préroulés_Indica[],6,FALSE),"-")</f>
        <v>San Rafael '71</v>
      </c>
      <c r="G20" s="1128">
        <f>IFERROR(VLOOKUP(E20,Préroulés_Indica[],16,FALSE),"-")</f>
        <v>17</v>
      </c>
      <c r="H20" s="1123">
        <v>0.21</v>
      </c>
      <c r="I20" s="1102" t="s">
        <v>42</v>
      </c>
      <c r="J20" s="1111" t="str">
        <f>IFERROR(VLOOKUP(E20,Préroulés_Indica[],8,FALSE),"")</f>
        <v>Citronné / Floral</v>
      </c>
      <c r="K20" s="1126" t="str">
        <f>IFERROR(VLOOKUP(E20,Préroulés_Indica[],2,FALSE),"-")</f>
        <v>-</v>
      </c>
    </row>
    <row r="21" spans="1:11" ht="69.95" customHeight="1">
      <c r="A21" s="1106">
        <f>IFERROR(VLOOKUP(E21,Préroulés_Indica[],11,FALSE),"-E19")</f>
        <v>5</v>
      </c>
      <c r="B21" s="1107" t="str">
        <f>IFERROR(VLOOKUP(E21,Préroulés_Indica[],12,FALSE),"-")</f>
        <v>x</v>
      </c>
      <c r="C21" s="1114">
        <f>IFERROR(VLOOKUP(E21,Préroulés_Indica[],13,FALSE),"-")</f>
        <v>0.5</v>
      </c>
      <c r="D21" s="1120" t="str">
        <f>IFERROR(VLOOKUP(E21,Préroulés_Indica[],14,FALSE),"-")</f>
        <v>g</v>
      </c>
      <c r="E21" s="1124" t="s">
        <v>129</v>
      </c>
      <c r="F21" s="1127" t="str">
        <f>IFERROR(VLOOKUP(E21,Préroulés_Indica[],6,FALSE),"-")</f>
        <v>Ono Cannabis</v>
      </c>
      <c r="G21" s="1125">
        <f>IFERROR(VLOOKUP(E21,Préroulés_Indica[],16,FALSE),"-")</f>
        <v>24.9</v>
      </c>
      <c r="H21" s="1123">
        <v>0.28999999999999998</v>
      </c>
      <c r="I21" s="1129" t="s">
        <v>42</v>
      </c>
      <c r="J21" s="1111" t="str">
        <f>IFERROR(VLOOKUP(E21,Préroulés_Indica[],8,FALSE),"")</f>
        <v>Fruité / Sucré</v>
      </c>
      <c r="K21" s="1126" t="str">
        <f>IFERROR(VLOOKUP(E21,Préroulés_Indica[],2,FALSE),"-")</f>
        <v>Qc</v>
      </c>
    </row>
    <row r="22" spans="1:11" ht="69.95" customHeight="1" thickBot="1">
      <c r="A22" s="1130">
        <f>IFERROR(VLOOKUP(E22,Préroulés_Indica[],11,FALSE),"-E19")</f>
        <v>5</v>
      </c>
      <c r="B22" s="1131" t="str">
        <f>IFERROR(VLOOKUP(E22,Préroulés_Indica[],12,FALSE),"-")</f>
        <v>x</v>
      </c>
      <c r="C22" s="1154">
        <f>IFERROR(VLOOKUP(E22,Préroulés_Indica[],13,FALSE),"-")</f>
        <v>0.5</v>
      </c>
      <c r="D22" s="1132" t="str">
        <f>IFERROR(VLOOKUP(E22,Préroulés_Indica[],14,FALSE),"-")</f>
        <v>g</v>
      </c>
      <c r="E22" s="1133" t="s">
        <v>130</v>
      </c>
      <c r="F22" s="1134" t="str">
        <f>IFERROR(VLOOKUP(E22,Préroulés_Indica[],6,FALSE),"-")</f>
        <v>R'Belle</v>
      </c>
      <c r="G22" s="1135">
        <f>IFERROR(VLOOKUP(E22,Préroulés_Indica[],16,FALSE),"-")</f>
        <v>22.9</v>
      </c>
      <c r="H22" s="1136">
        <v>0.28999999999999998</v>
      </c>
      <c r="I22" s="1137" t="s">
        <v>42</v>
      </c>
      <c r="J22" s="1138" t="str">
        <f>IFERROR(VLOOKUP(E22,Préroulés_Indica[],8,FALSE),"")</f>
        <v>Fruité / Épicé</v>
      </c>
      <c r="K22" s="1139" t="str">
        <f>IFERROR(VLOOKUP(E22,Préroulés_Indica[],2,FALSE),"-")</f>
        <v>Qc</v>
      </c>
    </row>
    <row r="23" spans="1:11" ht="69.95" customHeight="1">
      <c r="A23" s="1113">
        <f>IFERROR(VLOOKUP(E23,Préroulés_Indica[],11,FALSE),"-E19")</f>
        <v>5</v>
      </c>
      <c r="B23" s="1140" t="str">
        <f>IFERROR(VLOOKUP(E23,Préroulés_Indica[],12,FALSE),"-")</f>
        <v>x</v>
      </c>
      <c r="C23" s="1295">
        <f>IFERROR(VLOOKUP(E23,Préroulés_Indica[],13,FALSE),"-")</f>
        <v>0.5</v>
      </c>
      <c r="D23" s="1141" t="str">
        <f>IFERROR(VLOOKUP(E23,Préroulés_Indica[],14,FALSE),"-")</f>
        <v>g</v>
      </c>
      <c r="E23" s="1142" t="s">
        <v>131</v>
      </c>
      <c r="F23" s="1143" t="str">
        <f>IFERROR(VLOOKUP(E23,Préroulés_Indica[],6,FALSE),"-")</f>
        <v>Tribal</v>
      </c>
      <c r="G23" s="1144">
        <f>IFERROR(VLOOKUP(E23,Préroulés_Indica[],16,FALSE),"-")</f>
        <v>23</v>
      </c>
      <c r="H23" s="1145">
        <v>0.25</v>
      </c>
      <c r="I23" s="1146" t="s">
        <v>42</v>
      </c>
      <c r="J23" s="1147" t="str">
        <f>IFERROR(VLOOKUP(E23,Préroulés_Indica[],8,FALSE),"")</f>
        <v>Diesel / Fruité</v>
      </c>
      <c r="K23" s="1148" t="str">
        <f>IFERROR(VLOOKUP(E23,Préroulés_Indica[],2,FALSE),"-")</f>
        <v>Qc</v>
      </c>
    </row>
    <row r="24" spans="1:11" ht="69.95" customHeight="1">
      <c r="A24" s="1106">
        <f>IFERROR(VLOOKUP(E24,Préroulés_Indica[],11,FALSE),"-E19")</f>
        <v>5</v>
      </c>
      <c r="B24" s="1107" t="str">
        <f>IFERROR(VLOOKUP(E24,Préroulés_Indica[],12,FALSE),"-")</f>
        <v>x</v>
      </c>
      <c r="C24" s="1114">
        <f>IFERROR(VLOOKUP(E24,Préroulés_Indica[],13,FALSE),"-")</f>
        <v>0.5</v>
      </c>
      <c r="D24" s="1120" t="str">
        <f>IFERROR(VLOOKUP(E24,Préroulés_Indica[],14,FALSE),"-")</f>
        <v>g</v>
      </c>
      <c r="E24" s="1149" t="s">
        <v>132</v>
      </c>
      <c r="F24" s="1127" t="str">
        <f>IFERROR(VLOOKUP(E24,Préroulés_Indica[],6,FALSE),"-")</f>
        <v>Tribal</v>
      </c>
      <c r="G24" s="1125">
        <f>IFERROR(VLOOKUP(E24,Préroulés_Indica[],16,FALSE),"-")</f>
        <v>23</v>
      </c>
      <c r="H24" s="1101">
        <v>0.24</v>
      </c>
      <c r="I24" s="1102" t="s">
        <v>42</v>
      </c>
      <c r="J24" s="1111" t="str">
        <f>IFERROR(VLOOKUP(E24,Préroulés_Indica[],8,FALSE),"")</f>
        <v>Épicé / Sucré</v>
      </c>
      <c r="K24" s="1126" t="str">
        <f>IFERROR(VLOOKUP(E24,Préroulés_Indica[],2,FALSE),"-")</f>
        <v>Qc</v>
      </c>
    </row>
    <row r="25" spans="1:11" ht="69.95" customHeight="1">
      <c r="A25" s="1113">
        <f>IFERROR(VLOOKUP(E25,Préroulés_Indica[],11,FALSE),"-E19")</f>
        <v>5</v>
      </c>
      <c r="B25" s="1107" t="str">
        <f>IFERROR(VLOOKUP(E25,Préroulés_Indica[],12,FALSE),"-")</f>
        <v>x</v>
      </c>
      <c r="C25" s="1114">
        <f>IFERROR(VLOOKUP(E25,Préroulés_Indica[],13,FALSE),"-")</f>
        <v>0.5</v>
      </c>
      <c r="D25" s="1120" t="str">
        <f>IFERROR(VLOOKUP(E25,Préroulés_Indica[],14,FALSE),"-")</f>
        <v>g</v>
      </c>
      <c r="E25" s="1124" t="s">
        <v>133</v>
      </c>
      <c r="F25" s="1127" t="str">
        <f>IFERROR(VLOOKUP(E25,Préroulés_Indica[],6,FALSE),"-")</f>
        <v>Tribal</v>
      </c>
      <c r="G25" s="1125">
        <f>IFERROR(VLOOKUP(E25,Préroulés_Indica[],16,FALSE),"-")</f>
        <v>23</v>
      </c>
      <c r="H25" s="1123">
        <v>0.21</v>
      </c>
      <c r="I25" s="1102" t="s">
        <v>42</v>
      </c>
      <c r="J25" s="1111" t="str">
        <f>IFERROR(VLOOKUP(E25,Préroulés_Indica[],8,FALSE),"")</f>
        <v>Diesel / Épicé</v>
      </c>
      <c r="K25" s="1126" t="str">
        <f>IFERROR(VLOOKUP(E25,Préroulés_Indica[],2,FALSE),"-")</f>
        <v>Qc</v>
      </c>
    </row>
    <row r="26" spans="1:11" ht="69.95" customHeight="1">
      <c r="A26" s="1293">
        <f>IFERROR(VLOOKUP(E26,Préroulés_Indica[],11,FALSE),"-E19")</f>
        <v>6</v>
      </c>
      <c r="B26" s="1107" t="str">
        <f>IFERROR(VLOOKUP(E26,Préroulés_Indica[],12,FALSE),"-")</f>
        <v>x</v>
      </c>
      <c r="C26" s="1294">
        <f>IFERROR(VLOOKUP(E26,Préroulés_Indica[],13,FALSE),"-")</f>
        <v>0.35</v>
      </c>
      <c r="D26" s="1097" t="str">
        <f>IFERROR(VLOOKUP(E26,Préroulés_Indica[],14,FALSE),"-")</f>
        <v>g</v>
      </c>
      <c r="E26" s="1098" t="s">
        <v>134</v>
      </c>
      <c r="F26" s="1099" t="str">
        <f>IFERROR(VLOOKUP(E26,Préroulés_Indica[],6,FALSE),"-")</f>
        <v>Fleurons</v>
      </c>
      <c r="G26" s="1100">
        <f>IFERROR(VLOOKUP(E26,Préroulés_Indica[],16,FALSE),"-")</f>
        <v>17.5</v>
      </c>
      <c r="H26" s="1101">
        <v>0.27</v>
      </c>
      <c r="I26" s="1105" t="s">
        <v>42</v>
      </c>
      <c r="J26" s="1103" t="str">
        <f>IFERROR(VLOOKUP(E26,Préroulés_Indica[],8,FALSE),"")</f>
        <v>- / -</v>
      </c>
      <c r="K26" s="1104" t="str">
        <f>IFERROR(VLOOKUP(E26,Préroulés_Indica[],2,FALSE),"-")</f>
        <v>Qc</v>
      </c>
    </row>
    <row r="27" spans="1:11" ht="69.95" customHeight="1">
      <c r="A27" s="1113">
        <f>IFERROR(VLOOKUP(E27,Préroulés_Indica[],11,FALSE),"-E19")</f>
        <v>7</v>
      </c>
      <c r="B27" s="1107" t="str">
        <f>IFERROR(VLOOKUP(E27,Préroulés_Indica[],12,FALSE),"-")</f>
        <v>x</v>
      </c>
      <c r="C27" s="1114">
        <f>IFERROR(VLOOKUP(E27,Préroulés_Indica[],13,FALSE),"-")</f>
        <v>0.5</v>
      </c>
      <c r="D27" s="1120" t="str">
        <f>IFERROR(VLOOKUP(E27,Préroulés_Indica[],14,FALSE),"-")</f>
        <v>g</v>
      </c>
      <c r="E27" s="1098" t="s">
        <v>135</v>
      </c>
      <c r="F27" s="1127" t="str">
        <f>IFERROR(VLOOKUP(E27,Préroulés_Indica[],6,FALSE),"-")</f>
        <v>San Rafael '71</v>
      </c>
      <c r="G27" s="1125">
        <f>IFERROR(VLOOKUP(E27,Préroulés_Indica[],16,FALSE),"-")</f>
        <v>31.1</v>
      </c>
      <c r="H27" s="1101">
        <v>0.26</v>
      </c>
      <c r="I27" s="1102" t="s">
        <v>42</v>
      </c>
      <c r="J27" s="1111" t="str">
        <f>IFERROR(VLOOKUP(E27,Préroulés_Indica[],8,FALSE),"")</f>
        <v>Fruité / Épicé</v>
      </c>
      <c r="K27" s="1126" t="str">
        <f>IFERROR(VLOOKUP(E27,Préroulés_Indica[],2,FALSE),"-")</f>
        <v>-</v>
      </c>
    </row>
    <row r="28" spans="1:11" ht="69.95" customHeight="1">
      <c r="A28" s="1106">
        <f>IFERROR(VLOOKUP(E28,Préroulés_Indica[],11,FALSE),"-E19")</f>
        <v>7</v>
      </c>
      <c r="B28" s="1107" t="str">
        <f>IFERROR(VLOOKUP(E28,Préroulés_Indica[],12,FALSE),"-")</f>
        <v>x</v>
      </c>
      <c r="C28" s="1114">
        <f>IFERROR(VLOOKUP(E28,Préroulés_Indica[],13,FALSE),"-")</f>
        <v>0.5</v>
      </c>
      <c r="D28" s="1120" t="str">
        <f>IFERROR(VLOOKUP(E28,Préroulés_Indica[],14,FALSE),"-")</f>
        <v>g</v>
      </c>
      <c r="E28" s="1098" t="s">
        <v>136</v>
      </c>
      <c r="F28" s="1127" t="str">
        <f>IFERROR(VLOOKUP(E28,Préroulés_Indica[],6,FALSE),"-")</f>
        <v>Daily Special</v>
      </c>
      <c r="G28" s="1125">
        <f>IFERROR(VLOOKUP(E28,Préroulés_Indica[],16,FALSE),"-")</f>
        <v>24.6</v>
      </c>
      <c r="H28" s="1101">
        <v>0.24</v>
      </c>
      <c r="I28" s="1102" t="s">
        <v>42</v>
      </c>
      <c r="J28" s="1111" t="str">
        <f>IFERROR(VLOOKUP(E28,Préroulés_Indica[],8,FALSE),"")</f>
        <v>Diesel / Épicé</v>
      </c>
      <c r="K28" s="1126" t="str">
        <f>IFERROR(VLOOKUP(E28,Préroulés_Indica[],2,FALSE),"-")</f>
        <v>-</v>
      </c>
    </row>
    <row r="29" spans="1:11" ht="69.95" customHeight="1">
      <c r="A29" s="1106">
        <f>IFERROR(VLOOKUP(E29,Préroulés_Indica[],11,FALSE),"-E19")</f>
        <v>9</v>
      </c>
      <c r="B29" s="1107" t="str">
        <f>IFERROR(VLOOKUP(E29,Préroulés_Indica[],12,FALSE),"-")</f>
        <v>x</v>
      </c>
      <c r="C29" s="1114">
        <f>IFERROR(VLOOKUP(E29,Préroulés_Indica[],13,FALSE),"-")</f>
        <v>0.45</v>
      </c>
      <c r="D29" s="1120" t="str">
        <f>IFERROR(VLOOKUP(E29,Préroulés_Indica[],14,FALSE),"-")</f>
        <v>g</v>
      </c>
      <c r="E29" s="1121" t="s">
        <v>137</v>
      </c>
      <c r="F29" s="1127" t="str">
        <f>IFERROR(VLOOKUP(E29,Préroulés_Indica[],6,FALSE),"-")</f>
        <v>Bleuh</v>
      </c>
      <c r="G29" s="1125">
        <f>IFERROR(VLOOKUP(E29,Préroulés_Indica[],16,FALSE),"-")</f>
        <v>30</v>
      </c>
      <c r="H29" s="1123">
        <v>0.28000000000000003</v>
      </c>
      <c r="I29" s="1102" t="s">
        <v>42</v>
      </c>
      <c r="J29" s="1111" t="str">
        <f>IFERROR(VLOOKUP(E29,Préroulés_Indica[],8,FALSE),"")</f>
        <v>- / -</v>
      </c>
      <c r="K29" s="1126" t="str">
        <f>IFERROR(VLOOKUP(E29,Préroulés_Indica[],2,FALSE),"-")</f>
        <v>Qc</v>
      </c>
    </row>
    <row r="30" spans="1:11" ht="69.95" customHeight="1">
      <c r="A30" s="1106">
        <f>IFERROR(VLOOKUP(E30,Préroulés_Indica[],11,FALSE),"-E19")</f>
        <v>10</v>
      </c>
      <c r="B30" s="1107" t="str">
        <f>IFERROR(VLOOKUP(E30,Préroulés_Indica[],12,FALSE),"-")</f>
        <v>x</v>
      </c>
      <c r="C30" s="1114">
        <f>IFERROR(VLOOKUP(E30,Préroulés_Indica[],13,FALSE),"-")</f>
        <v>0.35</v>
      </c>
      <c r="D30" s="1118" t="str">
        <f>IFERROR(VLOOKUP(E30,Préroulés_Indica[],14,FALSE),"-")</f>
        <v>g</v>
      </c>
      <c r="E30" s="1149" t="s">
        <v>138</v>
      </c>
      <c r="F30" s="1150" t="str">
        <f>IFERROR(VLOOKUP(E30,Préroulés_Indica[],6,FALSE),"-")</f>
        <v>Spinach</v>
      </c>
      <c r="G30" s="1151">
        <f>IFERROR(VLOOKUP(E30,Préroulés_Indica[],16,FALSE),"-")</f>
        <v>24.5</v>
      </c>
      <c r="H30" s="1101">
        <v>0.26</v>
      </c>
      <c r="I30" s="1102" t="s">
        <v>42</v>
      </c>
      <c r="J30" s="1117" t="str">
        <f>IFERROR(VLOOKUP(E30,Préroulés_Indica[],8,FALSE),"")</f>
        <v>Sucré / Fruité</v>
      </c>
      <c r="K30" s="1126" t="str">
        <f>IFERROR(VLOOKUP(E30,Préroulés_Indica[],2,FALSE),"-")</f>
        <v>-</v>
      </c>
    </row>
    <row r="31" spans="1:11" ht="69.95" customHeight="1">
      <c r="A31" s="1152">
        <f>IFERROR(VLOOKUP(E31,Préroulés_Indica[],11,FALSE),"-E19")</f>
        <v>10</v>
      </c>
      <c r="B31" s="1107" t="str">
        <f>IFERROR(VLOOKUP(E31,Préroulés_Indica[],12,FALSE),"-")</f>
        <v>x</v>
      </c>
      <c r="C31" s="1114">
        <f>IFERROR(VLOOKUP(E31,Préroulés_Indica[],13,FALSE),"-")</f>
        <v>0.35</v>
      </c>
      <c r="D31" s="1118" t="str">
        <f>IFERROR(VLOOKUP(E31,Préroulés_Indica[],14,FALSE),"-")</f>
        <v>g</v>
      </c>
      <c r="E31" s="1098" t="s">
        <v>139</v>
      </c>
      <c r="F31" s="1116" t="str">
        <f>IFERROR(VLOOKUP(E31,Préroulés_Indica[],6,FALSE),"-")</f>
        <v>Original Stash</v>
      </c>
      <c r="G31" s="1119">
        <f>IFERROR(VLOOKUP(E31,Préroulés_Indica[],16,FALSE),"-")</f>
        <v>28.1</v>
      </c>
      <c r="H31" s="1101">
        <v>0.22</v>
      </c>
      <c r="I31" s="1102" t="s">
        <v>42</v>
      </c>
      <c r="J31" s="1117" t="str">
        <f>IFERROR(VLOOKUP(E31,Préroulés_Indica[],8,FALSE),"")</f>
        <v xml:space="preserve">Mouffette / </v>
      </c>
      <c r="K31" s="1112" t="str">
        <f>IFERROR(VLOOKUP(E31,Préroulés_Indica[],2,FALSE),"-")</f>
        <v>Qc</v>
      </c>
    </row>
    <row r="32" spans="1:11" ht="69.95" customHeight="1">
      <c r="A32" s="1152">
        <f>IFERROR(VLOOKUP(E32,Préroulés_Indica[],11,FALSE),"-E19")</f>
        <v>10</v>
      </c>
      <c r="B32" s="1107" t="str">
        <f>IFERROR(VLOOKUP(E32,Préroulés_Indica[],12,FALSE),"-")</f>
        <v>x</v>
      </c>
      <c r="C32" s="1114">
        <f>IFERROR(VLOOKUP(E32,Préroulés_Indica[],13,FALSE),"-")</f>
        <v>0.35</v>
      </c>
      <c r="D32" s="1118" t="str">
        <f>IFERROR(VLOOKUP(E32,Préroulés_Indica[],14,FALSE),"-")</f>
        <v>g</v>
      </c>
      <c r="E32" s="1098" t="s">
        <v>140</v>
      </c>
      <c r="F32" s="1116" t="str">
        <f>IFERROR(VLOOKUP(E32,Préroulés_Indica[],6,FALSE),"-")</f>
        <v>Color Cannabis</v>
      </c>
      <c r="G32" s="1119">
        <f>IFERROR(VLOOKUP(E32,Préroulés_Indica[],16,FALSE),"-")</f>
        <v>22.2</v>
      </c>
      <c r="H32" s="1101">
        <v>0.2</v>
      </c>
      <c r="I32" s="1102" t="s">
        <v>42</v>
      </c>
      <c r="J32" s="1117" t="str">
        <f>IFERROR(VLOOKUP(E32,Préroulés_Indica[],8,FALSE),"")</f>
        <v>Fruité / Floral</v>
      </c>
      <c r="K32" s="1112" t="str">
        <f>IFERROR(VLOOKUP(E32,Préroulés_Indica[],2,FALSE),"-")</f>
        <v>-</v>
      </c>
    </row>
    <row r="33" spans="1:19" ht="69.95" customHeight="1">
      <c r="A33" s="1113">
        <f>IFERROR(VLOOKUP(E33,Préroulés_Indica[],11,FALSE),"-E19")</f>
        <v>10</v>
      </c>
      <c r="B33" s="1107" t="str">
        <f>IFERROR(VLOOKUP(E33,Préroulés_Indica[],12,FALSE),"-")</f>
        <v>x</v>
      </c>
      <c r="C33" s="1114">
        <f>IFERROR(VLOOKUP(E33,Préroulés_Indica[],13,FALSE),"-")</f>
        <v>0.35</v>
      </c>
      <c r="D33" s="1118" t="str">
        <f>IFERROR(VLOOKUP(E33,Préroulés_Indica[],14,FALSE),"-")</f>
        <v>g</v>
      </c>
      <c r="E33" s="1098" t="s">
        <v>141</v>
      </c>
      <c r="F33" s="1116" t="str">
        <f>IFERROR(VLOOKUP(E33,Préroulés_Indica[],6,FALSE),"-")</f>
        <v>Vert</v>
      </c>
      <c r="G33" s="1119">
        <f>IFERROR(VLOOKUP(E33,Préroulés_Indica[],16,FALSE),"-")</f>
        <v>29.2</v>
      </c>
      <c r="H33" s="1101">
        <v>0.04</v>
      </c>
      <c r="I33" s="1105">
        <v>0.12</v>
      </c>
      <c r="J33" s="1117" t="str">
        <f>IFERROR(VLOOKUP(E33,Préroulés_Indica[],8,FALSE),"")</f>
        <v>Sucré / Fruité</v>
      </c>
      <c r="K33" s="1112" t="str">
        <f>IFERROR(VLOOKUP(E33,Préroulés_Indica[],2,FALSE),"-")</f>
        <v>Qc</v>
      </c>
    </row>
    <row r="34" spans="1:19" ht="69.95" customHeight="1">
      <c r="A34" s="1106">
        <f>IFERROR(VLOOKUP(E34,Préroulés_Indica[],11,FALSE),"-E19")</f>
        <v>12</v>
      </c>
      <c r="B34" s="1107" t="str">
        <f>IFERROR(VLOOKUP(E34,Préroulés_Indica[],12,FALSE),"-")</f>
        <v>x</v>
      </c>
      <c r="C34" s="1114">
        <f>IFERROR(VLOOKUP(E34,Préroulés_Indica[],13,FALSE),"-")</f>
        <v>0.5</v>
      </c>
      <c r="D34" s="1118" t="str">
        <f>IFERROR(VLOOKUP(E34,Préroulés_Indica[],14,FALSE),"-")</f>
        <v>g</v>
      </c>
      <c r="E34" s="1098" t="s">
        <v>58</v>
      </c>
      <c r="F34" s="1116" t="str">
        <f>IFERROR(VLOOKUP(E34,Préroulés_Indica[],6,FALSE),"-")</f>
        <v>Hexo Plus</v>
      </c>
      <c r="G34" s="1119">
        <f>IFERROR(VLOOKUP(E34,Préroulés_Indica[],16,FALSE),"-")</f>
        <v>46.7</v>
      </c>
      <c r="H34" s="1101">
        <v>0.22</v>
      </c>
      <c r="I34" s="1102" t="s">
        <v>42</v>
      </c>
      <c r="J34" s="1117" t="str">
        <f>IFERROR(VLOOKUP(E34,Préroulés_Indica[],8,FALSE),"")</f>
        <v>Fruité / Épicé</v>
      </c>
      <c r="K34" s="1112" t="str">
        <f>IFERROR(VLOOKUP(E34,Préroulés_Indica[],2,FALSE),"-")</f>
        <v>Qc</v>
      </c>
    </row>
    <row r="35" spans="1:19" ht="69.95" customHeight="1">
      <c r="A35" s="1106">
        <f>IFERROR(VLOOKUP(E35,Préroulés_Indica[],11,FALSE),"-E19")</f>
        <v>12</v>
      </c>
      <c r="B35" s="1107" t="str">
        <f>IFERROR(VLOOKUP(E35,Préroulés_Indica[],12,FALSE),"-")</f>
        <v>x</v>
      </c>
      <c r="C35" s="1114">
        <f>IFERROR(VLOOKUP(E35,Préroulés_Indica[],13,FALSE),"-")</f>
        <v>0.5</v>
      </c>
      <c r="D35" s="1118" t="str">
        <f>IFERROR(VLOOKUP(E35,Préroulés_Indica[],14,FALSE),"-")</f>
        <v>g</v>
      </c>
      <c r="E35" s="1098" t="s">
        <v>57</v>
      </c>
      <c r="F35" s="1116" t="str">
        <f>IFERROR(VLOOKUP(E35,Préroulés_Indica[],6,FALSE),"-")</f>
        <v>QcGoldtech</v>
      </c>
      <c r="G35" s="1119">
        <f>IFERROR(VLOOKUP(E35,Préroulés_Indica[],16,FALSE),"-")</f>
        <v>49.7</v>
      </c>
      <c r="H35" s="1101">
        <v>0.22</v>
      </c>
      <c r="I35" s="1102" t="s">
        <v>42</v>
      </c>
      <c r="J35" s="1117" t="str">
        <f>IFERROR(VLOOKUP(E35,Préroulés_Indica[],8,FALSE),"")</f>
        <v>Terreux / Sucré</v>
      </c>
      <c r="K35" s="1112" t="str">
        <f>IFERROR(VLOOKUP(E35,Préroulés_Indica[],2,FALSE),"-")</f>
        <v>Qc</v>
      </c>
    </row>
    <row r="36" spans="1:19" ht="69.95" customHeight="1">
      <c r="A36" s="1152">
        <f>IFERROR(VLOOKUP(E36,Préroulés_Indica[],11,FALSE),"-E19")</f>
        <v>14</v>
      </c>
      <c r="B36" s="1096" t="str">
        <f>IFERROR(VLOOKUP(E36,Préroulés_Indica[],12,FALSE),"-")</f>
        <v>x</v>
      </c>
      <c r="C36" s="1294">
        <f>IFERROR(VLOOKUP(E36,Préroulés_Indica[],13,FALSE),"-")</f>
        <v>0.5</v>
      </c>
      <c r="D36" s="1097" t="str">
        <f>IFERROR(VLOOKUP(E36,Préroulés_Indica[],14,FALSE),"-")</f>
        <v>g</v>
      </c>
      <c r="E36" s="1098" t="s">
        <v>142</v>
      </c>
      <c r="F36" s="1099" t="str">
        <f>IFERROR(VLOOKUP(E36,Préroulés_Indica[],6,FALSE),"-")</f>
        <v>Shred</v>
      </c>
      <c r="G36" s="1100">
        <f>IFERROR(VLOOKUP(E36,Préroulés_Indica[],16,FALSE),"-")</f>
        <v>43.9</v>
      </c>
      <c r="H36" s="1101">
        <v>0.25</v>
      </c>
      <c r="I36" s="1105" t="s">
        <v>42</v>
      </c>
      <c r="J36" s="1103" t="str">
        <f>IFERROR(VLOOKUP(E36,Préroulés_Indica[],8,FALSE),"")</f>
        <v>Diesel / Moufette</v>
      </c>
      <c r="K36" s="1104" t="str">
        <f>IFERROR(VLOOKUP(E36,Préroulés_Indica[],2,FALSE),"-")</f>
        <v>-</v>
      </c>
    </row>
    <row r="37" spans="1:19" ht="69.95" customHeight="1" thickBot="1">
      <c r="A37" s="1153">
        <f>IFERROR(VLOOKUP(E37,Préroulés_Indica[],11,FALSE),"-E19")</f>
        <v>20</v>
      </c>
      <c r="B37" s="1131" t="str">
        <f>IFERROR(VLOOKUP(E37,Préroulés_Indica[],12,FALSE),"-")</f>
        <v>x</v>
      </c>
      <c r="C37" s="1154">
        <f>IFERROR(VLOOKUP(E37,Préroulés_Indica[],13,FALSE),"-")</f>
        <v>0.35</v>
      </c>
      <c r="D37" s="1155" t="str">
        <f>IFERROR(VLOOKUP(E37,Préroulés_Indica[],14,FALSE),"-")</f>
        <v>g</v>
      </c>
      <c r="E37" s="1156" t="s">
        <v>143</v>
      </c>
      <c r="F37" s="1157" t="str">
        <f>IFERROR(VLOOKUP(E37,Préroulés_Indica[],6,FALSE),"-")</f>
        <v>OMY</v>
      </c>
      <c r="G37" s="1158">
        <f>IFERROR(VLOOKUP(E37,Préroulés_Indica[],16,FALSE),"-")</f>
        <v>64.099999999999994</v>
      </c>
      <c r="H37" s="1159">
        <v>0.26</v>
      </c>
      <c r="I37" s="1137" t="s">
        <v>42</v>
      </c>
      <c r="J37" s="1160" t="str">
        <f>IFERROR(VLOOKUP(E37,Préroulés_Indica[],8,FALSE),"")</f>
        <v>Citronné / Épicé</v>
      </c>
      <c r="K37" s="1161" t="str">
        <f>IFERROR(VLOOKUP(E37,Préroulés_Indica[],2,FALSE),"-")</f>
        <v>Qc</v>
      </c>
    </row>
    <row r="38" spans="1:19" ht="23.25" hidden="1" customHeight="1">
      <c r="A38" s="1000" t="str">
        <f>IFERROR(VLOOKUP(E38,Préroulés_Indica[],11,FALSE),"-E19")</f>
        <v>-E19</v>
      </c>
      <c r="B38" s="968" t="str">
        <f>IFERROR(VLOOKUP(E38,Préroulés_Indica[],12,FALSE),"-")</f>
        <v>-</v>
      </c>
      <c r="C38" s="969" t="str">
        <f>IFERROR(VLOOKUP(E38,Préroulés_Indica[],13,FALSE),"-")</f>
        <v>-</v>
      </c>
      <c r="D38" s="970" t="s">
        <v>125</v>
      </c>
      <c r="E38" s="971" t="str">
        <f>IFERROR(VLOOKUP(D38,Préroulés_Indica[],6,FALSE),"-")</f>
        <v>San Rafael '71</v>
      </c>
      <c r="F38" s="972" t="str">
        <f>IFERROR(VLOOKUP(E38,Préroulés_Indica[],6,FALSE),"-")</f>
        <v>-</v>
      </c>
      <c r="G38" s="973">
        <v>0.24</v>
      </c>
      <c r="H38" s="973" t="s">
        <v>42</v>
      </c>
      <c r="I38" s="974" t="str">
        <f>IFERROR(VLOOKUP(D38,Préroulés_Indica[],8,FALSE),"")</f>
        <v>Sucré / Diesel</v>
      </c>
      <c r="J38" s="975" t="str">
        <f>IFERROR(VLOOKUP(E38,Préroulés_Indica[],8,FALSE),"")</f>
        <v/>
      </c>
      <c r="K38" s="976" t="s">
        <v>263</v>
      </c>
    </row>
    <row r="39" spans="1:19" ht="24" thickBot="1">
      <c r="A39" s="1080"/>
      <c r="B39" s="1081"/>
      <c r="C39" s="1081"/>
      <c r="D39" s="1081"/>
      <c r="E39" s="1081"/>
      <c r="F39" s="992"/>
      <c r="G39" s="1081"/>
      <c r="H39" s="1081"/>
      <c r="I39" s="1081"/>
      <c r="J39" s="1081"/>
      <c r="K39" s="1082"/>
      <c r="M39" s="1361"/>
      <c r="N39" s="1361"/>
      <c r="O39" s="1361"/>
      <c r="P39" s="1361"/>
      <c r="Q39" s="1361"/>
      <c r="R39" s="1361"/>
      <c r="S39" s="1361"/>
    </row>
    <row r="40" spans="1:19" ht="69.95" customHeight="1" thickBot="1">
      <c r="A40" s="1426" t="s">
        <v>59</v>
      </c>
      <c r="B40" s="1427"/>
      <c r="C40" s="1427"/>
      <c r="D40" s="1427"/>
      <c r="E40" s="1427"/>
      <c r="F40" s="1427"/>
      <c r="G40" s="1427"/>
      <c r="H40" s="1427"/>
      <c r="I40" s="1427"/>
      <c r="J40" s="1427"/>
      <c r="K40" s="1428"/>
      <c r="M40" s="1361"/>
      <c r="N40" s="1361"/>
      <c r="O40" s="1361"/>
      <c r="P40" s="1361"/>
      <c r="Q40" s="1361"/>
      <c r="R40" s="1361"/>
      <c r="S40" s="1361"/>
    </row>
    <row r="41" spans="1:19" ht="69.95" customHeight="1" thickBot="1">
      <c r="A41" s="1416" t="s">
        <v>28</v>
      </c>
      <c r="B41" s="1417"/>
      <c r="C41" s="1417"/>
      <c r="D41" s="1418"/>
      <c r="E41" s="1422" t="s">
        <v>29</v>
      </c>
      <c r="F41" s="1423"/>
      <c r="G41" s="1162" t="s">
        <v>31</v>
      </c>
      <c r="H41" s="1163" t="s">
        <v>32</v>
      </c>
      <c r="I41" s="1164" t="s">
        <v>33</v>
      </c>
      <c r="J41" s="1165" t="s">
        <v>34</v>
      </c>
      <c r="K41" s="1166" t="s">
        <v>35</v>
      </c>
      <c r="M41" s="1361"/>
      <c r="N41" s="1361"/>
      <c r="O41" s="1361"/>
      <c r="P41" s="1361"/>
      <c r="Q41" s="1361"/>
      <c r="R41" s="1361"/>
      <c r="S41" s="1361"/>
    </row>
    <row r="42" spans="1:19" ht="69.95" hidden="1" customHeight="1" thickBot="1">
      <c r="A42" s="1167" t="s">
        <v>36</v>
      </c>
      <c r="B42" s="1168" t="s">
        <v>37</v>
      </c>
      <c r="C42" s="1168" t="s">
        <v>38</v>
      </c>
      <c r="D42" s="1168" t="s">
        <v>39</v>
      </c>
      <c r="E42" s="1168" t="s">
        <v>29</v>
      </c>
      <c r="F42" s="1169" t="s">
        <v>40</v>
      </c>
      <c r="G42" s="1170" t="s">
        <v>31</v>
      </c>
      <c r="H42" s="1164" t="s">
        <v>32</v>
      </c>
      <c r="I42" s="1164" t="s">
        <v>33</v>
      </c>
      <c r="J42" s="1165" t="s">
        <v>34</v>
      </c>
      <c r="K42" s="1166" t="s">
        <v>35</v>
      </c>
      <c r="M42" s="1361"/>
      <c r="N42" s="1361"/>
      <c r="O42" s="1361"/>
      <c r="P42" s="1361"/>
      <c r="Q42" s="1361"/>
      <c r="R42" s="1361"/>
      <c r="S42" s="1361"/>
    </row>
    <row r="43" spans="1:19" ht="69.95" customHeight="1">
      <c r="A43" s="1171">
        <f>IFERROR(VLOOKUP(E43,Préroulés_Sativa[],11,FALSE),"-")</f>
        <v>1</v>
      </c>
      <c r="B43" s="1172" t="str">
        <f>IFERROR(VLOOKUP(E43,Préroulés_Sativa[],12,FALSE),"-")</f>
        <v>x</v>
      </c>
      <c r="C43" s="1296">
        <f>IFERROR(VLOOKUP(E43,Préroulés_Sativa[],13,FALSE),"-")</f>
        <v>1</v>
      </c>
      <c r="D43" s="1173" t="str">
        <f>IFERROR(VLOOKUP(E43,Préroulés_Sativa[],14,FALSE),"-")</f>
        <v>g</v>
      </c>
      <c r="E43" s="1174" t="s">
        <v>144</v>
      </c>
      <c r="F43" s="1175" t="str">
        <f>IFERROR(VLOOKUP(E43,Préroulés_Sativa[],6,FALSE),"-")</f>
        <v>Bon Jak</v>
      </c>
      <c r="G43" s="1176">
        <f>IFERROR(VLOOKUP(E43,Préroulés_Sativa[],16,FALSE),"-")</f>
        <v>7.9</v>
      </c>
      <c r="H43" s="1177">
        <v>0.25</v>
      </c>
      <c r="I43" s="1178" t="s">
        <v>42</v>
      </c>
      <c r="J43" s="1178" t="str">
        <f>IFERROR(VLOOKUP(E43,Préroulés_Sativa[],8,FALSE),"-")</f>
        <v>Citronné / Fruité</v>
      </c>
      <c r="K43" s="1179" t="str">
        <f>IFERROR(VLOOKUP(E43,Préroulés_Sativa[],2,FALSE),"-")</f>
        <v>-</v>
      </c>
      <c r="M43" s="579"/>
      <c r="N43" s="579"/>
      <c r="O43" s="579"/>
      <c r="P43" s="579"/>
      <c r="Q43" s="579"/>
      <c r="R43" s="579"/>
      <c r="S43" s="579"/>
    </row>
    <row r="44" spans="1:19" ht="69.95" customHeight="1">
      <c r="A44" s="1180">
        <f>IFERROR(VLOOKUP(E44,Préroulés_Sativa[],11,FALSE),"-")</f>
        <v>1</v>
      </c>
      <c r="B44" s="1181" t="str">
        <f>IFERROR(VLOOKUP(E44,Préroulés_Sativa[],12,FALSE),"-")</f>
        <v>x</v>
      </c>
      <c r="C44" s="1246">
        <f>IFERROR(VLOOKUP(E44,Préroulés_Sativa[],13,FALSE),"-")</f>
        <v>1</v>
      </c>
      <c r="D44" s="1182" t="str">
        <f>IFERROR(VLOOKUP(E44,Préroulés_Sativa[],14,FALSE),"-")</f>
        <v>g</v>
      </c>
      <c r="E44" s="1183" t="s">
        <v>60</v>
      </c>
      <c r="F44" s="1115" t="str">
        <f>IFERROR(VLOOKUP(E44,Préroulés_Sativa[],6,FALSE),"-")</f>
        <v>Good Supply</v>
      </c>
      <c r="G44" s="1184">
        <f>IFERROR(VLOOKUP(E44,Préroulés_Sativa[],16,FALSE),"-")</f>
        <v>8.6</v>
      </c>
      <c r="H44" s="1185">
        <v>0.25</v>
      </c>
      <c r="I44" s="1164" t="s">
        <v>42</v>
      </c>
      <c r="J44" s="1164" t="str">
        <f>IFERROR(VLOOKUP(E44,Préroulés_Sativa[],8,FALSE),"-")</f>
        <v>Citronné / Terreux</v>
      </c>
      <c r="K44" s="1166" t="str">
        <f>IFERROR(VLOOKUP(E44,Préroulés_Sativa[],2,FALSE),"-")</f>
        <v>-</v>
      </c>
      <c r="M44" s="579"/>
      <c r="N44" s="579"/>
      <c r="O44" s="579"/>
      <c r="P44" s="579"/>
      <c r="Q44" s="579"/>
      <c r="R44" s="579"/>
      <c r="S44" s="579"/>
    </row>
    <row r="45" spans="1:19" ht="69.95" customHeight="1">
      <c r="A45" s="1180">
        <f>IFERROR(VLOOKUP(E45,Préroulés_Sativa[],11,FALSE),"-")</f>
        <v>2</v>
      </c>
      <c r="B45" s="1181" t="str">
        <f>IFERROR(VLOOKUP(E45,Préroulés_Sativa[],12,FALSE),"-")</f>
        <v>x</v>
      </c>
      <c r="C45" s="1246">
        <f>IFERROR(VLOOKUP(E45,Préroulés_Sativa[],13,FALSE),"-")</f>
        <v>0.5</v>
      </c>
      <c r="D45" s="1182" t="str">
        <f>IFERROR(VLOOKUP(E45,Préroulés_Sativa[],14,FALSE),"-")</f>
        <v>g</v>
      </c>
      <c r="E45" s="1186" t="s">
        <v>145</v>
      </c>
      <c r="F45" s="1115" t="str">
        <f>IFERROR(VLOOKUP(E45,Préroulés_Sativa[],6,FALSE),"-")</f>
        <v>Blakh</v>
      </c>
      <c r="G45" s="1187">
        <f>IFERROR(VLOOKUP(E45,Préroulés_Sativa[],16,FALSE),"-")</f>
        <v>12.1</v>
      </c>
      <c r="H45" s="1102">
        <v>0.28999999999999998</v>
      </c>
      <c r="I45" s="1188" t="s">
        <v>42</v>
      </c>
      <c r="J45" s="1164" t="str">
        <f>IFERROR(VLOOKUP(E45,Préroulés_Sativa[],8,FALSE),"-")</f>
        <v>- / -</v>
      </c>
      <c r="K45" s="1166" t="str">
        <f>IFERROR(VLOOKUP(E45,Préroulés_Sativa[],2,FALSE),"-")</f>
        <v>Qc</v>
      </c>
      <c r="M45" s="579"/>
      <c r="N45" s="579"/>
      <c r="O45" s="579"/>
      <c r="P45" s="579"/>
      <c r="Q45" s="579"/>
      <c r="R45" s="579"/>
      <c r="S45" s="579"/>
    </row>
    <row r="46" spans="1:19" ht="69.95" customHeight="1">
      <c r="A46" s="1180">
        <f>IFERROR(VLOOKUP(E46,Préroulés_Sativa[],11,FALSE),"-")</f>
        <v>2</v>
      </c>
      <c r="B46" s="1181" t="str">
        <f>IFERROR(VLOOKUP(E46,Préroulés_Sativa[],12,FALSE),"-")</f>
        <v>x</v>
      </c>
      <c r="C46" s="1246">
        <f>IFERROR(VLOOKUP(E46,Préroulés_Sativa[],13,FALSE),"-")</f>
        <v>0.5</v>
      </c>
      <c r="D46" s="1182" t="str">
        <f>IFERROR(VLOOKUP(E46,Préroulés_Sativa[],14,FALSE),"-")</f>
        <v>g</v>
      </c>
      <c r="E46" s="1183" t="s">
        <v>146</v>
      </c>
      <c r="F46" s="1115" t="str">
        <f>IFERROR(VLOOKUP(E46,Préroulés_Sativa[],6,FALSE),"-")</f>
        <v>7ACRES</v>
      </c>
      <c r="G46" s="1187">
        <f>IFERROR(VLOOKUP(E46,Préroulés_Sativa[],16,FALSE),"-")</f>
        <v>9.5</v>
      </c>
      <c r="H46" s="1185">
        <v>0.18</v>
      </c>
      <c r="I46" s="1164" t="s">
        <v>42</v>
      </c>
      <c r="J46" s="1164" t="str">
        <f>IFERROR(VLOOKUP(E46,Préroulés_Sativa[],8,FALSE),"-")</f>
        <v>Sucré / Épicé</v>
      </c>
      <c r="K46" s="1166" t="str">
        <f>IFERROR(VLOOKUP(E46,Préroulés_Sativa[],2,FALSE),"-")</f>
        <v>-</v>
      </c>
      <c r="M46" s="579"/>
      <c r="N46" s="579"/>
      <c r="O46" s="579"/>
      <c r="P46" s="579"/>
      <c r="Q46" s="579"/>
      <c r="R46" s="579"/>
      <c r="S46" s="579"/>
    </row>
    <row r="47" spans="1:19" ht="69.95" customHeight="1">
      <c r="A47" s="1180">
        <f>IFERROR(VLOOKUP(E47,Préroulés_Sativa[],11,FALSE),"-")</f>
        <v>3</v>
      </c>
      <c r="B47" s="1181" t="str">
        <f>IFERROR(VLOOKUP(E47,Préroulés_Sativa[],12,FALSE),"-")</f>
        <v>x</v>
      </c>
      <c r="C47" s="1246">
        <f>IFERROR(VLOOKUP(E47,Préroulés_Sativa[],13,FALSE),"-")</f>
        <v>0.5</v>
      </c>
      <c r="D47" s="1182" t="str">
        <f>IFERROR(VLOOKUP(E47,Préroulés_Sativa[],14,FALSE),"-")</f>
        <v>g</v>
      </c>
      <c r="E47" s="1183" t="s">
        <v>147</v>
      </c>
      <c r="F47" s="1115" t="str">
        <f>IFERROR(VLOOKUP(E47,Préroulés_Sativa[],6,FALSE),"-")</f>
        <v>5 Points Cannabis</v>
      </c>
      <c r="G47" s="1187">
        <f>IFERROR(VLOOKUP(E47,Préroulés_Sativa[],16,FALSE),"-")</f>
        <v>16.2</v>
      </c>
      <c r="H47" s="1185">
        <v>0.28999999999999998</v>
      </c>
      <c r="I47" s="1164" t="s">
        <v>42</v>
      </c>
      <c r="J47" s="1164" t="str">
        <f>IFERROR(VLOOKUP(E47,Préroulés_Sativa[],8,FALSE),"-")</f>
        <v>Citronné / Terreux</v>
      </c>
      <c r="K47" s="1166" t="str">
        <f>IFERROR(VLOOKUP(E47,Préroulés_Sativa[],2,FALSE),"-")</f>
        <v>Qc</v>
      </c>
      <c r="M47" s="579"/>
      <c r="N47" s="579"/>
      <c r="O47" s="579"/>
      <c r="P47" s="579"/>
      <c r="Q47" s="579"/>
      <c r="R47" s="579"/>
      <c r="S47" s="579"/>
    </row>
    <row r="48" spans="1:19" ht="69.95" customHeight="1">
      <c r="A48" s="1180">
        <f>IFERROR(VLOOKUP(E48,Préroulés_Sativa[],11,FALSE),"-")</f>
        <v>3</v>
      </c>
      <c r="B48" s="1181" t="str">
        <f>IFERROR(VLOOKUP(E48,Préroulés_Sativa[],12,FALSE),"-")</f>
        <v>x</v>
      </c>
      <c r="C48" s="1246">
        <f>IFERROR(VLOOKUP(E48,Préroulés_Sativa[],13,FALSE),"-")</f>
        <v>0.5</v>
      </c>
      <c r="D48" s="1181" t="str">
        <f>IFERROR(VLOOKUP(E48,Préroulés_Sativa[],14,FALSE),"-")</f>
        <v>g</v>
      </c>
      <c r="E48" s="1183" t="s">
        <v>148</v>
      </c>
      <c r="F48" s="1115" t="str">
        <f>IFERROR(VLOOKUP(E48,Préroulés_Sativa[],6,FALSE),"-")</f>
        <v>Weed Me</v>
      </c>
      <c r="G48" s="1187">
        <f>IFERROR(VLOOKUP(E48,Préroulés_Sativa[],16,FALSE),"-")</f>
        <v>16.899999999999999</v>
      </c>
      <c r="H48" s="1185">
        <v>0.28000000000000003</v>
      </c>
      <c r="I48" s="1164" t="s">
        <v>42</v>
      </c>
      <c r="J48" s="1164" t="str">
        <f>IFERROR(VLOOKUP(E48,Préroulés_Sativa[],8,FALSE),"-")</f>
        <v>Épicé / Floral</v>
      </c>
      <c r="K48" s="1166" t="str">
        <f>IFERROR(VLOOKUP(E48,Préroulés_Sativa[],2,FALSE),"-")</f>
        <v>-</v>
      </c>
      <c r="M48" s="579"/>
      <c r="N48" s="579"/>
      <c r="O48" s="579"/>
      <c r="P48" s="579"/>
      <c r="Q48" s="579"/>
      <c r="R48" s="579"/>
      <c r="S48" s="579"/>
    </row>
    <row r="49" spans="1:19" ht="69.95" customHeight="1">
      <c r="A49" s="1180">
        <f>IFERROR(VLOOKUP(E49,Préroulés_Sativa[],11,FALSE),"-")</f>
        <v>3</v>
      </c>
      <c r="B49" s="1181" t="str">
        <f>IFERROR(VLOOKUP(E49,Préroulés_Sativa[],12,FALSE),"-")</f>
        <v>x</v>
      </c>
      <c r="C49" s="1246">
        <f>IFERROR(VLOOKUP(E49,Préroulés_Sativa[],13,FALSE),"-")</f>
        <v>0.5</v>
      </c>
      <c r="D49" s="1182" t="str">
        <f>IFERROR(VLOOKUP(E49,Préroulés_Sativa[],14,FALSE),"-")</f>
        <v>g</v>
      </c>
      <c r="E49" s="1189" t="s">
        <v>149</v>
      </c>
      <c r="F49" s="1115" t="str">
        <f>IFERROR(VLOOKUP(E49,Préroulés_Sativa[],6,FALSE),"-")</f>
        <v>Carmel Cannabis</v>
      </c>
      <c r="G49" s="1187">
        <f>IFERROR(VLOOKUP(E49,Préroulés_Sativa[],16,FALSE),"-")</f>
        <v>23.4</v>
      </c>
      <c r="H49" s="1185">
        <v>0.27</v>
      </c>
      <c r="I49" s="1164" t="s">
        <v>42</v>
      </c>
      <c r="J49" s="1164" t="s">
        <v>285</v>
      </c>
      <c r="K49" s="1166" t="str">
        <f>IFERROR(VLOOKUP(E49,Préroulés_Sativa[],2,FALSE),"-")</f>
        <v>-</v>
      </c>
      <c r="M49" s="579"/>
      <c r="N49" s="579"/>
      <c r="O49" s="579"/>
      <c r="P49" s="579"/>
      <c r="Q49" s="579"/>
      <c r="R49" s="579"/>
      <c r="S49" s="579"/>
    </row>
    <row r="50" spans="1:19" ht="69.95" customHeight="1">
      <c r="A50" s="1198">
        <f>IFERROR(VLOOKUP(E50,Préroulés_Sativa[],11,FALSE),"-")</f>
        <v>3</v>
      </c>
      <c r="B50" s="1181" t="str">
        <f>IFERROR(VLOOKUP(E50,Préroulés_Sativa[],12,FALSE),"-")</f>
        <v>x</v>
      </c>
      <c r="C50" s="1246">
        <f>IFERROR(VLOOKUP(E50,Préroulés_Sativa[],13,FALSE),"-")</f>
        <v>0.5</v>
      </c>
      <c r="D50" s="1182" t="str">
        <f>IFERROR(VLOOKUP(E50,Préroulés_Sativa[],14,FALSE),"-")</f>
        <v>g</v>
      </c>
      <c r="E50" s="1183" t="s">
        <v>150</v>
      </c>
      <c r="F50" s="1115" t="str">
        <f>IFERROR(VLOOKUP(E50,Préroulés_Sativa[],6,FALSE),"-")</f>
        <v>Wô Là</v>
      </c>
      <c r="G50" s="1187">
        <f>IFERROR(VLOOKUP(E50,Préroulés_Sativa[],16,FALSE),"-")</f>
        <v>12</v>
      </c>
      <c r="H50" s="1185">
        <v>0.22</v>
      </c>
      <c r="I50" s="1164" t="s">
        <v>42</v>
      </c>
      <c r="J50" s="1164" t="str">
        <f>IFERROR(VLOOKUP(E50,Préroulés_Sativa[],8,FALSE),"-")</f>
        <v>Citronné / Diesel</v>
      </c>
      <c r="K50" s="1166" t="str">
        <f>IFERROR(VLOOKUP(E50,Préroulés_Sativa[],2,FALSE),"-")</f>
        <v>-</v>
      </c>
      <c r="M50" s="579"/>
      <c r="N50" s="579"/>
      <c r="O50" s="579"/>
      <c r="P50" s="579"/>
      <c r="Q50" s="579"/>
      <c r="R50" s="579"/>
      <c r="S50" s="579"/>
    </row>
    <row r="51" spans="1:19" ht="69.95" customHeight="1">
      <c r="A51" s="1183">
        <f>IFERROR(VLOOKUP(E51,Préroulés_Sativa[],11,FALSE),"-")</f>
        <v>3</v>
      </c>
      <c r="B51" s="1183" t="str">
        <f>IFERROR(VLOOKUP(E51,Préroulés_Sativa[],12,FALSE),"-")</f>
        <v>x</v>
      </c>
      <c r="C51" s="1297">
        <f>IFERROR(VLOOKUP(E51,Préroulés_Sativa[],13,FALSE),"-")</f>
        <v>0.5</v>
      </c>
      <c r="D51" s="1183" t="str">
        <f>IFERROR(VLOOKUP(E51,Préroulés_Sativa[],14,FALSE),"-")</f>
        <v>g</v>
      </c>
      <c r="E51" s="1190" t="s">
        <v>151</v>
      </c>
      <c r="F51" s="1200" t="str">
        <f>IFERROR(VLOOKUP(E51,Préroulés_Sativa[],6,FALSE),"-")</f>
        <v>Spinach</v>
      </c>
      <c r="G51" s="1187">
        <f>IFERROR(VLOOKUP(E51,Préroulés_Sativa[],16,FALSE),"-")</f>
        <v>11.9</v>
      </c>
      <c r="H51" s="1102">
        <v>0.21</v>
      </c>
      <c r="I51" s="1188" t="s">
        <v>42</v>
      </c>
      <c r="J51" s="1164" t="str">
        <f>IFERROR(VLOOKUP(E51,Préroulés_Sativa[],8,FALSE),"-")</f>
        <v>Citronnée / Diesel</v>
      </c>
      <c r="K51" s="1206" t="str">
        <f>IFERROR(VLOOKUP(E51,Préroulés_Sativa[],2,FALSE),"-")</f>
        <v>-</v>
      </c>
      <c r="M51" s="579"/>
      <c r="N51" s="579"/>
      <c r="O51" s="579"/>
      <c r="P51" s="579"/>
      <c r="Q51" s="579"/>
      <c r="R51" s="579"/>
      <c r="S51" s="579"/>
    </row>
    <row r="52" spans="1:19" ht="69.95" customHeight="1">
      <c r="A52" s="1282">
        <f>IFERROR(VLOOKUP(E52,Préroulés_Sativa[],11,FALSE),"-")</f>
        <v>3</v>
      </c>
      <c r="B52" s="1192" t="str">
        <f>IFERROR(VLOOKUP(E52,Préroulés_Sativa[],12,FALSE),"-")</f>
        <v>x</v>
      </c>
      <c r="C52" s="1114">
        <f>IFERROR(VLOOKUP(E52,Préroulés_Sativa[],13,FALSE),"-")</f>
        <v>0.5</v>
      </c>
      <c r="D52" s="1195" t="str">
        <f>IFERROR(VLOOKUP(E52,Préroulés_Sativa[],14,FALSE),"-")</f>
        <v>g</v>
      </c>
      <c r="E52" s="1190" t="s">
        <v>152</v>
      </c>
      <c r="F52" s="1193" t="str">
        <f>IFERROR(VLOOKUP(E52,Préroulés_Sativa[],6,FALSE),"-")</f>
        <v>Promenade</v>
      </c>
      <c r="G52" s="1194">
        <f>IFERROR(VLOOKUP(E52,Préroulés_Sativa[],16,FALSE),"-")</f>
        <v>9.9</v>
      </c>
      <c r="H52" s="1102">
        <v>0.15</v>
      </c>
      <c r="I52" s="1164" t="s">
        <v>42</v>
      </c>
      <c r="J52" s="1191" t="str">
        <f>IFERROR(VLOOKUP(E52,Préroulés_Sativa[],8,FALSE),"-")</f>
        <v>Fruité / Citronné</v>
      </c>
      <c r="K52" s="1126" t="str">
        <f>IFERROR(VLOOKUP(E52,Préroulés_Sativa[],2,FALSE),"-")</f>
        <v>-</v>
      </c>
      <c r="M52" s="579"/>
      <c r="N52" s="579"/>
      <c r="O52" s="579"/>
      <c r="P52" s="579"/>
      <c r="Q52" s="579"/>
      <c r="R52" s="579"/>
      <c r="S52" s="579"/>
    </row>
    <row r="53" spans="1:19" ht="69.95" customHeight="1">
      <c r="A53" s="1198">
        <f>IFERROR(VLOOKUP(E53,Préroulés_Sativa[],11,FALSE),"-")</f>
        <v>3</v>
      </c>
      <c r="B53" s="1181" t="str">
        <f>IFERROR(VLOOKUP(E53,Préroulés_Sativa[],12,FALSE),"-")</f>
        <v>x</v>
      </c>
      <c r="C53" s="1246">
        <f>IFERROR(VLOOKUP(E53,Préroulés_Sativa[],13,FALSE),"-")</f>
        <v>0.5</v>
      </c>
      <c r="D53" s="1182" t="str">
        <f>IFERROR(VLOOKUP(E53,Préroulés_Sativa[],14,FALSE),"-")</f>
        <v>g</v>
      </c>
      <c r="E53" s="1183" t="s">
        <v>153</v>
      </c>
      <c r="F53" s="1115" t="str">
        <f>IFERROR(VLOOKUP(E53,Préroulés_Sativa[],6,FALSE),"-")</f>
        <v>San Rafael '71</v>
      </c>
      <c r="G53" s="1187">
        <f>IFERROR(VLOOKUP(E53,Préroulés_Sativa[],16,FALSE),"-")</f>
        <v>17</v>
      </c>
      <c r="H53" s="1185">
        <v>0.13</v>
      </c>
      <c r="I53" s="1164" t="s">
        <v>42</v>
      </c>
      <c r="J53" s="1164" t="str">
        <f>IFERROR(VLOOKUP(E53,Préroulés_Sativa[],8,FALSE),"-")</f>
        <v>Citronné / -</v>
      </c>
      <c r="K53" s="1166" t="str">
        <f>IFERROR(VLOOKUP(E53,Préroulés_Sativa[],2,FALSE),"-")</f>
        <v>-</v>
      </c>
      <c r="M53" s="579"/>
      <c r="N53" s="579"/>
      <c r="O53" s="579"/>
      <c r="P53" s="579"/>
      <c r="Q53" s="579"/>
      <c r="R53" s="579"/>
      <c r="S53" s="579"/>
    </row>
    <row r="54" spans="1:19" ht="69.95" customHeight="1">
      <c r="A54" s="1198">
        <f>IFERROR(VLOOKUP(E54,Préroulés_Sativa[],11,FALSE),"-")</f>
        <v>3</v>
      </c>
      <c r="B54" s="1181" t="str">
        <f>IFERROR(VLOOKUP(E54,Préroulés_Sativa[],12,FALSE),"-")</f>
        <v>x</v>
      </c>
      <c r="C54" s="1246">
        <f>IFERROR(VLOOKUP(E54,Préroulés_Sativa[],13,FALSE),"-")</f>
        <v>0.5</v>
      </c>
      <c r="D54" s="1182" t="str">
        <f>IFERROR(VLOOKUP(E54,Préroulés_Sativa[],14,FALSE),"-")</f>
        <v>g</v>
      </c>
      <c r="E54" s="1190" t="s">
        <v>154</v>
      </c>
      <c r="F54" s="1115" t="str">
        <f>IFERROR(VLOOKUP(E54,Préroulés_Sativa[],6,FALSE),"-")</f>
        <v>Spinach</v>
      </c>
      <c r="G54" s="1187">
        <f>IFERROR(VLOOKUP(E54,Préroulés_Sativa[],16,FALSE),"-")</f>
        <v>11.9</v>
      </c>
      <c r="H54" s="1102">
        <v>0.05</v>
      </c>
      <c r="I54" s="1203">
        <v>0.09</v>
      </c>
      <c r="J54" s="1164" t="str">
        <f>IFERROR(VLOOKUP(E54,Préroulés_Sativa[],8,FALSE),"-")</f>
        <v>Sucré / Épicé</v>
      </c>
      <c r="K54" s="1166" t="str">
        <f>IFERROR(VLOOKUP(E54,Préroulés_Sativa[],2,FALSE),"-")</f>
        <v>-</v>
      </c>
      <c r="M54" s="579"/>
      <c r="N54" s="579"/>
      <c r="O54" s="579"/>
      <c r="P54" s="579"/>
      <c r="Q54" s="579"/>
      <c r="R54" s="579"/>
      <c r="S54" s="579"/>
    </row>
    <row r="55" spans="1:19" ht="69.95" customHeight="1">
      <c r="A55" s="1198">
        <f>IFERROR(VLOOKUP(E55,Préroulés_Sativa[],11,FALSE),"-")</f>
        <v>3</v>
      </c>
      <c r="B55" s="1181" t="str">
        <f>IFERROR(VLOOKUP(E55,Préroulés_Sativa[],12,FALSE),"-")</f>
        <v>x</v>
      </c>
      <c r="C55" s="1246">
        <f>IFERROR(VLOOKUP(E55,Préroulés_Sativa[],13,FALSE),"-")</f>
        <v>0.33</v>
      </c>
      <c r="D55" s="1182" t="str">
        <f>IFERROR(VLOOKUP(E55,Préroulés_Sativa[],14,FALSE),"-")</f>
        <v>g</v>
      </c>
      <c r="E55" s="1183" t="s">
        <v>74</v>
      </c>
      <c r="F55" s="1115" t="str">
        <f>IFERROR(VLOOKUP(E55,Préroulés_Sativa[],6,FALSE),"-")</f>
        <v>Solei</v>
      </c>
      <c r="G55" s="1187">
        <f>IFERROR(VLOOKUP(E55,Préroulés_Sativa[],16,FALSE),"-")</f>
        <v>9.4</v>
      </c>
      <c r="H55" s="1185">
        <v>0</v>
      </c>
      <c r="I55" s="1185">
        <v>0.13</v>
      </c>
      <c r="J55" s="1164" t="str">
        <f>IFERROR(VLOOKUP(E55,Préroulés_Sativa[],8,FALSE),"-")</f>
        <v>Moufette / Épicé</v>
      </c>
      <c r="K55" s="1166" t="str">
        <f>IFERROR(VLOOKUP(E55,Préroulés_Sativa[],2,FALSE),"-")</f>
        <v>-</v>
      </c>
      <c r="M55" s="579"/>
      <c r="N55" s="579"/>
      <c r="O55" s="579"/>
      <c r="P55" s="579"/>
      <c r="Q55" s="579"/>
      <c r="R55" s="579"/>
      <c r="S55" s="579"/>
    </row>
    <row r="56" spans="1:19" ht="69.95" customHeight="1">
      <c r="A56" s="1198">
        <f>IFERROR(VLOOKUP(E56,Préroulés_Sativa[],11,FALSE),"-")</f>
        <v>5</v>
      </c>
      <c r="B56" s="1181" t="str">
        <f>IFERROR(VLOOKUP(E56,Préroulés_Sativa[],12,FALSE),"-")</f>
        <v>x</v>
      </c>
      <c r="C56" s="1246">
        <f>IFERROR(VLOOKUP(E56,Préroulés_Sativa[],13,FALSE),"-")</f>
        <v>0.33</v>
      </c>
      <c r="D56" s="1182" t="str">
        <f>IFERROR(VLOOKUP(E56,Préroulés_Sativa[],14,FALSE),"-")</f>
        <v>g</v>
      </c>
      <c r="E56" s="1190" t="s">
        <v>155</v>
      </c>
      <c r="F56" s="1115" t="str">
        <f>IFERROR(VLOOKUP(E56,Préroulés_Sativa[],6,FALSE),"-")</f>
        <v>Pure Laine Cannabis</v>
      </c>
      <c r="G56" s="1187">
        <f>IFERROR(VLOOKUP(E56,Préroulés_Sativa[],16,FALSE),"-")</f>
        <v>13.4</v>
      </c>
      <c r="H56" s="1102">
        <v>0.28999999999999998</v>
      </c>
      <c r="I56" s="1164" t="s">
        <v>42</v>
      </c>
      <c r="J56" s="1164" t="str">
        <f>IFERROR(VLOOKUP(E56,Préroulés_Sativa[],8,FALSE),"-")</f>
        <v>Floral / Citronné</v>
      </c>
      <c r="K56" s="1166" t="str">
        <f>IFERROR(VLOOKUP(E56,Préroulés_Sativa[],2,FALSE),"-")</f>
        <v>Qc</v>
      </c>
      <c r="M56" s="579"/>
      <c r="N56" s="579"/>
      <c r="O56" s="579"/>
      <c r="P56" s="579"/>
      <c r="Q56" s="579"/>
      <c r="R56" s="579"/>
      <c r="S56" s="579"/>
    </row>
    <row r="57" spans="1:19" ht="69.95" customHeight="1">
      <c r="A57" s="1198">
        <f>IFERROR(VLOOKUP(E57,Préroulés_Sativa[],11,FALSE),"-")</f>
        <v>5</v>
      </c>
      <c r="B57" s="1181" t="str">
        <f>IFERROR(VLOOKUP(E57,Préroulés_Sativa[],12,FALSE),"-")</f>
        <v>x</v>
      </c>
      <c r="C57" s="1246">
        <f>IFERROR(VLOOKUP(E57,Préroulés_Sativa[],13,FALSE),"-")</f>
        <v>0.5</v>
      </c>
      <c r="D57" s="1182" t="str">
        <f>IFERROR(VLOOKUP(E57,Préroulés_Sativa[],14,FALSE),"-")</f>
        <v>g</v>
      </c>
      <c r="E57" s="1190" t="s">
        <v>156</v>
      </c>
      <c r="F57" s="1115" t="str">
        <f>IFERROR(VLOOKUP(E57,Préroulés_Sativa[],6,FALSE),"-")</f>
        <v>MTL Cannabis</v>
      </c>
      <c r="G57" s="1187">
        <f>IFERROR(VLOOKUP(E57,Préroulés_Sativa[],16,FALSE),"-")</f>
        <v>24.9</v>
      </c>
      <c r="H57" s="1102">
        <v>0.28000000000000003</v>
      </c>
      <c r="I57" s="1164" t="s">
        <v>42</v>
      </c>
      <c r="J57" s="1191" t="str">
        <f>IFERROR(VLOOKUP(E57,Préroulés_Sativa[],8,FALSE),"-")</f>
        <v>Sucré / Fruité</v>
      </c>
      <c r="K57" s="1166" t="str">
        <f>IFERROR(VLOOKUP(E57,Préroulés_Sativa[],2,FALSE),"-")</f>
        <v>Qc</v>
      </c>
      <c r="M57" s="579"/>
      <c r="N57" s="579"/>
      <c r="O57" s="579"/>
      <c r="P57" s="579"/>
      <c r="Q57" s="579"/>
      <c r="R57" s="579"/>
      <c r="S57" s="579"/>
    </row>
    <row r="58" spans="1:19" ht="69.95" customHeight="1">
      <c r="A58" s="1282">
        <f>IFERROR(VLOOKUP(E58,Préroulés_Sativa[],11,FALSE),"-")</f>
        <v>5</v>
      </c>
      <c r="B58" s="1192" t="str">
        <f>IFERROR(VLOOKUP(E58,Préroulés_Sativa[],12,FALSE),"-")</f>
        <v>x</v>
      </c>
      <c r="C58" s="1114">
        <f>IFERROR(VLOOKUP(E58,Préroulés_Sativa[],13,FALSE),"-")</f>
        <v>0.5</v>
      </c>
      <c r="D58" s="1195" t="str">
        <f>IFERROR(VLOOKUP(E58,Préroulés_Sativa[],14,FALSE),"-")</f>
        <v>g</v>
      </c>
      <c r="E58" s="1190" t="s">
        <v>157</v>
      </c>
      <c r="F58" s="1193" t="str">
        <f>IFERROR(VLOOKUP(E58,Préroulés_Sativa[],6,FALSE),"-")</f>
        <v>Ono Cannabis</v>
      </c>
      <c r="G58" s="1194">
        <f>IFERROR(VLOOKUP(E58,Préroulés_Sativa[],16,FALSE),"-")</f>
        <v>24.9</v>
      </c>
      <c r="H58" s="1102">
        <v>0.28000000000000003</v>
      </c>
      <c r="I58" s="1164" t="s">
        <v>42</v>
      </c>
      <c r="J58" s="1191" t="str">
        <f>IFERROR(VLOOKUP(E58,Préroulés_Sativa[],8,FALSE),"-")</f>
        <v>Fruité / Sucré</v>
      </c>
      <c r="K58" s="1126" t="str">
        <f>IFERROR(VLOOKUP(E58,Préroulés_Sativa[],2,FALSE),"-")</f>
        <v>Qc</v>
      </c>
      <c r="M58" s="579"/>
      <c r="N58" s="579"/>
      <c r="O58" s="579"/>
      <c r="P58" s="579"/>
      <c r="Q58" s="579"/>
      <c r="R58" s="579"/>
      <c r="S58" s="579"/>
    </row>
    <row r="59" spans="1:19" ht="58.5" customHeight="1">
      <c r="A59" s="1183">
        <f>IFERROR(VLOOKUP(E59,Préroulés_Sativa[],11,FALSE),"-")</f>
        <v>5</v>
      </c>
      <c r="B59" s="1183" t="str">
        <f>IFERROR(VLOOKUP(E59,Préroulés_Sativa[],12,FALSE),"-")</f>
        <v>x</v>
      </c>
      <c r="C59" s="1297">
        <f>IFERROR(VLOOKUP(E59,Préroulés_Sativa[],13,FALSE),"-")</f>
        <v>0.5</v>
      </c>
      <c r="D59" s="1183" t="str">
        <f>IFERROR(VLOOKUP(E59,Préroulés_Sativa[],14,FALSE),"-")</f>
        <v>g</v>
      </c>
      <c r="E59" s="1183" t="s">
        <v>158</v>
      </c>
      <c r="F59" s="1200" t="str">
        <f>IFERROR(VLOOKUP(E59,Préroulés_Sativa[],6,FALSE),"-")</f>
        <v>Blanh</v>
      </c>
      <c r="G59" s="1187">
        <f>IFERROR(VLOOKUP(E59,Préroulés_Sativa[],16,FALSE),"-")</f>
        <v>20.9</v>
      </c>
      <c r="H59" s="1185">
        <v>0.28000000000000003</v>
      </c>
      <c r="I59" s="1164" t="s">
        <v>42</v>
      </c>
      <c r="J59" s="1164" t="str">
        <f>IFERROR(VLOOKUP(E59,Préroulés_Sativa[],8,FALSE),"-")</f>
        <v>- / -</v>
      </c>
      <c r="K59" s="1206" t="str">
        <f>IFERROR(VLOOKUP(E59,Préroulés_Sativa[],2,FALSE),"-")</f>
        <v>Qc</v>
      </c>
      <c r="M59" s="579"/>
      <c r="N59" s="579"/>
      <c r="O59" s="579"/>
      <c r="P59" s="579"/>
      <c r="Q59" s="579"/>
      <c r="R59" s="579"/>
      <c r="S59" s="579"/>
    </row>
    <row r="60" spans="1:19" ht="68.25" customHeight="1">
      <c r="A60" s="1183">
        <f>IFERROR(VLOOKUP(E60,Préroulés_Sativa[],11,FALSE),"-")</f>
        <v>5</v>
      </c>
      <c r="B60" s="1183" t="str">
        <f>IFERROR(VLOOKUP(E60,Préroulés_Sativa[],12,FALSE),"-")</f>
        <v>x</v>
      </c>
      <c r="C60" s="1297">
        <f>IFERROR(VLOOKUP(E60,Préroulés_Sativa[],13,FALSE),"-")</f>
        <v>0.5</v>
      </c>
      <c r="D60" s="1183" t="str">
        <f>IFERROR(VLOOKUP(E60,Préroulés_Sativa[],14,FALSE),"-")</f>
        <v>g</v>
      </c>
      <c r="E60" s="1183" t="s">
        <v>159</v>
      </c>
      <c r="F60" s="1200" t="str">
        <f>IFERROR(VLOOKUP(E60,Préroulés_Sativa[],6,FALSE),"-")</f>
        <v>Nueva+</v>
      </c>
      <c r="G60" s="1187">
        <f>IFERROR(VLOOKUP(E60,Préroulés_Sativa[],16,FALSE),"-")</f>
        <v>30.1</v>
      </c>
      <c r="H60" s="1185">
        <v>0.26</v>
      </c>
      <c r="I60" s="1164" t="s">
        <v>42</v>
      </c>
      <c r="J60" s="1164" t="str">
        <f>IFERROR(VLOOKUP(E60,Préroulés_Sativa[],8,FALSE),"-")</f>
        <v>Fruité / Sucré</v>
      </c>
      <c r="K60" s="1164" t="str">
        <f>IFERROR(VLOOKUP(E60,Préroulés_Sativa[],2,FALSE),"-")</f>
        <v>Qc</v>
      </c>
    </row>
    <row r="61" spans="1:19" ht="69.95" customHeight="1" thickBot="1">
      <c r="A61" s="1198">
        <f>IFERROR(VLOOKUP(E61,Préroulés_Sativa[],11,FALSE),"-")</f>
        <v>5</v>
      </c>
      <c r="B61" s="1181" t="str">
        <f>IFERROR(VLOOKUP(E61,Préroulés_Sativa[],12,FALSE),"-")</f>
        <v>x</v>
      </c>
      <c r="C61" s="1246">
        <f>IFERROR(VLOOKUP(E61,Préroulés_Sativa[],13,FALSE),"-")</f>
        <v>0.5</v>
      </c>
      <c r="D61" s="1182" t="str">
        <f>IFERROR(VLOOKUP(E61,Préroulés_Sativa[],14,FALSE),"-")</f>
        <v>g</v>
      </c>
      <c r="E61" s="1286" t="s">
        <v>160</v>
      </c>
      <c r="F61" s="1288" t="str">
        <f>IFERROR(VLOOKUP(E61,Préroulés_Sativa[],6,FALSE),"-")</f>
        <v>QcGoldtech</v>
      </c>
      <c r="G61" s="1289">
        <f>IFERROR(VLOOKUP(E61,Préroulés_Sativa[],16,FALSE),"-")</f>
        <v>19.600000000000001</v>
      </c>
      <c r="H61" s="1290">
        <v>0.25</v>
      </c>
      <c r="I61" s="1291" t="s">
        <v>42</v>
      </c>
      <c r="J61" s="1291" t="str">
        <f>IFERROR(VLOOKUP(E61,Préroulés_Sativa[],8,FALSE),"-")</f>
        <v>Sucré / Boisé</v>
      </c>
      <c r="K61" s="1292" t="str">
        <f>IFERROR(VLOOKUP(E61,Préroulés_Sativa[],2,FALSE),"-")</f>
        <v>Qc</v>
      </c>
      <c r="M61" s="579"/>
      <c r="N61" s="579"/>
      <c r="O61" s="579"/>
      <c r="P61" s="579"/>
      <c r="Q61" s="579"/>
      <c r="R61" s="579"/>
      <c r="S61" s="579"/>
    </row>
    <row r="62" spans="1:19" ht="69.95" customHeight="1">
      <c r="A62" s="1167">
        <f>IFERROR(VLOOKUP(E62,Préroulés_Sativa[],11,FALSE),"-")</f>
        <v>5</v>
      </c>
      <c r="B62" s="1168" t="str">
        <f>IFERROR(VLOOKUP(E62,Préroulés_Sativa[],12,FALSE),"-")</f>
        <v>x</v>
      </c>
      <c r="C62" s="1298">
        <f>IFERROR(VLOOKUP(E62,Préroulés_Sativa[],13,FALSE),"-")</f>
        <v>0.5</v>
      </c>
      <c r="D62" s="1168" t="str">
        <f>IFERROR(VLOOKUP(E62,Préroulés_Sativa[],14,FALSE),"-")</f>
        <v>g</v>
      </c>
      <c r="E62" s="1264" t="s">
        <v>77</v>
      </c>
      <c r="F62" s="1265" t="str">
        <f>IFERROR(VLOOKUP(E62,Préroulés_Sativa[],6,FALSE),"-")</f>
        <v>QcGoldtech</v>
      </c>
      <c r="G62" s="1266">
        <f>IFERROR(VLOOKUP(E62,Préroulés_Sativa[],16,FALSE),"-")</f>
        <v>21.9</v>
      </c>
      <c r="H62" s="1267">
        <v>0.22</v>
      </c>
      <c r="I62" s="1170" t="s">
        <v>42</v>
      </c>
      <c r="J62" s="1170" t="str">
        <f>IFERROR(VLOOKUP(E62,Préroulés_Sativa[],8,FALSE),"-")</f>
        <v>Épicé / Fruité</v>
      </c>
      <c r="K62" s="1268" t="str">
        <f>IFERROR(VLOOKUP(E62,Préroulés_Sativa[],2,FALSE),"-")</f>
        <v>Qc</v>
      </c>
      <c r="M62" s="579"/>
      <c r="N62" s="579"/>
      <c r="O62" s="579"/>
      <c r="P62" s="579"/>
      <c r="Q62" s="579"/>
      <c r="R62" s="579"/>
      <c r="S62" s="579"/>
    </row>
    <row r="63" spans="1:19" ht="69.95" customHeight="1">
      <c r="A63" s="1180">
        <f>IFERROR(VLOOKUP(E63,Préroulés_Sativa[],11,FALSE),"-")</f>
        <v>5</v>
      </c>
      <c r="B63" s="1181" t="str">
        <f>IFERROR(VLOOKUP(E63,Préroulés_Sativa[],12,FALSE),"-")</f>
        <v>x</v>
      </c>
      <c r="C63" s="1246">
        <f>IFERROR(VLOOKUP(E63,Préroulés_Sativa[],13,FALSE),"-")</f>
        <v>0.5</v>
      </c>
      <c r="D63" s="1181" t="str">
        <f>IFERROR(VLOOKUP(E63,Préroulés_Sativa[],14,FALSE),"-")</f>
        <v>g</v>
      </c>
      <c r="E63" s="1183" t="s">
        <v>161</v>
      </c>
      <c r="F63" s="1195">
        <f>IFERROR(VLOOKUP(E63,Préroulés_Sativa[],6,FALSE),"-")</f>
        <v>1964</v>
      </c>
      <c r="G63" s="1196">
        <f>IFERROR(VLOOKUP(E63,Préroulés_Sativa[],16,FALSE),"-")</f>
        <v>23.9</v>
      </c>
      <c r="H63" s="1185">
        <v>0.18</v>
      </c>
      <c r="I63" s="1164" t="s">
        <v>42</v>
      </c>
      <c r="J63" s="1164" t="str">
        <f>IFERROR(VLOOKUP(E63,Préroulés_Sativa[],8,FALSE),"-")</f>
        <v>Fruité / Sucré</v>
      </c>
      <c r="K63" s="1166" t="str">
        <f>IFERROR(VLOOKUP(E63,Préroulés_Sativa[],2,FALSE),"-")</f>
        <v>-</v>
      </c>
      <c r="M63" s="579"/>
      <c r="N63" s="579"/>
      <c r="O63" s="579"/>
      <c r="P63" s="579"/>
      <c r="Q63" s="579"/>
      <c r="R63" s="579"/>
      <c r="S63" s="579"/>
    </row>
    <row r="64" spans="1:19" ht="69.95" customHeight="1">
      <c r="A64" s="1180">
        <f>IFERROR(VLOOKUP(E64,Préroulés_Sativa[],11,FALSE),"-")</f>
        <v>5</v>
      </c>
      <c r="B64" s="1181" t="str">
        <f>IFERROR(VLOOKUP(E64,Préroulés_Sativa[],12,FALSE),"-")</f>
        <v>x</v>
      </c>
      <c r="C64" s="1246">
        <f>IFERROR(VLOOKUP(E64,Préroulés_Sativa[],13,FALSE),"-")</f>
        <v>0.5</v>
      </c>
      <c r="D64" s="1181" t="str">
        <f>IFERROR(VLOOKUP(E64,Préroulés_Sativa[],14,FALSE),"-")</f>
        <v>g</v>
      </c>
      <c r="E64" s="1183" t="s">
        <v>162</v>
      </c>
      <c r="F64" s="1195" t="str">
        <f>IFERROR(VLOOKUP(E64,Préroulés_Sativa[],6,FALSE),"-")</f>
        <v>Bleuh Light</v>
      </c>
      <c r="G64" s="1196">
        <f>IFERROR(VLOOKUP(E64,Préroulés_Sativa[],16,FALSE),"-")</f>
        <v>25</v>
      </c>
      <c r="H64" s="1185">
        <v>0</v>
      </c>
      <c r="I64" s="1185">
        <v>0.18</v>
      </c>
      <c r="J64" s="1164" t="str">
        <f>IFERROR(VLOOKUP(E64,Préroulés_Sativa[],8,FALSE),"-")</f>
        <v>Sucré / Épicé</v>
      </c>
      <c r="K64" s="1166" t="str">
        <f>IFERROR(VLOOKUP(E64,Préroulés_Sativa[],2,FALSE),"-")</f>
        <v>-</v>
      </c>
      <c r="M64" s="579"/>
      <c r="N64" s="579"/>
      <c r="O64" s="579"/>
      <c r="P64" s="579"/>
      <c r="Q64" s="579"/>
      <c r="R64" s="579"/>
      <c r="S64" s="579"/>
    </row>
    <row r="65" spans="1:19" ht="69.95" customHeight="1">
      <c r="A65" s="1180">
        <f>IFERROR(VLOOKUP(E65,Préroulés_Sativa[],11,FALSE),"-")</f>
        <v>6</v>
      </c>
      <c r="B65" s="1181" t="str">
        <f>IFERROR(VLOOKUP(E65,Préroulés_Sativa[],12,FALSE),"-")</f>
        <v>x</v>
      </c>
      <c r="C65" s="1246">
        <f>IFERROR(VLOOKUP(E65,Préroulés_Sativa[],13,FALSE),"-")</f>
        <v>0.6</v>
      </c>
      <c r="D65" s="1181" t="str">
        <f>IFERROR(VLOOKUP(E65,Préroulés_Sativa[],14,FALSE),"-")</f>
        <v>g</v>
      </c>
      <c r="E65" s="1183" t="s">
        <v>78</v>
      </c>
      <c r="F65" s="1169" t="str">
        <f>IFERROR(VLOOKUP(E65,Préroulés_Sativa[],6,FALSE),"-")</f>
        <v>Fleurs de Lise</v>
      </c>
      <c r="G65" s="1187">
        <f>IFERROR(VLOOKUP(E65,Préroulés_Sativa[],16,FALSE),"-")</f>
        <v>34</v>
      </c>
      <c r="H65" s="1185">
        <v>0.28999999999999998</v>
      </c>
      <c r="I65" s="1164" t="s">
        <v>42</v>
      </c>
      <c r="J65" s="1164" t="str">
        <f>IFERROR(VLOOKUP(E65,Préroulés_Sativa[],8,FALSE),"-")</f>
        <v>Diesel / Citronné</v>
      </c>
      <c r="K65" s="1166" t="str">
        <f>IFERROR(VLOOKUP(E65,Préroulés_Sativa[],2,FALSE),"-")</f>
        <v>Qc</v>
      </c>
      <c r="M65" s="579"/>
      <c r="N65" s="579"/>
      <c r="O65" s="579"/>
      <c r="P65" s="579"/>
      <c r="Q65" s="579"/>
      <c r="R65" s="579"/>
      <c r="S65" s="579"/>
    </row>
    <row r="66" spans="1:19" ht="69.95" customHeight="1">
      <c r="A66" s="1180">
        <f>IFERROR(VLOOKUP(E66,Préroulés_Sativa[],11,FALSE),"-")</f>
        <v>7</v>
      </c>
      <c r="B66" s="1181" t="str">
        <f>IFERROR(VLOOKUP(E66,Préroulés_Sativa[],12,FALSE),"-")</f>
        <v>x</v>
      </c>
      <c r="C66" s="1246">
        <f>IFERROR(VLOOKUP(E66,Préroulés_Sativa[],13,FALSE),"-")</f>
        <v>0.5</v>
      </c>
      <c r="D66" s="1181" t="str">
        <f>IFERROR(VLOOKUP(E66,Préroulés_Sativa[],14,FALSE),"-")</f>
        <v>g</v>
      </c>
      <c r="E66" s="1190" t="s">
        <v>163</v>
      </c>
      <c r="F66" s="1115" t="str">
        <f>IFERROR(VLOOKUP(E66,Préroulés_Sativa[],6,FALSE),"-")</f>
        <v>Bud Lafleur</v>
      </c>
      <c r="G66" s="1187">
        <f>IFERROR(VLOOKUP(E66,Préroulés_Sativa[],16,FALSE),"-")</f>
        <v>32.9</v>
      </c>
      <c r="H66" s="1102">
        <v>0.28999999999999998</v>
      </c>
      <c r="I66" s="1188" t="s">
        <v>42</v>
      </c>
      <c r="J66" s="1164" t="str">
        <f>IFERROR(VLOOKUP(E66,Préroulés_Sativa[],8,FALSE),"-")</f>
        <v>Sucré / Boisé</v>
      </c>
      <c r="K66" s="1166" t="str">
        <f>IFERROR(VLOOKUP(E66,Préroulés_Sativa[],2,FALSE),"-")</f>
        <v>Qc</v>
      </c>
      <c r="M66" s="579"/>
      <c r="N66" s="579"/>
      <c r="O66" s="579"/>
      <c r="P66" s="579"/>
      <c r="Q66" s="579"/>
      <c r="R66" s="579"/>
      <c r="S66" s="579"/>
    </row>
    <row r="67" spans="1:19" ht="69.95" customHeight="1">
      <c r="A67" s="1320">
        <f>IFERROR(VLOOKUP(E67,Préroulés_Sativa[],11,FALSE),"-")</f>
        <v>7</v>
      </c>
      <c r="B67" s="1284" t="str">
        <f>IFERROR(VLOOKUP(E67,Préroulés_Sativa[],12,FALSE),"-")</f>
        <v>x</v>
      </c>
      <c r="C67" s="1285">
        <f>IFERROR(VLOOKUP(E67,Préroulés_Sativa[],13,FALSE),"-")</f>
        <v>0.5</v>
      </c>
      <c r="D67" s="1324" t="str">
        <f>IFERROR(VLOOKUP(E67,Préroulés_Sativa[],14,FALSE),"-")</f>
        <v>g</v>
      </c>
      <c r="E67" s="1190" t="s">
        <v>164</v>
      </c>
      <c r="F67" s="1325" t="str">
        <f>IFERROR(VLOOKUP(E67,Préroulés_Sativa[],6,FALSE),"-")</f>
        <v>5 Points Cannabis</v>
      </c>
      <c r="G67" s="1194">
        <f>IFERROR(VLOOKUP(E67,Préroulés_Sativa[],16,FALSE),"-")</f>
        <v>27</v>
      </c>
      <c r="H67" s="1102">
        <v>0.28000000000000003</v>
      </c>
      <c r="I67" s="1188" t="s">
        <v>42</v>
      </c>
      <c r="J67" s="1191" t="str">
        <f>IFERROR(VLOOKUP(E67,Préroulés_Sativa[],8,FALSE),"-")</f>
        <v>Épicé / Terreux</v>
      </c>
      <c r="K67" s="1112" t="str">
        <f>IFERROR(VLOOKUP(E67,Préroulés_Sativa[],2,FALSE),"-")</f>
        <v>Qc</v>
      </c>
      <c r="M67" s="579"/>
      <c r="N67" s="579"/>
      <c r="O67" s="579"/>
      <c r="P67" s="579"/>
      <c r="Q67" s="579"/>
      <c r="R67" s="579"/>
      <c r="S67" s="579"/>
    </row>
    <row r="68" spans="1:19" ht="69.95" customHeight="1">
      <c r="A68" s="1180">
        <f>IFERROR(VLOOKUP(E68,Préroulés_Sativa[],11,FALSE),"-")</f>
        <v>7</v>
      </c>
      <c r="B68" s="1181" t="str">
        <f>IFERROR(VLOOKUP(E68,Préroulés_Sativa[],12,FALSE),"-")</f>
        <v>x</v>
      </c>
      <c r="C68" s="1246">
        <f>IFERROR(VLOOKUP(E68,Préroulés_Sativa[],13,FALSE),"-")</f>
        <v>0.5</v>
      </c>
      <c r="D68" s="1181" t="str">
        <f>IFERROR(VLOOKUP(E68,Préroulés_Sativa[],14,FALSE),"-")</f>
        <v>g</v>
      </c>
      <c r="E68" s="1190" t="s">
        <v>79</v>
      </c>
      <c r="F68" s="1115" t="str">
        <f>IFERROR(VLOOKUP(E68,Préroulés_Sativa[],6,FALSE),"-")</f>
        <v>Good Supply</v>
      </c>
      <c r="G68" s="1187">
        <f>IFERROR(VLOOKUP(E68,Préroulés_Sativa[],16,FALSE),"-")</f>
        <v>29.9</v>
      </c>
      <c r="H68" s="1105">
        <v>0.22</v>
      </c>
      <c r="I68" s="1164" t="s">
        <v>42</v>
      </c>
      <c r="J68" s="1164" t="str">
        <f>IFERROR(VLOOKUP(E68,Préroulés_Sativa[],8,FALSE),"-")</f>
        <v>Citronné / Terreux</v>
      </c>
      <c r="K68" s="1166" t="str">
        <f>IFERROR(VLOOKUP(E68,Préroulés_Sativa[],2,FALSE),"-")</f>
        <v>-</v>
      </c>
      <c r="M68" s="579"/>
      <c r="N68" s="579"/>
      <c r="O68" s="579"/>
      <c r="P68" s="579"/>
      <c r="Q68" s="579"/>
      <c r="R68" s="579"/>
      <c r="S68" s="579"/>
    </row>
    <row r="69" spans="1:19" ht="69.95" customHeight="1">
      <c r="A69" s="1180">
        <f>IFERROR(VLOOKUP(E69,Préroulés_Sativa[],11,FALSE),"-")</f>
        <v>7</v>
      </c>
      <c r="B69" s="1181" t="str">
        <f>IFERROR(VLOOKUP(E69,Préroulés_Sativa[],12,FALSE),"-")</f>
        <v>x</v>
      </c>
      <c r="C69" s="1246">
        <f>IFERROR(VLOOKUP(E69,Préroulés_Sativa[],13,FALSE),"-")</f>
        <v>0.3</v>
      </c>
      <c r="D69" s="1181" t="str">
        <f>IFERROR(VLOOKUP(E69,Préroulés_Sativa[],14,FALSE),"-")</f>
        <v>g</v>
      </c>
      <c r="E69" s="1190" t="s">
        <v>80</v>
      </c>
      <c r="F69" s="1115" t="str">
        <f>IFERROR(VLOOKUP(E69,Préroulés_Sativa[],6,FALSE),"-")</f>
        <v>Daily Special</v>
      </c>
      <c r="G69" s="1187">
        <f>IFERROR(VLOOKUP(E69,Préroulés_Sativa[],16,FALSE),"-")</f>
        <v>16</v>
      </c>
      <c r="H69" s="1102">
        <v>0.21</v>
      </c>
      <c r="I69" s="1164" t="s">
        <v>42</v>
      </c>
      <c r="J69" s="1164" t="str">
        <f>IFERROR(VLOOKUP(E69,Préroulés_Sativa[],8,FALSE),"-")</f>
        <v>- / -</v>
      </c>
      <c r="K69" s="1166" t="str">
        <f>IFERROR(VLOOKUP(E69,Préroulés_Sativa[],2,FALSE),"-")</f>
        <v>-</v>
      </c>
      <c r="M69" s="579"/>
      <c r="N69" s="579"/>
      <c r="O69" s="579"/>
      <c r="P69" s="579"/>
      <c r="Q69" s="579"/>
      <c r="R69" s="579"/>
      <c r="S69" s="579"/>
    </row>
    <row r="70" spans="1:19" ht="69.95" customHeight="1">
      <c r="A70" s="1180">
        <f>IFERROR(VLOOKUP(E70,Préroulés_Sativa[],11,FALSE),"-")</f>
        <v>8</v>
      </c>
      <c r="B70" s="1181" t="str">
        <f>IFERROR(VLOOKUP(E70,Préroulés_Sativa[],12,FALSE),"-")</f>
        <v>x</v>
      </c>
      <c r="C70" s="1246">
        <f>IFERROR(VLOOKUP(E70,Préroulés_Sativa[],13,FALSE),"-")</f>
        <v>0.35</v>
      </c>
      <c r="D70" s="1181" t="str">
        <f>IFERROR(VLOOKUP(E70,Préroulés_Sativa[],14,FALSE),"-")</f>
        <v>g</v>
      </c>
      <c r="E70" s="1190" t="s">
        <v>165</v>
      </c>
      <c r="F70" s="1115" t="str">
        <f>IFERROR(VLOOKUP(E70,Préroulés_Sativa[],6,FALSE),"-")</f>
        <v>Wio</v>
      </c>
      <c r="G70" s="1187">
        <f>IFERROR(VLOOKUP(E70,Préroulés_Sativa[],16,FALSE),"-")</f>
        <v>28.7</v>
      </c>
      <c r="H70" s="1102">
        <v>0.09</v>
      </c>
      <c r="I70" s="1203">
        <v>0.13</v>
      </c>
      <c r="J70" s="1164" t="str">
        <f>IFERROR(VLOOKUP(E70,Préroulés_Sativa[],8,FALSE),"-")</f>
        <v>Citronné / Fruité</v>
      </c>
      <c r="K70" s="1166" t="str">
        <f>IFERROR(VLOOKUP(E70,Préroulés_Sativa[],2,FALSE),"-")</f>
        <v>Qc</v>
      </c>
      <c r="M70" s="579"/>
      <c r="N70" s="579"/>
      <c r="O70" s="579"/>
      <c r="P70" s="579"/>
      <c r="Q70" s="579"/>
      <c r="R70" s="579"/>
      <c r="S70" s="579"/>
    </row>
    <row r="71" spans="1:19" ht="69.95" customHeight="1">
      <c r="A71" s="1180">
        <f>IFERROR(VLOOKUP(E71,Préroulés_Sativa[],11,FALSE),"-")</f>
        <v>10</v>
      </c>
      <c r="B71" s="1181" t="str">
        <f>IFERROR(VLOOKUP(E71,Préroulés_Sativa[],12,FALSE),"-")</f>
        <v>x</v>
      </c>
      <c r="C71" s="1246">
        <f>IFERROR(VLOOKUP(E71,Préroulés_Sativa[],13,FALSE),"-")</f>
        <v>0.35</v>
      </c>
      <c r="D71" s="1181" t="str">
        <f>IFERROR(VLOOKUP(E71,Préroulés_Sativa[],14,FALSE),"-")</f>
        <v>g</v>
      </c>
      <c r="E71" s="1190" t="s">
        <v>166</v>
      </c>
      <c r="F71" s="1115" t="str">
        <f>IFERROR(VLOOKUP(E71,Préroulés_Sativa[],6,FALSE),"-")</f>
        <v>Fleurs de Lise</v>
      </c>
      <c r="G71" s="1187">
        <f>IFERROR(VLOOKUP(E71,Préroulés_Sativa[],16,FALSE),"-")</f>
        <v>34.200000000000003</v>
      </c>
      <c r="H71" s="1102">
        <v>0.28000000000000003</v>
      </c>
      <c r="I71" s="1164" t="s">
        <v>42</v>
      </c>
      <c r="J71" s="1164" t="str">
        <f>IFERROR(VLOOKUP(E71,Préroulés_Sativa[],8,FALSE),"-")</f>
        <v>Diesel / CItronné</v>
      </c>
      <c r="K71" s="1166" t="str">
        <f>IFERROR(VLOOKUP(E71,Préroulés_Sativa[],2,FALSE),"-")</f>
        <v>Qc</v>
      </c>
      <c r="M71" s="579"/>
      <c r="N71" s="579"/>
      <c r="O71" s="579"/>
      <c r="P71" s="579"/>
      <c r="Q71" s="579"/>
      <c r="R71" s="579"/>
      <c r="S71" s="579"/>
    </row>
    <row r="72" spans="1:19" ht="69.95" customHeight="1">
      <c r="A72" s="1180">
        <f>IFERROR(VLOOKUP(E72,Préroulés_Sativa[],11,FALSE),"-")</f>
        <v>10</v>
      </c>
      <c r="B72" s="1181" t="str">
        <f>IFERROR(VLOOKUP(E72,Préroulés_Sativa[],12,FALSE),"-")</f>
        <v>x</v>
      </c>
      <c r="C72" s="1246">
        <f>IFERROR(VLOOKUP(E72,Préroulés_Sativa[],13,FALSE),"-")</f>
        <v>0.33</v>
      </c>
      <c r="D72" s="1181" t="str">
        <f>IFERROR(VLOOKUP(E72,Préroulés_Sativa[],14,FALSE),"-")</f>
        <v>g</v>
      </c>
      <c r="E72" s="1190" t="s">
        <v>167</v>
      </c>
      <c r="F72" s="1115" t="str">
        <f>IFERROR(VLOOKUP(E72,Préroulés_Sativa[],6,FALSE),"-")</f>
        <v>Canaca</v>
      </c>
      <c r="G72" s="1187">
        <f>IFERROR(VLOOKUP(E72,Préroulés_Sativa[],16,FALSE),"-")</f>
        <v>25</v>
      </c>
      <c r="H72" s="1102">
        <v>0.2</v>
      </c>
      <c r="I72" s="1164" t="s">
        <v>42</v>
      </c>
      <c r="J72" s="1164" t="str">
        <f>IFERROR(VLOOKUP(E72,Préroulés_Sativa[],8,FALSE),"-")</f>
        <v>Fruité / Sucré</v>
      </c>
      <c r="K72" s="1166" t="str">
        <f>IFERROR(VLOOKUP(E72,Préroulés_Sativa[],2,FALSE),"-")</f>
        <v>-</v>
      </c>
      <c r="M72" s="579"/>
      <c r="N72" s="579"/>
      <c r="O72" s="579"/>
      <c r="P72" s="579"/>
      <c r="Q72" s="579"/>
      <c r="R72" s="579"/>
      <c r="S72" s="579"/>
    </row>
    <row r="73" spans="1:19" ht="69.95" customHeight="1">
      <c r="A73" s="1197">
        <f>IFERROR(VLOOKUP(E73,Préroulés_Sativa[],11,FALSE),"-")</f>
        <v>14</v>
      </c>
      <c r="B73" s="1183" t="str">
        <f>IFERROR(VLOOKUP(E73,Préroulés_Sativa[],12,FALSE),"-")</f>
        <v>x</v>
      </c>
      <c r="C73" s="1297">
        <f>IFERROR(VLOOKUP(E73,Préroulés_Sativa[],13,FALSE),"-")</f>
        <v>0.5</v>
      </c>
      <c r="D73" s="1198" t="str">
        <f>IFERROR(VLOOKUP(E73,Préroulés_Sativa[],14,FALSE),"-")</f>
        <v>g</v>
      </c>
      <c r="E73" s="1190" t="s">
        <v>169</v>
      </c>
      <c r="F73" s="1195" t="str">
        <f>IFERROR(VLOOKUP(E73,Préroulés_Sativa[],6,FALSE),"-")</f>
        <v>Grindh</v>
      </c>
      <c r="G73" s="1187">
        <f>IFERROR(VLOOKUP(E73,Préroulés_Sativa[],16,FALSE),"-")</f>
        <v>43.9</v>
      </c>
      <c r="H73" s="1102">
        <v>0.28000000000000003</v>
      </c>
      <c r="I73" s="1188" t="s">
        <v>42</v>
      </c>
      <c r="J73" s="1164" t="str">
        <f>IFERROR(VLOOKUP(E73,Préroulés_Sativa[],8,FALSE),"-")</f>
        <v>- / -</v>
      </c>
      <c r="K73" s="1199" t="str">
        <f>IFERROR(VLOOKUP(E73,Préroulés_Sativa[],2,FALSE),"-")</f>
        <v>Qc</v>
      </c>
      <c r="M73" s="579"/>
      <c r="N73" s="579"/>
      <c r="O73" s="579"/>
      <c r="P73" s="579"/>
      <c r="Q73" s="579"/>
      <c r="R73" s="579"/>
      <c r="S73" s="579"/>
    </row>
    <row r="74" spans="1:19" ht="69.95" customHeight="1">
      <c r="A74" s="1320">
        <f>IFERROR(VLOOKUP(E74,Préroulés_Sativa[],11,FALSE),"-")</f>
        <v>14</v>
      </c>
      <c r="B74" s="1284" t="str">
        <f>IFERROR(VLOOKUP(E74,Préroulés_Sativa[],12,FALSE),"-")</f>
        <v>x</v>
      </c>
      <c r="C74" s="1285">
        <f>IFERROR(VLOOKUP(E74,Préroulés_Sativa[],13,FALSE),"-")</f>
        <v>0.5</v>
      </c>
      <c r="D74" s="1200" t="str">
        <f>IFERROR(VLOOKUP(E74,Préroulés_Sativa[],14,FALSE),"-")</f>
        <v>g</v>
      </c>
      <c r="E74" s="1190" t="s">
        <v>114</v>
      </c>
      <c r="F74" s="1287" t="str">
        <f>IFERROR(VLOOKUP(E74,Préroulés_Sativa[],6,FALSE),"-")</f>
        <v>Shred</v>
      </c>
      <c r="G74" s="1194">
        <f>IFERROR(VLOOKUP(E74,Préroulés_Sativa[],16,FALSE),"-")</f>
        <v>43.9</v>
      </c>
      <c r="H74" s="1102">
        <v>0.26</v>
      </c>
      <c r="I74" s="1188" t="s">
        <v>42</v>
      </c>
      <c r="J74" s="1191" t="str">
        <f>IFERROR(VLOOKUP(E74,Préroulés_Sativa[],8,FALSE),"-")</f>
        <v>Citronné / Sucré</v>
      </c>
      <c r="K74" s="1112" t="str">
        <f>IFERROR(VLOOKUP(E74,Préroulés_Sativa[],2,FALSE),"-")</f>
        <v>-</v>
      </c>
      <c r="M74" s="579"/>
      <c r="N74" s="579"/>
      <c r="O74" s="579"/>
      <c r="P74" s="579"/>
      <c r="Q74" s="579"/>
      <c r="R74" s="579"/>
      <c r="S74" s="579"/>
    </row>
    <row r="75" spans="1:19" ht="69.95" customHeight="1">
      <c r="A75" s="1180">
        <f>IFERROR(VLOOKUP(E75,Préroulés_Sativa[],11,FALSE),"-")</f>
        <v>14</v>
      </c>
      <c r="B75" s="1181" t="str">
        <f>IFERROR(VLOOKUP(E75,Préroulés_Sativa[],12,FALSE),"-")</f>
        <v>x</v>
      </c>
      <c r="C75" s="1246">
        <f>IFERROR(VLOOKUP(E75,Préroulés_Sativa[],13,FALSE),"-")</f>
        <v>0.6</v>
      </c>
      <c r="D75" s="1181" t="str">
        <f>IFERROR(VLOOKUP(E75,Préroulés_Sativa[],14,FALSE),"-")</f>
        <v>g</v>
      </c>
      <c r="E75" s="1190" t="s">
        <v>168</v>
      </c>
      <c r="F75" s="1115" t="str">
        <f>IFERROR(VLOOKUP(E75,Préroulés_Sativa[],6,FALSE),"-")</f>
        <v>Nugz</v>
      </c>
      <c r="G75" s="1187">
        <f>IFERROR(VLOOKUP(E75,Préroulés_Sativa[],16,FALSE),"-")</f>
        <v>49.4</v>
      </c>
      <c r="H75" s="1102">
        <v>0.25</v>
      </c>
      <c r="I75" s="1164" t="s">
        <v>42</v>
      </c>
      <c r="J75" s="1164" t="str">
        <f>IFERROR(VLOOKUP(E75,Préroulés_Sativa[],8,FALSE),"-")</f>
        <v>Citronné / Sucré</v>
      </c>
      <c r="K75" s="1166" t="str">
        <f>IFERROR(VLOOKUP(E75,Préroulés_Sativa[],2,FALSE),"-")</f>
        <v>Qc</v>
      </c>
    </row>
    <row r="76" spans="1:19" ht="69.95" customHeight="1" thickBot="1">
      <c r="A76" s="1207"/>
      <c r="B76" s="1208"/>
      <c r="C76" s="1209"/>
      <c r="D76" s="1210"/>
      <c r="E76" s="1211"/>
      <c r="F76" s="1212"/>
      <c r="G76" s="1213"/>
      <c r="H76" s="1214"/>
      <c r="I76" s="1215"/>
      <c r="J76" s="1216"/>
      <c r="K76" s="1217"/>
    </row>
    <row r="77" spans="1:19" ht="23.25" customHeight="1">
      <c r="A77" s="434"/>
      <c r="B77" s="48"/>
      <c r="C77" s="49"/>
      <c r="D77" s="50"/>
      <c r="E77" s="435"/>
      <c r="F77" s="436"/>
      <c r="G77" s="437"/>
      <c r="H77" s="438"/>
      <c r="I77" s="18"/>
      <c r="J77" s="17"/>
      <c r="K77" s="439"/>
    </row>
    <row r="78" spans="1:19" ht="23.25" hidden="1" customHeight="1">
      <c r="A78" s="434"/>
      <c r="B78" s="48"/>
      <c r="C78" s="49"/>
      <c r="D78" s="50"/>
      <c r="E78" s="435"/>
      <c r="F78" s="436"/>
      <c r="G78" s="437"/>
      <c r="H78" s="438"/>
      <c r="I78" s="18"/>
      <c r="J78" s="17"/>
      <c r="K78" s="439"/>
    </row>
    <row r="79" spans="1:19" ht="23.25" hidden="1" customHeight="1">
      <c r="A79" s="434"/>
      <c r="B79" s="48"/>
      <c r="C79" s="49"/>
      <c r="D79" s="50"/>
      <c r="E79" s="435"/>
      <c r="F79" s="436"/>
      <c r="G79" s="437"/>
      <c r="H79" s="438"/>
      <c r="I79" s="18"/>
      <c r="J79" s="17"/>
      <c r="K79" s="439"/>
    </row>
    <row r="80" spans="1:19" ht="23.25" hidden="1" customHeight="1">
      <c r="A80" s="434"/>
      <c r="B80" s="48"/>
      <c r="C80" s="49"/>
      <c r="D80" s="50"/>
      <c r="E80" s="435"/>
      <c r="F80" s="436"/>
      <c r="G80" s="437"/>
      <c r="H80" s="438"/>
      <c r="I80" s="18"/>
      <c r="J80" s="17"/>
      <c r="K80" s="439"/>
    </row>
    <row r="81" spans="1:11" ht="23.25" hidden="1" customHeight="1">
      <c r="A81" s="434"/>
      <c r="B81" s="48"/>
      <c r="C81" s="49"/>
      <c r="D81" s="50"/>
      <c r="E81" s="435"/>
      <c r="F81" s="436"/>
      <c r="G81" s="437"/>
      <c r="H81" s="438"/>
      <c r="I81" s="18"/>
      <c r="J81" s="17"/>
      <c r="K81" s="439"/>
    </row>
    <row r="82" spans="1:11" ht="23.25" hidden="1" customHeight="1">
      <c r="A82" s="434"/>
      <c r="B82" s="48"/>
      <c r="C82" s="49"/>
      <c r="D82" s="50"/>
      <c r="E82" s="435"/>
      <c r="F82" s="436"/>
      <c r="G82" s="437"/>
      <c r="H82" s="438"/>
      <c r="I82" s="18"/>
      <c r="J82" s="17"/>
      <c r="K82" s="439"/>
    </row>
    <row r="83" spans="1:11" ht="23.25" hidden="1" customHeight="1">
      <c r="A83" s="434"/>
      <c r="B83" s="48"/>
      <c r="C83" s="49"/>
      <c r="D83" s="50"/>
      <c r="E83" s="435"/>
      <c r="F83" s="436"/>
      <c r="G83" s="437"/>
      <c r="H83" s="438"/>
      <c r="I83" s="18"/>
      <c r="J83" s="17"/>
      <c r="K83" s="439"/>
    </row>
    <row r="84" spans="1:11" ht="23.25" hidden="1" customHeight="1">
      <c r="A84" s="434"/>
      <c r="B84" s="48"/>
      <c r="C84" s="49"/>
      <c r="D84" s="50"/>
      <c r="E84" s="435"/>
      <c r="F84" s="436"/>
      <c r="G84" s="437"/>
      <c r="H84" s="438"/>
      <c r="I84" s="18"/>
      <c r="J84" s="17"/>
      <c r="K84" s="439"/>
    </row>
    <row r="85" spans="1:11" ht="23.25" hidden="1" customHeight="1">
      <c r="A85" s="434"/>
      <c r="B85" s="48"/>
      <c r="C85" s="49"/>
      <c r="D85" s="50"/>
      <c r="E85" s="435"/>
      <c r="F85" s="436"/>
      <c r="G85" s="437"/>
      <c r="H85" s="438"/>
      <c r="I85" s="18"/>
      <c r="J85" s="17"/>
      <c r="K85" s="439"/>
    </row>
    <row r="86" spans="1:11" ht="23.25" hidden="1" customHeight="1">
      <c r="A86" s="434"/>
      <c r="B86" s="48"/>
      <c r="C86" s="49"/>
      <c r="D86" s="50"/>
      <c r="E86" s="435"/>
      <c r="F86" s="436"/>
      <c r="G86" s="437"/>
      <c r="H86" s="438"/>
      <c r="I86" s="18"/>
      <c r="J86" s="17"/>
      <c r="K86" s="439"/>
    </row>
    <row r="87" spans="1:11" ht="23.25" hidden="1" customHeight="1">
      <c r="A87" s="434"/>
      <c r="B87" s="48"/>
      <c r="C87" s="49"/>
      <c r="D87" s="50"/>
      <c r="E87" s="435"/>
      <c r="F87" s="436"/>
      <c r="G87" s="437"/>
      <c r="H87" s="438"/>
      <c r="I87" s="18"/>
      <c r="J87" s="17"/>
      <c r="K87" s="439"/>
    </row>
    <row r="88" spans="1:11" ht="23.25" hidden="1" customHeight="1">
      <c r="A88" s="434"/>
      <c r="B88" s="48"/>
      <c r="C88" s="49"/>
      <c r="D88" s="50"/>
      <c r="E88" s="435"/>
      <c r="F88" s="436"/>
      <c r="G88" s="437"/>
      <c r="H88" s="438"/>
      <c r="I88" s="18"/>
      <c r="J88" s="17"/>
      <c r="K88" s="439"/>
    </row>
    <row r="89" spans="1:11" ht="23.25" hidden="1" customHeight="1">
      <c r="A89" s="434"/>
      <c r="B89" s="48"/>
      <c r="C89" s="49"/>
      <c r="D89" s="50"/>
      <c r="E89" s="435"/>
      <c r="F89" s="436"/>
      <c r="G89" s="437"/>
      <c r="H89" s="438"/>
      <c r="I89" s="18"/>
      <c r="J89" s="17"/>
      <c r="K89" s="439"/>
    </row>
    <row r="90" spans="1:11" ht="23.25" hidden="1" customHeight="1">
      <c r="A90" s="434"/>
      <c r="B90" s="48"/>
      <c r="C90" s="49"/>
      <c r="D90" s="50"/>
      <c r="E90" s="435"/>
      <c r="F90" s="436"/>
      <c r="G90" s="437"/>
      <c r="H90" s="438"/>
      <c r="I90" s="18"/>
      <c r="J90" s="17"/>
      <c r="K90" s="439"/>
    </row>
    <row r="91" spans="1:11" ht="23.25" hidden="1" customHeight="1">
      <c r="A91" s="434"/>
      <c r="B91" s="48"/>
      <c r="C91" s="49"/>
      <c r="D91" s="50"/>
      <c r="E91" s="435"/>
      <c r="F91" s="436"/>
      <c r="G91" s="437"/>
      <c r="H91" s="438"/>
      <c r="I91" s="18"/>
      <c r="J91" s="17"/>
      <c r="K91" s="439"/>
    </row>
    <row r="92" spans="1:11" ht="23.25" hidden="1" customHeight="1">
      <c r="A92" s="434"/>
      <c r="B92" s="48"/>
      <c r="C92" s="49"/>
      <c r="D92" s="50"/>
      <c r="E92" s="435"/>
      <c r="F92" s="436"/>
      <c r="G92" s="437"/>
      <c r="H92" s="438"/>
      <c r="I92" s="18"/>
      <c r="J92" s="17"/>
      <c r="K92" s="439"/>
    </row>
    <row r="93" spans="1:11" ht="23.25" hidden="1" customHeight="1">
      <c r="A93" s="434"/>
      <c r="B93" s="48"/>
      <c r="C93" s="49"/>
      <c r="D93" s="50"/>
      <c r="E93" s="435"/>
      <c r="F93" s="436"/>
      <c r="G93" s="437"/>
      <c r="H93" s="438"/>
      <c r="I93" s="18"/>
      <c r="J93" s="17"/>
      <c r="K93" s="439"/>
    </row>
    <row r="94" spans="1:11" ht="23.25" hidden="1" customHeight="1">
      <c r="A94" s="434"/>
      <c r="B94" s="48"/>
      <c r="C94" s="49"/>
      <c r="D94" s="50"/>
      <c r="E94" s="435"/>
      <c r="F94" s="436"/>
      <c r="G94" s="437"/>
      <c r="H94" s="438"/>
      <c r="I94" s="18"/>
      <c r="J94" s="17"/>
      <c r="K94" s="439"/>
    </row>
    <row r="95" spans="1:11" ht="23.25" hidden="1" customHeight="1">
      <c r="A95" s="434"/>
      <c r="B95" s="48"/>
      <c r="C95" s="49"/>
      <c r="D95" s="50"/>
      <c r="E95" s="435"/>
      <c r="F95" s="436"/>
      <c r="G95" s="437"/>
      <c r="H95" s="438"/>
      <c r="I95" s="18"/>
      <c r="J95" s="17"/>
      <c r="K95" s="439"/>
    </row>
    <row r="96" spans="1:11" ht="23.25" hidden="1" customHeight="1">
      <c r="A96" s="434"/>
      <c r="B96" s="48"/>
      <c r="C96" s="49"/>
      <c r="D96" s="50"/>
      <c r="E96" s="435"/>
      <c r="F96" s="436"/>
      <c r="G96" s="437"/>
      <c r="H96" s="438"/>
      <c r="I96" s="18"/>
      <c r="J96" s="17"/>
      <c r="K96" s="439"/>
    </row>
    <row r="97" spans="1:11" ht="23.25" hidden="1" customHeight="1">
      <c r="A97" s="434"/>
      <c r="B97" s="48"/>
      <c r="C97" s="49"/>
      <c r="D97" s="50"/>
      <c r="E97" s="435"/>
      <c r="F97" s="436"/>
      <c r="G97" s="437"/>
      <c r="H97" s="438"/>
      <c r="I97" s="18"/>
      <c r="J97" s="17"/>
      <c r="K97" s="439"/>
    </row>
    <row r="98" spans="1:11" ht="23.25" hidden="1" customHeight="1">
      <c r="A98" s="434"/>
      <c r="B98" s="48"/>
      <c r="C98" s="49"/>
      <c r="D98" s="50"/>
      <c r="E98" s="435"/>
      <c r="F98" s="436"/>
      <c r="G98" s="437"/>
      <c r="H98" s="438"/>
      <c r="I98" s="18"/>
      <c r="J98" s="17"/>
      <c r="K98" s="439"/>
    </row>
    <row r="99" spans="1:11" ht="23.25" hidden="1" customHeight="1">
      <c r="A99" s="434"/>
      <c r="B99" s="48"/>
      <c r="C99" s="49"/>
      <c r="D99" s="50"/>
      <c r="E99" s="435"/>
      <c r="F99" s="436"/>
      <c r="G99" s="437"/>
      <c r="H99" s="438"/>
      <c r="I99" s="18"/>
      <c r="J99" s="17"/>
      <c r="K99" s="439"/>
    </row>
    <row r="100" spans="1:11" ht="23.25" hidden="1" customHeight="1">
      <c r="A100" s="434"/>
      <c r="B100" s="48"/>
      <c r="C100" s="49"/>
      <c r="D100" s="50"/>
      <c r="E100" s="435"/>
      <c r="F100" s="436"/>
      <c r="G100" s="437"/>
      <c r="H100" s="438"/>
      <c r="I100" s="18"/>
      <c r="J100" s="17"/>
      <c r="K100" s="439"/>
    </row>
    <row r="101" spans="1:11" ht="23.25" hidden="1" customHeight="1">
      <c r="A101" s="434"/>
      <c r="B101" s="48"/>
      <c r="C101" s="49"/>
      <c r="D101" s="50"/>
      <c r="E101" s="435"/>
      <c r="F101" s="436"/>
      <c r="G101" s="437"/>
      <c r="H101" s="438"/>
      <c r="I101" s="18"/>
      <c r="J101" s="17"/>
      <c r="K101" s="439"/>
    </row>
    <row r="102" spans="1:11" ht="23.25" hidden="1" customHeight="1">
      <c r="A102" s="434"/>
      <c r="B102" s="48"/>
      <c r="C102" s="49"/>
      <c r="D102" s="50"/>
      <c r="E102" s="435"/>
      <c r="F102" s="436"/>
      <c r="G102" s="437"/>
      <c r="H102" s="438"/>
      <c r="I102" s="18"/>
      <c r="J102" s="17"/>
      <c r="K102" s="439"/>
    </row>
    <row r="103" spans="1:11" ht="23.25" hidden="1" customHeight="1">
      <c r="A103" s="434"/>
      <c r="B103" s="48"/>
      <c r="C103" s="49"/>
      <c r="D103" s="50"/>
      <c r="E103" s="435"/>
      <c r="F103" s="436"/>
      <c r="G103" s="437"/>
      <c r="H103" s="438"/>
      <c r="I103" s="18"/>
      <c r="J103" s="17"/>
      <c r="K103" s="439"/>
    </row>
    <row r="104" spans="1:11" ht="23.25" hidden="1" customHeight="1">
      <c r="A104" s="434"/>
      <c r="B104" s="48"/>
      <c r="C104" s="49"/>
      <c r="D104" s="50"/>
      <c r="E104" s="435"/>
      <c r="F104" s="436"/>
      <c r="G104" s="437"/>
      <c r="H104" s="438"/>
      <c r="I104" s="18"/>
      <c r="J104" s="17"/>
      <c r="K104" s="439"/>
    </row>
    <row r="105" spans="1:11" ht="23.25" hidden="1" customHeight="1">
      <c r="A105" s="434"/>
      <c r="B105" s="48"/>
      <c r="C105" s="49"/>
      <c r="D105" s="50"/>
      <c r="E105" s="435"/>
      <c r="F105" s="436"/>
      <c r="G105" s="437"/>
      <c r="H105" s="438"/>
      <c r="I105" s="18"/>
      <c r="J105" s="17"/>
      <c r="K105" s="439"/>
    </row>
    <row r="106" spans="1:11" ht="23.25" hidden="1" customHeight="1">
      <c r="A106" s="434"/>
      <c r="B106" s="48"/>
      <c r="C106" s="49"/>
      <c r="D106" s="50"/>
      <c r="E106" s="435"/>
      <c r="F106" s="436"/>
      <c r="G106" s="437"/>
      <c r="H106" s="438"/>
      <c r="I106" s="18"/>
      <c r="J106" s="17"/>
      <c r="K106" s="439"/>
    </row>
    <row r="107" spans="1:11" ht="23.25" hidden="1" customHeight="1">
      <c r="A107" s="434"/>
      <c r="B107" s="48"/>
      <c r="C107" s="49"/>
      <c r="D107" s="50"/>
      <c r="E107" s="435"/>
      <c r="F107" s="436"/>
      <c r="G107" s="437"/>
      <c r="H107" s="438"/>
      <c r="I107" s="18"/>
      <c r="J107" s="17"/>
      <c r="K107" s="439"/>
    </row>
    <row r="108" spans="1:11" ht="23.25" hidden="1" customHeight="1">
      <c r="A108" s="434"/>
      <c r="B108" s="48"/>
      <c r="C108" s="49"/>
      <c r="D108" s="50"/>
      <c r="E108" s="435"/>
      <c r="F108" s="436"/>
      <c r="G108" s="437"/>
      <c r="H108" s="438"/>
      <c r="I108" s="18"/>
      <c r="J108" s="17"/>
      <c r="K108" s="439"/>
    </row>
    <row r="109" spans="1:11" ht="23.25" hidden="1" customHeight="1">
      <c r="A109" s="434"/>
      <c r="B109" s="48"/>
      <c r="C109" s="49"/>
      <c r="D109" s="50"/>
      <c r="E109" s="435"/>
      <c r="F109" s="436"/>
      <c r="G109" s="437"/>
      <c r="H109" s="438"/>
      <c r="I109" s="18"/>
      <c r="J109" s="17"/>
      <c r="K109" s="439"/>
    </row>
    <row r="110" spans="1:11" ht="23.25" hidden="1" customHeight="1">
      <c r="A110" s="434"/>
      <c r="B110" s="48"/>
      <c r="C110" s="49"/>
      <c r="D110" s="50"/>
      <c r="E110" s="435"/>
      <c r="F110" s="436"/>
      <c r="G110" s="437"/>
      <c r="H110" s="438"/>
      <c r="I110" s="18"/>
      <c r="J110" s="17"/>
      <c r="K110" s="439"/>
    </row>
    <row r="111" spans="1:11" ht="23.25" hidden="1" customHeight="1">
      <c r="A111" s="434"/>
      <c r="B111" s="48"/>
      <c r="C111" s="49"/>
      <c r="D111" s="50"/>
      <c r="E111" s="435"/>
      <c r="F111" s="436"/>
      <c r="G111" s="437"/>
      <c r="H111" s="438"/>
      <c r="I111" s="18"/>
      <c r="J111" s="17"/>
      <c r="K111" s="439"/>
    </row>
    <row r="112" spans="1:11" ht="23.25" hidden="1" customHeight="1">
      <c r="A112" s="434"/>
      <c r="B112" s="48"/>
      <c r="C112" s="49"/>
      <c r="D112" s="50"/>
      <c r="E112" s="435"/>
      <c r="F112" s="436"/>
      <c r="G112" s="437"/>
      <c r="H112" s="438"/>
      <c r="I112" s="18"/>
      <c r="J112" s="17"/>
      <c r="K112" s="439"/>
    </row>
    <row r="113" spans="1:11" ht="23.25" hidden="1" customHeight="1">
      <c r="A113" s="434"/>
      <c r="B113" s="48"/>
      <c r="C113" s="49"/>
      <c r="D113" s="50"/>
      <c r="E113" s="435"/>
      <c r="F113" s="436"/>
      <c r="G113" s="437"/>
      <c r="H113" s="438"/>
      <c r="I113" s="18"/>
      <c r="J113" s="17"/>
      <c r="K113" s="439"/>
    </row>
    <row r="114" spans="1:11" ht="23.25" hidden="1" customHeight="1">
      <c r="A114" s="434"/>
      <c r="B114" s="48"/>
      <c r="C114" s="49"/>
      <c r="D114" s="50"/>
      <c r="E114" s="435"/>
      <c r="F114" s="436"/>
      <c r="G114" s="437"/>
      <c r="H114" s="438"/>
      <c r="I114" s="18"/>
      <c r="J114" s="17"/>
      <c r="K114" s="439"/>
    </row>
    <row r="115" spans="1:11" ht="23.25" hidden="1" customHeight="1">
      <c r="A115" s="434"/>
      <c r="B115" s="48"/>
      <c r="C115" s="49"/>
      <c r="D115" s="50"/>
      <c r="E115" s="435"/>
      <c r="F115" s="436"/>
      <c r="G115" s="437"/>
      <c r="H115" s="438"/>
      <c r="I115" s="18"/>
      <c r="J115" s="17"/>
      <c r="K115" s="439"/>
    </row>
    <row r="116" spans="1:11" ht="23.25" hidden="1" customHeight="1">
      <c r="A116" s="434"/>
      <c r="B116" s="48"/>
      <c r="C116" s="49"/>
      <c r="D116" s="50"/>
      <c r="E116" s="435"/>
      <c r="F116" s="436"/>
      <c r="G116" s="437"/>
      <c r="H116" s="438"/>
      <c r="I116" s="18"/>
      <c r="J116" s="17"/>
      <c r="K116" s="439"/>
    </row>
    <row r="117" spans="1:11" ht="23.25" hidden="1" customHeight="1">
      <c r="A117" s="434"/>
      <c r="B117" s="48"/>
      <c r="C117" s="49"/>
      <c r="D117" s="50"/>
      <c r="E117" s="435"/>
      <c r="F117" s="436"/>
      <c r="G117" s="437"/>
      <c r="H117" s="438"/>
      <c r="I117" s="18"/>
      <c r="J117" s="17"/>
      <c r="K117" s="439"/>
    </row>
    <row r="118" spans="1:11" ht="23.25" hidden="1" customHeight="1">
      <c r="A118" s="434"/>
      <c r="B118" s="48"/>
      <c r="C118" s="49"/>
      <c r="D118" s="50"/>
      <c r="E118" s="435"/>
      <c r="F118" s="436"/>
      <c r="G118" s="437"/>
      <c r="H118" s="438"/>
      <c r="I118" s="18"/>
      <c r="J118" s="17"/>
      <c r="K118" s="439"/>
    </row>
    <row r="119" spans="1:11" ht="23.25" hidden="1" customHeight="1">
      <c r="A119" s="434"/>
      <c r="B119" s="48"/>
      <c r="C119" s="49"/>
      <c r="D119" s="50"/>
      <c r="E119" s="435"/>
      <c r="F119" s="436"/>
      <c r="G119" s="437"/>
      <c r="H119" s="438"/>
      <c r="I119" s="18"/>
      <c r="J119" s="17"/>
      <c r="K119" s="439"/>
    </row>
    <row r="120" spans="1:11" ht="23.25" hidden="1" customHeight="1">
      <c r="A120" s="434"/>
      <c r="B120" s="48"/>
      <c r="C120" s="49"/>
      <c r="D120" s="50"/>
      <c r="E120" s="435"/>
      <c r="F120" s="436"/>
      <c r="G120" s="437"/>
      <c r="H120" s="438"/>
      <c r="I120" s="18"/>
      <c r="J120" s="17"/>
      <c r="K120" s="439"/>
    </row>
    <row r="121" spans="1:11" ht="23.25" hidden="1" customHeight="1">
      <c r="A121" s="434"/>
      <c r="B121" s="48"/>
      <c r="C121" s="49"/>
      <c r="D121" s="50"/>
      <c r="E121" s="435"/>
      <c r="F121" s="436"/>
      <c r="G121" s="437"/>
      <c r="H121" s="438"/>
      <c r="I121" s="18"/>
      <c r="J121" s="17"/>
      <c r="K121" s="439"/>
    </row>
    <row r="122" spans="1:11" ht="23.25" customHeight="1">
      <c r="A122" s="434"/>
      <c r="B122" s="48"/>
      <c r="C122" s="49"/>
      <c r="D122" s="50"/>
      <c r="E122" s="435"/>
      <c r="F122" s="436"/>
      <c r="G122" s="437"/>
      <c r="H122" s="438"/>
      <c r="I122" s="18"/>
      <c r="J122" s="17"/>
      <c r="K122" s="439"/>
    </row>
    <row r="123" spans="1:11" ht="23.25" customHeight="1" thickBot="1">
      <c r="A123" s="434"/>
      <c r="B123" s="48"/>
      <c r="C123" s="49"/>
      <c r="D123" s="50"/>
      <c r="E123" s="435"/>
      <c r="F123" s="436"/>
      <c r="G123" s="437"/>
      <c r="H123" s="438"/>
      <c r="I123" s="18"/>
      <c r="J123" s="17"/>
      <c r="K123" s="439"/>
    </row>
    <row r="124" spans="1:11" ht="80.25" customHeight="1" thickBot="1">
      <c r="A124" s="1419" t="s">
        <v>286</v>
      </c>
      <c r="B124" s="1420"/>
      <c r="C124" s="1420"/>
      <c r="D124" s="1420"/>
      <c r="E124" s="1420"/>
      <c r="F124" s="1420"/>
      <c r="G124" s="1420"/>
      <c r="H124" s="1420"/>
      <c r="I124" s="1420"/>
      <c r="J124" s="1420"/>
      <c r="K124" s="1421"/>
    </row>
    <row r="125" spans="1:11" ht="56.25" customHeight="1" thickBot="1">
      <c r="A125" s="1413" t="s">
        <v>28</v>
      </c>
      <c r="B125" s="1414"/>
      <c r="C125" s="1414"/>
      <c r="D125" s="1415"/>
      <c r="E125" s="1424" t="s">
        <v>86</v>
      </c>
      <c r="F125" s="1425"/>
      <c r="G125" s="1038" t="s">
        <v>31</v>
      </c>
      <c r="H125" s="1037" t="s">
        <v>32</v>
      </c>
      <c r="I125" s="1037" t="s">
        <v>33</v>
      </c>
      <c r="J125" s="1037" t="s">
        <v>34</v>
      </c>
      <c r="K125" s="1039" t="s">
        <v>35</v>
      </c>
    </row>
    <row r="126" spans="1:11" ht="23.25" hidden="1" customHeight="1" thickBot="1">
      <c r="A126" s="1040" t="s">
        <v>36</v>
      </c>
      <c r="B126" s="1089" t="s">
        <v>37</v>
      </c>
      <c r="C126" s="1090" t="s">
        <v>38</v>
      </c>
      <c r="D126" s="1089" t="s">
        <v>39</v>
      </c>
      <c r="E126" s="1091" t="s">
        <v>29</v>
      </c>
      <c r="F126" s="1092" t="s">
        <v>40</v>
      </c>
      <c r="G126" s="1041" t="s">
        <v>31</v>
      </c>
      <c r="H126" s="1042" t="s">
        <v>32</v>
      </c>
      <c r="I126" s="1042" t="s">
        <v>33</v>
      </c>
      <c r="J126" s="1042" t="s">
        <v>34</v>
      </c>
      <c r="K126" s="1043" t="s">
        <v>35</v>
      </c>
    </row>
    <row r="127" spans="1:11" ht="69.95" customHeight="1">
      <c r="A127" s="1044">
        <f>IFERROR(VLOOKUP(E127,Préroulés_Hybride[],12,FALSE),"-")</f>
        <v>1</v>
      </c>
      <c r="B127" s="1045" t="str">
        <f>IFERROR(VLOOKUP(E127,Préroulés_Hybride[],13,FALSE),"-")</f>
        <v>x</v>
      </c>
      <c r="C127" s="1299">
        <f>IFERROR(VLOOKUP(E127,Préroulés_Hybride[],14,FALSE),"-")</f>
        <v>1</v>
      </c>
      <c r="D127" s="1046" t="str">
        <f>IFERROR(VLOOKUP(E127,Préroulés_Hybride[],15,FALSE),"-")</f>
        <v>g</v>
      </c>
      <c r="E127" s="1064" t="s">
        <v>170</v>
      </c>
      <c r="F127" s="1065" t="str">
        <f>IFERROR(VLOOKUP(E127,Préroulés_Hybride[],6,FALSE),"-")</f>
        <v>Bud Lafleur</v>
      </c>
      <c r="G127" s="1066">
        <f>IFERROR(VLOOKUP(E127,Préroulés_Hybride[],17,FALSE),"-")</f>
        <v>10.4</v>
      </c>
      <c r="H127" s="1067">
        <v>0.27</v>
      </c>
      <c r="I127" s="1067" t="s">
        <v>42</v>
      </c>
      <c r="J127" s="1068" t="str">
        <f>IFERROR(VLOOKUP(E127,Préroulés_Hybride[],9,FALSE),"-")</f>
        <v>Citronné / Terreux</v>
      </c>
      <c r="K127" s="1051" t="str">
        <f>IFERROR(VLOOKUP(E127,Préroulés_Hybride[],3,FALSE),"-")</f>
        <v>Qc</v>
      </c>
    </row>
    <row r="128" spans="1:11" ht="69.95" customHeight="1">
      <c r="A128" s="1052">
        <f>IFERROR(VLOOKUP(E128,Préroulés_Hybride[],12,FALSE),"-")</f>
        <v>1</v>
      </c>
      <c r="B128" s="1053" t="str">
        <f>IFERROR(VLOOKUP(E128,Préroulés_Hybride[],13,FALSE),"-")</f>
        <v>x</v>
      </c>
      <c r="C128" s="1300">
        <f>IFERROR(VLOOKUP(E128,Préroulés_Hybride[],14,FALSE),"-")</f>
        <v>0.5</v>
      </c>
      <c r="D128" s="1032" t="str">
        <f>IFERROR(VLOOKUP(E128,Préroulés_Hybride[],15,FALSE),"-")</f>
        <v>g</v>
      </c>
      <c r="E128" s="1047" t="s">
        <v>171</v>
      </c>
      <c r="F128" s="1048" t="str">
        <f>IFERROR(VLOOKUP(E128,Préroulés_Hybride[],6,FALSE),"-")</f>
        <v>Simple Bare</v>
      </c>
      <c r="G128" s="1049">
        <f>IFERROR(VLOOKUP(E128,Préroulés_Hybride[],17,FALSE),"-")</f>
        <v>7.8</v>
      </c>
      <c r="H128" s="1031">
        <v>0.27</v>
      </c>
      <c r="I128" s="1031" t="s">
        <v>42</v>
      </c>
      <c r="J128" s="1050" t="str">
        <f>IFERROR(VLOOKUP(E128,Préroulés_Hybride[],9,FALSE),"-")</f>
        <v>Floral / Citronné</v>
      </c>
      <c r="K128" s="1035" t="str">
        <f>IFERROR(VLOOKUP(E128,Préroulés_Hybride[],3,FALSE),"-")</f>
        <v>-</v>
      </c>
    </row>
    <row r="129" spans="1:11" ht="69.95" customHeight="1">
      <c r="A129" s="1052">
        <f>IFERROR(VLOOKUP(E129,Préroulés_Hybride[],12,FALSE),"-")</f>
        <v>1</v>
      </c>
      <c r="B129" s="1053" t="str">
        <f>IFERROR(VLOOKUP(E129,Préroulés_Hybride[],13,FALSE),"-")</f>
        <v>x</v>
      </c>
      <c r="C129" s="1300">
        <f>IFERROR(VLOOKUP(E129,Préroulés_Hybride[],14,FALSE),"-")</f>
        <v>1</v>
      </c>
      <c r="D129" s="1032" t="str">
        <f>IFERROR(VLOOKUP(E129,Préroulés_Hybride[],15,FALSE),"-")</f>
        <v>g</v>
      </c>
      <c r="E129" s="1034" t="s">
        <v>172</v>
      </c>
      <c r="F129" s="1048" t="str">
        <f>IFERROR(VLOOKUP(E129,Préroulés_Hybride[],6,FALSE),"-")</f>
        <v>Équilibre</v>
      </c>
      <c r="G129" s="1049">
        <f>IFERROR(VLOOKUP(E129,Préroulés_Hybride[],17,FALSE),"-")</f>
        <v>7.5</v>
      </c>
      <c r="H129" s="1031">
        <v>0</v>
      </c>
      <c r="I129" s="1031">
        <v>0.11</v>
      </c>
      <c r="J129" s="1050" t="str">
        <f>IFERROR(VLOOKUP(E129,Préroulés_Hybride[],9,FALSE),"-")</f>
        <v>- / -</v>
      </c>
      <c r="K129" s="1035" t="str">
        <f>IFERROR(VLOOKUP(E129,Préroulés_Hybride[],3,FALSE),"-")</f>
        <v>Qc</v>
      </c>
    </row>
    <row r="130" spans="1:11" ht="69.95" customHeight="1">
      <c r="A130" s="1052">
        <f>IFERROR(VLOOKUP(E130,Préroulés_Hybride[],12,FALSE),"-")</f>
        <v>2</v>
      </c>
      <c r="B130" s="1053" t="str">
        <f>IFERROR(VLOOKUP(E130,Préroulés_Hybride[],13,FALSE),"-")</f>
        <v>x</v>
      </c>
      <c r="C130" s="1300">
        <f>IFERROR(VLOOKUP(E130,Préroulés_Hybride[],14,FALSE),"-")</f>
        <v>0.5</v>
      </c>
      <c r="D130" s="1032" t="str">
        <f>IFERROR(VLOOKUP(E130,Préroulés_Hybride[],15,FALSE),"-")</f>
        <v>g</v>
      </c>
      <c r="E130" s="1047" t="s">
        <v>173</v>
      </c>
      <c r="F130" s="1048" t="str">
        <f>IFERROR(VLOOKUP(E130,Préroulés_Hybride[],6,FALSE),"-")</f>
        <v>Bud Lafleur</v>
      </c>
      <c r="G130" s="1049">
        <f>IFERROR(VLOOKUP(E130,Préroulés_Hybride[],17,FALSE),"-")</f>
        <v>10.4</v>
      </c>
      <c r="H130" s="1031">
        <v>0.28000000000000003</v>
      </c>
      <c r="I130" s="1031" t="s">
        <v>42</v>
      </c>
      <c r="J130" s="1050" t="str">
        <f>IFERROR(VLOOKUP(E130,Préroulés_Hybride[],9,FALSE),"-")</f>
        <v>Fromagé / Terreux</v>
      </c>
      <c r="K130" s="1035" t="str">
        <f>IFERROR(VLOOKUP(E130,Préroulés_Hybride[],3,FALSE),"-")</f>
        <v>Qc</v>
      </c>
    </row>
    <row r="131" spans="1:11" ht="69.95" customHeight="1">
      <c r="A131" s="1052">
        <f>IFERROR(VLOOKUP(E131,Préroulés_Hybride[],12,FALSE),"-")</f>
        <v>2</v>
      </c>
      <c r="B131" s="1053" t="str">
        <f>IFERROR(VLOOKUP(E131,Préroulés_Hybride[],13,FALSE),"-")</f>
        <v>x</v>
      </c>
      <c r="C131" s="1300">
        <f>IFERROR(VLOOKUP(E131,Préroulés_Hybride[],14,FALSE),"-")</f>
        <v>0.5</v>
      </c>
      <c r="D131" s="1054" t="str">
        <f>IFERROR(VLOOKUP(E131,Préroulés_Hybride[],15,FALSE),"-")</f>
        <v>g</v>
      </c>
      <c r="E131" s="1034" t="s">
        <v>174</v>
      </c>
      <c r="F131" s="1048" t="str">
        <f>IFERROR(VLOOKUP(E131,Préroulés_Hybride[],6,FALSE),"-")</f>
        <v>7ACRES</v>
      </c>
      <c r="G131" s="1049">
        <f>IFERROR(VLOOKUP(E131,Préroulés_Hybride[],17,FALSE),"-")</f>
        <v>9.5</v>
      </c>
      <c r="H131" s="1031">
        <v>0.2</v>
      </c>
      <c r="I131" s="1031" t="s">
        <v>42</v>
      </c>
      <c r="J131" s="1050" t="str">
        <f>IFERROR(VLOOKUP(E131,Préroulés_Hybride[],9,FALSE),"-")</f>
        <v>Citronné / Sucré</v>
      </c>
      <c r="K131" s="1033" t="str">
        <f>IFERROR(VLOOKUP(E131,Préroulés_Hybride[],3,FALSE),"-")</f>
        <v>-</v>
      </c>
    </row>
    <row r="132" spans="1:11" ht="69.95" customHeight="1">
      <c r="A132" s="1052">
        <f>IFERROR(VLOOKUP(E132,Préroulés_Hybride[],12,FALSE),"-")</f>
        <v>2</v>
      </c>
      <c r="B132" s="1053" t="str">
        <f>IFERROR(VLOOKUP(E132,Préroulés_Hybride[],13,FALSE),"-")</f>
        <v>x</v>
      </c>
      <c r="C132" s="1300">
        <f>IFERROR(VLOOKUP(E132,Préroulés_Hybride[],14,FALSE),"-")</f>
        <v>0.5</v>
      </c>
      <c r="D132" s="1032" t="str">
        <f>IFERROR(VLOOKUP(E132,Préroulés_Hybride[],15,FALSE),"-")</f>
        <v>g</v>
      </c>
      <c r="E132" s="1047" t="s">
        <v>175</v>
      </c>
      <c r="F132" s="1048" t="str">
        <f>IFERROR(VLOOKUP(E132,Préroulés_Hybride[],6,FALSE),"-")</f>
        <v>Nueva+</v>
      </c>
      <c r="G132" s="1049">
        <f>IFERROR(VLOOKUP(E132,Préroulés_Hybride[],17,FALSE),"-")</f>
        <v>10</v>
      </c>
      <c r="H132" s="1031">
        <v>0.13</v>
      </c>
      <c r="I132" s="1031">
        <v>0.09</v>
      </c>
      <c r="J132" s="1050" t="str">
        <f>IFERROR(VLOOKUP(E132,Préroulés_Hybride[],9,FALSE),"-")</f>
        <v>Fruité / Sucré</v>
      </c>
      <c r="K132" s="1035" t="str">
        <f>IFERROR(VLOOKUP(E132,Préroulés_Hybride[],3,FALSE),"-")</f>
        <v>Qc</v>
      </c>
    </row>
    <row r="133" spans="1:11" ht="69.95" customHeight="1">
      <c r="A133" s="1052">
        <f>IFERROR(VLOOKUP(E133,Préroulés_Hybride[],12,FALSE),"-")</f>
        <v>2</v>
      </c>
      <c r="B133" s="1053" t="str">
        <f>IFERROR(VLOOKUP(E133,Préroulés_Hybride[],13,FALSE),"-")</f>
        <v>x</v>
      </c>
      <c r="C133" s="1300">
        <f>IFERROR(VLOOKUP(E133,Préroulés_Hybride[],14,FALSE),"-")</f>
        <v>0.35</v>
      </c>
      <c r="D133" s="1054" t="str">
        <f>IFERROR(VLOOKUP(E133,Préroulés_Hybride[],15,FALSE),"-")</f>
        <v>g</v>
      </c>
      <c r="E133" s="1034" t="s">
        <v>87</v>
      </c>
      <c r="F133" s="1055" t="str">
        <f>IFERROR(VLOOKUP(E133,Préroulés_Hybride[],6,FALSE),"-")</f>
        <v>Color Cannabis</v>
      </c>
      <c r="G133" s="1056">
        <f>IFERROR(VLOOKUP(E133,Préroulés_Hybride[],17,FALSE),"-")</f>
        <v>8.1</v>
      </c>
      <c r="H133" s="1031">
        <v>0.06</v>
      </c>
      <c r="I133" s="1031">
        <v>0.11</v>
      </c>
      <c r="J133" s="1057" t="str">
        <f>IFERROR(VLOOKUP(E133,Préroulés_Hybride[],9,FALSE),"-")</f>
        <v>Floral / Fruité</v>
      </c>
      <c r="K133" s="284" t="str">
        <f>IFERROR(VLOOKUP(E133,Préroulés_Hybride[],3,FALSE),"-")</f>
        <v>-</v>
      </c>
    </row>
    <row r="134" spans="1:11" ht="69.95" customHeight="1">
      <c r="A134" s="1052">
        <f>IFERROR(VLOOKUP(E134,Préroulés_Hybride[],12,FALSE),"-")</f>
        <v>2</v>
      </c>
      <c r="B134" s="1053" t="str">
        <f>IFERROR(VLOOKUP(E134,Préroulés_Hybride[],13,FALSE),"-")</f>
        <v>x</v>
      </c>
      <c r="C134" s="1300">
        <f>IFERROR(VLOOKUP(E134,Préroulés_Hybride[],14,FALSE),"-")</f>
        <v>0.4</v>
      </c>
      <c r="D134" s="1032" t="str">
        <f>IFERROR(VLOOKUP(E134,Préroulés_Hybride[],15,FALSE),"-")</f>
        <v>g</v>
      </c>
      <c r="E134" s="1047" t="s">
        <v>176</v>
      </c>
      <c r="F134" s="1048" t="str">
        <f>IFERROR(VLOOKUP(E134,Préroulés_Hybride[],6,FALSE),"-")</f>
        <v>Bud Lafleur</v>
      </c>
      <c r="G134" s="1049">
        <f>IFERROR(VLOOKUP(E134,Préroulés_Hybride[],17,FALSE),"-")</f>
        <v>7.8</v>
      </c>
      <c r="H134" s="1031">
        <v>0.06</v>
      </c>
      <c r="I134" s="1031">
        <v>0.06</v>
      </c>
      <c r="J134" s="1050" t="str">
        <f>IFERROR(VLOOKUP(E134,Préroulés_Hybride[],9,FALSE),"-")</f>
        <v>Fruité / Sucré</v>
      </c>
      <c r="K134" s="1035" t="str">
        <f>IFERROR(VLOOKUP(E134,Préroulés_Hybride[],3,FALSE),"-")</f>
        <v>Qc</v>
      </c>
    </row>
    <row r="135" spans="1:11" ht="69.95" customHeight="1">
      <c r="A135" s="1052">
        <f>IFERROR(VLOOKUP(E135,Préroulés_Hybride[],12,FALSE),"-")</f>
        <v>3</v>
      </c>
      <c r="B135" s="1053" t="str">
        <f>IFERROR(VLOOKUP(E135,Préroulés_Hybride[],13,FALSE),"-")</f>
        <v>x</v>
      </c>
      <c r="C135" s="1300">
        <f>IFERROR(VLOOKUP(E135,Préroulés_Hybride[],14,FALSE),"-")</f>
        <v>0.5</v>
      </c>
      <c r="D135" s="1032" t="str">
        <f>IFERROR(VLOOKUP(E135,Préroulés_Hybride[],15,FALSE),"-")</f>
        <v>g</v>
      </c>
      <c r="E135" s="1047" t="s">
        <v>177</v>
      </c>
      <c r="F135" s="1048" t="str">
        <f>IFERROR(VLOOKUP(E135,Préroulés_Hybride[],6,FALSE),"-")</f>
        <v>IRONY</v>
      </c>
      <c r="G135" s="1049">
        <f>IFERROR(VLOOKUP(E135,Préroulés_Hybride[],17,FALSE),"-")</f>
        <v>20</v>
      </c>
      <c r="H135" s="1031" t="s">
        <v>208</v>
      </c>
      <c r="I135" s="1031" t="s">
        <v>277</v>
      </c>
      <c r="J135" s="1050" t="str">
        <f>IFERROR(VLOOKUP(E135,Préroulés_Hybride[],9,FALSE),"-")</f>
        <v>- / -</v>
      </c>
      <c r="K135" s="1035" t="str">
        <f>IFERROR(VLOOKUP(E135,Préroulés_Hybride[],3,FALSE),"-")</f>
        <v>Qc</v>
      </c>
    </row>
    <row r="136" spans="1:11" ht="69.95" customHeight="1">
      <c r="A136" s="1052">
        <f>IFERROR(VLOOKUP(E136,Préroulés_Hybride[],12,FALSE),"-")</f>
        <v>3</v>
      </c>
      <c r="B136" s="1053" t="str">
        <f>IFERROR(VLOOKUP(E136,Préroulés_Hybride[],13,FALSE),"-")</f>
        <v>x</v>
      </c>
      <c r="C136" s="1300">
        <f>IFERROR(VLOOKUP(E136,Préroulés_Hybride[],14,FALSE),"-")</f>
        <v>0.5</v>
      </c>
      <c r="D136" s="1032" t="str">
        <f>IFERROR(VLOOKUP(E136,Préroulés_Hybride[],15,FALSE),"-")</f>
        <v>g</v>
      </c>
      <c r="E136" s="1034" t="s">
        <v>181</v>
      </c>
      <c r="F136" s="1048" t="str">
        <f>IFERROR(VLOOKUP(E136,Préroulés_Hybride[],6,FALSE),"-")</f>
        <v>Groupe SûrNaturel</v>
      </c>
      <c r="G136" s="1049">
        <f>IFERROR(VLOOKUP(E136,Préroulés_Hybride[],17,FALSE),"-")</f>
        <v>13.1</v>
      </c>
      <c r="H136" s="1031">
        <v>0.28999999999999998</v>
      </c>
      <c r="I136" s="1031" t="s">
        <v>42</v>
      </c>
      <c r="J136" s="1050" t="str">
        <f>IFERROR(VLOOKUP(E136,Préroulés_Hybride[],9,FALSE),"-")</f>
        <v>Floral / Sucré</v>
      </c>
      <c r="K136" s="1035" t="str">
        <f>IFERROR(VLOOKUP(E136,Préroulés_Hybride[],3,FALSE),"-")</f>
        <v>Qc</v>
      </c>
    </row>
    <row r="137" spans="1:11" ht="69.95" customHeight="1">
      <c r="A137" s="1052">
        <f>IFERROR(VLOOKUP(E137,Préroulés_Hybride[],12,FALSE),"-")</f>
        <v>3</v>
      </c>
      <c r="B137" s="1053" t="str">
        <f>IFERROR(VLOOKUP(E137,Préroulés_Hybride[],13,FALSE),"-")</f>
        <v>x</v>
      </c>
      <c r="C137" s="1300">
        <f>IFERROR(VLOOKUP(E137,Préroulés_Hybride[],14,FALSE),"-")</f>
        <v>0.5</v>
      </c>
      <c r="D137" s="1032" t="str">
        <f>IFERROR(VLOOKUP(E137,Préroulés_Hybride[],15,FALSE),"-")</f>
        <v>g</v>
      </c>
      <c r="E137" s="1034" t="s">
        <v>180</v>
      </c>
      <c r="F137" s="1055" t="str">
        <f>IFERROR(VLOOKUP(E137,Préroulés_Hybride[],6,FALSE),"-")</f>
        <v>Next Friday</v>
      </c>
      <c r="G137" s="1056">
        <f>IFERROR(VLOOKUP(E137,Préroulés_Hybride[],17,FALSE),"-")</f>
        <v>22.6</v>
      </c>
      <c r="H137" s="1031">
        <v>0.28999999999999998</v>
      </c>
      <c r="I137" s="1031" t="s">
        <v>42</v>
      </c>
      <c r="J137" s="1057" t="str">
        <f>IFERROR(VLOOKUP(E137,Préroulés_Hybride[],9,FALSE),"-")</f>
        <v>Floral / -</v>
      </c>
      <c r="K137" s="1035" t="str">
        <f>IFERROR(VLOOKUP(E137,Préroulés_Hybride[],3,FALSE),"-")</f>
        <v>-</v>
      </c>
    </row>
    <row r="138" spans="1:11" ht="69.95" customHeight="1">
      <c r="A138" s="1052">
        <f>IFERROR(VLOOKUP(E138,Préroulés_Hybride[],12,FALSE),"-")</f>
        <v>3</v>
      </c>
      <c r="B138" s="1053" t="str">
        <f>IFERROR(VLOOKUP(E138,Préroulés_Hybride[],13,FALSE),"-")</f>
        <v>x</v>
      </c>
      <c r="C138" s="1300">
        <f>IFERROR(VLOOKUP(E138,Préroulés_Hybride[],14,FALSE),"-")</f>
        <v>0.5</v>
      </c>
      <c r="D138" s="1032" t="str">
        <f>IFERROR(VLOOKUP(E138,Préroulés_Hybride[],15,FALSE),"-")</f>
        <v>g</v>
      </c>
      <c r="E138" s="1047" t="s">
        <v>182</v>
      </c>
      <c r="F138" s="1048" t="str">
        <f>IFERROR(VLOOKUP(E138,Préroulés_Hybride[],6,FALSE),"-")</f>
        <v>Qcgoldtech</v>
      </c>
      <c r="G138" s="1049">
        <f>IFERROR(VLOOKUP(E138,Préroulés_Hybride[],17,FALSE),"-")</f>
        <v>13</v>
      </c>
      <c r="H138" s="1031">
        <v>0.26</v>
      </c>
      <c r="I138" s="1031" t="s">
        <v>42</v>
      </c>
      <c r="J138" s="1050" t="str">
        <f>IFERROR(VLOOKUP(E138,Préroulés_Hybride[],9,FALSE),"-")</f>
        <v>Boisé / Sucré</v>
      </c>
      <c r="K138" s="1035" t="str">
        <f>IFERROR(VLOOKUP(E138,Préroulés_Hybride[],3,FALSE),"-")</f>
        <v>Qc</v>
      </c>
    </row>
    <row r="139" spans="1:11" ht="69.95" customHeight="1">
      <c r="A139" s="1052">
        <f>IFERROR(VLOOKUP(E139,Préroulés_Hybride[],12,FALSE),"-")</f>
        <v>3</v>
      </c>
      <c r="B139" s="1053" t="str">
        <f>IFERROR(VLOOKUP(E139,Préroulés_Hybride[],13,FALSE),"-")</f>
        <v>x</v>
      </c>
      <c r="C139" s="1300">
        <f>IFERROR(VLOOKUP(E139,Préroulés_Hybride[],14,FALSE),"-")</f>
        <v>0.5</v>
      </c>
      <c r="D139" s="1054" t="str">
        <f>IFERROR(VLOOKUP(E139,Préroulés_Hybride[],15,FALSE),"-")</f>
        <v>g</v>
      </c>
      <c r="E139" s="1034" t="s">
        <v>183</v>
      </c>
      <c r="F139" s="1048" t="str">
        <f>IFERROR(VLOOKUP(E139,Préroulés_Hybride[],6,FALSE),"-")</f>
        <v>Promenade</v>
      </c>
      <c r="G139" s="1049">
        <f>IFERROR(VLOOKUP(E139,Préroulés_Hybride[],17,FALSE),"-")</f>
        <v>10.6</v>
      </c>
      <c r="H139" s="1031">
        <v>0.22</v>
      </c>
      <c r="I139" s="1031"/>
      <c r="J139" s="1050" t="str">
        <f>IFERROR(VLOOKUP(E139,Préroulés_Hybride[],9,FALSE),"-")</f>
        <v>Fruité / Sucré</v>
      </c>
      <c r="K139" s="1033" t="str">
        <f>IFERROR(VLOOKUP(E139,Préroulés_Hybride[],3,FALSE),"-")</f>
        <v>-</v>
      </c>
    </row>
    <row r="140" spans="1:11" ht="69.95" customHeight="1">
      <c r="A140" s="1052">
        <f>IFERROR(VLOOKUP(E140,Préroulés_Hybride[],12,FALSE),"-")</f>
        <v>3</v>
      </c>
      <c r="B140" s="1053" t="str">
        <f>IFERROR(VLOOKUP(E140,Préroulés_Hybride[],13,FALSE),"-")</f>
        <v>x</v>
      </c>
      <c r="C140" s="1300">
        <f>IFERROR(VLOOKUP(E140,Préroulés_Hybride[],14,FALSE),"-")</f>
        <v>0.5</v>
      </c>
      <c r="D140" s="1032" t="str">
        <f>IFERROR(VLOOKUP(E140,Préroulés_Hybride[],15,FALSE),"-")</f>
        <v>g</v>
      </c>
      <c r="E140" s="1047" t="s">
        <v>184</v>
      </c>
      <c r="F140" s="1048" t="str">
        <f>IFERROR(VLOOKUP(E140,Préroulés_Hybride[],6,FALSE),"-")</f>
        <v>Fleurs de Chez Nous</v>
      </c>
      <c r="G140" s="1049">
        <f>IFERROR(VLOOKUP(E140,Préroulés_Hybride[],17,FALSE),"-")</f>
        <v>13.8</v>
      </c>
      <c r="H140" s="1031">
        <v>0.22</v>
      </c>
      <c r="I140" s="1031" t="s">
        <v>42</v>
      </c>
      <c r="J140" s="1050" t="str">
        <f>IFERROR(VLOOKUP(E140,Préroulés_Hybride[],9,FALSE),"-")</f>
        <v>Fruité / Citronné</v>
      </c>
      <c r="K140" s="1035" t="str">
        <f>IFERROR(VLOOKUP(E140,Préroulés_Hybride[],3,FALSE),"-")</f>
        <v>Qc</v>
      </c>
    </row>
    <row r="141" spans="1:11" ht="69.95" customHeight="1">
      <c r="A141" s="1052">
        <f>IFERROR(VLOOKUP(E141,Préroulés_Hybride[],12,FALSE),"-")</f>
        <v>3</v>
      </c>
      <c r="B141" s="1053" t="str">
        <f>IFERROR(VLOOKUP(E141,Préroulés_Hybride[],13,FALSE),"-")</f>
        <v>x</v>
      </c>
      <c r="C141" s="1300">
        <f>IFERROR(VLOOKUP(E141,Préroulés_Hybride[],14,FALSE),"-")</f>
        <v>0.5</v>
      </c>
      <c r="D141" s="1032" t="str">
        <f>IFERROR(VLOOKUP(E141,Préroulés_Hybride[],15,FALSE),"-")</f>
        <v>g</v>
      </c>
      <c r="E141" s="1047" t="s">
        <v>185</v>
      </c>
      <c r="F141" s="1048" t="str">
        <f>IFERROR(VLOOKUP(E141,Préroulés_Hybride[],6,FALSE),"-")</f>
        <v>Vert</v>
      </c>
      <c r="G141" s="1049">
        <f>IFERROR(VLOOKUP(E141,Préroulés_Hybride[],17,FALSE),"-")</f>
        <v>13.2</v>
      </c>
      <c r="H141" s="1031">
        <v>0.21</v>
      </c>
      <c r="I141" s="1031" t="s">
        <v>42</v>
      </c>
      <c r="J141" s="1050" t="str">
        <f>IFERROR(VLOOKUP(E141,Préroulés_Hybride[],9,FALSE),"-")</f>
        <v>Moufette / Terreux</v>
      </c>
      <c r="K141" s="1035" t="str">
        <f>IFERROR(VLOOKUP(E141,Préroulés_Hybride[],3,FALSE),"-")</f>
        <v>Qc</v>
      </c>
    </row>
    <row r="142" spans="1:11" ht="69.95" customHeight="1">
      <c r="A142" s="1052">
        <f>IFERROR(VLOOKUP(E142,Préroulés_Hybride[],12,FALSE),"-")</f>
        <v>3</v>
      </c>
      <c r="B142" s="1053" t="str">
        <f>IFERROR(VLOOKUP(E142,Préroulés_Hybride[],13,FALSE),"-")</f>
        <v>x</v>
      </c>
      <c r="C142" s="1300">
        <f>IFERROR(VLOOKUP(E142,Préroulés_Hybride[],14,FALSE),"-")</f>
        <v>0.66</v>
      </c>
      <c r="D142" s="1032" t="str">
        <f>IFERROR(VLOOKUP(E142,Préroulés_Hybride[],15,FALSE),"-")</f>
        <v>g</v>
      </c>
      <c r="E142" s="1034" t="s">
        <v>186</v>
      </c>
      <c r="F142" s="1048" t="str">
        <f>IFERROR(VLOOKUP(E142,Préroulés_Hybride[],6,FALSE),"-")</f>
        <v>Green Joy</v>
      </c>
      <c r="G142" s="1049">
        <f>IFERROR(VLOOKUP(E142,Préroulés_Hybride[],17,FALSE),"-")</f>
        <v>19.899999999999999</v>
      </c>
      <c r="H142" s="1031">
        <v>0.09</v>
      </c>
      <c r="I142" s="1031">
        <v>0.14000000000000001</v>
      </c>
      <c r="J142" s="1050" t="str">
        <f>IFERROR(VLOOKUP(E142,Préroulés_Hybride[],9,FALSE),"-")</f>
        <v>- / -</v>
      </c>
      <c r="K142" s="1035" t="str">
        <f>IFERROR(VLOOKUP(E142,Préroulés_Hybride[],3,FALSE),"-")</f>
        <v>Qc</v>
      </c>
    </row>
    <row r="143" spans="1:11" ht="69.95" customHeight="1">
      <c r="A143" s="1052">
        <v>3</v>
      </c>
      <c r="B143" s="1053" t="str">
        <f>IFERROR(VLOOKUP(E143,Préroulés_Hybride[],13,FALSE),"-")</f>
        <v>x</v>
      </c>
      <c r="C143" s="1300">
        <f>IFERROR(VLOOKUP(E143,Préroulés_Hybride[],14,FALSE),"-")</f>
        <v>0.5</v>
      </c>
      <c r="D143" s="1032" t="str">
        <f>IFERROR(VLOOKUP(E143,Préroulés_Hybride[],15,FALSE),"-")</f>
        <v>g</v>
      </c>
      <c r="E143" s="1047" t="s">
        <v>93</v>
      </c>
      <c r="F143" s="1048" t="str">
        <f>IFERROR(VLOOKUP(E143,Préroulés_Hybride[],6,FALSE),"-")</f>
        <v>Twd.</v>
      </c>
      <c r="G143" s="1049">
        <f>IFERROR(VLOOKUP(E143,Préroulés_Hybride[],17,FALSE),"-")</f>
        <v>10.199999999999999</v>
      </c>
      <c r="H143" s="1031">
        <v>7.0000000000000007E-2</v>
      </c>
      <c r="I143" s="1031">
        <v>0.06</v>
      </c>
      <c r="J143" s="1050" t="str">
        <f>IFERROR(VLOOKUP(E143,Préroulés_Hybride[],9,FALSE),"-")</f>
        <v>- / -</v>
      </c>
      <c r="K143" s="1035" t="str">
        <f>IFERROR(VLOOKUP(E143,Préroulés_Hybride[],3,FALSE),"-")</f>
        <v>-</v>
      </c>
    </row>
    <row r="144" spans="1:11" ht="69.95" customHeight="1">
      <c r="A144" s="1052">
        <f>IFERROR(VLOOKUP(E144,Préroulés_Hybride[],12,FALSE),"-")</f>
        <v>4</v>
      </c>
      <c r="B144" s="1053" t="str">
        <f>IFERROR(VLOOKUP(E144,Préroulés_Hybride[],13,FALSE),"-")</f>
        <v>x</v>
      </c>
      <c r="C144" s="1300">
        <f>IFERROR(VLOOKUP(E144,Préroulés_Hybride[],14,FALSE),"-")</f>
        <v>0.25</v>
      </c>
      <c r="D144" s="1032" t="str">
        <f>IFERROR(VLOOKUP(E144,Préroulés_Hybride[],15,FALSE),"-")</f>
        <v>g</v>
      </c>
      <c r="E144" s="1047" t="s">
        <v>187</v>
      </c>
      <c r="F144" s="1048" t="str">
        <f>IFERROR(VLOOKUP(E144,Préroulés_Hybride[],6,FALSE),"-")</f>
        <v>IRONY</v>
      </c>
      <c r="G144" s="1049">
        <f>IFERROR(VLOOKUP(E144,Préroulés_Hybride[],17,FALSE),"-")</f>
        <v>10</v>
      </c>
      <c r="H144" s="1031">
        <v>0.21</v>
      </c>
      <c r="I144" s="1031" t="s">
        <v>42</v>
      </c>
      <c r="J144" s="1050" t="str">
        <f>IFERROR(VLOOKUP(E144,Préroulés_Hybride[],9,FALSE),"-")</f>
        <v>Citronné / Sucré</v>
      </c>
      <c r="K144" s="1035" t="str">
        <f>IFERROR(VLOOKUP(E144,Préroulés_Hybride[],3,FALSE),"-")</f>
        <v>Qc</v>
      </c>
    </row>
    <row r="145" spans="1:11" ht="69.95" customHeight="1">
      <c r="A145" s="1052">
        <f>IFERROR(VLOOKUP(E145,Préroulés_Hybride[],12,FALSE),"-")</f>
        <v>5</v>
      </c>
      <c r="B145" s="1053" t="str">
        <f>IFERROR(VLOOKUP(E145,Préroulés_Hybride[],13,FALSE),"-")</f>
        <v>x</v>
      </c>
      <c r="C145" s="1300">
        <f>IFERROR(VLOOKUP(E145,Préroulés_Hybride[],14,FALSE),"-")</f>
        <v>0.5</v>
      </c>
      <c r="D145" s="1032" t="str">
        <f>IFERROR(VLOOKUP(E145,Préroulés_Hybride[],15,FALSE),"-")</f>
        <v>g</v>
      </c>
      <c r="E145" s="1034" t="s">
        <v>188</v>
      </c>
      <c r="F145" s="1055" t="str">
        <f>IFERROR(VLOOKUP(E145,Préroulés_Hybride[],6,FALSE),"-")</f>
        <v>Ono Cannabis</v>
      </c>
      <c r="G145" s="1056">
        <f>IFERROR(VLOOKUP(E145,Préroulés_Hybride[],17,FALSE),"-")</f>
        <v>24.9</v>
      </c>
      <c r="H145" s="1031">
        <v>0.3</v>
      </c>
      <c r="I145" s="1031" t="s">
        <v>42</v>
      </c>
      <c r="J145" s="1057" t="str">
        <f>IFERROR(VLOOKUP(E145,Préroulés_Hybride[],9,FALSE),"-")</f>
        <v>Fruité / Sucré</v>
      </c>
      <c r="K145" s="1035" t="str">
        <f>IFERROR(VLOOKUP(E145,Préroulés_Hybride[],3,FALSE),"-")</f>
        <v>Qc</v>
      </c>
    </row>
    <row r="146" spans="1:11" ht="69.95" customHeight="1" thickBot="1">
      <c r="A146" s="1069">
        <f>IFERROR(VLOOKUP(E146,Préroulés_Hybride[],12,FALSE),"-")</f>
        <v>5</v>
      </c>
      <c r="B146" s="1070" t="str">
        <f>IFERROR(VLOOKUP(E146,Préroulés_Hybride[],13,FALSE),"-")</f>
        <v>x</v>
      </c>
      <c r="C146" s="1302">
        <f>IFERROR(VLOOKUP(E146,Préroulés_Hybride[],14,FALSE),"-")</f>
        <v>0.5</v>
      </c>
      <c r="D146" s="1071" t="str">
        <f>IFERROR(VLOOKUP(E146,Préroulés_Hybride[],15,FALSE),"-")</f>
        <v>g</v>
      </c>
      <c r="E146" s="1321" t="s">
        <v>98</v>
      </c>
      <c r="F146" s="1073" t="str">
        <f>IFERROR(VLOOKUP(E146,Préroulés_Hybride[],6,FALSE),"-")</f>
        <v>Tribal</v>
      </c>
      <c r="G146" s="1322">
        <f>IFERROR(VLOOKUP(E146,Préroulés_Hybride[],17,FALSE),"-")</f>
        <v>23</v>
      </c>
      <c r="H146" s="1036">
        <v>0.28999999999999998</v>
      </c>
      <c r="I146" s="1323" t="s">
        <v>42</v>
      </c>
      <c r="J146" s="1075" t="str">
        <f>IFERROR(VLOOKUP(E146,Préroulés_Hybride[],9,FALSE),"-")</f>
        <v>Citronné / Diesel</v>
      </c>
      <c r="K146" s="1076" t="str">
        <f>IFERROR(VLOOKUP(E146,Préroulés_Hybride[],3,FALSE),"-")</f>
        <v>Qc</v>
      </c>
    </row>
    <row r="147" spans="1:11" ht="69.95" customHeight="1">
      <c r="A147" s="1083">
        <f>IFERROR(VLOOKUP(E147,Préroulés_Hybride[],12,FALSE),"-")</f>
        <v>5</v>
      </c>
      <c r="B147" s="1084" t="str">
        <f>IFERROR(VLOOKUP(E147,Préroulés_Hybride[],13,FALSE),"-")</f>
        <v>x</v>
      </c>
      <c r="C147" s="1301">
        <f>IFERROR(VLOOKUP(E147,Préroulés_Hybride[],14,FALSE),"-")</f>
        <v>0.5</v>
      </c>
      <c r="D147" s="1085" t="str">
        <f>IFERROR(VLOOKUP(E147,Préroulés_Hybride[],15,FALSE),"-")</f>
        <v>g</v>
      </c>
      <c r="E147" s="1077" t="s">
        <v>189</v>
      </c>
      <c r="F147" s="1086" t="str">
        <f>IFERROR(VLOOKUP(E147,Préroulés_Hybride[],6,FALSE),"-")</f>
        <v>QcGoldtech</v>
      </c>
      <c r="G147" s="1087">
        <f>IFERROR(VLOOKUP(E147,Préroulés_Hybride[],17,FALSE),"-")</f>
        <v>22.2</v>
      </c>
      <c r="H147" s="1078">
        <v>0.28999999999999998</v>
      </c>
      <c r="I147" s="1078" t="s">
        <v>42</v>
      </c>
      <c r="J147" s="1088" t="str">
        <f>IFERROR(VLOOKUP(E147,Préroulés_Hybride[],9,FALSE),"-")</f>
        <v>Épicé / Terreux</v>
      </c>
      <c r="K147" s="1079" t="str">
        <f>IFERROR(VLOOKUP(E147,Préroulés_Hybride[],3,FALSE),"-")</f>
        <v>Qc</v>
      </c>
    </row>
    <row r="148" spans="1:11" ht="69.95" customHeight="1">
      <c r="A148" s="1083">
        <f>IFERROR(VLOOKUP(E148,Préroulés_Hybride[],12,FALSE),"-")</f>
        <v>5</v>
      </c>
      <c r="B148" s="1084" t="str">
        <f>IFERROR(VLOOKUP(E148,Préroulés_Hybride[],13,FALSE),"-")</f>
        <v>x</v>
      </c>
      <c r="C148" s="1301">
        <f>IFERROR(VLOOKUP(E148,Préroulés_Hybride[],14,FALSE),"-")</f>
        <v>0.33</v>
      </c>
      <c r="D148" s="1085" t="str">
        <f>IFERROR(VLOOKUP(E148,Préroulés_Hybride[],15,FALSE),"-")</f>
        <v>g</v>
      </c>
      <c r="E148" s="1077" t="s">
        <v>104</v>
      </c>
      <c r="F148" s="1086" t="str">
        <f>IFERROR(VLOOKUP(E148,Préroulés_Hybride[],6,FALSE),"-")</f>
        <v>Pure Laine Cannabis</v>
      </c>
      <c r="G148" s="1087">
        <f>IFERROR(VLOOKUP(E148,Préroulés_Hybride[],17,FALSE),"-")</f>
        <v>13.3</v>
      </c>
      <c r="H148" s="1078">
        <v>0.27</v>
      </c>
      <c r="I148" s="1078" t="s">
        <v>42</v>
      </c>
      <c r="J148" s="1088" t="str">
        <f>IFERROR(VLOOKUP(E148,Préroulés_Hybride[],9,FALSE),"-")</f>
        <v>- / -</v>
      </c>
      <c r="K148" s="1079" t="str">
        <f>IFERROR(VLOOKUP(E148,Préroulés_Hybride[],3,FALSE),"-")</f>
        <v>Qc</v>
      </c>
    </row>
    <row r="149" spans="1:11" ht="69.95" customHeight="1">
      <c r="A149" s="1052">
        <f>IFERROR(VLOOKUP(E149,Préroulés_Hybride[],12,FALSE),"-")</f>
        <v>5</v>
      </c>
      <c r="B149" s="1053" t="str">
        <f>IFERROR(VLOOKUP(E149,Préroulés_Hybride[],13,FALSE),"-")</f>
        <v>x</v>
      </c>
      <c r="C149" s="1300">
        <f>IFERROR(VLOOKUP(E149,Préroulés_Hybride[],14,FALSE),"-")</f>
        <v>0.5</v>
      </c>
      <c r="D149" s="1032" t="str">
        <f>IFERROR(VLOOKUP(E149,Préroulés_Hybride[],15,FALSE),"-")</f>
        <v>g</v>
      </c>
      <c r="E149" s="1034" t="s">
        <v>107</v>
      </c>
      <c r="F149" s="1055" t="str">
        <f>IFERROR(VLOOKUP(E149,Préroulés_Hybride[],6,FALSE),"-")</f>
        <v>DLYS</v>
      </c>
      <c r="G149" s="1056">
        <f>IFERROR(VLOOKUP(E149,Préroulés_Hybride[],17,FALSE),"-")</f>
        <v>16.3</v>
      </c>
      <c r="H149" s="1031">
        <v>0.26</v>
      </c>
      <c r="I149" s="1031" t="s">
        <v>42</v>
      </c>
      <c r="J149" s="1057" t="str">
        <f>IFERROR(VLOOKUP(E149,Préroulés_Hybride[],9,FALSE),"-")</f>
        <v>- / -</v>
      </c>
      <c r="K149" s="1033" t="str">
        <f>IFERROR(VLOOKUP(E149,Préroulés_Hybride[],3,FALSE),"-")</f>
        <v>Qc</v>
      </c>
    </row>
    <row r="150" spans="1:11" ht="69.95" customHeight="1">
      <c r="A150" s="1052">
        <f>IFERROR(VLOOKUP(E150,Préroulés_Hybride[],12,FALSE),"-")</f>
        <v>5</v>
      </c>
      <c r="B150" s="1053" t="str">
        <f>IFERROR(VLOOKUP(E150,Préroulés_Hybride[],13,FALSE),"-")</f>
        <v>x</v>
      </c>
      <c r="C150" s="1300">
        <f>IFERROR(VLOOKUP(E150,Préroulés_Hybride[],14,FALSE),"-")</f>
        <v>0.5</v>
      </c>
      <c r="D150" s="1032" t="str">
        <f>IFERROR(VLOOKUP(E150,Préroulés_Hybride[],15,FALSE),"-")</f>
        <v>g</v>
      </c>
      <c r="E150" s="1034" t="s">
        <v>191</v>
      </c>
      <c r="F150" s="1048" t="str">
        <f>IFERROR(VLOOKUP(E150,Préroulés_Hybride[],6,FALSE),"-")</f>
        <v>Broken Coast</v>
      </c>
      <c r="G150" s="1049">
        <f>IFERROR(VLOOKUP(E150,Préroulés_Hybride[],17,FALSE),"-")</f>
        <v>30.2</v>
      </c>
      <c r="H150" s="1031">
        <v>0.24</v>
      </c>
      <c r="I150" s="1031" t="s">
        <v>42</v>
      </c>
      <c r="J150" s="1050" t="str">
        <f>IFERROR(VLOOKUP(E150,Préroulés_Hybride[],9,FALSE),"-")</f>
        <v>- / -</v>
      </c>
      <c r="K150" s="1033" t="str">
        <f>IFERROR(VLOOKUP(E150,Préroulés_Hybride[],3,FALSE),"-")</f>
        <v>-</v>
      </c>
    </row>
    <row r="151" spans="1:11" ht="69.95" customHeight="1">
      <c r="A151" s="1052">
        <f>IFERROR(VLOOKUP(E151,Préroulés_Hybride[],12,FALSE),"-")</f>
        <v>5</v>
      </c>
      <c r="B151" s="1053" t="str">
        <f>IFERROR(VLOOKUP(E151,Préroulés_Hybride[],13,FALSE),"-")</f>
        <v>x</v>
      </c>
      <c r="C151" s="1300">
        <f>IFERROR(VLOOKUP(E151,Préroulés_Hybride[],14,FALSE),"-")</f>
        <v>0.5</v>
      </c>
      <c r="D151" s="1032" t="str">
        <f>IFERROR(VLOOKUP(E151,Préroulés_Hybride[],15,FALSE),"-")</f>
        <v>g</v>
      </c>
      <c r="E151" s="1034" t="s">
        <v>110</v>
      </c>
      <c r="F151" s="1055" t="str">
        <f>IFERROR(VLOOKUP(E151,Préroulés_Hybride[],6,FALSE),"-")</f>
        <v>Orchid</v>
      </c>
      <c r="G151" s="1056">
        <f>IFERROR(VLOOKUP(E151,Préroulés_Hybride[],17,FALSE),"-")</f>
        <v>23</v>
      </c>
      <c r="H151" s="1031">
        <v>0.11</v>
      </c>
      <c r="I151" s="1031">
        <v>7.0000000000000007E-2</v>
      </c>
      <c r="J151" s="1057" t="str">
        <f>IFERROR(VLOOKUP(E151,Préroulés_Hybride[],9,FALSE),"-")</f>
        <v>Fruité / Sucré</v>
      </c>
      <c r="K151" s="1033" t="str">
        <f>IFERROR(VLOOKUP(E151,Préroulés_Hybride[],3,FALSE),"-")</f>
        <v>Qc</v>
      </c>
    </row>
    <row r="152" spans="1:11" ht="69.95" customHeight="1">
      <c r="A152" s="1052">
        <f>IFERROR(VLOOKUP(E152,Préroulés_Hybride[],12,FALSE),"-")</f>
        <v>5</v>
      </c>
      <c r="B152" s="1053" t="str">
        <f>IFERROR(VLOOKUP(E152,Préroulés_Hybride[],13,FALSE),"-")</f>
        <v>x</v>
      </c>
      <c r="C152" s="1300">
        <f>IFERROR(VLOOKUP(E152,Préroulés_Hybride[],14,FALSE),"-")</f>
        <v>0.5</v>
      </c>
      <c r="D152" s="1032" t="str">
        <f>IFERROR(VLOOKUP(E152,Préroulés_Hybride[],15,FALSE),"-")</f>
        <v>g</v>
      </c>
      <c r="E152" s="1202" t="s">
        <v>193</v>
      </c>
      <c r="F152" s="1055" t="str">
        <f>IFERROR(VLOOKUP(E152,Préroulés_Hybride[],6,FALSE),"-")</f>
        <v>Clem &amp; Co</v>
      </c>
      <c r="G152" s="1201">
        <f>IFERROR(VLOOKUP(E152,Préroulés_Hybride[],17,FALSE),"-")</f>
        <v>22.8</v>
      </c>
      <c r="H152" s="1031">
        <v>0.08</v>
      </c>
      <c r="I152" s="1031">
        <v>0.12</v>
      </c>
      <c r="J152" s="1057" t="str">
        <f>IFERROR(VLOOKUP(E152,Préroulés_Hybride[],9,FALSE),"-")</f>
        <v>Fruité / Floral</v>
      </c>
      <c r="K152" s="1033" t="str">
        <f>IFERROR(VLOOKUP(E152,Préroulés_Hybride[],3,FALSE),"-")</f>
        <v>Qc</v>
      </c>
    </row>
    <row r="153" spans="1:11" ht="69.95" customHeight="1">
      <c r="A153" s="1052">
        <f>IFERROR(VLOOKUP(E153,Préroulés_Hybride[],12,FALSE),"-")</f>
        <v>5</v>
      </c>
      <c r="B153" s="1053" t="str">
        <f>IFERROR(VLOOKUP(E153,Préroulés_Hybride[],13,FALSE),"-")</f>
        <v>x</v>
      </c>
      <c r="C153" s="1300">
        <f>IFERROR(VLOOKUP(E153,Préroulés_Hybride[],14,FALSE),"-")</f>
        <v>0.5</v>
      </c>
      <c r="D153" s="1032" t="str">
        <f>IFERROR(VLOOKUP(E153,Préroulés_Hybride[],15,FALSE),"-")</f>
        <v>g</v>
      </c>
      <c r="E153" s="1034" t="s">
        <v>194</v>
      </c>
      <c r="F153" s="1048" t="str">
        <f>IFERROR(VLOOKUP(E153,Préroulés_Hybride[],6,FALSE),"-")</f>
        <v>MicroCannabi</v>
      </c>
      <c r="G153" s="1049">
        <f>IFERROR(VLOOKUP(E153,Préroulés_Hybride[],17,FALSE),"-")</f>
        <v>25</v>
      </c>
      <c r="H153" s="1031">
        <v>0.08</v>
      </c>
      <c r="I153" s="1031">
        <v>0.1</v>
      </c>
      <c r="J153" s="1050" t="str">
        <f>IFERROR(VLOOKUP(E153,Préroulés_Hybride[],9,FALSE),"-")</f>
        <v>- / -</v>
      </c>
      <c r="K153" s="1033" t="str">
        <f>IFERROR(VLOOKUP(E153,Préroulés_Hybride[],3,FALSE),"-")</f>
        <v>Qc</v>
      </c>
    </row>
    <row r="154" spans="1:11" ht="69.95" customHeight="1">
      <c r="A154" s="1052">
        <f>IFERROR(VLOOKUP(E154,Préroulés_Hybride[],12,FALSE),"-")</f>
        <v>5</v>
      </c>
      <c r="B154" s="1053" t="str">
        <f>IFERROR(VLOOKUP(E154,Préroulés_Hybride[],13,FALSE),"-")</f>
        <v>x</v>
      </c>
      <c r="C154" s="1300">
        <f>IFERROR(VLOOKUP(E154,Préroulés_Hybride[],14,FALSE),"-")</f>
        <v>0.5</v>
      </c>
      <c r="D154" s="1032" t="str">
        <f>IFERROR(VLOOKUP(E154,Préroulés_Hybride[],15,FALSE),"-")</f>
        <v>g</v>
      </c>
      <c r="E154" s="1034" t="s">
        <v>195</v>
      </c>
      <c r="F154" s="1055" t="str">
        <f>IFERROR(VLOOKUP(E154,Préroulés_Hybride[],6,FALSE),"-")</f>
        <v>Lunaire</v>
      </c>
      <c r="G154" s="1056">
        <f>IFERROR(VLOOKUP(E154,Préroulés_Hybride[],17,FALSE),"-")</f>
        <v>24</v>
      </c>
      <c r="H154" s="1031">
        <v>0</v>
      </c>
      <c r="I154" s="1031">
        <v>0.11</v>
      </c>
      <c r="J154" s="1057" t="str">
        <f>IFERROR(VLOOKUP(E154,Préroulés_Hybride[],9,FALSE),"-")</f>
        <v>Floral / Fruité</v>
      </c>
      <c r="K154" s="1033" t="str">
        <f>IFERROR(VLOOKUP(E154,Préroulés_Hybride[],3,FALSE),"-")</f>
        <v>Qc</v>
      </c>
    </row>
    <row r="155" spans="1:11" ht="69.95" customHeight="1">
      <c r="A155" s="1052">
        <f>IFERROR(VLOOKUP(E155,Préroulés_Hybride[],12,FALSE),"-")</f>
        <v>7</v>
      </c>
      <c r="B155" s="1053" t="str">
        <f>IFERROR(VLOOKUP(E155,Préroulés_Hybride[],13,FALSE),"-")</f>
        <v>x</v>
      </c>
      <c r="C155" s="1300">
        <f>IFERROR(VLOOKUP(E155,Préroulés_Hybride[],14,FALSE),"-")</f>
        <v>0.5</v>
      </c>
      <c r="D155" s="1032" t="str">
        <f>IFERROR(VLOOKUP(E155,Préroulés_Hybride[],15,FALSE),"-")</f>
        <v>g</v>
      </c>
      <c r="E155" s="1034" t="s">
        <v>196</v>
      </c>
      <c r="F155" s="1048" t="str">
        <f>IFERROR(VLOOKUP(E155,Préroulés_Hybride[],6,FALSE),"-")</f>
        <v>Sheeesh!</v>
      </c>
      <c r="G155" s="1049">
        <f>IFERROR(VLOOKUP(E155,Préroulés_Hybride[],17,FALSE),"-")</f>
        <v>25</v>
      </c>
      <c r="H155" s="1031">
        <v>0.28999999999999998</v>
      </c>
      <c r="I155" s="1031" t="s">
        <v>42</v>
      </c>
      <c r="J155" s="1050" t="str">
        <f>IFERROR(VLOOKUP(E155,Préroulés_Hybride[],9,FALSE),"-")</f>
        <v>Fruité / Citronné</v>
      </c>
      <c r="K155" s="1033" t="str">
        <f>IFERROR(VLOOKUP(E155,Préroulés_Hybride[],3,FALSE),"-")</f>
        <v>Qc</v>
      </c>
    </row>
    <row r="156" spans="1:11" ht="69.95" customHeight="1">
      <c r="A156" s="1052">
        <f>IFERROR(VLOOKUP(E156,Préroulés_Hybride[],12,FALSE),"-")</f>
        <v>7</v>
      </c>
      <c r="B156" s="1053" t="str">
        <f>IFERROR(VLOOKUP(E156,Préroulés_Hybride[],13,FALSE),"-")</f>
        <v>x</v>
      </c>
      <c r="C156" s="1300">
        <f>IFERROR(VLOOKUP(E156,Préroulés_Hybride[],14,FALSE),"-")</f>
        <v>0.5</v>
      </c>
      <c r="D156" s="1032" t="str">
        <f>IFERROR(VLOOKUP(E156,Préroulés_Hybride[],15,FALSE),"-")</f>
        <v>g</v>
      </c>
      <c r="E156" s="1034" t="s">
        <v>197</v>
      </c>
      <c r="F156" s="1048" t="str">
        <f>IFERROR(VLOOKUP(E156,Préroulés_Hybride[],6,FALSE),"-")</f>
        <v>Sheeesh!</v>
      </c>
      <c r="G156" s="1049">
        <f>IFERROR(VLOOKUP(E156,Préroulés_Hybride[],17,FALSE),"-")</f>
        <v>25</v>
      </c>
      <c r="H156" s="1031">
        <v>0.28000000000000003</v>
      </c>
      <c r="I156" s="187"/>
      <c r="J156" s="1050" t="str">
        <f>IFERROR(VLOOKUP(E156,Préroulés_Hybride[],9,FALSE),"-")</f>
        <v>Diesel / Mouffette</v>
      </c>
      <c r="K156" s="1033" t="str">
        <f>IFERROR(VLOOKUP(E156,Préroulés_Hybride[],3,FALSE),"-")</f>
        <v>Qc</v>
      </c>
    </row>
    <row r="157" spans="1:11" ht="69.95" customHeight="1">
      <c r="A157" s="1052">
        <f>IFERROR(VLOOKUP(E157,Préroulés_Hybride[],12,FALSE),"-")</f>
        <v>7</v>
      </c>
      <c r="B157" s="1053" t="str">
        <f>IFERROR(VLOOKUP(E157,Préroulés_Hybride[],13,FALSE),"-")</f>
        <v>x</v>
      </c>
      <c r="C157" s="1300">
        <f>IFERROR(VLOOKUP(E157,Préroulés_Hybride[],14,FALSE),"-")</f>
        <v>0.5</v>
      </c>
      <c r="D157" s="1032" t="str">
        <f>IFERROR(VLOOKUP(E157,Préroulés_Hybride[],15,FALSE),"-")</f>
        <v>g</v>
      </c>
      <c r="E157" s="1034" t="s">
        <v>198</v>
      </c>
      <c r="F157" s="1048" t="str">
        <f>IFERROR(VLOOKUP(E157,Préroulés_Hybride[],6,FALSE),"-")</f>
        <v>Équilibre</v>
      </c>
      <c r="G157" s="1049">
        <f>IFERROR(VLOOKUP(E157,Préroulés_Hybride[],17,FALSE),"-")</f>
        <v>24</v>
      </c>
      <c r="H157" s="1031">
        <v>0</v>
      </c>
      <c r="I157" s="1031">
        <v>0.11</v>
      </c>
      <c r="J157" s="1050" t="str">
        <f>IFERROR(VLOOKUP(E157,Préroulés_Hybride[],9,FALSE),"-")</f>
        <v>- / -</v>
      </c>
      <c r="K157" s="1033" t="str">
        <f>IFERROR(VLOOKUP(E157,Préroulés_Hybride[],3,FALSE),"-")</f>
        <v>Qc</v>
      </c>
    </row>
    <row r="158" spans="1:11" ht="69.95" customHeight="1">
      <c r="A158" s="1052">
        <f>IFERROR(VLOOKUP(E158,Préroulés_Hybride[],12,FALSE),"-")</f>
        <v>8</v>
      </c>
      <c r="B158" s="1053" t="str">
        <f>IFERROR(VLOOKUP(E158,Préroulés_Hybride[],13,FALSE),"-")</f>
        <v>x</v>
      </c>
      <c r="C158" s="1300">
        <f>IFERROR(VLOOKUP(E158,Préroulés_Hybride[],14,FALSE),"-")</f>
        <v>0.7</v>
      </c>
      <c r="D158" s="1032" t="str">
        <f>IFERROR(VLOOKUP(E158,Préroulés_Hybride[],15,FALSE),"-")</f>
        <v>g</v>
      </c>
      <c r="E158" s="1034" t="s">
        <v>199</v>
      </c>
      <c r="F158" s="1048" t="str">
        <f>IFERROR(VLOOKUP(E158,Préroulés_Hybride[],6,FALSE),"-")</f>
        <v>Irony</v>
      </c>
      <c r="G158" s="1049">
        <f>IFERROR(VLOOKUP(E158,Préroulés_Hybride[],17,FALSE),"-")</f>
        <v>45</v>
      </c>
      <c r="H158" s="1031">
        <v>0.21</v>
      </c>
      <c r="I158" s="1031" t="s">
        <v>42</v>
      </c>
      <c r="J158" s="1050" t="str">
        <f>IFERROR(VLOOKUP(E158,Préroulés_Hybride[],9,FALSE),"-")</f>
        <v>Sucré / -</v>
      </c>
      <c r="K158" s="1033" t="str">
        <f>IFERROR(VLOOKUP(E158,Préroulés_Hybride[],3,FALSE),"-")</f>
        <v>Qc</v>
      </c>
    </row>
    <row r="159" spans="1:11" ht="69.95" customHeight="1">
      <c r="A159" s="1052">
        <f>IFERROR(VLOOKUP(E159,Préroulés_Hybride[],12,FALSE),"-")</f>
        <v>10</v>
      </c>
      <c r="B159" s="1053" t="str">
        <f>IFERROR(VLOOKUP(E159,Préroulés_Hybride[],13,FALSE),"-")</f>
        <v>x</v>
      </c>
      <c r="C159" s="1301">
        <f>IFERROR(VLOOKUP(E159,Préroulés_Hybride[],14,FALSE),"-")</f>
        <v>0.35</v>
      </c>
      <c r="D159" s="1032" t="str">
        <f>IFERROR(VLOOKUP(E159,Préroulés_Hybride[],15,FALSE),"-")</f>
        <v>g</v>
      </c>
      <c r="E159" s="1034" t="s">
        <v>112</v>
      </c>
      <c r="F159" s="1055" t="str">
        <f>IFERROR(VLOOKUP(E159,Préroulés_Hybride[],6,FALSE),"-")</f>
        <v>Tremblant Cannabis</v>
      </c>
      <c r="G159" s="1056">
        <f>IFERROR(VLOOKUP(E159,Préroulés_Hybride[],17,FALSE),"-")</f>
        <v>31.9</v>
      </c>
      <c r="H159" s="1031">
        <v>0.22</v>
      </c>
      <c r="I159" s="1031" t="s">
        <v>42</v>
      </c>
      <c r="J159" s="1057" t="str">
        <f>IFERROR(VLOOKUP(E159,Préroulés_Hybride[],9,FALSE),"-")</f>
        <v>Diesel / Citronné</v>
      </c>
      <c r="K159" s="1035" t="str">
        <f>IFERROR(VLOOKUP(E159,Préroulés_Hybride[],3,FALSE),"-")</f>
        <v>-</v>
      </c>
    </row>
    <row r="160" spans="1:11" ht="69.95" customHeight="1">
      <c r="A160" s="1052">
        <f>IFERROR(VLOOKUP(E160,Préroulés_Hybride[],12,FALSE),"-")</f>
        <v>10</v>
      </c>
      <c r="B160" s="1053" t="str">
        <f>IFERROR(VLOOKUP(E160,Préroulés_Hybride[],13,FALSE),"-")</f>
        <v>x</v>
      </c>
      <c r="C160" s="1300">
        <f>IFERROR(VLOOKUP(E160,Préroulés_Hybride[],14,FALSE),"-")</f>
        <v>0.35</v>
      </c>
      <c r="D160" s="1032" t="str">
        <f>IFERROR(VLOOKUP(E160,Préroulés_Hybride[],15,FALSE),"-")</f>
        <v>g</v>
      </c>
      <c r="E160" s="1034" t="s">
        <v>200</v>
      </c>
      <c r="F160" s="1055" t="str">
        <f>IFERROR(VLOOKUP(E160,Préroulés_Hybride[],6,FALSE),"-")</f>
        <v>Solei</v>
      </c>
      <c r="G160" s="1056">
        <f>IFERROR(VLOOKUP(E160,Préroulés_Hybride[],17,FALSE),"-")</f>
        <v>23.1</v>
      </c>
      <c r="H160" s="1031">
        <v>7.0000000000000007E-2</v>
      </c>
      <c r="I160" s="1031">
        <v>0.08</v>
      </c>
      <c r="J160" s="1057" t="str">
        <f>IFERROR(VLOOKUP(E160,Préroulés_Hybride[],9,FALSE),"-")</f>
        <v>Boisé / -</v>
      </c>
      <c r="K160" s="1035" t="str">
        <f>IFERROR(VLOOKUP(E160,Préroulés_Hybride[],3,FALSE),"-")</f>
        <v>-</v>
      </c>
    </row>
    <row r="161" spans="1:11" ht="69.95" customHeight="1">
      <c r="A161" s="1052">
        <f>IFERROR(VLOOKUP(E161,Préroulés_Hybride[],12,FALSE),"-")</f>
        <v>12</v>
      </c>
      <c r="B161" s="1053" t="str">
        <f>IFERROR(VLOOKUP(E161,Préroulés_Hybride[],13,FALSE),"-")</f>
        <v>x</v>
      </c>
      <c r="C161" s="1300">
        <f>IFERROR(VLOOKUP(E161,Préroulés_Hybride[],14,FALSE),"-")</f>
        <v>0.3</v>
      </c>
      <c r="D161" s="1032" t="str">
        <f>IFERROR(VLOOKUP(E161,Préroulés_Hybride[],15,FALSE),"-")</f>
        <v>g</v>
      </c>
      <c r="E161" s="1034" t="s">
        <v>201</v>
      </c>
      <c r="F161" s="1055" t="str">
        <f>IFERROR(VLOOKUP(E161,Préroulés_Hybride[],6,FALSE),"-")</f>
        <v>5 Points Cannabis</v>
      </c>
      <c r="G161" s="1056">
        <f>IFERROR(VLOOKUP(E161,Préroulés_Hybride[],17,FALSE),"-")</f>
        <v>38.799999999999997</v>
      </c>
      <c r="H161" s="1031" t="s">
        <v>287</v>
      </c>
      <c r="I161" s="1031" t="s">
        <v>42</v>
      </c>
      <c r="J161" s="1057" t="str">
        <f>IFERROR(VLOOKUP(E161,Préroulés_Hybride[],9,FALSE),"-")</f>
        <v>- / -</v>
      </c>
      <c r="K161" s="1035" t="str">
        <f>IFERROR(VLOOKUP(E161,Préroulés_Hybride[],3,FALSE),"-")</f>
        <v>Qc</v>
      </c>
    </row>
    <row r="162" spans="1:11" ht="69.95" customHeight="1">
      <c r="A162" s="1052">
        <f>IFERROR(VLOOKUP(E162,Préroulés_Hybride[],12,FALSE),"-")</f>
        <v>30</v>
      </c>
      <c r="B162" s="1053" t="str">
        <f>IFERROR(VLOOKUP(E162,Préroulés_Hybride[],13,FALSE),"-")</f>
        <v>x</v>
      </c>
      <c r="C162" s="1300">
        <f>IFERROR(VLOOKUP(E162,Préroulés_Hybride[],14,FALSE),"-")</f>
        <v>0.35</v>
      </c>
      <c r="D162" s="1032" t="str">
        <f>IFERROR(VLOOKUP(E162,Préroulés_Hybride[],15,FALSE),"-")</f>
        <v>g</v>
      </c>
      <c r="E162" s="1034" t="s">
        <v>203</v>
      </c>
      <c r="F162" s="1055" t="str">
        <f>IFERROR(VLOOKUP(E162,Préroulés_Hybride[],6,FALSE),"-")</f>
        <v>Lunaire</v>
      </c>
      <c r="G162" s="1056">
        <f>IFERROR(VLOOKUP(E162,Préroulés_Hybride[],17,FALSE),"-")</f>
        <v>84</v>
      </c>
      <c r="H162" s="1031" t="s">
        <v>42</v>
      </c>
      <c r="I162" s="1031">
        <v>0.12</v>
      </c>
      <c r="J162" s="1057" t="str">
        <f>IFERROR(VLOOKUP(E162,Préroulés_Hybride[],9,FALSE),"-")</f>
        <v>- / -</v>
      </c>
      <c r="K162" s="1035" t="str">
        <f>IFERROR(VLOOKUP(E162,Préroulés_Hybride[],3,FALSE),"-")</f>
        <v>Qc</v>
      </c>
    </row>
    <row r="163" spans="1:11" ht="69.95" customHeight="1" thickBot="1">
      <c r="A163" s="1069">
        <f>IFERROR(VLOOKUP(E163,Préroulés_Hybride[],12,FALSE),"-")</f>
        <v>56</v>
      </c>
      <c r="B163" s="1070" t="str">
        <f>IFERROR(VLOOKUP(E163,Préroulés_Hybride[],13,FALSE),"-")</f>
        <v>x</v>
      </c>
      <c r="C163" s="1302">
        <f>IFERROR(VLOOKUP(E163,Préroulés_Hybride[],14,FALSE),"-")</f>
        <v>0.5</v>
      </c>
      <c r="D163" s="1071" t="str">
        <f>IFERROR(VLOOKUP(E163,Préroulés_Hybride[],15,FALSE),"-")</f>
        <v>g</v>
      </c>
      <c r="E163" s="1072" t="s">
        <v>204</v>
      </c>
      <c r="F163" s="1073" t="str">
        <f>IFERROR(VLOOKUP(E163,Préroulés_Hybride[],6,FALSE),"-")</f>
        <v>Pure Laine Cannabis</v>
      </c>
      <c r="G163" s="1074">
        <f>IFERROR(VLOOKUP(E163,Préroulés_Hybride[],17,FALSE),"-")</f>
        <v>129.80000000000001</v>
      </c>
      <c r="H163" s="1036">
        <v>0.21</v>
      </c>
      <c r="I163" s="1036"/>
      <c r="J163" s="1075" t="str">
        <f>IFERROR(VLOOKUP(E163,Préroulés_Hybride[],9,FALSE),"-")</f>
        <v>- / -</v>
      </c>
      <c r="K163" s="1076" t="str">
        <f>IFERROR(VLOOKUP(E163,Préroulés_Hybride[],3,FALSE),"-")</f>
        <v>Qc</v>
      </c>
    </row>
    <row r="164" spans="1:11" ht="23.25" hidden="1">
      <c r="A164" s="1058">
        <f>IFERROR(VLOOKUP(E164,Préroulés_Hybride[],12,FALSE),"-")</f>
        <v>30</v>
      </c>
      <c r="B164" s="582" t="str">
        <f>IFERROR(VLOOKUP(E164,Préroulés_Hybride[],13,FALSE),"-")</f>
        <v>x</v>
      </c>
      <c r="C164" s="858">
        <f>IFERROR(VLOOKUP(E164,Préroulés_Hybride[],14,FALSE),"-")</f>
        <v>0.35</v>
      </c>
      <c r="D164" s="1059" t="str">
        <f>IFERROR(VLOOKUP(E164,Préroulés_Hybride[],15,FALSE),"-")</f>
        <v>g</v>
      </c>
      <c r="E164" s="266" t="s">
        <v>203</v>
      </c>
      <c r="F164" s="268" t="str">
        <f>IFERROR(VLOOKUP(E164,Préroulés_Hybride[],6,FALSE),"-")</f>
        <v>Lunaire</v>
      </c>
      <c r="G164" s="1060">
        <f>IFERROR(VLOOKUP(E164,Préroulés_Hybride[],17,FALSE),"-")</f>
        <v>84</v>
      </c>
      <c r="H164" s="1061">
        <v>0</v>
      </c>
      <c r="I164" s="1061">
        <v>0.12</v>
      </c>
      <c r="J164" s="1062" t="str">
        <f>IFERROR(VLOOKUP(E164,Préroulés_Hybride[],9,FALSE),"-")</f>
        <v>- / -</v>
      </c>
      <c r="K164" s="1063" t="str">
        <f>IFERROR(VLOOKUP(E164,Préroulés_Hybride[],3,FALSE),"-")</f>
        <v>Qc</v>
      </c>
    </row>
    <row r="165" spans="1:11" ht="24" hidden="1" thickBot="1">
      <c r="A165" s="281">
        <f>IFERROR(VLOOKUP(E165,Préroulés_Hybride[],12,FALSE),"-")</f>
        <v>56</v>
      </c>
      <c r="B165" s="209" t="str">
        <f>IFERROR(VLOOKUP(E165,Préroulés_Hybride[],13,FALSE),"-")</f>
        <v>x</v>
      </c>
      <c r="C165" s="205">
        <f>IFERROR(VLOOKUP(E165,Préroulés_Hybride[],14,FALSE),"-")</f>
        <v>0.5</v>
      </c>
      <c r="D165" s="206" t="str">
        <f>IFERROR(VLOOKUP(E165,Préroulés_Hybride[],15,FALSE),"-")</f>
        <v>g</v>
      </c>
      <c r="E165" s="269" t="s">
        <v>204</v>
      </c>
      <c r="F165" s="854" t="str">
        <f>IFERROR(VLOOKUP(E165,Préroulés_Hybride[],6,FALSE),"-")</f>
        <v>Pure Laine Cannabis</v>
      </c>
      <c r="G165" s="774">
        <f>IFERROR(VLOOKUP(E165,Préroulés_Hybride[],17,FALSE),"-")</f>
        <v>129.80000000000001</v>
      </c>
      <c r="H165" s="187">
        <v>0.2</v>
      </c>
      <c r="I165" s="187" t="s">
        <v>42</v>
      </c>
      <c r="J165" s="738" t="str">
        <f>IFERROR(VLOOKUP(E165,Préroulés_Hybride[],9,FALSE),"-")</f>
        <v>- / -</v>
      </c>
      <c r="K165" s="195" t="str">
        <f>IFERROR(VLOOKUP(E165,Préroulés_Hybride[],3,FALSE),"-")</f>
        <v>Qc</v>
      </c>
    </row>
    <row r="166" spans="1:11" ht="2.25" customHeight="1" thickBot="1">
      <c r="D166" s="520"/>
      <c r="F166" s="521"/>
      <c r="G166" s="522"/>
      <c r="H166" s="523"/>
      <c r="I166" s="524"/>
      <c r="J166" s="525"/>
    </row>
  </sheetData>
  <sheetProtection insertRows="0" insertHyperlinks="0" deleteRows="0" selectLockedCells="1" sort="0" pivotTables="0"/>
  <protectedRanges>
    <protectedRange algorithmName="SHA-512" hashValue="VWVY44k0G8LEbXevG8lqm2fg+zHX/4HOK0uzEmhGFNJ4cb28Y/xqPU9niiRVjkBqhCJjmo1xbadh6EU/yqGXGg==" saltValue="pGOnRU9+Ug66HHOsoYheqw==" spinCount="100000" sqref="B38:J38 I19:I20 B31:K37 A6:K14 I22:I30 A15:A38 B15:K18" name="Les Saules_1" securityDescriptor="O:WDG:WDD:(A;;CC;;;S-1-5-21-3327995962-2841896682-2555915430-8492)(A;;CC;;;S-1-5-21-3327995962-2841896682-2555915430-5635)(A;;CC;;;S-1-5-21-3327995962-2841896682-2555915430-1850)(A;;CC;;;S-1-5-21-3327995962-2841896682-2555915430-10270)(A;;CC;;;S-1-5-21-3327995962-2841896682-2555915430-5072)"/>
    <protectedRange algorithmName="SHA-512" hashValue="EJQYyeBZSh89+zRD9w3QZFGU3VSoYTrLWpUIfXvpQrwH93fvnq5bbkmNuYYi+gLN5SoTMLjD8zHKDAY46dtAFQ==" saltValue="lnvz9X6LZlrhw2cM4fixig==" spinCount="100000" sqref="H21:I21 H19:H20 H22:H30 E19:E30" name="Plage1_1"/>
  </protectedRanges>
  <mergeCells count="10">
    <mergeCell ref="M39:S42"/>
    <mergeCell ref="A125:D125"/>
    <mergeCell ref="A3:K3"/>
    <mergeCell ref="A4:D4"/>
    <mergeCell ref="A124:K124"/>
    <mergeCell ref="E4:F4"/>
    <mergeCell ref="E125:F125"/>
    <mergeCell ref="A40:K40"/>
    <mergeCell ref="E41:F41"/>
    <mergeCell ref="A41:D41"/>
  </mergeCells>
  <dataValidations count="2">
    <dataValidation type="list" allowBlank="1" showInputMessage="1" showErrorMessage="1" sqref="C39 K4 E4 K41 E125 K125 E41" xr:uid="{00000000-0002-0000-0D00-000000000000}">
      <formula1>sativa1</formula1>
    </dataValidation>
    <dataValidation type="list" allowBlank="1" showInputMessage="1" showErrorMessage="1" sqref="C1:C2" xr:uid="{00000000-0002-0000-0D00-000001000000}">
      <formula1>indica1</formula1>
    </dataValidation>
  </dataValidations>
  <printOptions horizontalCentered="1" verticalCentered="1"/>
  <pageMargins left="3.937007874015748E-2" right="3.937007874015748E-2" top="0" bottom="0" header="0.11811023622047244" footer="0.11811023622047244"/>
  <pageSetup scale="2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571500</xdr:colOff>
                    <xdr:row>2</xdr:row>
                    <xdr:rowOff>38100</xdr:rowOff>
                  </from>
                  <to>
                    <xdr:col>7</xdr:col>
                    <xdr:colOff>2152650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590550</xdr:colOff>
                    <xdr:row>39</xdr:row>
                    <xdr:rowOff>66675</xdr:rowOff>
                  </from>
                  <to>
                    <xdr:col>7</xdr:col>
                    <xdr:colOff>2057400</xdr:colOff>
                    <xdr:row>39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657225</xdr:colOff>
                    <xdr:row>123</xdr:row>
                    <xdr:rowOff>66675</xdr:rowOff>
                  </from>
                  <to>
                    <xdr:col>7</xdr:col>
                    <xdr:colOff>2076450</xdr:colOff>
                    <xdr:row>123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Indica77083" altText="Ajouter ligne">
                <anchor moveWithCells="1">
                  <from>
                    <xdr:col>1</xdr:col>
                    <xdr:colOff>438150</xdr:colOff>
                    <xdr:row>2</xdr:row>
                    <xdr:rowOff>28575</xdr:rowOff>
                  </from>
                  <to>
                    <xdr:col>3</xdr:col>
                    <xdr:colOff>104775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Sativa77083" altText="Ajouter ligne">
                <anchor moveWithCells="1">
                  <from>
                    <xdr:col>0</xdr:col>
                    <xdr:colOff>333375</xdr:colOff>
                    <xdr:row>39</xdr:row>
                    <xdr:rowOff>9525</xdr:rowOff>
                  </from>
                  <to>
                    <xdr:col>2</xdr:col>
                    <xdr:colOff>409575</xdr:colOff>
                    <xdr:row>39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Hybride77083" altText="Ajouter ligne">
                <anchor moveWithCells="1">
                  <from>
                    <xdr:col>1</xdr:col>
                    <xdr:colOff>523875</xdr:colOff>
                    <xdr:row>123</xdr:row>
                    <xdr:rowOff>38100</xdr:rowOff>
                  </from>
                  <to>
                    <xdr:col>2</xdr:col>
                    <xdr:colOff>1066800</xdr:colOff>
                    <xdr:row>123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0" name="Button 9">
              <controlPr defaultSize="0" print="0" autoFill="0" autoPict="0" macro="[0]!IMPIND77083" altText="Ajouter ligne">
                <anchor moveWithCells="1">
                  <from>
                    <xdr:col>9</xdr:col>
                    <xdr:colOff>1257300</xdr:colOff>
                    <xdr:row>2</xdr:row>
                    <xdr:rowOff>47625</xdr:rowOff>
                  </from>
                  <to>
                    <xdr:col>9</xdr:col>
                    <xdr:colOff>2828925</xdr:colOff>
                    <xdr:row>2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1" name="Button 10">
              <controlPr defaultSize="0" print="0" autoFill="0" autoPict="0" macro="[0]!IMPSAT77083" altText="Ajouter ligne">
                <anchor moveWithCells="1">
                  <from>
                    <xdr:col>9</xdr:col>
                    <xdr:colOff>1247775</xdr:colOff>
                    <xdr:row>39</xdr:row>
                    <xdr:rowOff>38100</xdr:rowOff>
                  </from>
                  <to>
                    <xdr:col>9</xdr:col>
                    <xdr:colOff>2819400</xdr:colOff>
                    <xdr:row>39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2" name="Button 11">
              <controlPr defaultSize="0" print="0" autoFill="0" autoPict="0" macro="[0]!IMPHYB77083" altText="Ajouter ligne">
                <anchor moveWithCells="1">
                  <from>
                    <xdr:col>9</xdr:col>
                    <xdr:colOff>1257300</xdr:colOff>
                    <xdr:row>123</xdr:row>
                    <xdr:rowOff>38100</xdr:rowOff>
                  </from>
                  <to>
                    <xdr:col>9</xdr:col>
                    <xdr:colOff>2828925</xdr:colOff>
                    <xdr:row>123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3" name="Button 1036">
              <controlPr defaultSize="0" print="0" autoFill="0" autoPict="0" macro="[0]!page_77083" altText="Ajouter ligne">
                <anchor moveWithCells="1">
                  <from>
                    <xdr:col>4</xdr:col>
                    <xdr:colOff>676275</xdr:colOff>
                    <xdr:row>2</xdr:row>
                    <xdr:rowOff>28575</xdr:rowOff>
                  </from>
                  <to>
                    <xdr:col>4</xdr:col>
                    <xdr:colOff>1971675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4" name="Button 1038">
              <controlPr defaultSize="0" print="0" autoFill="0" autoPict="0" macro="[0]!InsertRowFormulas" altText="Ajouter ligne">
                <anchor moveWithCells="1">
                  <from>
                    <xdr:col>7</xdr:col>
                    <xdr:colOff>571500</xdr:colOff>
                    <xdr:row>39</xdr:row>
                    <xdr:rowOff>38100</xdr:rowOff>
                  </from>
                  <to>
                    <xdr:col>7</xdr:col>
                    <xdr:colOff>2152650</xdr:colOff>
                    <xdr:row>39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5" name="Button 1040">
              <controlPr defaultSize="0" print="0" autoFill="0" autoPict="0" macro="[0]!IMPSAT77083" altText="Ajouter ligne">
                <anchor moveWithCells="1">
                  <from>
                    <xdr:col>9</xdr:col>
                    <xdr:colOff>1257300</xdr:colOff>
                    <xdr:row>39</xdr:row>
                    <xdr:rowOff>47625</xdr:rowOff>
                  </from>
                  <to>
                    <xdr:col>9</xdr:col>
                    <xdr:colOff>2828925</xdr:colOff>
                    <xdr:row>39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16" name="Button 1041">
              <controlPr defaultSize="0" print="0" autoFill="0" autoPict="0" macro="[0]!page_77083" altText="Ajouter ligne">
                <anchor moveWithCells="1">
                  <from>
                    <xdr:col>4</xdr:col>
                    <xdr:colOff>676275</xdr:colOff>
                    <xdr:row>39</xdr:row>
                    <xdr:rowOff>28575</xdr:rowOff>
                  </from>
                  <to>
                    <xdr:col>4</xdr:col>
                    <xdr:colOff>1971675</xdr:colOff>
                    <xdr:row>39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3">
    <tablePart r:id="rId17"/>
    <tablePart r:id="rId18"/>
    <tablePart r:id="rId1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D00-000004000000}">
          <x14:formula1>
            <xm:f>'Base Préroués'!$A$75:$A$136</xm:f>
          </x14:formula1>
          <xm:sqref>D38 E6:E37</xm:sqref>
        </x14:dataValidation>
        <x14:dataValidation type="list" allowBlank="1" showInputMessage="1" showErrorMessage="1" xr:uid="{00000000-0002-0000-0D00-000002000000}">
          <x14:formula1>
            <xm:f>'Base Préroués'!$A$6:$A$69</xm:f>
          </x14:formula1>
          <xm:sqref>E61:E76 E43:E59</xm:sqref>
        </x14:dataValidation>
        <x14:dataValidation type="list" allowBlank="1" showInputMessage="1" showErrorMessage="1" xr:uid="{00000000-0002-0000-0D00-000003000000}">
          <x14:formula1>
            <xm:f>'Base Préroués'!$A$143:$A$259</xm:f>
          </x14:formula1>
          <xm:sqref>E127:E165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1">
    <tabColor rgb="FF00B050"/>
    <pageSetUpPr fitToPage="1"/>
  </sheetPr>
  <dimension ref="A1:U134"/>
  <sheetViews>
    <sheetView showGridLines="0" topLeftCell="A73" zoomScale="85" zoomScaleNormal="85" workbookViewId="0">
      <selection activeCell="A40" sqref="A40:K75"/>
    </sheetView>
  </sheetViews>
  <sheetFormatPr baseColWidth="10" defaultColWidth="11.42578125" defaultRowHeight="17.25"/>
  <cols>
    <col min="1" max="1" width="5.5703125" style="1" customWidth="1"/>
    <col min="2" max="2" width="4.140625" style="23" customWidth="1"/>
    <col min="3" max="3" width="7.85546875" style="46" customWidth="1"/>
    <col min="4" max="4" width="4.140625" style="8" customWidth="1"/>
    <col min="5" max="5" width="59.85546875" style="36" bestFit="1" customWidth="1"/>
    <col min="6" max="6" width="25.5703125" style="30" customWidth="1"/>
    <col min="7" max="7" width="13.140625" style="30" bestFit="1" customWidth="1"/>
    <col min="8" max="8" width="16" style="4" customWidth="1"/>
    <col min="9" max="9" width="12.5703125" style="2" bestFit="1" customWidth="1"/>
    <col min="10" max="10" width="25.7109375" style="1" bestFit="1" customWidth="1"/>
    <col min="11" max="11" width="19.85546875" style="1" bestFit="1" customWidth="1"/>
    <col min="12" max="16384" width="11.42578125" style="1"/>
  </cols>
  <sheetData>
    <row r="1" spans="1:21" ht="9.75" customHeight="1" thickBot="1">
      <c r="A1" s="16"/>
      <c r="B1" s="21"/>
      <c r="C1" s="42"/>
      <c r="D1" s="6"/>
      <c r="E1" s="6"/>
      <c r="F1" s="28"/>
      <c r="G1" s="28"/>
      <c r="H1" s="5"/>
    </row>
    <row r="2" spans="1:21" ht="39" customHeight="1" thickBot="1">
      <c r="A2" s="1355" t="s">
        <v>27</v>
      </c>
      <c r="B2" s="1356"/>
      <c r="C2" s="1356"/>
      <c r="D2" s="1356"/>
      <c r="E2" s="1356"/>
      <c r="F2" s="1356"/>
      <c r="G2" s="1356"/>
      <c r="H2" s="1356"/>
      <c r="I2" s="1356"/>
      <c r="J2" s="1356"/>
      <c r="K2" s="1357"/>
    </row>
    <row r="3" spans="1:21" ht="19.5" customHeight="1">
      <c r="A3" s="1429" t="s">
        <v>28</v>
      </c>
      <c r="B3" s="1430"/>
      <c r="C3" s="1430"/>
      <c r="D3" s="1431"/>
      <c r="E3" s="407" t="s">
        <v>29</v>
      </c>
      <c r="F3" s="407" t="s">
        <v>30</v>
      </c>
      <c r="G3" s="408" t="s">
        <v>31</v>
      </c>
      <c r="H3" s="409" t="s">
        <v>32</v>
      </c>
      <c r="I3" s="410" t="s">
        <v>33</v>
      </c>
      <c r="J3" s="409" t="s">
        <v>34</v>
      </c>
      <c r="K3" s="407" t="s">
        <v>35</v>
      </c>
      <c r="M3" s="1432">
        <v>77090</v>
      </c>
      <c r="N3" s="1433"/>
      <c r="O3" s="1433"/>
      <c r="P3" s="1433"/>
      <c r="Q3" s="1433"/>
      <c r="R3" s="1433"/>
      <c r="S3" s="1433"/>
      <c r="T3" s="1433"/>
      <c r="U3" s="1434"/>
    </row>
    <row r="4" spans="1:21" ht="5.25" hidden="1" customHeight="1">
      <c r="A4" s="400" t="s">
        <v>36</v>
      </c>
      <c r="B4" s="401" t="s">
        <v>37</v>
      </c>
      <c r="C4" s="402" t="s">
        <v>38</v>
      </c>
      <c r="D4" s="403" t="s">
        <v>39</v>
      </c>
      <c r="E4" s="404" t="s">
        <v>29</v>
      </c>
      <c r="F4" s="405" t="s">
        <v>40</v>
      </c>
      <c r="G4" s="106" t="s">
        <v>31</v>
      </c>
      <c r="H4" s="113" t="s">
        <v>32</v>
      </c>
      <c r="I4" s="110" t="s">
        <v>33</v>
      </c>
      <c r="J4" s="27" t="s">
        <v>34</v>
      </c>
      <c r="K4" s="406" t="s">
        <v>35</v>
      </c>
      <c r="M4" s="1435"/>
      <c r="N4" s="1436"/>
      <c r="O4" s="1436"/>
      <c r="P4" s="1436"/>
      <c r="Q4" s="1436"/>
      <c r="R4" s="1436"/>
      <c r="S4" s="1436"/>
      <c r="T4" s="1436"/>
      <c r="U4" s="1437"/>
    </row>
    <row r="5" spans="1:21" ht="23.25" customHeight="1">
      <c r="A5" s="177">
        <f>IFERROR(VLOOKUP(E5,Préroulés_Indica[],11,FALSE),"-")</f>
        <v>1</v>
      </c>
      <c r="B5" s="183" t="str">
        <f>IFERROR(VLOOKUP(E5,Préroulés_Indica[],12,FALSE),"-")</f>
        <v>x</v>
      </c>
      <c r="C5" s="287">
        <f>IFERROR(VLOOKUP(E5,Préroulés_Indica[],13,FALSE),"-")</f>
        <v>1</v>
      </c>
      <c r="D5" s="167" t="str">
        <f>IFERROR(VLOOKUP(E5,Préroulés_Indica[],14,FALSE),"-")</f>
        <v>g</v>
      </c>
      <c r="E5" s="418" t="s">
        <v>116</v>
      </c>
      <c r="F5" s="212" t="str">
        <f>IFERROR(VLOOKUP(E5,Préroulés_Indica[],6,FALSE),"-")</f>
        <v>BLKMKT</v>
      </c>
      <c r="G5" s="474">
        <f>IFERROR(VLOOKUP(E5,Préroulés_Indica[],16,FALSE),"-")</f>
        <v>10.5</v>
      </c>
      <c r="H5" s="170">
        <v>0.28999999999999998</v>
      </c>
      <c r="I5" s="187" t="s">
        <v>42</v>
      </c>
      <c r="J5" s="172" t="str">
        <f>IFERROR(VLOOKUP(E5,Préroulés_Indica[],8,FALSE),"")</f>
        <v>Diesel / Citronné</v>
      </c>
      <c r="K5" s="284" t="str">
        <f>IFERROR(VLOOKUP(E5,Préroulés_Indica[],2,FALSE),"-")</f>
        <v>-</v>
      </c>
      <c r="M5" s="1435"/>
      <c r="N5" s="1436"/>
      <c r="O5" s="1436"/>
      <c r="P5" s="1436"/>
      <c r="Q5" s="1436"/>
      <c r="R5" s="1436"/>
      <c r="S5" s="1436"/>
      <c r="T5" s="1436"/>
      <c r="U5" s="1437"/>
    </row>
    <row r="6" spans="1:21" ht="23.25" customHeight="1">
      <c r="A6" s="177">
        <f>IFERROR(VLOOKUP(E6,Préroulés_Indica[],11,FALSE),"-")</f>
        <v>1</v>
      </c>
      <c r="B6" s="183" t="str">
        <f>IFERROR(VLOOKUP(E6,Préroulés_Indica[],12,FALSE),"-")</f>
        <v>x</v>
      </c>
      <c r="C6" s="287">
        <f>IFERROR(VLOOKUP(E6,Préroulés_Indica[],13,FALSE),"-")</f>
        <v>1</v>
      </c>
      <c r="D6" s="167" t="str">
        <f>IFERROR(VLOOKUP(E6,Préroulés_Indica[],14,FALSE),"-")</f>
        <v>g</v>
      </c>
      <c r="E6" s="418" t="s">
        <v>118</v>
      </c>
      <c r="F6" s="212" t="str">
        <f>IFERROR(VLOOKUP(E6,Préroulés_Indica[],6,FALSE),"-")</f>
        <v>Bud Lafleur</v>
      </c>
      <c r="G6" s="474">
        <f>IFERROR(VLOOKUP(E6,Préroulés_Indica[],16,FALSE),"-")</f>
        <v>9.5</v>
      </c>
      <c r="H6" s="170">
        <v>0.28000000000000003</v>
      </c>
      <c r="I6" s="187" t="s">
        <v>42</v>
      </c>
      <c r="J6" s="172" t="str">
        <f>IFERROR(VLOOKUP(E6,Préroulés_Indica[],8,FALSE),"")</f>
        <v>Fruité / Sucré</v>
      </c>
      <c r="K6" s="284" t="str">
        <f>IFERROR(VLOOKUP(E6,Préroulés_Indica[],2,FALSE),"-")</f>
        <v>Qc</v>
      </c>
      <c r="M6" s="1435"/>
      <c r="N6" s="1436"/>
      <c r="O6" s="1436"/>
      <c r="P6" s="1436"/>
      <c r="Q6" s="1436"/>
      <c r="R6" s="1436"/>
      <c r="S6" s="1436"/>
      <c r="T6" s="1436"/>
      <c r="U6" s="1437"/>
    </row>
    <row r="7" spans="1:21" ht="23.25" customHeight="1">
      <c r="A7" s="177">
        <f>IFERROR(VLOOKUP(E7,Préroulés_Indica[],11,FALSE),"-")</f>
        <v>1</v>
      </c>
      <c r="B7" s="183" t="str">
        <f>IFERROR(VLOOKUP(E7,Préroulés_Indica[],12,FALSE),"-")</f>
        <v>x</v>
      </c>
      <c r="C7" s="287">
        <f>IFERROR(VLOOKUP(E7,Préroulés_Indica[],13,FALSE),"-")</f>
        <v>0.5</v>
      </c>
      <c r="D7" s="167" t="str">
        <f>IFERROR(VLOOKUP(E7,Préroulés_Indica[],14,FALSE),"-")</f>
        <v>g</v>
      </c>
      <c r="E7" s="418" t="s">
        <v>119</v>
      </c>
      <c r="F7" s="212" t="str">
        <f>IFERROR(VLOOKUP(E7,Préroulés_Indica[],6,FALSE),"-")</f>
        <v>OMY</v>
      </c>
      <c r="G7" s="169">
        <f>IFERROR(VLOOKUP(E7,Préroulés_Indica[],16,FALSE),"-")</f>
        <v>6</v>
      </c>
      <c r="H7" s="170">
        <v>0.25</v>
      </c>
      <c r="I7" s="187" t="s">
        <v>42</v>
      </c>
      <c r="J7" s="172" t="str">
        <f>IFERROR(VLOOKUP(E7,Préroulés_Indica[],8,FALSE),"")</f>
        <v>Boisé / Épicé</v>
      </c>
      <c r="K7" s="173" t="str">
        <f>IFERROR(VLOOKUP(E7,Préroulés_Indica[],2,FALSE),"-")</f>
        <v>Qc</v>
      </c>
      <c r="M7" s="1435"/>
      <c r="N7" s="1436"/>
      <c r="O7" s="1436"/>
      <c r="P7" s="1436"/>
      <c r="Q7" s="1436"/>
      <c r="R7" s="1436"/>
      <c r="S7" s="1436"/>
      <c r="T7" s="1436"/>
      <c r="U7" s="1437"/>
    </row>
    <row r="8" spans="1:21" ht="23.25" customHeight="1">
      <c r="A8" s="177">
        <f>IFERROR(VLOOKUP(E8,Préroulés_Indica[],11,FALSE),"-")</f>
        <v>1</v>
      </c>
      <c r="B8" s="183" t="str">
        <f>IFERROR(VLOOKUP(E8,Préroulés_Indica[],12,FALSE),"-")</f>
        <v>x</v>
      </c>
      <c r="C8" s="287">
        <f>IFERROR(VLOOKUP(E8,Préroulés_Indica[],13,FALSE),"-")</f>
        <v>1</v>
      </c>
      <c r="D8" s="167" t="str">
        <f>IFERROR(VLOOKUP(E8,Préroulés_Indica[],14,FALSE),"-")</f>
        <v>g</v>
      </c>
      <c r="E8" s="418" t="s">
        <v>120</v>
      </c>
      <c r="F8" s="212" t="str">
        <f>IFERROR(VLOOKUP(E8,Préroulés_Indica[],6,FALSE),"-")</f>
        <v>Good Supply</v>
      </c>
      <c r="G8" s="169">
        <f>IFERROR(VLOOKUP(E8,Préroulés_Indica[],16,FALSE),"-")</f>
        <v>8.1</v>
      </c>
      <c r="H8" s="170">
        <v>0.23</v>
      </c>
      <c r="I8" s="187"/>
      <c r="J8" s="172" t="str">
        <f>IFERROR(VLOOKUP(E8,Préroulés_Indica[],8,FALSE),"")</f>
        <v>Fruité / Citronné</v>
      </c>
      <c r="K8" s="173" t="str">
        <f>IFERROR(VLOOKUP(E8,Préroulés_Indica[],2,FALSE),"-")</f>
        <v>-</v>
      </c>
      <c r="M8" s="1435"/>
      <c r="N8" s="1436"/>
      <c r="O8" s="1436"/>
      <c r="P8" s="1436"/>
      <c r="Q8" s="1436"/>
      <c r="R8" s="1436"/>
      <c r="S8" s="1436"/>
      <c r="T8" s="1436"/>
      <c r="U8" s="1437"/>
    </row>
    <row r="9" spans="1:21" ht="23.25" customHeight="1">
      <c r="A9" s="177">
        <f>IFERROR(VLOOKUP(E9,Préroulés_Indica[],11,FALSE),"-")</f>
        <v>1</v>
      </c>
      <c r="B9" s="183" t="str">
        <f>IFERROR(VLOOKUP(E9,Préroulés_Indica[],12,FALSE),"-")</f>
        <v>x</v>
      </c>
      <c r="C9" s="287">
        <f>IFERROR(VLOOKUP(E9,Préroulés_Indica[],13,FALSE),"-")</f>
        <v>0.5</v>
      </c>
      <c r="D9" s="167" t="str">
        <f>IFERROR(VLOOKUP(E9,Préroulés_Indica[],14,FALSE),"-")</f>
        <v>g</v>
      </c>
      <c r="E9" s="418" t="s">
        <v>121</v>
      </c>
      <c r="F9" s="212" t="str">
        <f>IFERROR(VLOOKUP(E9,Préroulés_Indica[],6,FALSE),"-")</f>
        <v>Canaca</v>
      </c>
      <c r="G9" s="169">
        <f>IFERROR(VLOOKUP(E9,Préroulés_Indica[],16,FALSE),"-")</f>
        <v>5.0999999999999996</v>
      </c>
      <c r="H9" s="170">
        <v>0.21</v>
      </c>
      <c r="I9" s="187" t="s">
        <v>42</v>
      </c>
      <c r="J9" s="172" t="str">
        <f>IFERROR(VLOOKUP(E9,Préroulés_Indica[],8,FALSE),"")</f>
        <v>Fromagé / Épicé</v>
      </c>
      <c r="K9" s="173" t="str">
        <f>IFERROR(VLOOKUP(E9,Préroulés_Indica[],2,FALSE),"-")</f>
        <v>-</v>
      </c>
      <c r="M9" s="1435"/>
      <c r="N9" s="1436"/>
      <c r="O9" s="1436"/>
      <c r="P9" s="1436"/>
      <c r="Q9" s="1436"/>
      <c r="R9" s="1436"/>
      <c r="S9" s="1436"/>
      <c r="T9" s="1436"/>
      <c r="U9" s="1437"/>
    </row>
    <row r="10" spans="1:21" ht="23.25" customHeight="1">
      <c r="A10" s="177">
        <f>IFERROR(VLOOKUP(E10,Préroulés_Indica[],11,FALSE),"-")</f>
        <v>1</v>
      </c>
      <c r="B10" s="183" t="str">
        <f>IFERROR(VLOOKUP(E10,Préroulés_Indica[],12,FALSE),"-")</f>
        <v>x</v>
      </c>
      <c r="C10" s="287">
        <f>IFERROR(VLOOKUP(E10,Préroulés_Indica[],13,FALSE),"-")</f>
        <v>1</v>
      </c>
      <c r="D10" s="167" t="str">
        <f>IFERROR(VLOOKUP(E10,Préroulés_Indica[],14,FALSE),"-")</f>
        <v>g</v>
      </c>
      <c r="E10" s="418" t="s">
        <v>41</v>
      </c>
      <c r="F10" s="212" t="str">
        <f>IFERROR(VLOOKUP(E10,Préroulés_Indica[],6,FALSE),"-")</f>
        <v>Riff</v>
      </c>
      <c r="G10" s="169">
        <f>IFERROR(VLOOKUP(E10,Préroulés_Indica[],16,FALSE),"-")</f>
        <v>10.6</v>
      </c>
      <c r="H10" s="170">
        <v>0.21</v>
      </c>
      <c r="I10" s="187" t="s">
        <v>42</v>
      </c>
      <c r="J10" s="172" t="str">
        <f>IFERROR(VLOOKUP(E10,Préroulés_Indica[],8,FALSE),"")</f>
        <v>Fruité / -</v>
      </c>
      <c r="K10" s="173" t="str">
        <f>IFERROR(VLOOKUP(E10,Préroulés_Indica[],2,FALSE),"-")</f>
        <v>-</v>
      </c>
      <c r="M10" s="1435"/>
      <c r="N10" s="1436"/>
      <c r="O10" s="1436"/>
      <c r="P10" s="1436"/>
      <c r="Q10" s="1436"/>
      <c r="R10" s="1436"/>
      <c r="S10" s="1436"/>
      <c r="T10" s="1436"/>
      <c r="U10" s="1437"/>
    </row>
    <row r="11" spans="1:21" ht="23.25" customHeight="1">
      <c r="A11" s="177">
        <f>IFERROR(VLOOKUP(E11,Préroulés_Indica[],11,FALSE),"-")</f>
        <v>2</v>
      </c>
      <c r="B11" s="183" t="str">
        <f>IFERROR(VLOOKUP(E11,Préroulés_Indica[],12,FALSE),"-")</f>
        <v>x</v>
      </c>
      <c r="C11" s="287">
        <f>IFERROR(VLOOKUP(E11,Préroulés_Indica[],13,FALSE),"-")</f>
        <v>0.5</v>
      </c>
      <c r="D11" s="167" t="str">
        <f>IFERROR(VLOOKUP(E11,Préroulés_Indica[],14,FALSE),"-")</f>
        <v>g</v>
      </c>
      <c r="E11" s="418" t="s">
        <v>122</v>
      </c>
      <c r="F11" s="212" t="str">
        <f>IFERROR(VLOOKUP(E11,Préroulés_Indica[],6,FALSE),"-")</f>
        <v>7ACRES</v>
      </c>
      <c r="G11" s="169">
        <f>IFERROR(VLOOKUP(E11,Préroulés_Indica[],16,FALSE),"-")</f>
        <v>9.5</v>
      </c>
      <c r="H11" s="170">
        <v>0.24</v>
      </c>
      <c r="I11" s="187" t="s">
        <v>42</v>
      </c>
      <c r="J11" s="172" t="str">
        <f>IFERROR(VLOOKUP(E11,Préroulés_Indica[],8,FALSE),"")</f>
        <v>Mouffette  / Terreux</v>
      </c>
      <c r="K11" s="173" t="str">
        <f>IFERROR(VLOOKUP(E11,Préroulés_Indica[],2,FALSE),"-")</f>
        <v>-</v>
      </c>
      <c r="M11" s="1435"/>
      <c r="N11" s="1436"/>
      <c r="O11" s="1436"/>
      <c r="P11" s="1436"/>
      <c r="Q11" s="1436"/>
      <c r="R11" s="1436"/>
      <c r="S11" s="1436"/>
      <c r="T11" s="1436"/>
      <c r="U11" s="1437"/>
    </row>
    <row r="12" spans="1:21" ht="23.25" customHeight="1">
      <c r="A12" s="177">
        <f>IFERROR(VLOOKUP(E12,Préroulés_Indica[],11,FALSE),"-")</f>
        <v>2</v>
      </c>
      <c r="B12" s="183" t="str">
        <f>IFERROR(VLOOKUP(E12,Préroulés_Indica[],12,FALSE),"-")</f>
        <v>x</v>
      </c>
      <c r="C12" s="287">
        <f>IFERROR(VLOOKUP(E12,Préroulés_Indica[],13,FALSE),"-")</f>
        <v>0.5</v>
      </c>
      <c r="D12" s="167" t="str">
        <f>IFERROR(VLOOKUP(E12,Préroulés_Indica[],14,FALSE),"-")</f>
        <v>g</v>
      </c>
      <c r="E12" s="418" t="s">
        <v>123</v>
      </c>
      <c r="F12" s="212" t="str">
        <f>IFERROR(VLOOKUP(E12,Préroulés_Indica[],6,FALSE),"-")</f>
        <v>Irony</v>
      </c>
      <c r="G12" s="169">
        <f>IFERROR(VLOOKUP(E12,Préroulés_Indica[],16,FALSE),"-")</f>
        <v>8.3000000000000007</v>
      </c>
      <c r="H12" s="170">
        <v>0.22</v>
      </c>
      <c r="I12" s="187" t="s">
        <v>42</v>
      </c>
      <c r="J12" s="172" t="str">
        <f>IFERROR(VLOOKUP(E12,Préroulés_Indica[],8,FALSE),"")</f>
        <v>Fruité / Sucré</v>
      </c>
      <c r="K12" s="173" t="str">
        <f>IFERROR(VLOOKUP(E12,Préroulés_Indica[],2,FALSE),"-")</f>
        <v>Qc</v>
      </c>
      <c r="M12" s="1435"/>
      <c r="N12" s="1436"/>
      <c r="O12" s="1436"/>
      <c r="P12" s="1436"/>
      <c r="Q12" s="1436"/>
      <c r="R12" s="1436"/>
      <c r="S12" s="1436"/>
      <c r="T12" s="1436"/>
      <c r="U12" s="1437"/>
    </row>
    <row r="13" spans="1:21" ht="23.25" customHeight="1">
      <c r="A13" s="177">
        <f>IFERROR(VLOOKUP(E13,Préroulés_Indica[],11,FALSE),"-")</f>
        <v>3</v>
      </c>
      <c r="B13" s="183" t="str">
        <f>IFERROR(VLOOKUP(E13,Préroulés_Indica[],12,FALSE),"-")</f>
        <v>x</v>
      </c>
      <c r="C13" s="287">
        <f>IFERROR(VLOOKUP(E13,Préroulés_Indica[],13,FALSE),"-")</f>
        <v>0.5</v>
      </c>
      <c r="D13" s="167" t="str">
        <f>IFERROR(VLOOKUP(E13,Préroulés_Indica[],14,FALSE),"-")</f>
        <v>g</v>
      </c>
      <c r="E13" s="418" t="s">
        <v>207</v>
      </c>
      <c r="F13" s="212" t="str">
        <f>IFERROR(VLOOKUP(E13,Préroulés_Indica[],6,FALSE),"-")</f>
        <v>Spinach</v>
      </c>
      <c r="G13" s="169">
        <f>IFERROR(VLOOKUP(E13,Préroulés_Indica[],16,FALSE),"-")</f>
        <v>11.9</v>
      </c>
      <c r="H13" s="170">
        <v>0.27</v>
      </c>
      <c r="I13" s="187" t="s">
        <v>42</v>
      </c>
      <c r="J13" s="172" t="str">
        <f>IFERROR(VLOOKUP(E13,Préroulés_Indica[],8,FALSE),"")</f>
        <v>Sucré / Fruité</v>
      </c>
      <c r="K13" s="173" t="str">
        <f>IFERROR(VLOOKUP(E13,Préroulés_Indica[],2,FALSE),"-")</f>
        <v>-</v>
      </c>
      <c r="M13" s="1435"/>
      <c r="N13" s="1436"/>
      <c r="O13" s="1436"/>
      <c r="P13" s="1436"/>
      <c r="Q13" s="1436"/>
      <c r="R13" s="1436"/>
      <c r="S13" s="1436"/>
      <c r="T13" s="1436"/>
      <c r="U13" s="1437"/>
    </row>
    <row r="14" spans="1:21" ht="23.25" customHeight="1">
      <c r="A14" s="177">
        <f>IFERROR(VLOOKUP(E14,Préroulés_Indica[],11,FALSE),"-")</f>
        <v>3</v>
      </c>
      <c r="B14" s="183" t="str">
        <f>IFERROR(VLOOKUP(E14,Préroulés_Indica[],12,FALSE),"-")</f>
        <v>x</v>
      </c>
      <c r="C14" s="287">
        <f>IFERROR(VLOOKUP(E14,Préroulés_Indica[],13,FALSE),"-")</f>
        <v>0.5</v>
      </c>
      <c r="D14" s="167" t="str">
        <f>IFERROR(VLOOKUP(E14,Préroulés_Indica[],14,FALSE),"-")</f>
        <v>g</v>
      </c>
      <c r="E14" s="418" t="s">
        <v>124</v>
      </c>
      <c r="F14" s="212" t="str">
        <f>IFERROR(VLOOKUP(E14,Préroulés_Indica[],6,FALSE),"-")</f>
        <v>Fleurons</v>
      </c>
      <c r="G14" s="169">
        <f>IFERROR(VLOOKUP(E14,Préroulés_Indica[],16,FALSE),"-")</f>
        <v>11.4</v>
      </c>
      <c r="H14" s="170">
        <v>0.25</v>
      </c>
      <c r="I14" s="187" t="s">
        <v>42</v>
      </c>
      <c r="J14" s="172" t="str">
        <f>IFERROR(VLOOKUP(E14,Préroulés_Indica[],8,FALSE),"")</f>
        <v>- / -</v>
      </c>
      <c r="K14" s="173" t="str">
        <f>IFERROR(VLOOKUP(E14,Préroulés_Indica[],2,FALSE),"-")</f>
        <v>Qc</v>
      </c>
      <c r="M14" s="1435"/>
      <c r="N14" s="1436"/>
      <c r="O14" s="1436"/>
      <c r="P14" s="1436"/>
      <c r="Q14" s="1436"/>
      <c r="R14" s="1436"/>
      <c r="S14" s="1436"/>
      <c r="T14" s="1436"/>
      <c r="U14" s="1437"/>
    </row>
    <row r="15" spans="1:21" ht="23.25" customHeight="1">
      <c r="A15" s="177">
        <f>IFERROR(VLOOKUP(E15,Préroulés_Indica[],11,FALSE),"-")</f>
        <v>3</v>
      </c>
      <c r="B15" s="183" t="str">
        <f>IFERROR(VLOOKUP(E15,Préroulés_Indica[],12,FALSE),"-")</f>
        <v>x</v>
      </c>
      <c r="C15" s="287">
        <f>IFERROR(VLOOKUP(E15,Préroulés_Indica[],13,FALSE),"-")</f>
        <v>0.5</v>
      </c>
      <c r="D15" s="167" t="str">
        <f>IFERROR(VLOOKUP(E15,Préroulés_Indica[],14,FALSE),"-")</f>
        <v>g</v>
      </c>
      <c r="E15" s="418" t="s">
        <v>125</v>
      </c>
      <c r="F15" s="212" t="str">
        <f>IFERROR(VLOOKUP(E15,Préroulés_Indica[],6,FALSE),"-")</f>
        <v>San Rafael '71</v>
      </c>
      <c r="G15" s="169">
        <f>IFERROR(VLOOKUP(E15,Préroulés_Indica[],16,FALSE),"-")</f>
        <v>17</v>
      </c>
      <c r="H15" s="170">
        <v>0.24</v>
      </c>
      <c r="I15" s="187" t="s">
        <v>42</v>
      </c>
      <c r="J15" s="172" t="str">
        <f>IFERROR(VLOOKUP(E15,Préroulés_Indica[],8,FALSE),"")</f>
        <v>Sucré / Diesel</v>
      </c>
      <c r="K15" s="173" t="str">
        <f>IFERROR(VLOOKUP(E15,Préroulés_Indica[],2,FALSE),"-")</f>
        <v>-</v>
      </c>
      <c r="M15" s="1435"/>
      <c r="N15" s="1436"/>
      <c r="O15" s="1436"/>
      <c r="P15" s="1436"/>
      <c r="Q15" s="1436"/>
      <c r="R15" s="1436"/>
      <c r="S15" s="1436"/>
      <c r="T15" s="1436"/>
      <c r="U15" s="1437"/>
    </row>
    <row r="16" spans="1:21" ht="23.25" customHeight="1">
      <c r="A16" s="177">
        <f>IFERROR(VLOOKUP(E16,Préroulés_Indica[],11,FALSE),"-")</f>
        <v>3</v>
      </c>
      <c r="B16" s="183" t="str">
        <f>IFERROR(VLOOKUP(E16,Préroulés_Indica[],12,FALSE),"-")</f>
        <v>x</v>
      </c>
      <c r="C16" s="287">
        <f>IFERROR(VLOOKUP(E16,Préroulés_Indica[],13,FALSE),"-")</f>
        <v>0.5</v>
      </c>
      <c r="D16" s="167" t="str">
        <f>IFERROR(VLOOKUP(E16,Préroulés_Indica[],14,FALSE),"-")</f>
        <v>g</v>
      </c>
      <c r="E16" s="418" t="s">
        <v>126</v>
      </c>
      <c r="F16" s="212" t="str">
        <f>IFERROR(VLOOKUP(E16,Préroulés_Indica[],6,FALSE),"-")</f>
        <v>Promenade</v>
      </c>
      <c r="G16" s="169">
        <f>IFERROR(VLOOKUP(E16,Préroulés_Indica[],16,FALSE),"-")</f>
        <v>10.6</v>
      </c>
      <c r="H16" s="170">
        <v>0.23</v>
      </c>
      <c r="I16" s="187" t="s">
        <v>42</v>
      </c>
      <c r="J16" s="172" t="str">
        <f>IFERROR(VLOOKUP(E16,Préroulés_Indica[],8,FALSE),"")</f>
        <v>Épicé / Moufette</v>
      </c>
      <c r="K16" s="173" t="str">
        <f>IFERROR(VLOOKUP(E16,Préroulés_Indica[],2,FALSE),"-")</f>
        <v>-</v>
      </c>
      <c r="M16" s="1435"/>
      <c r="N16" s="1436"/>
      <c r="O16" s="1436"/>
      <c r="P16" s="1436"/>
      <c r="Q16" s="1436"/>
      <c r="R16" s="1436"/>
      <c r="S16" s="1436"/>
      <c r="T16" s="1436"/>
      <c r="U16" s="1437"/>
    </row>
    <row r="17" spans="1:21" ht="23.25" customHeight="1">
      <c r="A17" s="177">
        <f>IFERROR(VLOOKUP(E17,Préroulés_Indica[],11,FALSE),"-")</f>
        <v>3</v>
      </c>
      <c r="B17" s="183" t="str">
        <f>IFERROR(VLOOKUP(E17,Préroulés_Indica[],12,FALSE),"-")</f>
        <v>x</v>
      </c>
      <c r="C17" s="287">
        <f>IFERROR(VLOOKUP(E17,Préroulés_Indica[],13,FALSE),"-")</f>
        <v>0.5</v>
      </c>
      <c r="D17" s="167" t="str">
        <f>IFERROR(VLOOKUP(E17,Préroulés_Indica[],14,FALSE),"-")</f>
        <v>g</v>
      </c>
      <c r="E17" s="418" t="s">
        <v>127</v>
      </c>
      <c r="F17" s="212" t="str">
        <f>IFERROR(VLOOKUP(E17,Préroulés_Indica[],6,FALSE),"-")</f>
        <v>Promenade</v>
      </c>
      <c r="G17" s="169">
        <f>IFERROR(VLOOKUP(E17,Préroulés_Indica[],16,FALSE),"-")</f>
        <v>9.9</v>
      </c>
      <c r="H17" s="170">
        <v>0.21</v>
      </c>
      <c r="I17" s="187" t="s">
        <v>42</v>
      </c>
      <c r="J17" s="172" t="str">
        <f>IFERROR(VLOOKUP(E17,Préroulés_Indica[],8,FALSE),"")</f>
        <v>Sucré / Diesel</v>
      </c>
      <c r="K17" s="173" t="str">
        <f>IFERROR(VLOOKUP(E17,Préroulés_Indica[],2,FALSE),"-")</f>
        <v>-</v>
      </c>
      <c r="M17" s="1435"/>
      <c r="N17" s="1436"/>
      <c r="O17" s="1436"/>
      <c r="P17" s="1436"/>
      <c r="Q17" s="1436"/>
      <c r="R17" s="1436"/>
      <c r="S17" s="1436"/>
      <c r="T17" s="1436"/>
      <c r="U17" s="1437"/>
    </row>
    <row r="18" spans="1:21" ht="23.25" customHeight="1">
      <c r="A18" s="177">
        <f>IFERROR(VLOOKUP(E18,Préroulés_Indica[],11,FALSE),"-")</f>
        <v>3</v>
      </c>
      <c r="B18" s="183" t="str">
        <f>IFERROR(VLOOKUP(E18,Préroulés_Indica[],12,FALSE),"-")</f>
        <v>x</v>
      </c>
      <c r="C18" s="287">
        <f>IFERROR(VLOOKUP(E18,Préroulés_Indica[],13,FALSE),"-")</f>
        <v>0.5</v>
      </c>
      <c r="D18" s="167" t="str">
        <f>IFERROR(VLOOKUP(E18,Préroulés_Indica[],14,FALSE),"-")</f>
        <v>g</v>
      </c>
      <c r="E18" s="418" t="s">
        <v>128</v>
      </c>
      <c r="F18" s="212" t="str">
        <f>IFERROR(VLOOKUP(E18,Préroulés_Indica[],6,FALSE),"-")</f>
        <v>San Rafael '71</v>
      </c>
      <c r="G18" s="169">
        <f>IFERROR(VLOOKUP(E18,Préroulés_Indica[],16,FALSE),"-")</f>
        <v>17</v>
      </c>
      <c r="H18" s="170">
        <v>0.21</v>
      </c>
      <c r="I18" s="187" t="s">
        <v>42</v>
      </c>
      <c r="J18" s="172" t="str">
        <f>IFERROR(VLOOKUP(E18,Préroulés_Indica[],8,FALSE),"")</f>
        <v>Citronné / Floral</v>
      </c>
      <c r="K18" s="173" t="str">
        <f>IFERROR(VLOOKUP(E18,Préroulés_Indica[],2,FALSE),"-")</f>
        <v>-</v>
      </c>
      <c r="M18" s="1435"/>
      <c r="N18" s="1436"/>
      <c r="O18" s="1436"/>
      <c r="P18" s="1436"/>
      <c r="Q18" s="1436"/>
      <c r="R18" s="1436"/>
      <c r="S18" s="1436"/>
      <c r="T18" s="1436"/>
      <c r="U18" s="1437"/>
    </row>
    <row r="19" spans="1:21" ht="23.25" customHeight="1">
      <c r="A19" s="177">
        <f>IFERROR(VLOOKUP(E19,Préroulés_Indica[],11,FALSE),"-")</f>
        <v>5</v>
      </c>
      <c r="B19" s="183" t="str">
        <f>IFERROR(VLOOKUP(E19,Préroulés_Indica[],12,FALSE),"-")</f>
        <v>x</v>
      </c>
      <c r="C19" s="287">
        <f>IFERROR(VLOOKUP(E19,Préroulés_Indica[],13,FALSE),"-")</f>
        <v>0.5</v>
      </c>
      <c r="D19" s="167" t="str">
        <f>IFERROR(VLOOKUP(E19,Préroulés_Indica[],14,FALSE),"-")</f>
        <v>g</v>
      </c>
      <c r="E19" s="418" t="s">
        <v>129</v>
      </c>
      <c r="F19" s="212" t="str">
        <f>IFERROR(VLOOKUP(E19,Préroulés_Indica[],6,FALSE),"-")</f>
        <v>Ono Cannabis</v>
      </c>
      <c r="G19" s="169">
        <f>IFERROR(VLOOKUP(E19,Préroulés_Indica[],16,FALSE),"-")</f>
        <v>24.9</v>
      </c>
      <c r="H19" s="170">
        <v>0.28999999999999998</v>
      </c>
      <c r="I19" s="187" t="s">
        <v>42</v>
      </c>
      <c r="J19" s="172" t="str">
        <f>IFERROR(VLOOKUP(E19,Préroulés_Indica[],8,FALSE),"")</f>
        <v>Fruité / Sucré</v>
      </c>
      <c r="K19" s="173" t="str">
        <f>IFERROR(VLOOKUP(E19,Préroulés_Indica[],2,FALSE),"-")</f>
        <v>Qc</v>
      </c>
      <c r="M19" s="1435"/>
      <c r="N19" s="1436"/>
      <c r="O19" s="1436"/>
      <c r="P19" s="1436"/>
      <c r="Q19" s="1436"/>
      <c r="R19" s="1436"/>
      <c r="S19" s="1436"/>
      <c r="T19" s="1436"/>
      <c r="U19" s="1437"/>
    </row>
    <row r="20" spans="1:21" ht="23.25" customHeight="1">
      <c r="A20" s="177">
        <f>IFERROR(VLOOKUP(E20,Préroulés_Indica[],11,FALSE),"-")</f>
        <v>5</v>
      </c>
      <c r="B20" s="183" t="str">
        <f>IFERROR(VLOOKUP(E20,Préroulés_Indica[],12,FALSE),"-")</f>
        <v>x</v>
      </c>
      <c r="C20" s="287">
        <f>IFERROR(VLOOKUP(E20,Préroulés_Indica[],13,FALSE),"-")</f>
        <v>0.5</v>
      </c>
      <c r="D20" s="167" t="str">
        <f>IFERROR(VLOOKUP(E20,Préroulés_Indica[],14,FALSE),"-")</f>
        <v>g</v>
      </c>
      <c r="E20" s="418" t="s">
        <v>130</v>
      </c>
      <c r="F20" s="212" t="str">
        <f>IFERROR(VLOOKUP(E20,Préroulés_Indica[],6,FALSE),"-")</f>
        <v>R'Belle</v>
      </c>
      <c r="G20" s="169">
        <f>IFERROR(VLOOKUP(E20,Préroulés_Indica[],16,FALSE),"-")</f>
        <v>22.9</v>
      </c>
      <c r="H20" s="170">
        <v>0.28999999999999998</v>
      </c>
      <c r="I20" s="187" t="s">
        <v>42</v>
      </c>
      <c r="J20" s="172" t="str">
        <f>IFERROR(VLOOKUP(E20,Préroulés_Indica[],8,FALSE),"")</f>
        <v>Fruité / Épicé</v>
      </c>
      <c r="K20" s="173" t="str">
        <f>IFERROR(VLOOKUP(E20,Préroulés_Indica[],2,FALSE),"-")</f>
        <v>Qc</v>
      </c>
      <c r="M20" s="1435"/>
      <c r="N20" s="1436"/>
      <c r="O20" s="1436"/>
      <c r="P20" s="1436"/>
      <c r="Q20" s="1436"/>
      <c r="R20" s="1436"/>
      <c r="S20" s="1436"/>
      <c r="T20" s="1436"/>
      <c r="U20" s="1437"/>
    </row>
    <row r="21" spans="1:21" ht="23.25" customHeight="1">
      <c r="A21" s="177">
        <f>IFERROR(VLOOKUP(E21,Préroulés_Indica[],11,FALSE),"-")</f>
        <v>5</v>
      </c>
      <c r="B21" s="183" t="str">
        <f>IFERROR(VLOOKUP(E21,Préroulés_Indica[],12,FALSE),"-")</f>
        <v>x</v>
      </c>
      <c r="C21" s="287">
        <f>IFERROR(VLOOKUP(E21,Préroulés_Indica[],13,FALSE),"-")</f>
        <v>0.5</v>
      </c>
      <c r="D21" s="167" t="str">
        <f>IFERROR(VLOOKUP(E21,Préroulés_Indica[],14,FALSE),"-")</f>
        <v>g</v>
      </c>
      <c r="E21" s="418" t="s">
        <v>131</v>
      </c>
      <c r="F21" s="212" t="str">
        <f>IFERROR(VLOOKUP(E21,Préroulés_Indica[],6,FALSE),"-")</f>
        <v>Tribal</v>
      </c>
      <c r="G21" s="169">
        <f>IFERROR(VLOOKUP(E21,Préroulés_Indica[],16,FALSE),"-")</f>
        <v>23</v>
      </c>
      <c r="H21" s="170">
        <v>0.25</v>
      </c>
      <c r="I21" s="187" t="s">
        <v>42</v>
      </c>
      <c r="J21" s="172" t="str">
        <f>IFERROR(VLOOKUP(E21,Préroulés_Indica[],8,FALSE),"")</f>
        <v>Diesel / Fruité</v>
      </c>
      <c r="K21" s="173" t="str">
        <f>IFERROR(VLOOKUP(E21,Préroulés_Indica[],2,FALSE),"-")</f>
        <v>Qc</v>
      </c>
      <c r="M21" s="1435"/>
      <c r="N21" s="1436"/>
      <c r="O21" s="1436"/>
      <c r="P21" s="1436"/>
      <c r="Q21" s="1436"/>
      <c r="R21" s="1436"/>
      <c r="S21" s="1436"/>
      <c r="T21" s="1436"/>
      <c r="U21" s="1437"/>
    </row>
    <row r="22" spans="1:21" ht="23.25" customHeight="1">
      <c r="A22" s="177">
        <f>IFERROR(VLOOKUP(E22,Préroulés_Indica[],11,FALSE),"-")</f>
        <v>5</v>
      </c>
      <c r="B22" s="183" t="str">
        <f>IFERROR(VLOOKUP(E22,Préroulés_Indica[],12,FALSE),"-")</f>
        <v>x</v>
      </c>
      <c r="C22" s="287">
        <f>IFERROR(VLOOKUP(E22,Préroulés_Indica[],13,FALSE),"-")</f>
        <v>0.5</v>
      </c>
      <c r="D22" s="167" t="str">
        <f>IFERROR(VLOOKUP(E22,Préroulés_Indica[],14,FALSE),"-")</f>
        <v>g</v>
      </c>
      <c r="E22" s="418" t="s">
        <v>132</v>
      </c>
      <c r="F22" s="212" t="str">
        <f>IFERROR(VLOOKUP(E22,Préroulés_Indica[],6,FALSE),"-")</f>
        <v>Tribal</v>
      </c>
      <c r="G22" s="169">
        <f>IFERROR(VLOOKUP(E22,Préroulés_Indica[],16,FALSE),"-")</f>
        <v>23</v>
      </c>
      <c r="H22" s="170">
        <v>0.24</v>
      </c>
      <c r="I22" s="187" t="s">
        <v>42</v>
      </c>
      <c r="J22" s="172" t="str">
        <f>IFERROR(VLOOKUP(E22,Préroulés_Indica[],8,FALSE),"")</f>
        <v>Épicé / Sucré</v>
      </c>
      <c r="K22" s="173" t="str">
        <f>IFERROR(VLOOKUP(E22,Préroulés_Indica[],2,FALSE),"-")</f>
        <v>Qc</v>
      </c>
      <c r="M22" s="1435"/>
      <c r="N22" s="1436"/>
      <c r="O22" s="1436"/>
      <c r="P22" s="1436"/>
      <c r="Q22" s="1436"/>
      <c r="R22" s="1436"/>
      <c r="S22" s="1436"/>
      <c r="T22" s="1436"/>
      <c r="U22" s="1437"/>
    </row>
    <row r="23" spans="1:21" ht="23.25" customHeight="1">
      <c r="A23" s="177">
        <f>IFERROR(VLOOKUP(E23,Préroulés_Indica[],11,FALSE),"-")</f>
        <v>5</v>
      </c>
      <c r="B23" s="183" t="str">
        <f>IFERROR(VLOOKUP(E23,Préroulés_Indica[],12,FALSE),"-")</f>
        <v>x</v>
      </c>
      <c r="C23" s="287">
        <f>IFERROR(VLOOKUP(E23,Préroulés_Indica[],13,FALSE),"-")</f>
        <v>0.5</v>
      </c>
      <c r="D23" s="167" t="str">
        <f>IFERROR(VLOOKUP(E23,Préroulés_Indica[],14,FALSE),"-")</f>
        <v>g</v>
      </c>
      <c r="E23" s="418" t="s">
        <v>133</v>
      </c>
      <c r="F23" s="212" t="str">
        <f>IFERROR(VLOOKUP(E23,Préroulés_Indica[],6,FALSE),"-")</f>
        <v>Tribal</v>
      </c>
      <c r="G23" s="283">
        <f>IFERROR(VLOOKUP(E23,Préroulés_Indica[],16,FALSE),"-")</f>
        <v>23</v>
      </c>
      <c r="H23" s="170">
        <v>0.23</v>
      </c>
      <c r="I23" s="187" t="s">
        <v>42</v>
      </c>
      <c r="J23" s="172" t="str">
        <f>IFERROR(VLOOKUP(E23,Préroulés_Indica[],8,FALSE),"")</f>
        <v>Diesel / Épicé</v>
      </c>
      <c r="K23" s="173" t="str">
        <f>IFERROR(VLOOKUP(E23,Préroulés_Indica[],2,FALSE),"-")</f>
        <v>Qc</v>
      </c>
      <c r="M23" s="1435"/>
      <c r="N23" s="1436"/>
      <c r="O23" s="1436"/>
      <c r="P23" s="1436"/>
      <c r="Q23" s="1436"/>
      <c r="R23" s="1436"/>
      <c r="S23" s="1436"/>
      <c r="T23" s="1436"/>
      <c r="U23" s="1437"/>
    </row>
    <row r="24" spans="1:21" ht="23.25" customHeight="1">
      <c r="A24" s="177">
        <f>IFERROR(VLOOKUP(E24,Préroulés_Indica[],11,FALSE),"-")</f>
        <v>6</v>
      </c>
      <c r="B24" s="183" t="str">
        <f>IFERROR(VLOOKUP(E24,Préroulés_Indica[],12,FALSE),"-")</f>
        <v>x</v>
      </c>
      <c r="C24" s="287">
        <f>IFERROR(VLOOKUP(E24,Préroulés_Indica[],13,FALSE),"-")</f>
        <v>0.35</v>
      </c>
      <c r="D24" s="167" t="str">
        <f>IFERROR(VLOOKUP(E24,Préroulés_Indica[],14,FALSE),"-")</f>
        <v>g</v>
      </c>
      <c r="E24" s="418" t="s">
        <v>134</v>
      </c>
      <c r="F24" s="212" t="str">
        <f>IFERROR(VLOOKUP(E24,Préroulés_Indica[],6,FALSE),"-")</f>
        <v>Fleurons</v>
      </c>
      <c r="G24" s="169">
        <f>IFERROR(VLOOKUP(E24,Préroulés_Indica[],16,FALSE),"-")</f>
        <v>17.5</v>
      </c>
      <c r="H24" s="170">
        <v>0.27</v>
      </c>
      <c r="I24" s="187" t="s">
        <v>42</v>
      </c>
      <c r="J24" s="172" t="str">
        <f>IFERROR(VLOOKUP(E24,Préroulés_Indica[],8,FALSE),"")</f>
        <v>- / -</v>
      </c>
      <c r="K24" s="173" t="str">
        <f>IFERROR(VLOOKUP(E24,Préroulés_Indica[],2,FALSE),"-")</f>
        <v>Qc</v>
      </c>
      <c r="M24" s="1435"/>
      <c r="N24" s="1436"/>
      <c r="O24" s="1436"/>
      <c r="P24" s="1436"/>
      <c r="Q24" s="1436"/>
      <c r="R24" s="1436"/>
      <c r="S24" s="1436"/>
      <c r="T24" s="1436"/>
      <c r="U24" s="1437"/>
    </row>
    <row r="25" spans="1:21" ht="23.25" customHeight="1">
      <c r="A25" s="177">
        <f>IFERROR(VLOOKUP(E25,Préroulés_Indica[],11,FALSE),"-")</f>
        <v>7</v>
      </c>
      <c r="B25" s="183" t="str">
        <f>IFERROR(VLOOKUP(E25,Préroulés_Indica[],12,FALSE),"-")</f>
        <v>x</v>
      </c>
      <c r="C25" s="287">
        <f>IFERROR(VLOOKUP(E25,Préroulés_Indica[],13,FALSE),"-")</f>
        <v>0.5</v>
      </c>
      <c r="D25" s="167" t="str">
        <f>IFERROR(VLOOKUP(E25,Préroulés_Indica[],14,FALSE),"-")</f>
        <v>g</v>
      </c>
      <c r="E25" s="418" t="s">
        <v>135</v>
      </c>
      <c r="F25" s="212" t="str">
        <f>IFERROR(VLOOKUP(E25,Préroulés_Indica[],6,FALSE),"-")</f>
        <v>San Rafael '71</v>
      </c>
      <c r="G25" s="169">
        <f>IFERROR(VLOOKUP(E25,Préroulés_Indica[],16,FALSE),"-")</f>
        <v>31.1</v>
      </c>
      <c r="H25" s="170">
        <v>0.26</v>
      </c>
      <c r="I25" s="187" t="s">
        <v>42</v>
      </c>
      <c r="J25" s="172" t="str">
        <f>IFERROR(VLOOKUP(E25,Préroulés_Indica[],8,FALSE),"")</f>
        <v>Fruité / Épicé</v>
      </c>
      <c r="K25" s="173" t="str">
        <f>IFERROR(VLOOKUP(E25,Préroulés_Indica[],2,FALSE),"-")</f>
        <v>-</v>
      </c>
      <c r="M25" s="1435"/>
      <c r="N25" s="1436"/>
      <c r="O25" s="1436"/>
      <c r="P25" s="1436"/>
      <c r="Q25" s="1436"/>
      <c r="R25" s="1436"/>
      <c r="S25" s="1436"/>
      <c r="T25" s="1436"/>
      <c r="U25" s="1437"/>
    </row>
    <row r="26" spans="1:21" ht="23.25" customHeight="1">
      <c r="A26" s="177">
        <f>IFERROR(VLOOKUP(E26,Préroulés_Indica[],11,FALSE),"-")</f>
        <v>7</v>
      </c>
      <c r="B26" s="183" t="str">
        <f>IFERROR(VLOOKUP(E26,Préroulés_Indica[],12,FALSE),"-")</f>
        <v>x</v>
      </c>
      <c r="C26" s="287">
        <f>IFERROR(VLOOKUP(E26,Préroulés_Indica[],13,FALSE),"-")</f>
        <v>0.5</v>
      </c>
      <c r="D26" s="167" t="str">
        <f>IFERROR(VLOOKUP(E26,Préroulés_Indica[],14,FALSE),"-")</f>
        <v>g</v>
      </c>
      <c r="E26" s="418" t="s">
        <v>136</v>
      </c>
      <c r="F26" s="212" t="str">
        <f>IFERROR(VLOOKUP(E26,Préroulés_Indica[],6,FALSE),"-")</f>
        <v>Daily Special</v>
      </c>
      <c r="G26" s="169">
        <f>IFERROR(VLOOKUP(E26,Préroulés_Indica[],16,FALSE),"-")</f>
        <v>24.6</v>
      </c>
      <c r="H26" s="170">
        <v>0.24</v>
      </c>
      <c r="I26" s="187" t="s">
        <v>42</v>
      </c>
      <c r="J26" s="172" t="str">
        <f>IFERROR(VLOOKUP(E26,Préroulés_Indica[],8,FALSE),"")</f>
        <v>Diesel / Épicé</v>
      </c>
      <c r="K26" s="173" t="str">
        <f>IFERROR(VLOOKUP(E26,Préroulés_Indica[],2,FALSE),"-")</f>
        <v>-</v>
      </c>
      <c r="M26" s="1435"/>
      <c r="N26" s="1436"/>
      <c r="O26" s="1436"/>
      <c r="P26" s="1436"/>
      <c r="Q26" s="1436"/>
      <c r="R26" s="1436"/>
      <c r="S26" s="1436"/>
      <c r="T26" s="1436"/>
      <c r="U26" s="1437"/>
    </row>
    <row r="27" spans="1:21" ht="23.25" customHeight="1">
      <c r="A27" s="177">
        <f>IFERROR(VLOOKUP(E27,Préroulés_Indica[],11,FALSE),"-")</f>
        <v>9</v>
      </c>
      <c r="B27" s="183" t="str">
        <f>IFERROR(VLOOKUP(E27,Préroulés_Indica[],12,FALSE),"-")</f>
        <v>x</v>
      </c>
      <c r="C27" s="287">
        <f>IFERROR(VLOOKUP(E27,Préroulés_Indica[],13,FALSE),"-")</f>
        <v>0.45</v>
      </c>
      <c r="D27" s="167" t="str">
        <f>IFERROR(VLOOKUP(E27,Préroulés_Indica[],14,FALSE),"-")</f>
        <v>g</v>
      </c>
      <c r="E27" s="418" t="s">
        <v>137</v>
      </c>
      <c r="F27" s="212" t="str">
        <f>IFERROR(VLOOKUP(E27,Préroulés_Indica[],6,FALSE),"-")</f>
        <v>Bleuh</v>
      </c>
      <c r="G27" s="169">
        <f>IFERROR(VLOOKUP(E27,Préroulés_Indica[],16,FALSE),"-")</f>
        <v>30</v>
      </c>
      <c r="H27" s="170">
        <v>0.28000000000000003</v>
      </c>
      <c r="I27" s="187" t="s">
        <v>42</v>
      </c>
      <c r="J27" s="172" t="str">
        <f>IFERROR(VLOOKUP(E27,Préroulés_Indica[],8,FALSE),"")</f>
        <v>- / -</v>
      </c>
      <c r="K27" s="173" t="str">
        <f>IFERROR(VLOOKUP(E27,Préroulés_Indica[],2,FALSE),"-")</f>
        <v>Qc</v>
      </c>
      <c r="M27" s="1435"/>
      <c r="N27" s="1436"/>
      <c r="O27" s="1436"/>
      <c r="P27" s="1436"/>
      <c r="Q27" s="1436"/>
      <c r="R27" s="1436"/>
      <c r="S27" s="1436"/>
      <c r="T27" s="1436"/>
      <c r="U27" s="1437"/>
    </row>
    <row r="28" spans="1:21" ht="23.25" customHeight="1">
      <c r="A28" s="177">
        <f>IFERROR(VLOOKUP(E28,Préroulés_Indica[],11,FALSE),"-")</f>
        <v>10</v>
      </c>
      <c r="B28" s="183" t="str">
        <f>IFERROR(VLOOKUP(E28,Préroulés_Indica[],12,FALSE),"-")</f>
        <v>x</v>
      </c>
      <c r="C28" s="287">
        <f>IFERROR(VLOOKUP(E28,Préroulés_Indica[],13,FALSE),"-")</f>
        <v>0.35</v>
      </c>
      <c r="D28" s="167" t="str">
        <f>IFERROR(VLOOKUP(E28,Préroulés_Indica[],14,FALSE),"-")</f>
        <v>g</v>
      </c>
      <c r="E28" s="418" t="s">
        <v>138</v>
      </c>
      <c r="F28" s="212" t="str">
        <f>IFERROR(VLOOKUP(E28,Préroulés_Indica[],6,FALSE),"-")</f>
        <v>Spinach</v>
      </c>
      <c r="G28" s="169">
        <f>IFERROR(VLOOKUP(E28,Préroulés_Indica[],16,FALSE),"-")</f>
        <v>24.5</v>
      </c>
      <c r="H28" s="170">
        <v>0.26</v>
      </c>
      <c r="I28" s="187" t="s">
        <v>42</v>
      </c>
      <c r="J28" s="172" t="str">
        <f>IFERROR(VLOOKUP(E28,Préroulés_Indica[],8,FALSE),"")</f>
        <v>Sucré / Fruité</v>
      </c>
      <c r="K28" s="173" t="str">
        <f>IFERROR(VLOOKUP(E28,Préroulés_Indica[],2,FALSE),"-")</f>
        <v>-</v>
      </c>
      <c r="M28" s="1435"/>
      <c r="N28" s="1436"/>
      <c r="O28" s="1436"/>
      <c r="P28" s="1436"/>
      <c r="Q28" s="1436"/>
      <c r="R28" s="1436"/>
      <c r="S28" s="1436"/>
      <c r="T28" s="1436"/>
      <c r="U28" s="1437"/>
    </row>
    <row r="29" spans="1:21" ht="23.25" customHeight="1">
      <c r="A29" s="177">
        <f>IFERROR(VLOOKUP(E29,Préroulés_Indica[],11,FALSE),"-")</f>
        <v>10</v>
      </c>
      <c r="B29" s="183" t="str">
        <f>IFERROR(VLOOKUP(E29,Préroulés_Indica[],12,FALSE),"-")</f>
        <v>x</v>
      </c>
      <c r="C29" s="287">
        <f>IFERROR(VLOOKUP(E29,Préroulés_Indica[],13,FALSE),"-")</f>
        <v>0.35</v>
      </c>
      <c r="D29" s="167" t="str">
        <f>IFERROR(VLOOKUP(E29,Préroulés_Indica[],14,FALSE),"-")</f>
        <v>g</v>
      </c>
      <c r="E29" s="418" t="s">
        <v>139</v>
      </c>
      <c r="F29" s="212" t="str">
        <f>IFERROR(VLOOKUP(E29,Préroulés_Indica[],6,FALSE),"-")</f>
        <v>Original Stash</v>
      </c>
      <c r="G29" s="474">
        <f>IFERROR(VLOOKUP(E29,Préroulés_Indica[],16,FALSE),"-")</f>
        <v>28.1</v>
      </c>
      <c r="H29" s="170">
        <v>0.22</v>
      </c>
      <c r="I29" s="187" t="s">
        <v>42</v>
      </c>
      <c r="J29" s="172" t="str">
        <f>IFERROR(VLOOKUP(E29,Préroulés_Indica[],8,FALSE),"")</f>
        <v xml:space="preserve">Mouffette / </v>
      </c>
      <c r="K29" s="284" t="str">
        <f>IFERROR(VLOOKUP(E29,Préroulés_Indica[],2,FALSE),"-")</f>
        <v>Qc</v>
      </c>
      <c r="M29" s="1435"/>
      <c r="N29" s="1436"/>
      <c r="O29" s="1436"/>
      <c r="P29" s="1436"/>
      <c r="Q29" s="1436"/>
      <c r="R29" s="1436"/>
      <c r="S29" s="1436"/>
      <c r="T29" s="1436"/>
      <c r="U29" s="1437"/>
    </row>
    <row r="30" spans="1:21" ht="23.25" customHeight="1">
      <c r="A30" s="177">
        <f>IFERROR(VLOOKUP(E30,Préroulés_Indica[],11,FALSE),"-")</f>
        <v>10</v>
      </c>
      <c r="B30" s="183" t="str">
        <f>IFERROR(VLOOKUP(E30,Préroulés_Indica[],12,FALSE),"-")</f>
        <v>x</v>
      </c>
      <c r="C30" s="287">
        <f>IFERROR(VLOOKUP(E30,Préroulés_Indica[],13,FALSE),"-")</f>
        <v>0.35</v>
      </c>
      <c r="D30" s="167" t="str">
        <f>IFERROR(VLOOKUP(E30,Préroulés_Indica[],14,FALSE),"-")</f>
        <v>g</v>
      </c>
      <c r="E30" s="418" t="s">
        <v>140</v>
      </c>
      <c r="F30" s="212" t="str">
        <f>IFERROR(VLOOKUP(E30,Préroulés_Indica[],6,FALSE),"-")</f>
        <v>Color Cannabis</v>
      </c>
      <c r="G30" s="169">
        <f>IFERROR(VLOOKUP(E30,Préroulés_Indica[],16,FALSE),"-")</f>
        <v>22.2</v>
      </c>
      <c r="H30" s="170">
        <v>0.2</v>
      </c>
      <c r="I30" s="187" t="s">
        <v>42</v>
      </c>
      <c r="J30" s="172" t="str">
        <f>IFERROR(VLOOKUP(E30,Préroulés_Indica[],8,FALSE),"")</f>
        <v>Fruité / Floral</v>
      </c>
      <c r="K30" s="173" t="str">
        <f>IFERROR(VLOOKUP(E30,Préroulés_Indica[],2,FALSE),"-")</f>
        <v>-</v>
      </c>
      <c r="M30" s="1435"/>
      <c r="N30" s="1436"/>
      <c r="O30" s="1436"/>
      <c r="P30" s="1436"/>
      <c r="Q30" s="1436"/>
      <c r="R30" s="1436"/>
      <c r="S30" s="1436"/>
      <c r="T30" s="1436"/>
      <c r="U30" s="1437"/>
    </row>
    <row r="31" spans="1:21" ht="23.25" customHeight="1">
      <c r="A31" s="177">
        <f>IFERROR(VLOOKUP(E31,Préroulés_Indica[],11,FALSE),"-")</f>
        <v>10</v>
      </c>
      <c r="B31" s="183" t="str">
        <f>IFERROR(VLOOKUP(E31,Préroulés_Indica[],12,FALSE),"-")</f>
        <v>x</v>
      </c>
      <c r="C31" s="287">
        <f>IFERROR(VLOOKUP(E31,Préroulés_Indica[],13,FALSE),"-")</f>
        <v>0.35</v>
      </c>
      <c r="D31" s="167" t="str">
        <f>IFERROR(VLOOKUP(E31,Préroulés_Indica[],14,FALSE),"-")</f>
        <v>g</v>
      </c>
      <c r="E31" s="418" t="s">
        <v>141</v>
      </c>
      <c r="F31" s="212" t="str">
        <f>IFERROR(VLOOKUP(E31,Préroulés_Indica[],6,FALSE),"-")</f>
        <v>Vert</v>
      </c>
      <c r="G31" s="283">
        <f>IFERROR(VLOOKUP(E31,Préroulés_Indica[],16,FALSE),"-")</f>
        <v>29.2</v>
      </c>
      <c r="H31" s="170">
        <v>0.04</v>
      </c>
      <c r="I31" s="187">
        <v>0.12</v>
      </c>
      <c r="J31" s="172" t="str">
        <f>IFERROR(VLOOKUP(E31,Préroulés_Indica[],8,FALSE),"")</f>
        <v>Sucré / Fruité</v>
      </c>
      <c r="K31" s="173" t="str">
        <f>IFERROR(VLOOKUP(E31,Préroulés_Indica[],2,FALSE),"-")</f>
        <v>Qc</v>
      </c>
      <c r="M31" s="1435"/>
      <c r="N31" s="1436"/>
      <c r="O31" s="1436"/>
      <c r="P31" s="1436"/>
      <c r="Q31" s="1436"/>
      <c r="R31" s="1436"/>
      <c r="S31" s="1436"/>
      <c r="T31" s="1436"/>
      <c r="U31" s="1437"/>
    </row>
    <row r="32" spans="1:21" ht="23.25" customHeight="1">
      <c r="A32" s="177">
        <f>IFERROR(VLOOKUP(E32,Préroulés_Indica[],11,FALSE),"-")</f>
        <v>12</v>
      </c>
      <c r="B32" s="183" t="str">
        <f>IFERROR(VLOOKUP(E32,Préroulés_Indica[],12,FALSE),"-")</f>
        <v>x</v>
      </c>
      <c r="C32" s="287">
        <f>IFERROR(VLOOKUP(E32,Préroulés_Indica[],13,FALSE),"-")</f>
        <v>0.5</v>
      </c>
      <c r="D32" s="167" t="str">
        <f>IFERROR(VLOOKUP(E32,Préroulés_Indica[],14,FALSE),"-")</f>
        <v>g</v>
      </c>
      <c r="E32" s="418" t="s">
        <v>57</v>
      </c>
      <c r="F32" s="212" t="str">
        <f>IFERROR(VLOOKUP(E32,Préroulés_Indica[],6,FALSE),"-")</f>
        <v>QcGoldtech</v>
      </c>
      <c r="G32" s="283">
        <f>IFERROR(VLOOKUP(E32,Préroulés_Indica[],16,FALSE),"-")</f>
        <v>49.7</v>
      </c>
      <c r="H32" s="170">
        <v>0.22</v>
      </c>
      <c r="I32" s="187" t="s">
        <v>42</v>
      </c>
      <c r="J32" s="172" t="str">
        <f>IFERROR(VLOOKUP(E32,Préroulés_Indica[],8,FALSE),"")</f>
        <v>Terreux / Sucré</v>
      </c>
      <c r="K32" s="173" t="str">
        <f>IFERROR(VLOOKUP(E32,Préroulés_Indica[],2,FALSE),"-")</f>
        <v>Qc</v>
      </c>
      <c r="M32" s="1435"/>
      <c r="N32" s="1436"/>
      <c r="O32" s="1436"/>
      <c r="P32" s="1436"/>
      <c r="Q32" s="1436"/>
      <c r="R32" s="1436"/>
      <c r="S32" s="1436"/>
      <c r="T32" s="1436"/>
      <c r="U32" s="1437"/>
    </row>
    <row r="33" spans="1:21" ht="23.25" customHeight="1">
      <c r="A33" s="177">
        <f>IFERROR(VLOOKUP(E33,Préroulés_Indica[],11,FALSE),"-")</f>
        <v>12</v>
      </c>
      <c r="B33" s="183" t="str">
        <f>IFERROR(VLOOKUP(E33,Préroulés_Indica[],12,FALSE),"-")</f>
        <v>x</v>
      </c>
      <c r="C33" s="287">
        <f>IFERROR(VLOOKUP(E33,Préroulés_Indica[],13,FALSE),"-")</f>
        <v>0.5</v>
      </c>
      <c r="D33" s="167" t="str">
        <f>IFERROR(VLOOKUP(E33,Préroulés_Indica[],14,FALSE),"-")</f>
        <v>g</v>
      </c>
      <c r="E33" s="418" t="s">
        <v>58</v>
      </c>
      <c r="F33" s="212" t="str">
        <f>IFERROR(VLOOKUP(E33,Préroulés_Indica[],6,FALSE),"-")</f>
        <v>Hexo Plus</v>
      </c>
      <c r="G33" s="474">
        <f>IFERROR(VLOOKUP(E33,Préroulés_Indica[],16,FALSE),"-")</f>
        <v>46.7</v>
      </c>
      <c r="H33" s="170">
        <v>0.22</v>
      </c>
      <c r="I33" s="187" t="s">
        <v>42</v>
      </c>
      <c r="J33" s="172" t="str">
        <f>IFERROR(VLOOKUP(E33,Préroulés_Indica[],8,FALSE),"")</f>
        <v>Fruité / Épicé</v>
      </c>
      <c r="K33" s="284" t="str">
        <f>IFERROR(VLOOKUP(E33,Préroulés_Indica[],2,FALSE),"-")</f>
        <v>Qc</v>
      </c>
      <c r="M33" s="1435"/>
      <c r="N33" s="1436"/>
      <c r="O33" s="1436"/>
      <c r="P33" s="1436"/>
      <c r="Q33" s="1436"/>
      <c r="R33" s="1436"/>
      <c r="S33" s="1436"/>
      <c r="T33" s="1436"/>
      <c r="U33" s="1437"/>
    </row>
    <row r="34" spans="1:21" ht="23.25" customHeight="1">
      <c r="A34" s="998">
        <f>IFERROR(VLOOKUP(E34,Préroulés_Indica[],11,FALSE),"-")</f>
        <v>14</v>
      </c>
      <c r="B34" s="183" t="str">
        <f>IFERROR(VLOOKUP(E34,Préroulés_Indica[],12,FALSE),"-")</f>
        <v>x</v>
      </c>
      <c r="C34" s="287">
        <f>IFERROR(VLOOKUP(E34,Préroulés_Indica[],13,FALSE),"-")</f>
        <v>0.5</v>
      </c>
      <c r="D34" s="167" t="str">
        <f>IFERROR(VLOOKUP(E34,Préroulés_Indica[],14,FALSE),"-")</f>
        <v>g</v>
      </c>
      <c r="E34" s="418" t="s">
        <v>142</v>
      </c>
      <c r="F34" s="212" t="str">
        <f>IFERROR(VLOOKUP(E34,Préroulés_Indica[],6,FALSE),"-")</f>
        <v>Shred</v>
      </c>
      <c r="G34" s="474">
        <f>IFERROR(VLOOKUP(E34,Préroulés_Indica[],16,FALSE),"-")</f>
        <v>43.9</v>
      </c>
      <c r="H34" s="170">
        <v>0.25</v>
      </c>
      <c r="I34" s="187" t="s">
        <v>42</v>
      </c>
      <c r="J34" s="172" t="str">
        <f>IFERROR(VLOOKUP(E34,Préroulés_Indica[],8,FALSE),"")</f>
        <v>Diesel / Moufette</v>
      </c>
      <c r="K34" s="284" t="str">
        <f>IFERROR(VLOOKUP(E34,Préroulés_Indica[],2,FALSE),"-")</f>
        <v>-</v>
      </c>
      <c r="M34" s="1435"/>
      <c r="N34" s="1436"/>
      <c r="O34" s="1436"/>
      <c r="P34" s="1436"/>
      <c r="Q34" s="1436"/>
      <c r="R34" s="1436"/>
      <c r="S34" s="1436"/>
      <c r="T34" s="1436"/>
      <c r="U34" s="1437"/>
    </row>
    <row r="35" spans="1:21" ht="23.25" customHeight="1">
      <c r="A35" s="177">
        <f>IFERROR(VLOOKUP(E35,Préroulés_Indica[],11,FALSE),"-")</f>
        <v>20</v>
      </c>
      <c r="B35" s="183" t="str">
        <f>IFERROR(VLOOKUP(E35,Préroulés_Indica[],12,FALSE),"-")</f>
        <v>x</v>
      </c>
      <c r="C35" s="287">
        <f>IFERROR(VLOOKUP(E35,Préroulés_Indica[],13,FALSE),"-")</f>
        <v>0.35</v>
      </c>
      <c r="D35" s="167" t="str">
        <f>IFERROR(VLOOKUP(E35,Préroulés_Indica[],14,FALSE),"-")</f>
        <v>g</v>
      </c>
      <c r="E35" s="418" t="s">
        <v>143</v>
      </c>
      <c r="F35" s="212" t="str">
        <f>IFERROR(VLOOKUP(E35,Préroulés_Indica[],6,FALSE),"-")</f>
        <v>OMY</v>
      </c>
      <c r="G35" s="474">
        <f>IFERROR(VLOOKUP(E35,Préroulés_Indica[],16,FALSE),"-")</f>
        <v>64.099999999999994</v>
      </c>
      <c r="H35" s="170">
        <v>0.25</v>
      </c>
      <c r="I35" s="187" t="s">
        <v>42</v>
      </c>
      <c r="J35" s="172" t="str">
        <f>IFERROR(VLOOKUP(E35,Préroulés_Indica[],8,FALSE),"")</f>
        <v>Citronné / Épicé</v>
      </c>
      <c r="K35" s="284" t="str">
        <f>IFERROR(VLOOKUP(E35,Préroulés_Indica[],2,FALSE),"-")</f>
        <v>Qc</v>
      </c>
      <c r="M35" s="1435"/>
      <c r="N35" s="1436"/>
      <c r="O35" s="1436"/>
      <c r="P35" s="1436"/>
      <c r="Q35" s="1436"/>
      <c r="R35" s="1436"/>
      <c r="S35" s="1436"/>
      <c r="T35" s="1436"/>
      <c r="U35" s="1437"/>
    </row>
    <row r="36" spans="1:21" ht="23.25" customHeight="1">
      <c r="A36" s="998" t="str">
        <f>IFERROR(VLOOKUP(E36,Préroulés_Indica[],11,FALSE),"-")</f>
        <v>-</v>
      </c>
      <c r="B36" s="183" t="str">
        <f>IFERROR(VLOOKUP(E36,Préroulés_Indica[],12,FALSE),"-")</f>
        <v>-</v>
      </c>
      <c r="C36" s="166" t="str">
        <f>IFERROR(VLOOKUP(E36,Préroulés_Indica[],13,FALSE),"-")</f>
        <v>-</v>
      </c>
      <c r="D36" s="197" t="str">
        <f>IFERROR(VLOOKUP(E36,Préroulés_Indica[],14,FALSE),"-")</f>
        <v>-</v>
      </c>
      <c r="E36" s="418"/>
      <c r="F36" s="212" t="str">
        <f>IFERROR(VLOOKUP(E36,Préroulés_Indica[],6,FALSE),"-")</f>
        <v>-</v>
      </c>
      <c r="G36" s="1261" t="str">
        <f>IFERROR(VLOOKUP(E36,Préroulés_Indica[],16,FALSE),"-")</f>
        <v>-</v>
      </c>
      <c r="H36" s="170"/>
      <c r="I36" s="187"/>
      <c r="J36" s="1262" t="str">
        <f>IFERROR(VLOOKUP(E36,Préroulés_Indica[],8,FALSE),"")</f>
        <v/>
      </c>
      <c r="K36" s="1263" t="str">
        <f>IFERROR(VLOOKUP(E36,Préroulés_Indica[],2,FALSE),"-")</f>
        <v>-</v>
      </c>
      <c r="M36" s="1435"/>
      <c r="N36" s="1436"/>
      <c r="O36" s="1436"/>
      <c r="P36" s="1436"/>
      <c r="Q36" s="1436"/>
      <c r="R36" s="1436"/>
      <c r="S36" s="1436"/>
      <c r="T36" s="1436"/>
      <c r="U36" s="1437"/>
    </row>
    <row r="37" spans="1:21" ht="23.25" hidden="1" customHeight="1">
      <c r="A37" s="177" t="str">
        <f>IFERROR(VLOOKUP(E37,Préroulés_Indica[],11,FALSE),"-")</f>
        <v>-</v>
      </c>
      <c r="B37" s="183" t="str">
        <f>IFERROR(VLOOKUP(E37,Préroulés_Indica[],12,FALSE),"-")</f>
        <v>-</v>
      </c>
      <c r="C37" s="287" t="str">
        <f>IFERROR(VLOOKUP(E37,Préroulés_Indica[],13,FALSE),"-")</f>
        <v>-</v>
      </c>
      <c r="D37" s="167" t="str">
        <f>IFERROR(VLOOKUP(E37,Préroulés_Indica[],14,FALSE),"-")</f>
        <v>-</v>
      </c>
      <c r="E37" s="418" t="s">
        <v>288</v>
      </c>
      <c r="F37" s="212" t="str">
        <f>IFERROR(VLOOKUP(E37,Préroulés_Indica[],6,FALSE),"-")</f>
        <v>-</v>
      </c>
      <c r="G37" s="169" t="str">
        <f>IFERROR(VLOOKUP(E37,Préroulés_Indica[],16,FALSE),"-")</f>
        <v>-</v>
      </c>
      <c r="H37" s="170">
        <v>0.2</v>
      </c>
      <c r="I37" s="181" t="s">
        <v>42</v>
      </c>
      <c r="J37" s="172" t="str">
        <f>IFERROR(VLOOKUP(E37,Préroulés_Indica[],8,FALSE),"")</f>
        <v/>
      </c>
      <c r="K37" s="173" t="str">
        <f>IFERROR(VLOOKUP(E37,Préroulés_Indica[],2,FALSE),"-")</f>
        <v>-</v>
      </c>
      <c r="M37" s="1435"/>
      <c r="N37" s="1436"/>
      <c r="O37" s="1436"/>
      <c r="P37" s="1436"/>
      <c r="Q37" s="1436"/>
      <c r="R37" s="1436"/>
      <c r="S37" s="1436"/>
      <c r="T37" s="1436"/>
      <c r="U37" s="1437"/>
    </row>
    <row r="38" spans="1:21" ht="23.25" hidden="1" customHeight="1">
      <c r="A38" s="177" t="str">
        <f>IFERROR(VLOOKUP(E38,Préroulés_Indica[],11,FALSE),"-")</f>
        <v>-</v>
      </c>
      <c r="B38" s="183" t="str">
        <f>IFERROR(VLOOKUP(E38,Préroulés_Indica[],12,FALSE),"-")</f>
        <v>-</v>
      </c>
      <c r="C38" s="287" t="str">
        <f>IFERROR(VLOOKUP(E38,Préroulés_Indica[],13,FALSE),"-")</f>
        <v>-</v>
      </c>
      <c r="D38" s="167" t="str">
        <f>IFERROR(VLOOKUP(E38,Préroulés_Indica[],14,FALSE),"-")</f>
        <v>-</v>
      </c>
      <c r="E38" s="418" t="s">
        <v>289</v>
      </c>
      <c r="F38" s="212" t="str">
        <f>IFERROR(VLOOKUP(E38,Préroulés_Indica[],6,FALSE),"-")</f>
        <v>-</v>
      </c>
      <c r="G38" s="474" t="str">
        <f>IFERROR(VLOOKUP(E38,Préroulés_Indica[],16,FALSE),"-")</f>
        <v>-</v>
      </c>
      <c r="H38" s="170">
        <v>0.23</v>
      </c>
      <c r="I38" s="187" t="s">
        <v>42</v>
      </c>
      <c r="J38" s="172" t="str">
        <f>IFERROR(VLOOKUP(E38,Préroulés_Indica[],8,FALSE),"")</f>
        <v/>
      </c>
      <c r="K38" s="284" t="str">
        <f>IFERROR(VLOOKUP(E38,Préroulés_Indica[],2,FALSE),"-")</f>
        <v>-</v>
      </c>
      <c r="M38" s="1435"/>
      <c r="N38" s="1436"/>
      <c r="O38" s="1436"/>
      <c r="P38" s="1436"/>
      <c r="Q38" s="1436"/>
      <c r="R38" s="1436"/>
      <c r="S38" s="1436"/>
      <c r="T38" s="1436"/>
      <c r="U38" s="1437"/>
    </row>
    <row r="39" spans="1:21" ht="23.25" customHeight="1" thickBot="1">
      <c r="A39" s="15"/>
      <c r="B39" s="22"/>
      <c r="C39" s="44"/>
      <c r="D39" s="7"/>
      <c r="E39" s="7"/>
      <c r="F39" s="29"/>
      <c r="G39" s="29"/>
      <c r="H39" s="3"/>
      <c r="M39" s="1435">
        <v>77090</v>
      </c>
      <c r="N39" s="1436"/>
      <c r="O39" s="1436"/>
      <c r="P39" s="1436"/>
      <c r="Q39" s="1436"/>
      <c r="R39" s="1436"/>
      <c r="S39" s="1436"/>
      <c r="T39" s="1436"/>
      <c r="U39" s="1437"/>
    </row>
    <row r="40" spans="1:21" ht="34.5" thickBot="1">
      <c r="A40" s="1358" t="s">
        <v>59</v>
      </c>
      <c r="B40" s="1359"/>
      <c r="C40" s="1359"/>
      <c r="D40" s="1359"/>
      <c r="E40" s="1359"/>
      <c r="F40" s="1359"/>
      <c r="G40" s="1359"/>
      <c r="H40" s="1359"/>
      <c r="I40" s="1359"/>
      <c r="J40" s="1359"/>
      <c r="K40" s="1360"/>
      <c r="M40" s="1435"/>
      <c r="N40" s="1436"/>
      <c r="O40" s="1436"/>
      <c r="P40" s="1436"/>
      <c r="Q40" s="1436"/>
      <c r="R40" s="1436"/>
      <c r="S40" s="1436"/>
      <c r="T40" s="1436"/>
      <c r="U40" s="1437"/>
    </row>
    <row r="41" spans="1:21" ht="19.5" customHeight="1" thickBot="1">
      <c r="A41" s="1339" t="s">
        <v>28</v>
      </c>
      <c r="B41" s="1340"/>
      <c r="C41" s="1340"/>
      <c r="D41" s="1341"/>
      <c r="E41" s="91" t="s">
        <v>29</v>
      </c>
      <c r="F41" s="91" t="s">
        <v>30</v>
      </c>
      <c r="G41" s="92" t="s">
        <v>31</v>
      </c>
      <c r="H41" s="114" t="s">
        <v>32</v>
      </c>
      <c r="I41" s="92" t="s">
        <v>33</v>
      </c>
      <c r="J41" s="92" t="s">
        <v>34</v>
      </c>
      <c r="K41" s="119" t="s">
        <v>35</v>
      </c>
      <c r="M41" s="1435"/>
      <c r="N41" s="1436"/>
      <c r="O41" s="1436"/>
      <c r="P41" s="1436"/>
      <c r="Q41" s="1436"/>
      <c r="R41" s="1436"/>
      <c r="S41" s="1436"/>
      <c r="T41" s="1436"/>
      <c r="U41" s="1437"/>
    </row>
    <row r="42" spans="1:21" ht="9.75" hidden="1" customHeight="1">
      <c r="A42" s="225" t="s">
        <v>36</v>
      </c>
      <c r="B42" s="226" t="s">
        <v>37</v>
      </c>
      <c r="C42" s="227" t="s">
        <v>38</v>
      </c>
      <c r="D42" s="420" t="s">
        <v>39</v>
      </c>
      <c r="E42" s="222" t="s">
        <v>29</v>
      </c>
      <c r="F42" s="223" t="s">
        <v>40</v>
      </c>
      <c r="G42" s="224" t="s">
        <v>31</v>
      </c>
      <c r="H42" s="421" t="s">
        <v>32</v>
      </c>
      <c r="I42" s="113" t="s">
        <v>33</v>
      </c>
      <c r="J42" s="113" t="s">
        <v>34</v>
      </c>
      <c r="K42" s="37" t="s">
        <v>35</v>
      </c>
      <c r="M42" s="1435"/>
      <c r="N42" s="1436"/>
      <c r="O42" s="1436"/>
      <c r="P42" s="1436"/>
      <c r="Q42" s="1436"/>
      <c r="R42" s="1436"/>
      <c r="S42" s="1436"/>
      <c r="T42" s="1436"/>
      <c r="U42" s="1437"/>
    </row>
    <row r="43" spans="1:21" ht="24" customHeight="1">
      <c r="A43" s="177">
        <f>IFERROR(VLOOKUP(E43,Préroulés_Sativa[],11,FALSE),"-")</f>
        <v>1</v>
      </c>
      <c r="B43" s="183" t="str">
        <f>IFERROR(VLOOKUP(E43,Préroulés_Sativa[],12,FALSE),"-")</f>
        <v>x</v>
      </c>
      <c r="C43" s="179">
        <f>IFERROR(VLOOKUP(E43,Préroulés_Sativa[],13,FALSE),"-")</f>
        <v>1</v>
      </c>
      <c r="D43" s="167" t="str">
        <f>IFERROR(VLOOKUP(E43,Préroulés_Sativa[],14,FALSE),"-")</f>
        <v>g</v>
      </c>
      <c r="E43" s="198" t="s">
        <v>144</v>
      </c>
      <c r="F43" s="422" t="str">
        <f>IFERROR(VLOOKUP(E43,Préroulés_Sativa[],6,FALSE),"-")</f>
        <v>Bon Jak</v>
      </c>
      <c r="G43" s="231">
        <f>IFERROR(VLOOKUP(E43,Préroulés_Sativa[],16,FALSE),"-")</f>
        <v>7.9</v>
      </c>
      <c r="H43" s="187">
        <v>0.25</v>
      </c>
      <c r="I43" s="170" t="s">
        <v>42</v>
      </c>
      <c r="J43" s="229" t="str">
        <f>IFERROR(VLOOKUP(E43,Préroulés_Sativa[],8,FALSE),"-")</f>
        <v>Citronné / Fruité</v>
      </c>
      <c r="K43" s="506" t="str">
        <f>IFERROR(VLOOKUP(E43,Préroulés_Sativa[],2,FALSE),"-")</f>
        <v>-</v>
      </c>
      <c r="M43" s="1435"/>
      <c r="N43" s="1436"/>
      <c r="O43" s="1436"/>
      <c r="P43" s="1436"/>
      <c r="Q43" s="1436"/>
      <c r="R43" s="1436"/>
      <c r="S43" s="1436"/>
      <c r="T43" s="1436"/>
      <c r="U43" s="1437"/>
    </row>
    <row r="44" spans="1:21" ht="24" customHeight="1">
      <c r="A44" s="177">
        <f>IFERROR(VLOOKUP(E44,Préroulés_Sativa[],11,FALSE),"-")</f>
        <v>1</v>
      </c>
      <c r="B44" s="183" t="str">
        <f>IFERROR(VLOOKUP(E44,Préroulés_Sativa[],12,FALSE),"-")</f>
        <v>x</v>
      </c>
      <c r="C44" s="179">
        <f>IFERROR(VLOOKUP(E44,Préroulés_Sativa[],13,FALSE),"-")</f>
        <v>1</v>
      </c>
      <c r="D44" s="167" t="str">
        <f>IFERROR(VLOOKUP(E44,Préroulés_Sativa[],14,FALSE),"-")</f>
        <v>g</v>
      </c>
      <c r="E44" s="198" t="s">
        <v>60</v>
      </c>
      <c r="F44" s="422" t="str">
        <f>IFERROR(VLOOKUP(E44,Préroulés_Sativa[],6,FALSE),"-")</f>
        <v>Good Supply</v>
      </c>
      <c r="G44" s="231">
        <f>IFERROR(VLOOKUP(E44,Préroulés_Sativa[],16,FALSE),"-")</f>
        <v>8.6</v>
      </c>
      <c r="H44" s="187">
        <v>0.22</v>
      </c>
      <c r="I44" s="170" t="s">
        <v>42</v>
      </c>
      <c r="J44" s="229" t="str">
        <f>IFERROR(VLOOKUP(E44,Préroulés_Sativa[],8,FALSE),"-")</f>
        <v>Citronné / Terreux</v>
      </c>
      <c r="K44" s="506" t="str">
        <f>IFERROR(VLOOKUP(E44,Préroulés_Sativa[],2,FALSE),"-")</f>
        <v>-</v>
      </c>
      <c r="M44" s="1435"/>
      <c r="N44" s="1436"/>
      <c r="O44" s="1436"/>
      <c r="P44" s="1436"/>
      <c r="Q44" s="1436"/>
      <c r="R44" s="1436"/>
      <c r="S44" s="1436"/>
      <c r="T44" s="1436"/>
      <c r="U44" s="1437"/>
    </row>
    <row r="45" spans="1:21" ht="24" customHeight="1">
      <c r="A45" s="177">
        <f>IFERROR(VLOOKUP(E45,Préroulés_Sativa[],11,FALSE),"-")</f>
        <v>2</v>
      </c>
      <c r="B45" s="183" t="str">
        <f>IFERROR(VLOOKUP(E45,Préroulés_Sativa[],12,FALSE),"-")</f>
        <v>x</v>
      </c>
      <c r="C45" s="287">
        <f>IFERROR(VLOOKUP(E45,Préroulés_Sativa[],13,FALSE),"-")</f>
        <v>0.5</v>
      </c>
      <c r="D45" s="167" t="str">
        <f>IFERROR(VLOOKUP(E45,Préroulés_Sativa[],14,FALSE),"-")</f>
        <v>g</v>
      </c>
      <c r="E45" s="198" t="s">
        <v>145</v>
      </c>
      <c r="F45" s="422" t="str">
        <f>IFERROR(VLOOKUP(E45,Préroulés_Sativa[],6,FALSE),"-")</f>
        <v>Blakh</v>
      </c>
      <c r="G45" s="231">
        <f>IFERROR(VLOOKUP(E45,Préroulés_Sativa[],16,FALSE),"-")</f>
        <v>12.1</v>
      </c>
      <c r="H45" s="187">
        <v>0.28999999999999998</v>
      </c>
      <c r="I45" s="170" t="s">
        <v>42</v>
      </c>
      <c r="J45" s="229" t="str">
        <f>IFERROR(VLOOKUP(E45,Préroulés_Sativa[],8,FALSE),"-")</f>
        <v>- / -</v>
      </c>
      <c r="K45" s="742" t="str">
        <f>IFERROR(VLOOKUP(E45,Préroulés_Sativa[],2,FALSE),"-")</f>
        <v>Qc</v>
      </c>
      <c r="M45" s="1435"/>
      <c r="N45" s="1436"/>
      <c r="O45" s="1436"/>
      <c r="P45" s="1436"/>
      <c r="Q45" s="1436"/>
      <c r="R45" s="1436"/>
      <c r="S45" s="1436"/>
      <c r="T45" s="1436"/>
      <c r="U45" s="1437"/>
    </row>
    <row r="46" spans="1:21" ht="24" customHeight="1">
      <c r="A46" s="177">
        <f>IFERROR(VLOOKUP(E46,Préroulés_Sativa[],11,FALSE),"-")</f>
        <v>2</v>
      </c>
      <c r="B46" s="183" t="str">
        <f>IFERROR(VLOOKUP(E46,Préroulés_Sativa[],12,FALSE),"-")</f>
        <v>x</v>
      </c>
      <c r="C46" s="179">
        <f>IFERROR(VLOOKUP(E46,Préroulés_Sativa[],13,FALSE),"-")</f>
        <v>0.5</v>
      </c>
      <c r="D46" s="167" t="str">
        <f>IFERROR(VLOOKUP(E46,Préroulés_Sativa[],14,FALSE),"-")</f>
        <v>g</v>
      </c>
      <c r="E46" s="198" t="s">
        <v>146</v>
      </c>
      <c r="F46" s="422" t="str">
        <f>IFERROR(VLOOKUP(E46,Préroulés_Sativa[],6,FALSE),"-")</f>
        <v>7ACRES</v>
      </c>
      <c r="G46" s="231">
        <f>IFERROR(VLOOKUP(E46,Préroulés_Sativa[],16,FALSE),"-")</f>
        <v>9.5</v>
      </c>
      <c r="H46" s="187">
        <v>0.18</v>
      </c>
      <c r="I46" s="170" t="s">
        <v>42</v>
      </c>
      <c r="J46" s="229" t="str">
        <f>IFERROR(VLOOKUP(E46,Préroulés_Sativa[],8,FALSE),"-")</f>
        <v>Sucré / Épicé</v>
      </c>
      <c r="K46" s="506" t="str">
        <f>IFERROR(VLOOKUP(E46,Préroulés_Sativa[],2,FALSE),"-")</f>
        <v>-</v>
      </c>
      <c r="M46" s="1435"/>
      <c r="N46" s="1436"/>
      <c r="O46" s="1436"/>
      <c r="P46" s="1436"/>
      <c r="Q46" s="1436"/>
      <c r="R46" s="1436"/>
      <c r="S46" s="1436"/>
      <c r="T46" s="1436"/>
      <c r="U46" s="1437"/>
    </row>
    <row r="47" spans="1:21" ht="24" customHeight="1">
      <c r="A47" s="177">
        <f>IFERROR(VLOOKUP(E47,Préroulés_Sativa[],11,FALSE),"-")</f>
        <v>3</v>
      </c>
      <c r="B47" s="183" t="str">
        <f>IFERROR(VLOOKUP(E47,Préroulés_Sativa[],12,FALSE),"-")</f>
        <v>x</v>
      </c>
      <c r="C47" s="287">
        <f>IFERROR(VLOOKUP(E47,Préroulés_Sativa[],13,FALSE),"-")</f>
        <v>0.33</v>
      </c>
      <c r="D47" s="167" t="str">
        <f>IFERROR(VLOOKUP(E47,Préroulés_Sativa[],14,FALSE),"-")</f>
        <v>g</v>
      </c>
      <c r="E47" s="198" t="s">
        <v>74</v>
      </c>
      <c r="F47" s="422" t="str">
        <f>IFERROR(VLOOKUP(E47,Préroulés_Sativa[],6,FALSE),"-")</f>
        <v>Solei</v>
      </c>
      <c r="G47" s="231">
        <f>IFERROR(VLOOKUP(E47,Préroulés_Sativa[],16,FALSE),"-")</f>
        <v>9.4</v>
      </c>
      <c r="H47" s="187" t="s">
        <v>42</v>
      </c>
      <c r="I47" s="170">
        <v>0.13</v>
      </c>
      <c r="J47" s="229" t="str">
        <f>IFERROR(VLOOKUP(E47,Préroulés_Sativa[],8,FALSE),"-")</f>
        <v>Moufette / Épicé</v>
      </c>
      <c r="K47" s="742" t="str">
        <f>IFERROR(VLOOKUP(E47,Préroulés_Sativa[],2,FALSE),"-")</f>
        <v>-</v>
      </c>
      <c r="M47" s="1435"/>
      <c r="N47" s="1436"/>
      <c r="O47" s="1436"/>
      <c r="P47" s="1436"/>
      <c r="Q47" s="1436"/>
      <c r="R47" s="1436"/>
      <c r="S47" s="1436"/>
      <c r="T47" s="1436"/>
      <c r="U47" s="1437"/>
    </row>
    <row r="48" spans="1:21" ht="24" customHeight="1">
      <c r="A48" s="177">
        <f>IFERROR(VLOOKUP(E48,Préroulés_Sativa[],11,FALSE),"-")</f>
        <v>3</v>
      </c>
      <c r="B48" s="183" t="str">
        <f>IFERROR(VLOOKUP(E48,Préroulés_Sativa[],12,FALSE),"-")</f>
        <v>x</v>
      </c>
      <c r="C48" s="287">
        <f>IFERROR(VLOOKUP(E48,Préroulés_Sativa[],13,FALSE),"-")</f>
        <v>0.5</v>
      </c>
      <c r="D48" s="167" t="str">
        <f>IFERROR(VLOOKUP(E48,Préroulés_Sativa[],14,FALSE),"-")</f>
        <v>g</v>
      </c>
      <c r="E48" s="198" t="s">
        <v>147</v>
      </c>
      <c r="F48" s="422" t="str">
        <f>IFERROR(VLOOKUP(E48,Préroulés_Sativa[],6,FALSE),"-")</f>
        <v>5 Points Cannabis</v>
      </c>
      <c r="G48" s="231">
        <f>IFERROR(VLOOKUP(E48,Préroulés_Sativa[],16,FALSE),"-")</f>
        <v>16.2</v>
      </c>
      <c r="H48" s="187">
        <v>0.28999999999999998</v>
      </c>
      <c r="I48" s="170" t="s">
        <v>42</v>
      </c>
      <c r="J48" s="229" t="str">
        <f>IFERROR(VLOOKUP(E48,Préroulés_Sativa[],8,FALSE),"-")</f>
        <v>Citronné / Terreux</v>
      </c>
      <c r="K48" s="742" t="str">
        <f>IFERROR(VLOOKUP(E48,Préroulés_Sativa[],2,FALSE),"-")</f>
        <v>Qc</v>
      </c>
      <c r="M48" s="1435"/>
      <c r="N48" s="1436"/>
      <c r="O48" s="1436"/>
      <c r="P48" s="1436"/>
      <c r="Q48" s="1436"/>
      <c r="R48" s="1436"/>
      <c r="S48" s="1436"/>
      <c r="T48" s="1436"/>
      <c r="U48" s="1437"/>
    </row>
    <row r="49" spans="1:21" ht="24" customHeight="1">
      <c r="A49" s="177">
        <f>IFERROR(VLOOKUP(E49,Préroulés_Sativa[],11,FALSE),"-")</f>
        <v>3</v>
      </c>
      <c r="B49" s="183" t="str">
        <f>IFERROR(VLOOKUP(E49,Préroulés_Sativa[],12,FALSE),"-")</f>
        <v>x</v>
      </c>
      <c r="C49" s="740">
        <f>IFERROR(VLOOKUP(E49,Préroulés_Sativa[],13,FALSE),"-")</f>
        <v>0.5</v>
      </c>
      <c r="D49" s="167" t="str">
        <f>IFERROR(VLOOKUP(E49,Préroulés_Sativa[],14,FALSE),"-")</f>
        <v>g</v>
      </c>
      <c r="E49" s="198" t="s">
        <v>148</v>
      </c>
      <c r="F49" s="360" t="str">
        <f>IFERROR(VLOOKUP(E49,Préroulés_Sativa[],6,FALSE),"-")</f>
        <v>Weed Me</v>
      </c>
      <c r="G49" s="210">
        <f>IFERROR(VLOOKUP(E49,Préroulés_Sativa[],16,FALSE),"-")</f>
        <v>16.899999999999999</v>
      </c>
      <c r="H49" s="737">
        <v>0.28999999999999998</v>
      </c>
      <c r="I49" s="542" t="s">
        <v>42</v>
      </c>
      <c r="J49" s="172" t="str">
        <f>IFERROR(VLOOKUP(E49,Préroulés_Sativa[],8,FALSE),"-")</f>
        <v>Épicé / Floral</v>
      </c>
      <c r="K49" s="743" t="str">
        <f>IFERROR(VLOOKUP(E49,Préroulés_Sativa[],2,FALSE),"-")</f>
        <v>-</v>
      </c>
      <c r="M49" s="1435"/>
      <c r="N49" s="1436"/>
      <c r="O49" s="1436"/>
      <c r="P49" s="1436"/>
      <c r="Q49" s="1436"/>
      <c r="R49" s="1436"/>
      <c r="S49" s="1436"/>
      <c r="T49" s="1436"/>
      <c r="U49" s="1437"/>
    </row>
    <row r="50" spans="1:21" ht="24" customHeight="1">
      <c r="A50" s="177">
        <f>IFERROR(VLOOKUP(E50,Préroulés_Sativa[],11,FALSE),"-")</f>
        <v>3</v>
      </c>
      <c r="B50" s="183" t="str">
        <f>IFERROR(VLOOKUP(E50,Préroulés_Sativa[],12,FALSE),"-")</f>
        <v>x</v>
      </c>
      <c r="C50" s="287">
        <f>IFERROR(VLOOKUP(E50,Préroulés_Sativa[],13,FALSE),"-")</f>
        <v>0.5</v>
      </c>
      <c r="D50" s="167" t="str">
        <f>IFERROR(VLOOKUP(E50,Préroulés_Sativa[],14,FALSE),"-")</f>
        <v>g</v>
      </c>
      <c r="E50" s="198" t="s">
        <v>149</v>
      </c>
      <c r="F50" s="360" t="str">
        <f>IFERROR(VLOOKUP(E50,Préroulés_Sativa[],6,FALSE),"-")</f>
        <v>Carmel Cannabis</v>
      </c>
      <c r="G50" s="210">
        <f>IFERROR(VLOOKUP(E50,Préroulés_Sativa[],16,FALSE),"-")</f>
        <v>23.4</v>
      </c>
      <c r="H50" s="187">
        <v>0.27</v>
      </c>
      <c r="I50" s="170" t="s">
        <v>42</v>
      </c>
      <c r="J50" s="172" t="str">
        <f>IFERROR(VLOOKUP(E50,Préroulés_Sativa[],8,FALSE),"-")</f>
        <v>Citronné</v>
      </c>
      <c r="K50" s="742" t="str">
        <f>IFERROR(VLOOKUP(E50,Préroulés_Sativa[],2,FALSE),"-")</f>
        <v>-</v>
      </c>
      <c r="M50" s="1435"/>
      <c r="N50" s="1436"/>
      <c r="O50" s="1436"/>
      <c r="P50" s="1436"/>
      <c r="Q50" s="1436"/>
      <c r="R50" s="1436"/>
      <c r="S50" s="1436"/>
      <c r="T50" s="1436"/>
      <c r="U50" s="1437"/>
    </row>
    <row r="51" spans="1:21" ht="24" customHeight="1">
      <c r="A51" s="177">
        <f>IFERROR(VLOOKUP(E51,Préroulés_Sativa[],11,FALSE),"-")</f>
        <v>3</v>
      </c>
      <c r="B51" s="183" t="str">
        <f>IFERROR(VLOOKUP(E51,Préroulés_Sativa[],12,FALSE),"-")</f>
        <v>x</v>
      </c>
      <c r="C51" s="287">
        <f>IFERROR(VLOOKUP(E51,Préroulés_Sativa[],13,FALSE),"-")</f>
        <v>0.5</v>
      </c>
      <c r="D51" s="167" t="str">
        <f>IFERROR(VLOOKUP(E51,Préroulés_Sativa[],14,FALSE),"-")</f>
        <v>g</v>
      </c>
      <c r="E51" s="198" t="s">
        <v>150</v>
      </c>
      <c r="F51" s="422" t="str">
        <f>IFERROR(VLOOKUP(E51,Préroulés_Sativa[],6,FALSE),"-")</f>
        <v>Wô Là</v>
      </c>
      <c r="G51" s="231">
        <f>IFERROR(VLOOKUP(E51,Préroulés_Sativa[],16,FALSE),"-")</f>
        <v>12</v>
      </c>
      <c r="H51" s="187">
        <v>0.22</v>
      </c>
      <c r="I51" s="170" t="s">
        <v>42</v>
      </c>
      <c r="J51" s="229" t="str">
        <f>IFERROR(VLOOKUP(E51,Préroulés_Sativa[],8,FALSE),"-")</f>
        <v>Citronné / Diesel</v>
      </c>
      <c r="K51" s="742" t="str">
        <f>IFERROR(VLOOKUP(E51,Préroulés_Sativa[],2,FALSE),"-")</f>
        <v>-</v>
      </c>
      <c r="M51" s="1435"/>
      <c r="N51" s="1436"/>
      <c r="O51" s="1436"/>
      <c r="P51" s="1436"/>
      <c r="Q51" s="1436"/>
      <c r="R51" s="1436"/>
      <c r="S51" s="1436"/>
      <c r="T51" s="1436"/>
      <c r="U51" s="1437"/>
    </row>
    <row r="52" spans="1:21" ht="24" customHeight="1">
      <c r="A52" s="177">
        <f>IFERROR(VLOOKUP(E52,Préroulés_Sativa[],11,FALSE),"-")</f>
        <v>3</v>
      </c>
      <c r="B52" s="183" t="str">
        <f>IFERROR(VLOOKUP(E52,Préroulés_Sativa[],12,FALSE),"-")</f>
        <v>x</v>
      </c>
      <c r="C52" s="287">
        <f>IFERROR(VLOOKUP(E52,Préroulés_Sativa[],13,FALSE),"-")</f>
        <v>0.5</v>
      </c>
      <c r="D52" s="167" t="str">
        <f>IFERROR(VLOOKUP(E52,Préroulés_Sativa[],14,FALSE),"-")</f>
        <v>g</v>
      </c>
      <c r="E52" s="198" t="s">
        <v>151</v>
      </c>
      <c r="F52" s="422" t="str">
        <f>IFERROR(VLOOKUP(E52,Préroulés_Sativa[],6,FALSE),"-")</f>
        <v>Spinach</v>
      </c>
      <c r="G52" s="231">
        <f>IFERROR(VLOOKUP(E52,Préroulés_Sativa[],16,FALSE),"-")</f>
        <v>11.9</v>
      </c>
      <c r="H52" s="187">
        <v>0.21</v>
      </c>
      <c r="I52" s="170" t="s">
        <v>42</v>
      </c>
      <c r="J52" s="229" t="str">
        <f>IFERROR(VLOOKUP(E52,Préroulés_Sativa[],8,FALSE),"-")</f>
        <v>Citronnée / Diesel</v>
      </c>
      <c r="K52" s="506" t="str">
        <f>IFERROR(VLOOKUP(E52,Préroulés_Sativa[],2,FALSE),"-")</f>
        <v>-</v>
      </c>
      <c r="M52" s="1435"/>
      <c r="N52" s="1436"/>
      <c r="O52" s="1436"/>
      <c r="P52" s="1436"/>
      <c r="Q52" s="1436"/>
      <c r="R52" s="1436"/>
      <c r="S52" s="1436"/>
      <c r="T52" s="1436"/>
      <c r="U52" s="1437"/>
    </row>
    <row r="53" spans="1:21" ht="24" customHeight="1">
      <c r="A53" s="177">
        <f>IFERROR(VLOOKUP(E53,Préroulés_Sativa[],11,FALSE),"-")</f>
        <v>3</v>
      </c>
      <c r="B53" s="183" t="str">
        <f>IFERROR(VLOOKUP(E53,Préroulés_Sativa[],12,FALSE),"-")</f>
        <v>x</v>
      </c>
      <c r="C53" s="287">
        <f>IFERROR(VLOOKUP(E53,Préroulés_Sativa[],13,FALSE),"-")</f>
        <v>0.5</v>
      </c>
      <c r="D53" s="167" t="str">
        <f>IFERROR(VLOOKUP(E53,Préroulés_Sativa[],14,FALSE),"-")</f>
        <v>g</v>
      </c>
      <c r="E53" s="198" t="s">
        <v>152</v>
      </c>
      <c r="F53" s="422" t="str">
        <f>IFERROR(VLOOKUP(E53,Préroulés_Sativa[],6,FALSE),"-")</f>
        <v>Promenade</v>
      </c>
      <c r="G53" s="231">
        <f>IFERROR(VLOOKUP(E53,Préroulés_Sativa[],16,FALSE),"-")</f>
        <v>9.9</v>
      </c>
      <c r="H53" s="187">
        <v>0.15</v>
      </c>
      <c r="I53" s="170" t="s">
        <v>42</v>
      </c>
      <c r="J53" s="229" t="str">
        <f>IFERROR(VLOOKUP(E53,Préroulés_Sativa[],8,FALSE),"-")</f>
        <v>Fruité / Citronné</v>
      </c>
      <c r="K53" s="506" t="str">
        <f>IFERROR(VLOOKUP(E53,Préroulés_Sativa[],2,FALSE),"-")</f>
        <v>-</v>
      </c>
      <c r="M53" s="1435"/>
      <c r="N53" s="1436"/>
      <c r="O53" s="1436"/>
      <c r="P53" s="1436"/>
      <c r="Q53" s="1436"/>
      <c r="R53" s="1436"/>
      <c r="S53" s="1436"/>
      <c r="T53" s="1436"/>
      <c r="U53" s="1437"/>
    </row>
    <row r="54" spans="1:21" ht="24" customHeight="1">
      <c r="A54" s="177">
        <f>IFERROR(VLOOKUP(E54,Préroulés_Sativa[],11,FALSE),"-")</f>
        <v>3</v>
      </c>
      <c r="B54" s="183" t="str">
        <f>IFERROR(VLOOKUP(E54,Préroulés_Sativa[],12,FALSE),"-")</f>
        <v>x</v>
      </c>
      <c r="C54" s="287">
        <f>IFERROR(VLOOKUP(E54,Préroulés_Sativa[],13,FALSE),"-")</f>
        <v>0.5</v>
      </c>
      <c r="D54" s="167" t="str">
        <f>IFERROR(VLOOKUP(E54,Préroulés_Sativa[],14,FALSE),"-")</f>
        <v>g</v>
      </c>
      <c r="E54" s="198" t="s">
        <v>153</v>
      </c>
      <c r="F54" s="422" t="str">
        <f>IFERROR(VLOOKUP(E54,Préroulés_Sativa[],6,FALSE),"-")</f>
        <v>San Rafael '71</v>
      </c>
      <c r="G54" s="498">
        <f>IFERROR(VLOOKUP(E54,Préroulés_Sativa[],16,FALSE),"-")</f>
        <v>17</v>
      </c>
      <c r="H54" s="187">
        <v>0.13</v>
      </c>
      <c r="I54" s="170" t="s">
        <v>42</v>
      </c>
      <c r="J54" s="229" t="str">
        <f>IFERROR(VLOOKUP(E54,Préroulés_Sativa[],8,FALSE),"-")</f>
        <v>Citronné / -</v>
      </c>
      <c r="K54" s="743" t="str">
        <f>IFERROR(VLOOKUP(E54,Préroulés_Sativa[],2,FALSE),"-")</f>
        <v>-</v>
      </c>
      <c r="M54" s="1435"/>
      <c r="N54" s="1436"/>
      <c r="O54" s="1436"/>
      <c r="P54" s="1436"/>
      <c r="Q54" s="1436"/>
      <c r="R54" s="1436"/>
      <c r="S54" s="1436"/>
      <c r="T54" s="1436"/>
      <c r="U54" s="1437"/>
    </row>
    <row r="55" spans="1:21" ht="24" customHeight="1">
      <c r="A55" s="177">
        <f>IFERROR(VLOOKUP(E55,Préroulés_Sativa[],11,FALSE),"-")</f>
        <v>3</v>
      </c>
      <c r="B55" s="183" t="str">
        <f>IFERROR(VLOOKUP(E55,Préroulés_Sativa[],12,FALSE),"-")</f>
        <v>x</v>
      </c>
      <c r="C55" s="287">
        <f>IFERROR(VLOOKUP(E55,Préroulés_Sativa[],13,FALSE),"-")</f>
        <v>0.5</v>
      </c>
      <c r="D55" s="167" t="str">
        <f>IFERROR(VLOOKUP(E55,Préroulés_Sativa[],14,FALSE),"-")</f>
        <v>g</v>
      </c>
      <c r="E55" s="198" t="s">
        <v>154</v>
      </c>
      <c r="F55" s="422" t="str">
        <f>IFERROR(VLOOKUP(E55,Préroulés_Sativa[],6,FALSE),"-")</f>
        <v>Spinach</v>
      </c>
      <c r="G55" s="231">
        <f>IFERROR(VLOOKUP(E55,Préroulés_Sativa[],16,FALSE),"-")</f>
        <v>11.9</v>
      </c>
      <c r="H55" s="187">
        <v>0.05</v>
      </c>
      <c r="I55" s="170">
        <v>0.09</v>
      </c>
      <c r="J55" s="229" t="str">
        <f>IFERROR(VLOOKUP(E55,Préroulés_Sativa[],8,FALSE),"-")</f>
        <v>Sucré / Épicé</v>
      </c>
      <c r="K55" s="506" t="str">
        <f>IFERROR(VLOOKUP(E55,Préroulés_Sativa[],2,FALSE),"-")</f>
        <v>-</v>
      </c>
      <c r="M55" s="1435"/>
      <c r="N55" s="1436"/>
      <c r="O55" s="1436"/>
      <c r="P55" s="1436"/>
      <c r="Q55" s="1436"/>
      <c r="R55" s="1436"/>
      <c r="S55" s="1436"/>
      <c r="T55" s="1436"/>
      <c r="U55" s="1437"/>
    </row>
    <row r="56" spans="1:21" ht="24" customHeight="1">
      <c r="A56" s="177">
        <f>IFERROR(VLOOKUP(E56,Préroulés_Sativa[],11,FALSE),"-")</f>
        <v>5</v>
      </c>
      <c r="B56" s="183" t="str">
        <f>IFERROR(VLOOKUP(E56,Préroulés_Sativa[],12,FALSE),"-")</f>
        <v>x</v>
      </c>
      <c r="C56" s="287">
        <f>IFERROR(VLOOKUP(E56,Préroulés_Sativa[],13,FALSE),"-")</f>
        <v>0.5</v>
      </c>
      <c r="D56" s="167" t="str">
        <f>IFERROR(VLOOKUP(E56,Préroulés_Sativa[],14,FALSE),"-")</f>
        <v>g</v>
      </c>
      <c r="E56" s="198" t="s">
        <v>162</v>
      </c>
      <c r="F56" s="360" t="str">
        <f>IFERROR(VLOOKUP(E56,Préroulés_Sativa[],6,FALSE),"-")</f>
        <v>Bleuh Light</v>
      </c>
      <c r="G56" s="210">
        <v>25</v>
      </c>
      <c r="H56" s="187" t="s">
        <v>42</v>
      </c>
      <c r="I56" s="170">
        <v>0.14000000000000001</v>
      </c>
      <c r="J56" s="172" t="str">
        <f>IFERROR(VLOOKUP(E56,Préroulés_Sativa[],8,FALSE),"-")</f>
        <v>Sucré / Épicé</v>
      </c>
      <c r="K56" s="742" t="str">
        <f>IFERROR(VLOOKUP(E56,Préroulés_Sativa[],2,FALSE),"-")</f>
        <v>-</v>
      </c>
      <c r="M56" s="1435"/>
      <c r="N56" s="1436"/>
      <c r="O56" s="1436"/>
      <c r="P56" s="1436"/>
      <c r="Q56" s="1436"/>
      <c r="R56" s="1436"/>
      <c r="S56" s="1436"/>
      <c r="T56" s="1436"/>
      <c r="U56" s="1437"/>
    </row>
    <row r="57" spans="1:21" ht="24" customHeight="1">
      <c r="A57" s="177">
        <f>IFERROR(VLOOKUP(E57,Préroulés_Sativa[],11,FALSE),"-")</f>
        <v>5</v>
      </c>
      <c r="B57" s="183" t="str">
        <f>IFERROR(VLOOKUP(E57,Préroulés_Sativa[],12,FALSE),"-")</f>
        <v>x</v>
      </c>
      <c r="C57" s="287">
        <f>IFERROR(VLOOKUP(E57,Préroulés_Sativa[],13,FALSE),"-")</f>
        <v>0.33</v>
      </c>
      <c r="D57" s="167" t="str">
        <f>IFERROR(VLOOKUP(E57,Préroulés_Sativa[],14,FALSE),"-")</f>
        <v>g</v>
      </c>
      <c r="E57" s="198" t="s">
        <v>155</v>
      </c>
      <c r="F57" s="422" t="str">
        <f>IFERROR(VLOOKUP(E57,Préroulés_Sativa[],6,FALSE),"-")</f>
        <v>Pure Laine Cannabis</v>
      </c>
      <c r="G57" s="498">
        <f>IFERROR(VLOOKUP(E57,Préroulés_Sativa[],16,FALSE),"-")</f>
        <v>13.4</v>
      </c>
      <c r="H57" s="187">
        <v>0.28999999999999998</v>
      </c>
      <c r="I57" s="170" t="s">
        <v>42</v>
      </c>
      <c r="J57" s="229" t="str">
        <f>IFERROR(VLOOKUP(E57,Préroulés_Sativa[],8,FALSE),"-")</f>
        <v>Floral / Citronné</v>
      </c>
      <c r="K57" s="743" t="str">
        <f>IFERROR(VLOOKUP(E57,Préroulés_Sativa[],2,FALSE),"-")</f>
        <v>Qc</v>
      </c>
      <c r="M57" s="1435"/>
      <c r="N57" s="1436"/>
      <c r="O57" s="1436"/>
      <c r="P57" s="1436"/>
      <c r="Q57" s="1436"/>
      <c r="R57" s="1436"/>
      <c r="S57" s="1436"/>
      <c r="T57" s="1436"/>
      <c r="U57" s="1437"/>
    </row>
    <row r="58" spans="1:21" ht="24" customHeight="1">
      <c r="A58" s="177">
        <f>IFERROR(VLOOKUP(E58,Préroulés_Sativa[],11,FALSE),"-")</f>
        <v>5</v>
      </c>
      <c r="B58" s="183" t="str">
        <f>IFERROR(VLOOKUP(E58,Préroulés_Sativa[],12,FALSE),"-")</f>
        <v>x</v>
      </c>
      <c r="C58" s="287">
        <f>IFERROR(VLOOKUP(E58,Préroulés_Sativa[],13,FALSE),"-")</f>
        <v>0.5</v>
      </c>
      <c r="D58" s="167" t="str">
        <f>IFERROR(VLOOKUP(E58,Préroulés_Sativa[],14,FALSE),"-")</f>
        <v>g</v>
      </c>
      <c r="E58" s="198" t="s">
        <v>157</v>
      </c>
      <c r="F58" s="422" t="str">
        <f>IFERROR(VLOOKUP(E58,Préroulés_Sativa[],6,FALSE),"-")</f>
        <v>Ono Cannabis</v>
      </c>
      <c r="G58" s="231">
        <f>IFERROR(VLOOKUP(E58,Préroulés_Sativa[],16,FALSE),"-")</f>
        <v>24.9</v>
      </c>
      <c r="H58" s="187">
        <v>0.28000000000000003</v>
      </c>
      <c r="I58" s="170" t="s">
        <v>42</v>
      </c>
      <c r="J58" s="229" t="str">
        <f>IFERROR(VLOOKUP(E58,Préroulés_Sativa[],8,FALSE),"-")</f>
        <v>Fruité / Sucré</v>
      </c>
      <c r="K58" s="742" t="str">
        <f>IFERROR(VLOOKUP(E58,Préroulés_Sativa[],2,FALSE),"-")</f>
        <v>Qc</v>
      </c>
      <c r="M58" s="1435"/>
      <c r="N58" s="1436"/>
      <c r="O58" s="1436"/>
      <c r="P58" s="1436"/>
      <c r="Q58" s="1436"/>
      <c r="R58" s="1436"/>
      <c r="S58" s="1436"/>
      <c r="T58" s="1436"/>
      <c r="U58" s="1437"/>
    </row>
    <row r="59" spans="1:21" ht="24" customHeight="1">
      <c r="A59" s="177">
        <f>IFERROR(VLOOKUP(E59,Préroulés_Sativa[],11,FALSE),"-")</f>
        <v>5</v>
      </c>
      <c r="B59" s="183" t="str">
        <f>IFERROR(VLOOKUP(E59,Préroulés_Sativa[],12,FALSE),"-")</f>
        <v>x</v>
      </c>
      <c r="C59" s="287">
        <f>IFERROR(VLOOKUP(E59,Préroulés_Sativa[],13,FALSE),"-")</f>
        <v>0.5</v>
      </c>
      <c r="D59" s="167" t="str">
        <f>IFERROR(VLOOKUP(E59,Préroulés_Sativa[],14,FALSE),"-")</f>
        <v>g</v>
      </c>
      <c r="E59" s="198" t="s">
        <v>156</v>
      </c>
      <c r="F59" s="422" t="str">
        <f>IFERROR(VLOOKUP(E59,Préroulés_Sativa[],6,FALSE),"-")</f>
        <v>MTL Cannabis</v>
      </c>
      <c r="G59" s="231">
        <f>IFERROR(VLOOKUP(E59,Préroulés_Sativa[],16,FALSE),"-")</f>
        <v>24.9</v>
      </c>
      <c r="H59" s="187">
        <v>0.28000000000000003</v>
      </c>
      <c r="I59" s="170" t="s">
        <v>42</v>
      </c>
      <c r="J59" s="229" t="str">
        <f>IFERROR(VLOOKUP(E59,Préroulés_Sativa[],8,FALSE),"-")</f>
        <v>Sucré / Fruité</v>
      </c>
      <c r="K59" s="742" t="str">
        <f>IFERROR(VLOOKUP(E59,Préroulés_Sativa[],2,FALSE),"-")</f>
        <v>Qc</v>
      </c>
      <c r="M59" s="1435"/>
      <c r="N59" s="1436"/>
      <c r="O59" s="1436"/>
      <c r="P59" s="1436"/>
      <c r="Q59" s="1436"/>
      <c r="R59" s="1436"/>
      <c r="S59" s="1436"/>
      <c r="T59" s="1436"/>
      <c r="U59" s="1437"/>
    </row>
    <row r="60" spans="1:21" ht="24" customHeight="1">
      <c r="A60" s="177">
        <f>IFERROR(VLOOKUP(E60,Préroulés_Sativa[],11,FALSE),"-")</f>
        <v>5</v>
      </c>
      <c r="B60" s="183" t="str">
        <f>IFERROR(VLOOKUP(E60,Préroulés_Sativa[],12,FALSE),"-")</f>
        <v>x</v>
      </c>
      <c r="C60" s="287">
        <f>IFERROR(VLOOKUP(E60,Préroulés_Sativa[],13,FALSE),"-")</f>
        <v>0.5</v>
      </c>
      <c r="D60" s="167" t="str">
        <f>IFERROR(VLOOKUP(E60,Préroulés_Sativa[],14,FALSE),"-")</f>
        <v>g</v>
      </c>
      <c r="E60" s="198" t="s">
        <v>158</v>
      </c>
      <c r="F60" s="422" t="str">
        <f>IFERROR(VLOOKUP(E60,Préroulés_Sativa[],6,FALSE),"-")</f>
        <v>Blanh</v>
      </c>
      <c r="G60" s="231">
        <f>IFERROR(VLOOKUP(E60,Préroulés_Sativa[],16,FALSE),"-")</f>
        <v>20.9</v>
      </c>
      <c r="H60" s="187">
        <v>0.28000000000000003</v>
      </c>
      <c r="I60" s="170" t="s">
        <v>42</v>
      </c>
      <c r="J60" s="229" t="str">
        <f>IFERROR(VLOOKUP(E60,Préroulés_Sativa[],8,FALSE),"-")</f>
        <v>- / -</v>
      </c>
      <c r="K60" s="742" t="str">
        <f>IFERROR(VLOOKUP(E60,Préroulés_Sativa[],2,FALSE),"-")</f>
        <v>Qc</v>
      </c>
      <c r="M60" s="1435"/>
      <c r="N60" s="1436"/>
      <c r="O60" s="1436"/>
      <c r="P60" s="1436"/>
      <c r="Q60" s="1436"/>
      <c r="R60" s="1436"/>
      <c r="S60" s="1436"/>
      <c r="T60" s="1436"/>
      <c r="U60" s="1437"/>
    </row>
    <row r="61" spans="1:21" ht="24" customHeight="1">
      <c r="A61" s="177">
        <f>IFERROR(VLOOKUP(E61,Préroulés_Sativa[],11,FALSE),"-")</f>
        <v>5</v>
      </c>
      <c r="B61" s="183" t="str">
        <f>IFERROR(VLOOKUP(E61,Préroulés_Sativa[],12,FALSE),"-")</f>
        <v>x</v>
      </c>
      <c r="C61" s="287">
        <f>IFERROR(VLOOKUP(E61,Préroulés_Sativa[],13,FALSE),"-")</f>
        <v>0.5</v>
      </c>
      <c r="D61" s="167" t="str">
        <f>IFERROR(VLOOKUP(E61,Préroulés_Sativa[],14,FALSE),"-")</f>
        <v>g</v>
      </c>
      <c r="E61" s="198" t="s">
        <v>159</v>
      </c>
      <c r="F61" s="422" t="str">
        <f>IFERROR(VLOOKUP(E61,Préroulés_Sativa[],6,FALSE),"-")</f>
        <v>Nueva+</v>
      </c>
      <c r="G61" s="231">
        <f>IFERROR(VLOOKUP(E61,Préroulés_Sativa[],16,FALSE),"-")</f>
        <v>30.1</v>
      </c>
      <c r="H61" s="187">
        <v>0.26</v>
      </c>
      <c r="I61" s="170" t="s">
        <v>42</v>
      </c>
      <c r="J61" s="229" t="str">
        <f>IFERROR(VLOOKUP(E61,Préroulés_Sativa[],8,FALSE),"-")</f>
        <v>Fruité / Sucré</v>
      </c>
      <c r="K61" s="742" t="str">
        <f>IFERROR(VLOOKUP(E61,Préroulés_Sativa[],2,FALSE),"-")</f>
        <v>Qc</v>
      </c>
      <c r="M61" s="1435"/>
      <c r="N61" s="1436"/>
      <c r="O61" s="1436"/>
      <c r="P61" s="1436"/>
      <c r="Q61" s="1436"/>
      <c r="R61" s="1436"/>
      <c r="S61" s="1436"/>
      <c r="T61" s="1436"/>
      <c r="U61" s="1437"/>
    </row>
    <row r="62" spans="1:21" ht="24" customHeight="1">
      <c r="A62" s="177">
        <f>IFERROR(VLOOKUP(E62,Préroulés_Sativa[],11,FALSE),"-")</f>
        <v>5</v>
      </c>
      <c r="B62" s="183" t="str">
        <f>IFERROR(VLOOKUP(E62,Préroulés_Sativa[],12,FALSE),"-")</f>
        <v>x</v>
      </c>
      <c r="C62" s="179">
        <f>IFERROR(VLOOKUP(E62,Préroulés_Sativa[],13,FALSE),"-")</f>
        <v>0.5</v>
      </c>
      <c r="D62" s="167" t="str">
        <f>IFERROR(VLOOKUP(E62,Préroulés_Sativa[],14,FALSE),"-")</f>
        <v>g</v>
      </c>
      <c r="E62" s="198" t="s">
        <v>160</v>
      </c>
      <c r="F62" s="422" t="str">
        <f>IFERROR(VLOOKUP(E62,Préroulés_Sativa[],6,FALSE),"-")</f>
        <v>QcGoldtech</v>
      </c>
      <c r="G62" s="231">
        <f>IFERROR(VLOOKUP(E62,Préroulés_Sativa[],16,FALSE),"-")</f>
        <v>19.600000000000001</v>
      </c>
      <c r="H62" s="187">
        <v>0.25</v>
      </c>
      <c r="I62" s="170" t="s">
        <v>42</v>
      </c>
      <c r="J62" s="229" t="str">
        <f>IFERROR(VLOOKUP(E62,Préroulés_Sativa[],8,FALSE),"-")</f>
        <v>Sucré / Boisé</v>
      </c>
      <c r="K62" s="543" t="str">
        <f>IFERROR(VLOOKUP(E62,Préroulés_Sativa[],2,FALSE),"-")</f>
        <v>Qc</v>
      </c>
      <c r="M62" s="1435"/>
      <c r="N62" s="1436"/>
      <c r="O62" s="1436"/>
      <c r="P62" s="1436"/>
      <c r="Q62" s="1436"/>
      <c r="R62" s="1436"/>
      <c r="S62" s="1436"/>
      <c r="T62" s="1436"/>
      <c r="U62" s="1437"/>
    </row>
    <row r="63" spans="1:21" ht="24" customHeight="1">
      <c r="A63" s="177">
        <f>IFERROR(VLOOKUP(E63,Préroulés_Sativa[],11,FALSE),"-")</f>
        <v>5</v>
      </c>
      <c r="B63" s="183" t="str">
        <f>IFERROR(VLOOKUP(E63,Préroulés_Sativa[],12,FALSE),"-")</f>
        <v>x</v>
      </c>
      <c r="C63" s="287">
        <f>IFERROR(VLOOKUP(E63,Préroulés_Sativa[],13,FALSE),"-")</f>
        <v>0.5</v>
      </c>
      <c r="D63" s="167" t="str">
        <f>IFERROR(VLOOKUP(E63,Préroulés_Sativa[],14,FALSE),"-")</f>
        <v>g</v>
      </c>
      <c r="E63" s="198" t="s">
        <v>77</v>
      </c>
      <c r="F63" s="422" t="str">
        <f>IFERROR(VLOOKUP(E63,Préroulés_Sativa[],6,FALSE),"-")</f>
        <v>QcGoldtech</v>
      </c>
      <c r="G63" s="498">
        <f>IFERROR(VLOOKUP(E63,Préroulés_Sativa[],16,FALSE),"-")</f>
        <v>21.9</v>
      </c>
      <c r="H63" s="187">
        <v>0.22</v>
      </c>
      <c r="I63" s="170" t="s">
        <v>42</v>
      </c>
      <c r="J63" s="229" t="str">
        <f>IFERROR(VLOOKUP(E63,Préroulés_Sativa[],8,FALSE),"-")</f>
        <v>Épicé / Fruité</v>
      </c>
      <c r="K63" s="703" t="str">
        <f>IFERROR(VLOOKUP(E63,Préroulés_Sativa[],2,FALSE),"-")</f>
        <v>Qc</v>
      </c>
      <c r="M63" s="1435"/>
      <c r="N63" s="1436"/>
      <c r="O63" s="1436"/>
      <c r="P63" s="1436"/>
      <c r="Q63" s="1436"/>
      <c r="R63" s="1436"/>
      <c r="S63" s="1436"/>
      <c r="T63" s="1436"/>
      <c r="U63" s="1437"/>
    </row>
    <row r="64" spans="1:21" ht="24" customHeight="1">
      <c r="A64" s="177">
        <f>IFERROR(VLOOKUP(E64,Préroulés_Sativa[],11,FALSE),"-")</f>
        <v>5</v>
      </c>
      <c r="B64" s="183" t="str">
        <f>IFERROR(VLOOKUP(E64,Préroulés_Sativa[],12,FALSE),"-")</f>
        <v>x</v>
      </c>
      <c r="C64" s="287">
        <f>IFERROR(VLOOKUP(E64,Préroulés_Sativa[],13,FALSE),"-")</f>
        <v>0.5</v>
      </c>
      <c r="D64" s="167" t="str">
        <f>IFERROR(VLOOKUP(E64,Préroulés_Sativa[],14,FALSE),"-")</f>
        <v>g</v>
      </c>
      <c r="E64" s="198" t="s">
        <v>161</v>
      </c>
      <c r="F64" s="422">
        <f>IFERROR(VLOOKUP(E64,Préroulés_Sativa[],6,FALSE),"-")</f>
        <v>1964</v>
      </c>
      <c r="G64" s="231">
        <f>IFERROR(VLOOKUP(E64,Préroulés_Sativa[],16,FALSE),"-")</f>
        <v>23.9</v>
      </c>
      <c r="H64" s="187">
        <v>0.19</v>
      </c>
      <c r="I64" s="542" t="s">
        <v>42</v>
      </c>
      <c r="J64" s="229" t="str">
        <f>IFERROR(VLOOKUP(E64,Préroulés_Sativa[],8,FALSE),"-")</f>
        <v>Fruité / Sucré</v>
      </c>
      <c r="K64" s="543" t="str">
        <f>IFERROR(VLOOKUP(E64,Préroulés_Sativa[],2,FALSE),"-")</f>
        <v>-</v>
      </c>
      <c r="M64" s="1435"/>
      <c r="N64" s="1436"/>
      <c r="O64" s="1436"/>
      <c r="P64" s="1436"/>
      <c r="Q64" s="1436"/>
      <c r="R64" s="1436"/>
      <c r="S64" s="1436"/>
      <c r="T64" s="1436"/>
      <c r="U64" s="1437"/>
    </row>
    <row r="65" spans="1:21" ht="24" customHeight="1">
      <c r="A65" s="177">
        <f>IFERROR(VLOOKUP(E65,Préroulés_Sativa[],11,FALSE),"-")</f>
        <v>6</v>
      </c>
      <c r="B65" s="183" t="str">
        <f>IFERROR(VLOOKUP(E65,Préroulés_Sativa[],12,FALSE),"-")</f>
        <v>x</v>
      </c>
      <c r="C65" s="287">
        <f>IFERROR(VLOOKUP(E65,Préroulés_Sativa[],13,FALSE),"-")</f>
        <v>0.6</v>
      </c>
      <c r="D65" s="167" t="str">
        <f>IFERROR(VLOOKUP(E65,Préroulés_Sativa[],14,FALSE),"-")</f>
        <v>g</v>
      </c>
      <c r="E65" s="198" t="s">
        <v>78</v>
      </c>
      <c r="F65" s="422" t="str">
        <f>IFERROR(VLOOKUP(E65,Préroulés_Sativa[],6,FALSE),"-")</f>
        <v>Fleurs de Lise</v>
      </c>
      <c r="G65" s="231">
        <f>IFERROR(VLOOKUP(E65,Préroulés_Sativa[],16,FALSE),"-")</f>
        <v>34</v>
      </c>
      <c r="H65" s="187">
        <v>0.28999999999999998</v>
      </c>
      <c r="I65" s="170" t="s">
        <v>42</v>
      </c>
      <c r="J65" s="229" t="str">
        <f>IFERROR(VLOOKUP(E65,Préroulés_Sativa[],8,FALSE),"-")</f>
        <v>Diesel / Citronné</v>
      </c>
      <c r="K65" s="696" t="str">
        <f>IFERROR(VLOOKUP(E65,Préroulés_Sativa[],2,FALSE),"-")</f>
        <v>Qc</v>
      </c>
      <c r="M65" s="1435"/>
      <c r="N65" s="1436"/>
      <c r="O65" s="1436"/>
      <c r="P65" s="1436"/>
      <c r="Q65" s="1436"/>
      <c r="R65" s="1436"/>
      <c r="S65" s="1436"/>
      <c r="T65" s="1436"/>
      <c r="U65" s="1437"/>
    </row>
    <row r="66" spans="1:21" ht="24" customHeight="1">
      <c r="A66" s="177">
        <f>IFERROR(VLOOKUP(E66,Préroulés_Sativa[],11,FALSE),"-")</f>
        <v>7</v>
      </c>
      <c r="B66" s="183" t="str">
        <f>IFERROR(VLOOKUP(E66,Préroulés_Sativa[],12,FALSE),"-")</f>
        <v>x</v>
      </c>
      <c r="C66" s="287">
        <f>IFERROR(VLOOKUP(E66,Préroulés_Sativa[],13,FALSE),"-")</f>
        <v>0.5</v>
      </c>
      <c r="D66" s="167" t="str">
        <f>IFERROR(VLOOKUP(E66,Préroulés_Sativa[],14,FALSE),"-")</f>
        <v>g</v>
      </c>
      <c r="E66" s="198" t="s">
        <v>163</v>
      </c>
      <c r="F66" s="422" t="str">
        <f>IFERROR(VLOOKUP(E66,Préroulés_Sativa[],6,FALSE),"-")</f>
        <v>Bud Lafleur</v>
      </c>
      <c r="G66" s="231">
        <f>IFERROR(VLOOKUP(E66,Préroulés_Sativa[],16,FALSE),"-")</f>
        <v>32.9</v>
      </c>
      <c r="H66" s="187">
        <v>0.28999999999999998</v>
      </c>
      <c r="I66" s="170" t="s">
        <v>42</v>
      </c>
      <c r="J66" s="229" t="str">
        <f>IFERROR(VLOOKUP(E66,Préroulés_Sativa[],8,FALSE),"-")</f>
        <v>Sucré / Boisé</v>
      </c>
      <c r="K66" s="696" t="str">
        <f>IFERROR(VLOOKUP(E66,Préroulés_Sativa[],2,FALSE),"-")</f>
        <v>Qc</v>
      </c>
      <c r="M66" s="529"/>
      <c r="N66" s="530"/>
      <c r="O66" s="530"/>
      <c r="P66" s="530"/>
      <c r="Q66" s="530"/>
      <c r="R66" s="530"/>
      <c r="S66" s="530"/>
      <c r="T66" s="530"/>
      <c r="U66" s="531"/>
    </row>
    <row r="67" spans="1:21" ht="24" customHeight="1">
      <c r="A67" s="177">
        <f>IFERROR(VLOOKUP(E67,Préroulés_Sativa[],11,FALSE),"-")</f>
        <v>7</v>
      </c>
      <c r="B67" s="183" t="str">
        <f>IFERROR(VLOOKUP(E67,Préroulés_Sativa[],12,FALSE),"-")</f>
        <v>x</v>
      </c>
      <c r="C67" s="287">
        <f>IFERROR(VLOOKUP(E67,Préroulés_Sativa[],13,FALSE),"-")</f>
        <v>0.5</v>
      </c>
      <c r="D67" s="167" t="str">
        <f>IFERROR(VLOOKUP(E67,Préroulés_Sativa[],14,FALSE),"-")</f>
        <v>g</v>
      </c>
      <c r="E67" s="198" t="s">
        <v>164</v>
      </c>
      <c r="F67" s="422" t="str">
        <f>IFERROR(VLOOKUP(E67,Préroulés_Sativa[],6,FALSE),"-")</f>
        <v>5 Points Cannabis</v>
      </c>
      <c r="G67" s="231">
        <f>IFERROR(VLOOKUP(E67,Préroulés_Sativa[],16,FALSE),"-")</f>
        <v>27</v>
      </c>
      <c r="H67" s="187">
        <v>0.28000000000000003</v>
      </c>
      <c r="I67" s="170" t="s">
        <v>42</v>
      </c>
      <c r="J67" s="229" t="str">
        <f>IFERROR(VLOOKUP(E67,Préroulés_Sativa[],8,FALSE),"-")</f>
        <v>Épicé / Terreux</v>
      </c>
      <c r="K67" s="696" t="str">
        <f>IFERROR(VLOOKUP(E67,Préroulés_Sativa[],2,FALSE),"-")</f>
        <v>Qc</v>
      </c>
      <c r="M67" s="529"/>
      <c r="N67" s="530"/>
      <c r="O67" s="530"/>
      <c r="P67" s="530"/>
      <c r="Q67" s="530"/>
      <c r="R67" s="530"/>
      <c r="S67" s="530"/>
      <c r="T67" s="530"/>
      <c r="U67" s="531"/>
    </row>
    <row r="68" spans="1:21" ht="24" customHeight="1">
      <c r="A68" s="177">
        <f>IFERROR(VLOOKUP(E68,Préroulés_Sativa[],11,FALSE),"-")</f>
        <v>7</v>
      </c>
      <c r="B68" s="183" t="str">
        <f>IFERROR(VLOOKUP(E68,Préroulés_Sativa[],12,FALSE),"-")</f>
        <v>x</v>
      </c>
      <c r="C68" s="287">
        <f>IFERROR(VLOOKUP(E68,Préroulés_Sativa[],13,FALSE),"-")</f>
        <v>0.3</v>
      </c>
      <c r="D68" s="167" t="str">
        <f>IFERROR(VLOOKUP(E68,Préroulés_Sativa[],14,FALSE),"-")</f>
        <v>g</v>
      </c>
      <c r="E68" s="198" t="s">
        <v>80</v>
      </c>
      <c r="F68" s="422" t="str">
        <f>IFERROR(VLOOKUP(E68,Préroulés_Sativa[],6,FALSE),"-")</f>
        <v>Daily Special</v>
      </c>
      <c r="G68" s="231">
        <f>IFERROR(VLOOKUP(E68,Préroulés_Sativa[],16,FALSE),"-")</f>
        <v>16</v>
      </c>
      <c r="H68" s="187">
        <v>0.24</v>
      </c>
      <c r="I68" s="170" t="s">
        <v>42</v>
      </c>
      <c r="J68" s="229" t="str">
        <f>IFERROR(VLOOKUP(E68,Préroulés_Sativa[],8,FALSE),"-")</f>
        <v>- / -</v>
      </c>
      <c r="K68" s="543" t="str">
        <f>IFERROR(VLOOKUP(E68,Préroulés_Sativa[],2,FALSE),"-")</f>
        <v>-</v>
      </c>
      <c r="M68" s="529"/>
      <c r="N68" s="530"/>
      <c r="O68" s="530"/>
      <c r="P68" s="530"/>
      <c r="Q68" s="530"/>
      <c r="R68" s="530"/>
      <c r="S68" s="530"/>
      <c r="T68" s="530"/>
      <c r="U68" s="531"/>
    </row>
    <row r="69" spans="1:21" ht="24" customHeight="1">
      <c r="A69" s="177">
        <f>IFERROR(VLOOKUP(E69,Préroulés_Sativa[],11,FALSE),"-")</f>
        <v>7</v>
      </c>
      <c r="B69" s="183" t="str">
        <f>IFERROR(VLOOKUP(E69,Préroulés_Sativa[],12,FALSE),"-")</f>
        <v>x</v>
      </c>
      <c r="C69" s="287">
        <f>IFERROR(VLOOKUP(E69,Préroulés_Sativa[],13,FALSE),"-")</f>
        <v>0.5</v>
      </c>
      <c r="D69" s="167" t="str">
        <f>IFERROR(VLOOKUP(E69,Préroulés_Sativa[],14,FALSE),"-")</f>
        <v>g</v>
      </c>
      <c r="E69" s="198" t="s">
        <v>79</v>
      </c>
      <c r="F69" s="422" t="str">
        <f>IFERROR(VLOOKUP(E69,Préroulés_Sativa[],6,FALSE),"-")</f>
        <v>Good Supply</v>
      </c>
      <c r="G69" s="231">
        <f>IFERROR(VLOOKUP(E69,Préroulés_Sativa[],16,FALSE),"-")</f>
        <v>29.9</v>
      </c>
      <c r="H69" s="187">
        <v>0.22</v>
      </c>
      <c r="I69" s="170" t="s">
        <v>42</v>
      </c>
      <c r="J69" s="229" t="str">
        <f>IFERROR(VLOOKUP(E69,Préroulés_Sativa[],8,FALSE),"-")</f>
        <v>Citronné / Terreux</v>
      </c>
      <c r="K69" s="696" t="str">
        <f>IFERROR(VLOOKUP(E69,Préroulés_Sativa[],2,FALSE),"-")</f>
        <v>-</v>
      </c>
      <c r="M69" s="529"/>
      <c r="N69" s="530"/>
      <c r="O69" s="530"/>
      <c r="P69" s="530"/>
      <c r="Q69" s="530"/>
      <c r="R69" s="530"/>
      <c r="S69" s="530"/>
      <c r="T69" s="530"/>
      <c r="U69" s="531"/>
    </row>
    <row r="70" spans="1:21" ht="24" customHeight="1">
      <c r="A70" s="177">
        <f>IFERROR(VLOOKUP(E70,Préroulés_Sativa[],11,FALSE),"-")</f>
        <v>8</v>
      </c>
      <c r="B70" s="183" t="str">
        <f>IFERROR(VLOOKUP(E70,Préroulés_Sativa[],12,FALSE),"-")</f>
        <v>x</v>
      </c>
      <c r="C70" s="740">
        <f>IFERROR(VLOOKUP(E70,Préroulés_Sativa[],13,FALSE),"-")</f>
        <v>0.35</v>
      </c>
      <c r="D70" s="167" t="str">
        <f>IFERROR(VLOOKUP(E70,Préroulés_Sativa[],14,FALSE),"-")</f>
        <v>g</v>
      </c>
      <c r="E70" s="198" t="s">
        <v>165</v>
      </c>
      <c r="F70" s="360" t="str">
        <f>IFERROR(VLOOKUP(E70,Préroulés_Sativa[],6,FALSE),"-")</f>
        <v>Wio</v>
      </c>
      <c r="G70" s="210">
        <f>IFERROR(VLOOKUP(E70,Préroulés_Sativa[],16,FALSE),"-")</f>
        <v>28.7</v>
      </c>
      <c r="H70" s="187">
        <v>0.09</v>
      </c>
      <c r="I70" s="170">
        <v>0.13</v>
      </c>
      <c r="J70" s="172" t="str">
        <f>IFERROR(VLOOKUP(E70,Préroulés_Sativa[],8,FALSE),"-")</f>
        <v>Citronné / Fruité</v>
      </c>
      <c r="K70" s="743" t="str">
        <f>IFERROR(VLOOKUP(E70,Préroulés_Sativa[],2,FALSE),"-")</f>
        <v>Qc</v>
      </c>
      <c r="M70" s="529"/>
      <c r="N70" s="530"/>
      <c r="O70" s="530"/>
      <c r="P70" s="530"/>
      <c r="Q70" s="530"/>
      <c r="R70" s="530"/>
      <c r="S70" s="530"/>
      <c r="T70" s="530"/>
      <c r="U70" s="531"/>
    </row>
    <row r="71" spans="1:21" ht="24" customHeight="1">
      <c r="A71" s="177">
        <f>IFERROR(VLOOKUP(E71,Préroulés_Sativa[],11,FALSE),"-")</f>
        <v>10</v>
      </c>
      <c r="B71" s="183" t="str">
        <f>IFERROR(VLOOKUP(E71,Préroulés_Sativa[],12,FALSE),"-")</f>
        <v>x</v>
      </c>
      <c r="C71" s="740">
        <f>IFERROR(VLOOKUP(E71,Préroulés_Sativa[],13,FALSE),"-")</f>
        <v>0.35</v>
      </c>
      <c r="D71" s="167" t="str">
        <f>IFERROR(VLOOKUP(E71,Préroulés_Sativa[],14,FALSE),"-")</f>
        <v>g</v>
      </c>
      <c r="E71" s="198" t="s">
        <v>166</v>
      </c>
      <c r="F71" s="360" t="str">
        <f>IFERROR(VLOOKUP(E71,Préroulés_Sativa[],6,FALSE),"-")</f>
        <v>Fleurs de Lise</v>
      </c>
      <c r="G71" s="210">
        <f>IFERROR(VLOOKUP(E71,Préroulés_Sativa[],16,FALSE),"-")</f>
        <v>34.200000000000003</v>
      </c>
      <c r="H71" s="187">
        <v>0.28999999999999998</v>
      </c>
      <c r="I71" s="170" t="s">
        <v>42</v>
      </c>
      <c r="J71" s="172" t="str">
        <f>IFERROR(VLOOKUP(E71,Préroulés_Sativa[],8,FALSE),"-")</f>
        <v>Diesel / CItronné</v>
      </c>
      <c r="K71" s="703" t="str">
        <f>IFERROR(VLOOKUP(E71,Préroulés_Sativa[],2,FALSE),"-")</f>
        <v>Qc</v>
      </c>
      <c r="M71" s="529"/>
      <c r="N71" s="530"/>
      <c r="O71" s="530"/>
      <c r="P71" s="530"/>
      <c r="Q71" s="530"/>
      <c r="R71" s="530"/>
      <c r="S71" s="530"/>
      <c r="T71" s="530"/>
      <c r="U71" s="531"/>
    </row>
    <row r="72" spans="1:21" ht="24" customHeight="1">
      <c r="A72" s="177">
        <f>IFERROR(VLOOKUP(E72,Préroulés_Sativa[],11,FALSE),"-")</f>
        <v>10</v>
      </c>
      <c r="B72" s="183" t="str">
        <f>IFERROR(VLOOKUP(E72,Préroulés_Sativa[],12,FALSE),"-")</f>
        <v>x</v>
      </c>
      <c r="C72" s="179">
        <f>IFERROR(VLOOKUP(E72,Préroulés_Sativa[],13,FALSE),"-")</f>
        <v>0.33</v>
      </c>
      <c r="D72" s="167" t="str">
        <f>IFERROR(VLOOKUP(E72,Préroulés_Sativa[],14,FALSE),"-")</f>
        <v>g</v>
      </c>
      <c r="E72" s="198" t="s">
        <v>167</v>
      </c>
      <c r="F72" s="422" t="str">
        <f>IFERROR(VLOOKUP(E72,Préroulés_Sativa[],6,FALSE),"-")</f>
        <v>Canaca</v>
      </c>
      <c r="G72" s="231">
        <f>IFERROR(VLOOKUP(E72,Préroulés_Sativa[],16,FALSE),"-")</f>
        <v>25</v>
      </c>
      <c r="H72" s="187">
        <v>0.2</v>
      </c>
      <c r="I72" s="170" t="s">
        <v>42</v>
      </c>
      <c r="J72" s="229" t="str">
        <f>IFERROR(VLOOKUP(E72,Préroulés_Sativa[],8,FALSE),"-")</f>
        <v>Fruité / Sucré</v>
      </c>
      <c r="K72" s="543" t="str">
        <f>IFERROR(VLOOKUP(E72,Préroulés_Sativa[],2,FALSE),"-")</f>
        <v>-</v>
      </c>
      <c r="M72" s="529"/>
      <c r="N72" s="530"/>
      <c r="O72" s="530"/>
      <c r="P72" s="530"/>
      <c r="Q72" s="530"/>
      <c r="R72" s="530"/>
      <c r="S72" s="530"/>
      <c r="T72" s="530"/>
      <c r="U72" s="531"/>
    </row>
    <row r="73" spans="1:21" ht="24" customHeight="1">
      <c r="A73" s="177">
        <f>IFERROR(VLOOKUP(E73,Préroulés_Sativa[],11,FALSE),"-")</f>
        <v>14</v>
      </c>
      <c r="B73" s="183" t="str">
        <f>IFERROR(VLOOKUP(E73,Préroulés_Sativa[],12,FALSE),"-")</f>
        <v>x</v>
      </c>
      <c r="C73" s="287">
        <f>IFERROR(VLOOKUP(E73,Préroulés_Sativa[],13,FALSE),"-")</f>
        <v>0.5</v>
      </c>
      <c r="D73" s="167" t="str">
        <f>IFERROR(VLOOKUP(E73,Préroulés_Sativa[],14,FALSE),"-")</f>
        <v>g</v>
      </c>
      <c r="E73" s="198" t="s">
        <v>169</v>
      </c>
      <c r="F73" s="422" t="str">
        <f>IFERROR(VLOOKUP(E73,Préroulés_Sativa[],6,FALSE),"-")</f>
        <v>Grindh</v>
      </c>
      <c r="G73" s="231">
        <f>IFERROR(VLOOKUP(E73,Préroulés_Sativa[],16,FALSE),"-")</f>
        <v>43.9</v>
      </c>
      <c r="H73" s="187">
        <v>0.28000000000000003</v>
      </c>
      <c r="I73" s="170" t="s">
        <v>42</v>
      </c>
      <c r="J73" s="229" t="str">
        <f>IFERROR(VLOOKUP(E73,Préroulés_Sativa[],8,FALSE),"-")</f>
        <v>- / -</v>
      </c>
      <c r="K73" s="697" t="str">
        <f>IFERROR(VLOOKUP(E73,Préroulés_Sativa[],2,FALSE),"-")</f>
        <v>Qc</v>
      </c>
      <c r="M73" s="529"/>
      <c r="N73" s="530"/>
      <c r="O73" s="530"/>
      <c r="P73" s="530"/>
      <c r="Q73" s="530"/>
      <c r="R73" s="530"/>
      <c r="S73" s="530"/>
      <c r="T73" s="530"/>
      <c r="U73" s="531"/>
    </row>
    <row r="74" spans="1:21" ht="24" customHeight="1">
      <c r="A74" s="177">
        <f>IFERROR(VLOOKUP(E74,Préroulés_Sativa[],11,FALSE),"-")</f>
        <v>14</v>
      </c>
      <c r="B74" s="183" t="str">
        <f>IFERROR(VLOOKUP(E74,Préroulés_Sativa[],12,FALSE),"-")</f>
        <v>x</v>
      </c>
      <c r="C74" s="287">
        <f>IFERROR(VLOOKUP(E74,Préroulés_Sativa[],13,FALSE),"-")</f>
        <v>0.5</v>
      </c>
      <c r="D74" s="167" t="str">
        <f>IFERROR(VLOOKUP(E74,Préroulés_Sativa[],14,FALSE),"-")</f>
        <v>g</v>
      </c>
      <c r="E74" s="198" t="s">
        <v>114</v>
      </c>
      <c r="F74" s="422" t="str">
        <f>IFERROR(VLOOKUP(E74,Préroulés_Sativa[],6,FALSE),"-")</f>
        <v>Shred</v>
      </c>
      <c r="G74" s="231">
        <f>IFERROR(VLOOKUP(E74,Préroulés_Sativa[],16,FALSE),"-")</f>
        <v>43.9</v>
      </c>
      <c r="H74" s="187">
        <v>0.26</v>
      </c>
      <c r="I74" s="170" t="s">
        <v>42</v>
      </c>
      <c r="J74" s="229" t="str">
        <f>IFERROR(VLOOKUP(E74,Préroulés_Sativa[],8,FALSE),"-")</f>
        <v>Citronné / Sucré</v>
      </c>
      <c r="K74" s="692" t="str">
        <f>IFERROR(VLOOKUP(E74,Préroulés_Sativa[],2,FALSE),"-")</f>
        <v>-</v>
      </c>
      <c r="M74" s="529"/>
      <c r="N74" s="530"/>
      <c r="O74" s="530"/>
      <c r="P74" s="530"/>
      <c r="Q74" s="530"/>
      <c r="R74" s="530"/>
      <c r="S74" s="530"/>
      <c r="T74" s="530"/>
      <c r="U74" s="531"/>
    </row>
    <row r="75" spans="1:21" ht="24" customHeight="1">
      <c r="A75" s="177">
        <f>IFERROR(VLOOKUP(E75,Préroulés_Sativa[],11,FALSE),"-")</f>
        <v>14</v>
      </c>
      <c r="B75" s="183" t="str">
        <f>IFERROR(VLOOKUP(E75,Préroulés_Sativa[],12,FALSE),"-")</f>
        <v>x</v>
      </c>
      <c r="C75" s="287">
        <f>IFERROR(VLOOKUP(E75,Préroulés_Sativa[],13,FALSE),"-")</f>
        <v>0.6</v>
      </c>
      <c r="D75" s="167" t="str">
        <f>IFERROR(VLOOKUP(E75,Préroulés_Sativa[],14,FALSE),"-")</f>
        <v>g</v>
      </c>
      <c r="E75" s="198" t="s">
        <v>168</v>
      </c>
      <c r="F75" s="422" t="str">
        <f>IFERROR(VLOOKUP(E75,Préroulés_Sativa[],6,FALSE),"-")</f>
        <v>Nugz</v>
      </c>
      <c r="G75" s="231">
        <f>IFERROR(VLOOKUP(E75,Préroulés_Sativa[],16,FALSE),"-")</f>
        <v>49.4</v>
      </c>
      <c r="H75" s="187">
        <v>0.25</v>
      </c>
      <c r="I75" s="170" t="s">
        <v>42</v>
      </c>
      <c r="J75" s="229" t="str">
        <f>IFERROR(VLOOKUP(E75,Préroulés_Sativa[],8,FALSE),"-")</f>
        <v>Citronné / Sucré</v>
      </c>
      <c r="K75" s="697" t="str">
        <f>IFERROR(VLOOKUP(E75,Préroulés_Sativa[],2,FALSE),"-")</f>
        <v>Qc</v>
      </c>
      <c r="M75" s="529"/>
      <c r="N75" s="530"/>
      <c r="O75" s="530"/>
      <c r="P75" s="530"/>
      <c r="Q75" s="530"/>
      <c r="R75" s="530"/>
      <c r="S75" s="530"/>
      <c r="T75" s="530"/>
      <c r="U75" s="531"/>
    </row>
    <row r="76" spans="1:21" ht="23.25" customHeight="1" thickBot="1">
      <c r="A76" s="510"/>
      <c r="B76" s="511"/>
      <c r="C76" s="512"/>
      <c r="D76" s="513"/>
      <c r="E76" s="514"/>
      <c r="F76" s="515"/>
      <c r="G76" s="516"/>
      <c r="H76" s="517"/>
      <c r="I76" s="517"/>
      <c r="J76" s="518"/>
      <c r="K76" s="519"/>
      <c r="M76" s="1435"/>
      <c r="N76" s="1436"/>
      <c r="O76" s="1436"/>
      <c r="P76" s="1436"/>
      <c r="Q76" s="1436"/>
      <c r="R76" s="1436"/>
      <c r="S76" s="1436"/>
      <c r="T76" s="1436"/>
      <c r="U76" s="1437"/>
    </row>
    <row r="77" spans="1:21" ht="44.25" customHeight="1" thickBot="1">
      <c r="A77" s="1358" t="s">
        <v>85</v>
      </c>
      <c r="B77" s="1359"/>
      <c r="C77" s="1359"/>
      <c r="D77" s="1359"/>
      <c r="E77" s="1359"/>
      <c r="F77" s="1359"/>
      <c r="G77" s="1359"/>
      <c r="H77" s="1359"/>
      <c r="I77" s="1359"/>
      <c r="J77" s="1359"/>
      <c r="K77" s="1360"/>
      <c r="M77" s="1435"/>
      <c r="N77" s="1436"/>
      <c r="O77" s="1436"/>
      <c r="P77" s="1436"/>
      <c r="Q77" s="1436"/>
      <c r="R77" s="1436"/>
      <c r="S77" s="1436"/>
      <c r="T77" s="1436"/>
      <c r="U77" s="1437"/>
    </row>
    <row r="78" spans="1:21" ht="24" customHeight="1">
      <c r="A78" s="1345" t="s">
        <v>28</v>
      </c>
      <c r="B78" s="1346"/>
      <c r="C78" s="1346"/>
      <c r="D78" s="1347"/>
      <c r="E78" s="125" t="s">
        <v>86</v>
      </c>
      <c r="F78" s="125" t="s">
        <v>30</v>
      </c>
      <c r="G78" s="130" t="s">
        <v>31</v>
      </c>
      <c r="H78" s="130" t="s">
        <v>32</v>
      </c>
      <c r="I78" s="130" t="s">
        <v>33</v>
      </c>
      <c r="J78" s="130" t="s">
        <v>34</v>
      </c>
      <c r="K78" s="93" t="s">
        <v>35</v>
      </c>
      <c r="M78" s="1435"/>
      <c r="N78" s="1436"/>
      <c r="O78" s="1436"/>
      <c r="P78" s="1436"/>
      <c r="Q78" s="1436"/>
      <c r="R78" s="1436"/>
      <c r="S78" s="1436"/>
      <c r="T78" s="1436"/>
      <c r="U78" s="1437"/>
    </row>
    <row r="79" spans="1:21" ht="24" hidden="1" customHeight="1" thickBot="1">
      <c r="A79" s="298" t="s">
        <v>36</v>
      </c>
      <c r="B79" s="299" t="s">
        <v>37</v>
      </c>
      <c r="C79" s="300" t="s">
        <v>38</v>
      </c>
      <c r="D79" s="301" t="s">
        <v>39</v>
      </c>
      <c r="E79" s="232" t="s">
        <v>29</v>
      </c>
      <c r="F79" s="233" t="s">
        <v>40</v>
      </c>
      <c r="G79" s="423" t="s">
        <v>31</v>
      </c>
      <c r="H79" s="424" t="s">
        <v>32</v>
      </c>
      <c r="I79" s="424" t="s">
        <v>33</v>
      </c>
      <c r="J79" s="424" t="s">
        <v>34</v>
      </c>
      <c r="K79" s="427" t="s">
        <v>35</v>
      </c>
      <c r="M79" s="1438"/>
      <c r="N79" s="1439"/>
      <c r="O79" s="1439"/>
      <c r="P79" s="1439"/>
      <c r="Q79" s="1439"/>
      <c r="R79" s="1439"/>
      <c r="S79" s="1439"/>
      <c r="T79" s="1439"/>
      <c r="U79" s="1440"/>
    </row>
    <row r="80" spans="1:21" ht="24" hidden="1" customHeight="1" thickBot="1">
      <c r="A80" s="288">
        <f>IFERROR(VLOOKUP(E80,Préroulés_Hybride[],12,FALSE),"-")</f>
        <v>1</v>
      </c>
      <c r="B80" s="165" t="str">
        <f>IFERROR(VLOOKUP(E80,Préroulés_Hybride[],13,FALSE),"-")</f>
        <v>x</v>
      </c>
      <c r="C80" s="166">
        <f>IFERROR(VLOOKUP(E80,Préroulés_Hybride[],14,FALSE),"-")</f>
        <v>0.5</v>
      </c>
      <c r="D80" s="197" t="str">
        <f>IFERROR(VLOOKUP(E80,Préroulés_Hybride[],15,FALSE),"-")</f>
        <v>g</v>
      </c>
      <c r="E80" s="198" t="s">
        <v>171</v>
      </c>
      <c r="F80" s="470" t="str">
        <f>IFERROR(VLOOKUP(E80,Préroulés_Hybride[],6,FALSE),"-")</f>
        <v>Simple Bare</v>
      </c>
      <c r="G80" s="180">
        <f>IFERROR(VLOOKUP(E80,Préroulés_Hybride[],17,FALSE),"-")</f>
        <v>7.8</v>
      </c>
      <c r="H80" s="187">
        <v>0.28999999999999998</v>
      </c>
      <c r="I80" s="170" t="s">
        <v>42</v>
      </c>
      <c r="J80" s="229" t="str">
        <f>IFERROR(VLOOKUP(E80,Préroulés_Hybride[],9,FALSE),"-")</f>
        <v>Floral / Citronné</v>
      </c>
      <c r="K80" s="471" t="str">
        <f>IFERROR(VLOOKUP(E80,Préroulés_Hybride[],3,FALSE),"-")</f>
        <v>-</v>
      </c>
    </row>
    <row r="81" spans="1:21" ht="24" customHeight="1">
      <c r="A81" s="288">
        <f>IFERROR(VLOOKUP(E81,Préroulés_Hybride[],12,FALSE),"-")</f>
        <v>1</v>
      </c>
      <c r="B81" s="165" t="str">
        <f>IFERROR(VLOOKUP(E81,Préroulés_Hybride[],13,FALSE),"-")</f>
        <v>x</v>
      </c>
      <c r="C81" s="166">
        <f>IFERROR(VLOOKUP(E81,Préroulés_Hybride[],14,FALSE),"-")</f>
        <v>1</v>
      </c>
      <c r="D81" s="197" t="str">
        <f>IFERROR(VLOOKUP(E81,Préroulés_Hybride[],15,FALSE),"-")</f>
        <v>g</v>
      </c>
      <c r="E81" s="198" t="s">
        <v>170</v>
      </c>
      <c r="F81" s="470" t="str">
        <f>IFERROR(VLOOKUP(E81,Préroulés_Hybride[],6,FALSE),"-")</f>
        <v>Bud Lafleur</v>
      </c>
      <c r="G81" s="180">
        <f>IFERROR(VLOOKUP(E81,Préroulés_Hybride[],17,FALSE),"-")</f>
        <v>10.4</v>
      </c>
      <c r="H81" s="187">
        <v>0.27</v>
      </c>
      <c r="I81" s="170" t="s">
        <v>42</v>
      </c>
      <c r="J81" s="229" t="str">
        <f>IFERROR(VLOOKUP(E81,Préroulés_Hybride[],9,FALSE),"-")</f>
        <v>Citronné / Terreux</v>
      </c>
      <c r="K81" s="471" t="str">
        <f>IFERROR(VLOOKUP(E81,Préroulés_Hybride[],3,FALSE),"-")</f>
        <v>Qc</v>
      </c>
    </row>
    <row r="82" spans="1:21" ht="24" customHeight="1">
      <c r="A82" s="288">
        <f>IFERROR(VLOOKUP(E82,Préroulés_Hybride[],12,FALSE),"-")</f>
        <v>1</v>
      </c>
      <c r="B82" s="165" t="str">
        <f>IFERROR(VLOOKUP(E82,Préroulés_Hybride[],13,FALSE),"-")</f>
        <v>x</v>
      </c>
      <c r="C82" s="166">
        <f>IFERROR(VLOOKUP(E82,Préroulés_Hybride[],14,FALSE),"-")</f>
        <v>0.5</v>
      </c>
      <c r="D82" s="220" t="str">
        <f>IFERROR(VLOOKUP(E82,Préroulés_Hybride[],15,FALSE),"-")</f>
        <v>g</v>
      </c>
      <c r="E82" s="198" t="s">
        <v>171</v>
      </c>
      <c r="F82" s="527" t="str">
        <f>IFERROR(VLOOKUP(E82,Préroulés_Hybride[],6,FALSE),"-")</f>
        <v>Simple Bare</v>
      </c>
      <c r="G82" s="180">
        <f>IFERROR(VLOOKUP(E82,Préroulés_Hybride[],17,FALSE),"-")</f>
        <v>7.8</v>
      </c>
      <c r="H82" s="187">
        <v>0.25</v>
      </c>
      <c r="I82" s="170" t="s">
        <v>42</v>
      </c>
      <c r="J82" s="229" t="str">
        <f>IFERROR(VLOOKUP(E82,Préroulés_Hybride[],9,FALSE),"-")</f>
        <v>Floral / Citronné</v>
      </c>
      <c r="K82" s="471" t="str">
        <f>IFERROR(VLOOKUP(E82,Préroulés_Hybride[],3,FALSE),"-")</f>
        <v>-</v>
      </c>
      <c r="M82" s="1435"/>
      <c r="N82" s="1436"/>
      <c r="O82" s="1436"/>
      <c r="P82" s="1436"/>
      <c r="Q82" s="1436"/>
      <c r="R82" s="1436"/>
      <c r="S82" s="1436"/>
      <c r="T82" s="1436"/>
      <c r="U82" s="1437"/>
    </row>
    <row r="83" spans="1:21" ht="24" customHeight="1">
      <c r="A83" s="288">
        <f>IFERROR(VLOOKUP(E83,Préroulés_Hybride[],12,FALSE),"-")</f>
        <v>1</v>
      </c>
      <c r="B83" s="165" t="str">
        <f>IFERROR(VLOOKUP(E83,Préroulés_Hybride[],13,FALSE),"-")</f>
        <v>x</v>
      </c>
      <c r="C83" s="166">
        <f>IFERROR(VLOOKUP(E83,Préroulés_Hybride[],14,FALSE),"-")</f>
        <v>1</v>
      </c>
      <c r="D83" s="220" t="str">
        <f>IFERROR(VLOOKUP(E83,Préroulés_Hybride[],15,FALSE),"-")</f>
        <v>g</v>
      </c>
      <c r="E83" s="198" t="s">
        <v>172</v>
      </c>
      <c r="F83" s="527" t="str">
        <f>IFERROR(VLOOKUP(E83,Préroulés_Hybride[],6,FALSE),"-")</f>
        <v>Équilibre</v>
      </c>
      <c r="G83" s="180">
        <f>IFERROR(VLOOKUP(E83,Préroulés_Hybride[],17,FALSE),"-")</f>
        <v>7.5</v>
      </c>
      <c r="H83" s="187">
        <v>0</v>
      </c>
      <c r="I83" s="170">
        <v>0.11</v>
      </c>
      <c r="J83" s="229" t="str">
        <f>IFERROR(VLOOKUP(E83,Préroulés_Hybride[],9,FALSE),"-")</f>
        <v>- / -</v>
      </c>
      <c r="K83" s="471" t="str">
        <f>IFERROR(VLOOKUP(E83,Préroulés_Hybride[],3,FALSE),"-")</f>
        <v>Qc</v>
      </c>
      <c r="M83" s="1435"/>
      <c r="N83" s="1436"/>
      <c r="O83" s="1436"/>
      <c r="P83" s="1436"/>
      <c r="Q83" s="1436"/>
      <c r="R83" s="1436"/>
      <c r="S83" s="1436"/>
      <c r="T83" s="1436"/>
      <c r="U83" s="1437"/>
    </row>
    <row r="84" spans="1:21" ht="24" customHeight="1">
      <c r="A84" s="288">
        <f>IFERROR(VLOOKUP(E84,Préroulés_Hybride[],12,FALSE),"-")</f>
        <v>2</v>
      </c>
      <c r="B84" s="165" t="str">
        <f>IFERROR(VLOOKUP(E84,Préroulés_Hybride[],13,FALSE),"-")</f>
        <v>x</v>
      </c>
      <c r="C84" s="166">
        <f>IFERROR(VLOOKUP(E84,Préroulés_Hybride[],14,FALSE),"-")</f>
        <v>0.5</v>
      </c>
      <c r="D84" s="220" t="str">
        <f>IFERROR(VLOOKUP(E84,Préroulés_Hybride[],15,FALSE),"-")</f>
        <v>g</v>
      </c>
      <c r="E84" s="198" t="s">
        <v>173</v>
      </c>
      <c r="F84" s="527"/>
      <c r="G84" s="180">
        <f>IFERROR(VLOOKUP(E84,Préroulés_Hybride[],17,FALSE),"-")</f>
        <v>10.4</v>
      </c>
      <c r="H84" s="187">
        <v>0.28000000000000003</v>
      </c>
      <c r="I84" s="170" t="s">
        <v>42</v>
      </c>
      <c r="J84" s="229" t="str">
        <f>IFERROR(VLOOKUP(E84,Préroulés_Hybride[],9,FALSE),"-")</f>
        <v>Fromagé / Terreux</v>
      </c>
      <c r="K84" s="471" t="str">
        <f>IFERROR(VLOOKUP(E84,Préroulés_Hybride[],3,FALSE),"-")</f>
        <v>Qc</v>
      </c>
      <c r="M84" s="1435"/>
      <c r="N84" s="1436"/>
      <c r="O84" s="1436"/>
      <c r="P84" s="1436"/>
      <c r="Q84" s="1436"/>
      <c r="R84" s="1436"/>
      <c r="S84" s="1436"/>
      <c r="T84" s="1436"/>
      <c r="U84" s="1437"/>
    </row>
    <row r="85" spans="1:21" ht="24" customHeight="1">
      <c r="A85" s="288">
        <f>IFERROR(VLOOKUP(E85,Préroulés_Hybride[],12,FALSE),"-")</f>
        <v>2</v>
      </c>
      <c r="B85" s="165" t="str">
        <f>IFERROR(VLOOKUP(E85,Préroulés_Hybride[],13,FALSE),"-")</f>
        <v>x</v>
      </c>
      <c r="C85" s="166">
        <f>IFERROR(VLOOKUP(E85,Préroulés_Hybride[],14,FALSE),"-")</f>
        <v>0.5</v>
      </c>
      <c r="D85" s="220" t="str">
        <f>IFERROR(VLOOKUP(E85,Préroulés_Hybride[],15,FALSE),"-")</f>
        <v>g</v>
      </c>
      <c r="E85" s="198" t="s">
        <v>174</v>
      </c>
      <c r="F85" s="527" t="str">
        <f>IFERROR(VLOOKUP(E85,Préroulés_Hybride[],6,FALSE),"-")</f>
        <v>7ACRES</v>
      </c>
      <c r="G85" s="528">
        <f>IFERROR(VLOOKUP(E85,Préroulés_Hybride[],17,FALSE),"-")</f>
        <v>9.5</v>
      </c>
      <c r="H85" s="187">
        <v>0.2</v>
      </c>
      <c r="I85" s="170" t="s">
        <v>42</v>
      </c>
      <c r="J85" s="229" t="str">
        <f>IFERROR(VLOOKUP(E85,Préroulés_Hybride[],9,FALSE),"-")</f>
        <v>Citronné / Sucré</v>
      </c>
      <c r="K85" s="471" t="str">
        <f>IFERROR(VLOOKUP(E85,Préroulés_Hybride[],3,FALSE),"-")</f>
        <v>-</v>
      </c>
      <c r="M85" s="1435"/>
      <c r="N85" s="1436"/>
      <c r="O85" s="1436"/>
      <c r="P85" s="1436"/>
      <c r="Q85" s="1436"/>
      <c r="R85" s="1436"/>
      <c r="S85" s="1436"/>
      <c r="T85" s="1436"/>
      <c r="U85" s="1437"/>
    </row>
    <row r="86" spans="1:21" ht="24" customHeight="1">
      <c r="A86" s="288">
        <f>IFERROR(VLOOKUP(E86,Préroulés_Hybride[],12,FALSE),"-")</f>
        <v>2</v>
      </c>
      <c r="B86" s="165" t="str">
        <f>IFERROR(VLOOKUP(E86,Préroulés_Hybride[],13,FALSE),"-")</f>
        <v>x</v>
      </c>
      <c r="C86" s="166">
        <f>IFERROR(VLOOKUP(E86,Préroulés_Hybride[],14,FALSE),"-")</f>
        <v>0.5</v>
      </c>
      <c r="D86" s="220" t="str">
        <f>IFERROR(VLOOKUP(E86,Préroulés_Hybride[],15,FALSE),"-")</f>
        <v>g</v>
      </c>
      <c r="E86" s="198" t="s">
        <v>175</v>
      </c>
      <c r="F86" s="527" t="str">
        <f>IFERROR(VLOOKUP(E86,Préroulés_Hybride[],6,FALSE),"-")</f>
        <v>Nueva+</v>
      </c>
      <c r="G86" s="180">
        <f>IFERROR(VLOOKUP(E86,Préroulés_Hybride[],17,FALSE),"-")</f>
        <v>10</v>
      </c>
      <c r="H86" s="187">
        <v>0.13</v>
      </c>
      <c r="I86" s="170">
        <v>0.09</v>
      </c>
      <c r="J86" s="229" t="str">
        <f>IFERROR(VLOOKUP(E86,Préroulés_Hybride[],9,FALSE),"-")</f>
        <v>Fruité / Sucré</v>
      </c>
      <c r="K86" s="471" t="str">
        <f>IFERROR(VLOOKUP(E86,Préroulés_Hybride[],3,FALSE),"-")</f>
        <v>Qc</v>
      </c>
      <c r="M86" s="1435"/>
      <c r="N86" s="1436"/>
      <c r="O86" s="1436"/>
      <c r="P86" s="1436"/>
      <c r="Q86" s="1436"/>
      <c r="R86" s="1436"/>
      <c r="S86" s="1436"/>
      <c r="T86" s="1436"/>
      <c r="U86" s="1437"/>
    </row>
    <row r="87" spans="1:21" ht="24" customHeight="1">
      <c r="A87" s="288">
        <f>IFERROR(VLOOKUP(E87,Préroulés_Hybride[],12,FALSE),"-")</f>
        <v>2</v>
      </c>
      <c r="B87" s="165" t="str">
        <f>IFERROR(VLOOKUP(E87,Préroulés_Hybride[],13,FALSE),"-")</f>
        <v>x</v>
      </c>
      <c r="C87" s="166">
        <f>IFERROR(VLOOKUP(E87,Préroulés_Hybride[],14,FALSE),"-")</f>
        <v>0.35</v>
      </c>
      <c r="D87" s="220" t="str">
        <f>IFERROR(VLOOKUP(E87,Préroulés_Hybride[],15,FALSE),"-")</f>
        <v>g</v>
      </c>
      <c r="E87" s="198" t="s">
        <v>87</v>
      </c>
      <c r="F87" s="527" t="str">
        <f>IFERROR(VLOOKUP(E87,Préroulés_Hybride[],6,FALSE),"-")</f>
        <v>Color Cannabis</v>
      </c>
      <c r="G87" s="180">
        <f>IFERROR(VLOOKUP(E87,Préroulés_Hybride[],17,FALSE),"-")</f>
        <v>8.1</v>
      </c>
      <c r="H87" s="187">
        <v>0.05</v>
      </c>
      <c r="I87" s="170">
        <v>0.09</v>
      </c>
      <c r="J87" s="229" t="str">
        <f>IFERROR(VLOOKUP(E87,Préroulés_Hybride[],9,FALSE),"-")</f>
        <v>Floral / Fruité</v>
      </c>
      <c r="K87" s="471" t="str">
        <f>IFERROR(VLOOKUP(E87,Préroulés_Hybride[],3,FALSE),"-")</f>
        <v>-</v>
      </c>
      <c r="M87" s="1435"/>
      <c r="N87" s="1436"/>
      <c r="O87" s="1436"/>
      <c r="P87" s="1436"/>
      <c r="Q87" s="1436"/>
      <c r="R87" s="1436"/>
      <c r="S87" s="1436"/>
      <c r="T87" s="1436"/>
      <c r="U87" s="1437"/>
    </row>
    <row r="88" spans="1:21" ht="24" customHeight="1">
      <c r="A88" s="288">
        <f>IFERROR(VLOOKUP(E88,Préroulés_Hybride[],12,FALSE),"-")</f>
        <v>2</v>
      </c>
      <c r="B88" s="165" t="str">
        <f>IFERROR(VLOOKUP(E88,Préroulés_Hybride[],13,FALSE),"-")</f>
        <v>x</v>
      </c>
      <c r="C88" s="166">
        <f>IFERROR(VLOOKUP(E88,Préroulés_Hybride[],14,FALSE),"-")</f>
        <v>0.4</v>
      </c>
      <c r="D88" s="220" t="str">
        <f>IFERROR(VLOOKUP(E88,Préroulés_Hybride[],15,FALSE),"-")</f>
        <v>g</v>
      </c>
      <c r="E88" s="198" t="s">
        <v>176</v>
      </c>
      <c r="F88" s="527" t="str">
        <f>IFERROR(VLOOKUP(E88,Préroulés_Hybride[],6,FALSE),"-")</f>
        <v>Bud Lafleur</v>
      </c>
      <c r="G88" s="180">
        <v>7.8</v>
      </c>
      <c r="H88" s="187">
        <v>0.04</v>
      </c>
      <c r="I88" s="170">
        <v>0.06</v>
      </c>
      <c r="J88" s="229" t="str">
        <f>IFERROR(VLOOKUP(E88,Préroulés_Hybride[],9,FALSE),"-")</f>
        <v>Fruité / Sucré</v>
      </c>
      <c r="K88" s="471" t="str">
        <f>IFERROR(VLOOKUP(E88,Préroulés_Hybride[],3,FALSE),"-")</f>
        <v>Qc</v>
      </c>
      <c r="M88" s="1435"/>
      <c r="N88" s="1436"/>
      <c r="O88" s="1436"/>
      <c r="P88" s="1436"/>
      <c r="Q88" s="1436"/>
      <c r="R88" s="1436"/>
      <c r="S88" s="1436"/>
      <c r="T88" s="1436"/>
      <c r="U88" s="1437"/>
    </row>
    <row r="89" spans="1:21" ht="24" customHeight="1">
      <c r="A89" s="288">
        <f>IFERROR(VLOOKUP(E89,Préroulés_Hybride[],12,FALSE),"-")</f>
        <v>3</v>
      </c>
      <c r="B89" s="165" t="str">
        <f>IFERROR(VLOOKUP(E89,Préroulés_Hybride[],13,FALSE),"-")</f>
        <v>x</v>
      </c>
      <c r="C89" s="166">
        <f>IFERROR(VLOOKUP(E89,Préroulés_Hybride[],14,FALSE),"-")</f>
        <v>0.5</v>
      </c>
      <c r="D89" s="220" t="str">
        <f>IFERROR(VLOOKUP(E89,Préroulés_Hybride[],15,FALSE),"-")</f>
        <v>g</v>
      </c>
      <c r="E89" s="198" t="s">
        <v>177</v>
      </c>
      <c r="F89" s="527" t="str">
        <f>IFERROR(VLOOKUP(E89,Préroulés_Hybride[],6,FALSE),"-")</f>
        <v>IRONY</v>
      </c>
      <c r="G89" s="180">
        <f>IFERROR(VLOOKUP(E89,Préroulés_Hybride[],17,FALSE),"-")</f>
        <v>20</v>
      </c>
      <c r="H89" s="187" t="s">
        <v>276</v>
      </c>
      <c r="I89" s="170" t="s">
        <v>277</v>
      </c>
      <c r="J89" s="229" t="str">
        <f>IFERROR(VLOOKUP(E89,Préroulés_Hybride[],9,FALSE),"-")</f>
        <v>- / -</v>
      </c>
      <c r="K89" s="471" t="str">
        <f>IFERROR(VLOOKUP(E89,Préroulés_Hybride[],3,FALSE),"-")</f>
        <v>Qc</v>
      </c>
      <c r="M89" s="1435"/>
      <c r="N89" s="1436"/>
      <c r="O89" s="1436"/>
      <c r="P89" s="1436"/>
      <c r="Q89" s="1436"/>
      <c r="R89" s="1436"/>
      <c r="S89" s="1436"/>
      <c r="T89" s="1436"/>
      <c r="U89" s="1437"/>
    </row>
    <row r="90" spans="1:21" ht="24" customHeight="1">
      <c r="A90" s="288">
        <f>IFERROR(VLOOKUP(E90,Préroulés_Hybride[],12,FALSE),"-")</f>
        <v>3</v>
      </c>
      <c r="B90" s="165" t="str">
        <f>IFERROR(VLOOKUP(E90,Préroulés_Hybride[],13,FALSE),"-")</f>
        <v>x</v>
      </c>
      <c r="C90" s="166">
        <f>IFERROR(VLOOKUP(E90,Préroulés_Hybride[],14,FALSE),"-")</f>
        <v>0.5</v>
      </c>
      <c r="D90" s="220" t="str">
        <f>IFERROR(VLOOKUP(E90,Préroulés_Hybride[],15,FALSE),"-")</f>
        <v>g</v>
      </c>
      <c r="E90" s="198" t="s">
        <v>181</v>
      </c>
      <c r="F90" s="527" t="str">
        <f>IFERROR(VLOOKUP(E90,Préroulés_Hybride[],6,FALSE),"-")</f>
        <v>Groupe SûrNaturel</v>
      </c>
      <c r="G90" s="528">
        <f>IFERROR(VLOOKUP(E90,Préroulés_Hybride[],17,FALSE),"-")</f>
        <v>13.1</v>
      </c>
      <c r="H90" s="187">
        <v>0.27</v>
      </c>
      <c r="I90" s="170" t="s">
        <v>42</v>
      </c>
      <c r="J90" s="229" t="str">
        <f>IFERROR(VLOOKUP(E90,Préroulés_Hybride[],9,FALSE),"-")</f>
        <v>Floral / Sucré</v>
      </c>
      <c r="K90" s="471" t="str">
        <f>IFERROR(VLOOKUP(E90,Préroulés_Hybride[],3,FALSE),"-")</f>
        <v>Qc</v>
      </c>
      <c r="M90" s="1435"/>
      <c r="N90" s="1436"/>
      <c r="O90" s="1436"/>
      <c r="P90" s="1436"/>
      <c r="Q90" s="1436"/>
      <c r="R90" s="1436"/>
      <c r="S90" s="1436"/>
      <c r="T90" s="1436"/>
      <c r="U90" s="1437"/>
    </row>
    <row r="91" spans="1:21" ht="24" customHeight="1">
      <c r="A91" s="288">
        <f>IFERROR(VLOOKUP(E91,Préroulés_Hybride[],12,FALSE),"-")</f>
        <v>3</v>
      </c>
      <c r="B91" s="165" t="str">
        <f>IFERROR(VLOOKUP(E91,Préroulés_Hybride[],13,FALSE),"-")</f>
        <v>x</v>
      </c>
      <c r="C91" s="166">
        <f>IFERROR(VLOOKUP(E91,Préroulés_Hybride[],14,FALSE),"-")</f>
        <v>0.5</v>
      </c>
      <c r="D91" s="220" t="str">
        <f>IFERROR(VLOOKUP(E91,Préroulés_Hybride[],15,FALSE),"-")</f>
        <v>g</v>
      </c>
      <c r="E91" s="198" t="s">
        <v>182</v>
      </c>
      <c r="F91" s="527" t="str">
        <f>IFERROR(VLOOKUP(E91,Préroulés_Hybride[],6,FALSE),"-")</f>
        <v>Qcgoldtech</v>
      </c>
      <c r="G91" s="180">
        <f>IFERROR(VLOOKUP(E91,Préroulés_Hybride[],17,FALSE),"-")</f>
        <v>13</v>
      </c>
      <c r="H91" s="187">
        <v>0.26</v>
      </c>
      <c r="I91" s="170" t="s">
        <v>42</v>
      </c>
      <c r="J91" s="229" t="str">
        <f>IFERROR(VLOOKUP(E91,Préroulés_Hybride[],9,FALSE),"-")</f>
        <v>Boisé / Sucré</v>
      </c>
      <c r="K91" s="471" t="str">
        <f>IFERROR(VLOOKUP(E91,Préroulés_Hybride[],3,FALSE),"-")</f>
        <v>Qc</v>
      </c>
      <c r="M91" s="1435"/>
      <c r="N91" s="1436"/>
      <c r="O91" s="1436"/>
      <c r="P91" s="1436"/>
      <c r="Q91" s="1436"/>
      <c r="R91" s="1436"/>
      <c r="S91" s="1436"/>
      <c r="T91" s="1436"/>
      <c r="U91" s="1437"/>
    </row>
    <row r="92" spans="1:21" ht="24" customHeight="1">
      <c r="A92" s="288">
        <f>IFERROR(VLOOKUP(E92,Préroulés_Hybride[],12,FALSE),"-")</f>
        <v>3</v>
      </c>
      <c r="B92" s="165" t="str">
        <f>IFERROR(VLOOKUP(E92,Préroulés_Hybride[],13,FALSE),"-")</f>
        <v>x</v>
      </c>
      <c r="C92" s="166">
        <f>IFERROR(VLOOKUP(E92,Préroulés_Hybride[],14,FALSE),"-")</f>
        <v>0.5</v>
      </c>
      <c r="D92" s="220" t="str">
        <f>IFERROR(VLOOKUP(E92,Préroulés_Hybride[],15,FALSE),"-")</f>
        <v>g</v>
      </c>
      <c r="E92" s="198" t="s">
        <v>180</v>
      </c>
      <c r="F92" s="527" t="str">
        <f>IFERROR(VLOOKUP(E92,Préroulés_Hybride[],6,FALSE),"-")</f>
        <v>Next Friday</v>
      </c>
      <c r="G92" s="180">
        <f>IFERROR(VLOOKUP(E92,Préroulés_Hybride[],17,FALSE),"-")</f>
        <v>22.6</v>
      </c>
      <c r="H92" s="187">
        <v>0.26</v>
      </c>
      <c r="I92" s="170" t="s">
        <v>42</v>
      </c>
      <c r="J92" s="229" t="str">
        <f>IFERROR(VLOOKUP(E92,Préroulés_Hybride[],9,FALSE),"-")</f>
        <v>Floral / -</v>
      </c>
      <c r="K92" s="471" t="str">
        <f>IFERROR(VLOOKUP(E92,Préroulés_Hybride[],3,FALSE),"-")</f>
        <v>-</v>
      </c>
      <c r="M92" s="1435"/>
      <c r="N92" s="1436"/>
      <c r="O92" s="1436"/>
      <c r="P92" s="1436"/>
      <c r="Q92" s="1436"/>
      <c r="R92" s="1436"/>
      <c r="S92" s="1436"/>
      <c r="T92" s="1436"/>
      <c r="U92" s="1437"/>
    </row>
    <row r="93" spans="1:21" ht="24" customHeight="1">
      <c r="A93" s="288">
        <f>IFERROR(VLOOKUP(E93,Préroulés_Hybride[],12,FALSE),"-")</f>
        <v>3</v>
      </c>
      <c r="B93" s="165" t="str">
        <f>IFERROR(VLOOKUP(E93,Préroulés_Hybride[],13,FALSE),"-")</f>
        <v>x</v>
      </c>
      <c r="C93" s="166">
        <f>IFERROR(VLOOKUP(E93,Préroulés_Hybride[],14,FALSE),"-")</f>
        <v>0.5</v>
      </c>
      <c r="D93" s="220" t="str">
        <f>IFERROR(VLOOKUP(E93,Préroulés_Hybride[],15,FALSE),"-")</f>
        <v>g</v>
      </c>
      <c r="E93" s="198" t="s">
        <v>184</v>
      </c>
      <c r="F93" s="527" t="str">
        <f>IFERROR(VLOOKUP(E93,Préroulés_Hybride[],6,FALSE),"-")</f>
        <v>Fleurs de Chez Nous</v>
      </c>
      <c r="G93" s="180">
        <f>IFERROR(VLOOKUP(E93,Préroulés_Hybride[],17,FALSE),"-")</f>
        <v>13.8</v>
      </c>
      <c r="H93" s="187">
        <v>0.22</v>
      </c>
      <c r="I93" s="170" t="s">
        <v>42</v>
      </c>
      <c r="J93" s="229" t="str">
        <f>IFERROR(VLOOKUP(E93,Préroulés_Hybride[],9,FALSE),"-")</f>
        <v>Fruité / Citronné</v>
      </c>
      <c r="K93" s="471" t="str">
        <f>IFERROR(VLOOKUP(E93,Préroulés_Hybride[],3,FALSE),"-")</f>
        <v>Qc</v>
      </c>
      <c r="M93" s="1435"/>
      <c r="N93" s="1436"/>
      <c r="O93" s="1436"/>
      <c r="P93" s="1436"/>
      <c r="Q93" s="1436"/>
      <c r="R93" s="1436"/>
      <c r="S93" s="1436"/>
      <c r="T93" s="1436"/>
      <c r="U93" s="1437"/>
    </row>
    <row r="94" spans="1:21" ht="24" customHeight="1">
      <c r="A94" s="288">
        <f>IFERROR(VLOOKUP(E94,Préroulés_Hybride[],12,FALSE),"-")</f>
        <v>3</v>
      </c>
      <c r="B94" s="165" t="str">
        <f>IFERROR(VLOOKUP(E94,Préroulés_Hybride[],13,FALSE),"-")</f>
        <v>x</v>
      </c>
      <c r="C94" s="166">
        <f>IFERROR(VLOOKUP(E94,Préroulés_Hybride[],14,FALSE),"-")</f>
        <v>0.5</v>
      </c>
      <c r="D94" s="220" t="str">
        <f>IFERROR(VLOOKUP(E94,Préroulés_Hybride[],15,FALSE),"-")</f>
        <v>g</v>
      </c>
      <c r="E94" s="198" t="s">
        <v>183</v>
      </c>
      <c r="F94" s="527" t="str">
        <f>IFERROR(VLOOKUP(E94,Préroulés_Hybride[],6,FALSE),"-")</f>
        <v>Promenade</v>
      </c>
      <c r="G94" s="180">
        <f>IFERROR(VLOOKUP(E94,Préroulés_Hybride[],17,FALSE),"-")</f>
        <v>10.6</v>
      </c>
      <c r="H94" s="187">
        <v>0.22</v>
      </c>
      <c r="I94" s="170" t="s">
        <v>42</v>
      </c>
      <c r="J94" s="229" t="str">
        <f>IFERROR(VLOOKUP(E94,Préroulés_Hybride[],9,FALSE),"-")</f>
        <v>Fruité / Sucré</v>
      </c>
      <c r="K94" s="471" t="str">
        <f>IFERROR(VLOOKUP(E94,Préroulés_Hybride[],3,FALSE),"-")</f>
        <v>-</v>
      </c>
      <c r="M94" s="1435"/>
      <c r="N94" s="1436"/>
      <c r="O94" s="1436"/>
      <c r="P94" s="1436"/>
      <c r="Q94" s="1436"/>
      <c r="R94" s="1436"/>
      <c r="S94" s="1436"/>
      <c r="T94" s="1436"/>
      <c r="U94" s="1437"/>
    </row>
    <row r="95" spans="1:21" ht="24" customHeight="1">
      <c r="A95" s="288">
        <f>IFERROR(VLOOKUP(E95,Préroulés_Hybride[],12,FALSE),"-")</f>
        <v>3</v>
      </c>
      <c r="B95" s="165" t="str">
        <f>IFERROR(VLOOKUP(E95,Préroulés_Hybride[],13,FALSE),"-")</f>
        <v>x</v>
      </c>
      <c r="C95" s="166">
        <f>IFERROR(VLOOKUP(E95,Préroulés_Hybride[],14,FALSE),"-")</f>
        <v>0.5</v>
      </c>
      <c r="D95" s="220" t="str">
        <f>IFERROR(VLOOKUP(E95,Préroulés_Hybride[],15,FALSE),"-")</f>
        <v>g</v>
      </c>
      <c r="E95" s="198" t="s">
        <v>185</v>
      </c>
      <c r="F95" s="305" t="str">
        <f>IFERROR(VLOOKUP(E95,Préroulés_Hybride[],6,FALSE),"-")</f>
        <v>Vert</v>
      </c>
      <c r="G95" s="230">
        <f>IFERROR(VLOOKUP(E95,Préroulés_Hybride[],17,FALSE),"-")</f>
        <v>13.2</v>
      </c>
      <c r="H95" s="187">
        <v>0.21</v>
      </c>
      <c r="I95" s="170" t="s">
        <v>42</v>
      </c>
      <c r="J95" s="172" t="str">
        <f>IFERROR(VLOOKUP(E95,Préroulés_Hybride[],9,FALSE),"-")</f>
        <v>Moufette / Terreux</v>
      </c>
      <c r="K95" s="471" t="str">
        <f>IFERROR(VLOOKUP(E95,Préroulés_Hybride[],3,FALSE),"-")</f>
        <v>Qc</v>
      </c>
      <c r="M95" s="1435"/>
      <c r="N95" s="1436"/>
      <c r="O95" s="1436"/>
      <c r="P95" s="1436"/>
      <c r="Q95" s="1436"/>
      <c r="R95" s="1436"/>
      <c r="S95" s="1436"/>
      <c r="T95" s="1436"/>
      <c r="U95" s="1437"/>
    </row>
    <row r="96" spans="1:21" ht="24" customHeight="1">
      <c r="A96" s="288">
        <f>IFERROR(VLOOKUP(E96,Préroulés_Hybride[],12,FALSE),"-")</f>
        <v>3</v>
      </c>
      <c r="B96" s="165" t="str">
        <f>IFERROR(VLOOKUP(E96,Préroulés_Hybride[],13,FALSE),"-")</f>
        <v>x</v>
      </c>
      <c r="C96" s="166">
        <f>IFERROR(VLOOKUP(E96,Préroulés_Hybride[],14,FALSE),"-")</f>
        <v>0.5</v>
      </c>
      <c r="D96" s="220" t="str">
        <f>IFERROR(VLOOKUP(E96,Préroulés_Hybride[],15,FALSE),"-")</f>
        <v>g</v>
      </c>
      <c r="E96" s="198" t="s">
        <v>91</v>
      </c>
      <c r="F96" s="527" t="str">
        <f>IFERROR(VLOOKUP(E96,Préroulés_Hybride[],6,FALSE),"-")</f>
        <v>Dubon</v>
      </c>
      <c r="G96" s="528">
        <f>IFERROR(VLOOKUP(E96,Préroulés_Hybride[],17,FALSE),"-")</f>
        <v>13.8</v>
      </c>
      <c r="H96" s="187">
        <v>0.18</v>
      </c>
      <c r="I96" s="170" t="s">
        <v>42</v>
      </c>
      <c r="J96" s="229" t="str">
        <f>IFERROR(VLOOKUP(E96,Préroulés_Hybride[],9,FALSE),"-")</f>
        <v>Terreux / Boisé</v>
      </c>
      <c r="K96" s="471" t="str">
        <f>IFERROR(VLOOKUP(E96,Préroulés_Hybride[],3,FALSE),"-")</f>
        <v>-</v>
      </c>
      <c r="M96" s="1435"/>
      <c r="N96" s="1436"/>
      <c r="O96" s="1436"/>
      <c r="P96" s="1436"/>
      <c r="Q96" s="1436"/>
      <c r="R96" s="1436"/>
      <c r="S96" s="1436"/>
      <c r="T96" s="1436"/>
      <c r="U96" s="1437"/>
    </row>
    <row r="97" spans="1:21" ht="24" customHeight="1">
      <c r="A97" s="288">
        <f>IFERROR(VLOOKUP(E97,Préroulés_Hybride[],12,FALSE),"-")</f>
        <v>3</v>
      </c>
      <c r="B97" s="165" t="str">
        <f>IFERROR(VLOOKUP(E97,Préroulés_Hybride[],13,FALSE),"-")</f>
        <v>x</v>
      </c>
      <c r="C97" s="166">
        <f>IFERROR(VLOOKUP(E97,Préroulés_Hybride[],14,FALSE),"-")</f>
        <v>0.66</v>
      </c>
      <c r="D97" s="220" t="str">
        <f>IFERROR(VLOOKUP(E97,Préroulés_Hybride[],15,FALSE),"-")</f>
        <v>g</v>
      </c>
      <c r="E97" s="198" t="s">
        <v>186</v>
      </c>
      <c r="F97" s="527" t="str">
        <f>IFERROR(VLOOKUP(E97,Préroulés_Hybride[],6,FALSE),"-")</f>
        <v>Green Joy</v>
      </c>
      <c r="G97" s="180">
        <f>IFERROR(VLOOKUP(E97,Préroulés_Hybride[],17,FALSE),"-")</f>
        <v>19.899999999999999</v>
      </c>
      <c r="H97" s="187">
        <v>0.09</v>
      </c>
      <c r="I97" s="170">
        <v>0.14000000000000001</v>
      </c>
      <c r="J97" s="229" t="str">
        <f>IFERROR(VLOOKUP(E97,Préroulés_Hybride[],9,FALSE),"-")</f>
        <v>- / -</v>
      </c>
      <c r="K97" s="471" t="str">
        <f>IFERROR(VLOOKUP(E97,Préroulés_Hybride[],3,FALSE),"-")</f>
        <v>Qc</v>
      </c>
      <c r="M97" s="1435"/>
      <c r="N97" s="1436"/>
      <c r="O97" s="1436"/>
      <c r="P97" s="1436"/>
      <c r="Q97" s="1436"/>
      <c r="R97" s="1436"/>
      <c r="S97" s="1436"/>
      <c r="T97" s="1436"/>
      <c r="U97" s="1437"/>
    </row>
    <row r="98" spans="1:21" ht="24" customHeight="1">
      <c r="A98" s="288">
        <f>IFERROR(VLOOKUP(E98,Préroulés_Hybride[],12,FALSE),"-")</f>
        <v>3</v>
      </c>
      <c r="B98" s="165" t="str">
        <f>IFERROR(VLOOKUP(E98,Préroulés_Hybride[],13,FALSE),"-")</f>
        <v>x</v>
      </c>
      <c r="C98" s="166">
        <f>IFERROR(VLOOKUP(E98,Préroulés_Hybride[],14,FALSE),"-")</f>
        <v>0.5</v>
      </c>
      <c r="D98" s="220" t="str">
        <f>IFERROR(VLOOKUP(E98,Préroulés_Hybride[],15,FALSE),"-")</f>
        <v>g</v>
      </c>
      <c r="E98" s="198" t="s">
        <v>93</v>
      </c>
      <c r="F98" s="527" t="str">
        <f>IFERROR(VLOOKUP(E98,Préroulés_Hybride[],6,FALSE),"-")</f>
        <v>Twd.</v>
      </c>
      <c r="G98" s="180">
        <f>IFERROR(VLOOKUP(E98,Préroulés_Hybride[],17,FALSE),"-")</f>
        <v>10.199999999999999</v>
      </c>
      <c r="H98" s="187">
        <v>0.06</v>
      </c>
      <c r="I98" s="170">
        <v>0.08</v>
      </c>
      <c r="J98" s="229" t="str">
        <f>IFERROR(VLOOKUP(E98,Préroulés_Hybride[],9,FALSE),"-")</f>
        <v>- / -</v>
      </c>
      <c r="K98" s="471" t="str">
        <f>IFERROR(VLOOKUP(E98,Préroulés_Hybride[],3,FALSE),"-")</f>
        <v>-</v>
      </c>
      <c r="M98" s="1435"/>
      <c r="N98" s="1436"/>
      <c r="O98" s="1436"/>
      <c r="P98" s="1436"/>
      <c r="Q98" s="1436"/>
      <c r="R98" s="1436"/>
      <c r="S98" s="1436"/>
      <c r="T98" s="1436"/>
      <c r="U98" s="1437"/>
    </row>
    <row r="99" spans="1:21" ht="24" customHeight="1">
      <c r="A99" s="288">
        <f>IFERROR(VLOOKUP(E99,Préroulés_Hybride[],12,FALSE),"-")</f>
        <v>4</v>
      </c>
      <c r="B99" s="165" t="str">
        <f>IFERROR(VLOOKUP(E99,Préroulés_Hybride[],13,FALSE),"-")</f>
        <v>x</v>
      </c>
      <c r="C99" s="166">
        <f>IFERROR(VLOOKUP(E99,Préroulés_Hybride[],14,FALSE),"-")</f>
        <v>0.25</v>
      </c>
      <c r="D99" s="220" t="str">
        <f>IFERROR(VLOOKUP(E99,Préroulés_Hybride[],15,FALSE),"-")</f>
        <v>g</v>
      </c>
      <c r="E99" s="198" t="s">
        <v>187</v>
      </c>
      <c r="F99" s="527" t="str">
        <f>IFERROR(VLOOKUP(E99,Préroulés_Hybride[],6,FALSE),"-")</f>
        <v>IRONY</v>
      </c>
      <c r="G99" s="180">
        <f>IFERROR(VLOOKUP(E99,Préroulés_Hybride[],17,FALSE),"-")</f>
        <v>10</v>
      </c>
      <c r="H99" s="187">
        <v>0.21</v>
      </c>
      <c r="I99" s="170" t="s">
        <v>42</v>
      </c>
      <c r="J99" s="229" t="str">
        <f>IFERROR(VLOOKUP(E99,Préroulés_Hybride[],9,FALSE),"-")</f>
        <v>Citronné / Sucré</v>
      </c>
      <c r="K99" s="471" t="str">
        <f>IFERROR(VLOOKUP(E99,Préroulés_Hybride[],3,FALSE),"-")</f>
        <v>Qc</v>
      </c>
      <c r="M99" s="1435"/>
      <c r="N99" s="1436"/>
      <c r="O99" s="1436"/>
      <c r="P99" s="1436"/>
      <c r="Q99" s="1436"/>
      <c r="R99" s="1436"/>
      <c r="S99" s="1436"/>
      <c r="T99" s="1436"/>
      <c r="U99" s="1437"/>
    </row>
    <row r="100" spans="1:21" ht="24" customHeight="1">
      <c r="A100" s="288">
        <f>IFERROR(VLOOKUP(E100,Préroulés_Hybride[],12,FALSE),"-")</f>
        <v>5</v>
      </c>
      <c r="B100" s="165" t="str">
        <f>IFERROR(VLOOKUP(E100,Préroulés_Hybride[],13,FALSE),"-")</f>
        <v>x</v>
      </c>
      <c r="C100" s="166">
        <f>IFERROR(VLOOKUP(E100,Préroulés_Hybride[],14,FALSE),"-")</f>
        <v>0.5</v>
      </c>
      <c r="D100" s="220" t="str">
        <f>IFERROR(VLOOKUP(E100,Préroulés_Hybride[],15,FALSE),"-")</f>
        <v>g</v>
      </c>
      <c r="E100" s="198" t="s">
        <v>195</v>
      </c>
      <c r="F100" s="527" t="str">
        <f>IFERROR(VLOOKUP(E100,Préroulés_Hybride[],6,FALSE),"-")</f>
        <v>Lunaire</v>
      </c>
      <c r="G100" s="180">
        <f>IFERROR(VLOOKUP(E100,Préroulés_Hybride[],17,FALSE),"-")</f>
        <v>24</v>
      </c>
      <c r="H100" s="187" t="s">
        <v>42</v>
      </c>
      <c r="I100" s="170">
        <v>0.11</v>
      </c>
      <c r="J100" s="229" t="str">
        <f>IFERROR(VLOOKUP(E100,Préroulés_Hybride[],9,FALSE),"-")</f>
        <v>Floral / Fruité</v>
      </c>
      <c r="K100" s="471" t="str">
        <f>IFERROR(VLOOKUP(E100,Préroulés_Hybride[],3,FALSE),"-")</f>
        <v>Qc</v>
      </c>
      <c r="M100" s="1435"/>
      <c r="N100" s="1436"/>
      <c r="O100" s="1436"/>
      <c r="P100" s="1436"/>
      <c r="Q100" s="1436"/>
      <c r="R100" s="1436"/>
      <c r="S100" s="1436"/>
      <c r="T100" s="1436"/>
      <c r="U100" s="1437"/>
    </row>
    <row r="101" spans="1:21" ht="24" customHeight="1">
      <c r="A101" s="288">
        <f>IFERROR(VLOOKUP(E101,Préroulés_Hybride[],12,FALSE),"-")</f>
        <v>5</v>
      </c>
      <c r="B101" s="165" t="str">
        <f>IFERROR(VLOOKUP(E101,Préroulés_Hybride[],13,FALSE),"-")</f>
        <v>x</v>
      </c>
      <c r="C101" s="166">
        <f>IFERROR(VLOOKUP(E101,Préroulés_Hybride[],14,FALSE),"-")</f>
        <v>0.5</v>
      </c>
      <c r="D101" s="220" t="str">
        <f>IFERROR(VLOOKUP(E101,Préroulés_Hybride[],15,FALSE),"-")</f>
        <v>g</v>
      </c>
      <c r="E101" s="198" t="s">
        <v>188</v>
      </c>
      <c r="F101" s="527" t="str">
        <f>IFERROR(VLOOKUP(E101,Préroulés_Hybride[],6,FALSE),"-")</f>
        <v>Ono Cannabis</v>
      </c>
      <c r="G101" s="180">
        <f>IFERROR(VLOOKUP(E101,Préroulés_Hybride[],17,FALSE),"-")</f>
        <v>24.9</v>
      </c>
      <c r="H101" s="187">
        <v>0.28999999999999998</v>
      </c>
      <c r="I101" s="170" t="s">
        <v>42</v>
      </c>
      <c r="J101" s="229" t="str">
        <f>IFERROR(VLOOKUP(E101,Préroulés_Hybride[],9,FALSE),"-")</f>
        <v>Fruité / Sucré</v>
      </c>
      <c r="K101" s="471" t="str">
        <f>IFERROR(VLOOKUP(E101,Préroulés_Hybride[],3,FALSE),"-")</f>
        <v>Qc</v>
      </c>
      <c r="M101" s="1435"/>
      <c r="N101" s="1436"/>
      <c r="O101" s="1436"/>
      <c r="P101" s="1436"/>
      <c r="Q101" s="1436"/>
      <c r="R101" s="1436"/>
      <c r="S101" s="1436"/>
      <c r="T101" s="1436"/>
      <c r="U101" s="1437"/>
    </row>
    <row r="102" spans="1:21" ht="24" customHeight="1">
      <c r="A102" s="288">
        <f>IFERROR(VLOOKUP(E102,Préroulés_Hybride[],12,FALSE),"-")</f>
        <v>5</v>
      </c>
      <c r="B102" s="165" t="str">
        <f>IFERROR(VLOOKUP(E102,Préroulés_Hybride[],13,FALSE),"-")</f>
        <v>x</v>
      </c>
      <c r="C102" s="166">
        <f>IFERROR(VLOOKUP(E102,Préroulés_Hybride[],14,FALSE),"-")</f>
        <v>0.5</v>
      </c>
      <c r="D102" s="220" t="str">
        <f>IFERROR(VLOOKUP(E102,Préroulés_Hybride[],15,FALSE),"-")</f>
        <v>g</v>
      </c>
      <c r="E102" s="198" t="s">
        <v>98</v>
      </c>
      <c r="F102" s="527" t="str">
        <f>IFERROR(VLOOKUP(E102,Préroulés_Hybride[],6,FALSE),"-")</f>
        <v>Tribal</v>
      </c>
      <c r="G102" s="180">
        <f>IFERROR(VLOOKUP(E102,Préroulés_Hybride[],17,FALSE),"-")</f>
        <v>23</v>
      </c>
      <c r="H102" s="187">
        <v>0.28999999999999998</v>
      </c>
      <c r="I102" s="170" t="s">
        <v>42</v>
      </c>
      <c r="J102" s="229" t="str">
        <f>IFERROR(VLOOKUP(E102,Préroulés_Hybride[],9,FALSE),"-")</f>
        <v>Citronné / Diesel</v>
      </c>
      <c r="K102" s="471" t="str">
        <f>IFERROR(VLOOKUP(E102,Préroulés_Hybride[],3,FALSE),"-")</f>
        <v>Qc</v>
      </c>
      <c r="M102" s="1435"/>
      <c r="N102" s="1436"/>
      <c r="O102" s="1436"/>
      <c r="P102" s="1436"/>
      <c r="Q102" s="1436"/>
      <c r="R102" s="1436"/>
      <c r="S102" s="1436"/>
      <c r="T102" s="1436"/>
      <c r="U102" s="1437"/>
    </row>
    <row r="103" spans="1:21" ht="24" customHeight="1">
      <c r="A103" s="288">
        <f>IFERROR(VLOOKUP(E103,Préroulés_Hybride[],12,FALSE),"-")</f>
        <v>5</v>
      </c>
      <c r="B103" s="165" t="str">
        <f>IFERROR(VLOOKUP(E103,Préroulés_Hybride[],13,FALSE),"-")</f>
        <v>x</v>
      </c>
      <c r="C103" s="166">
        <f>IFERROR(VLOOKUP(E103,Préroulés_Hybride[],14,FALSE),"-")</f>
        <v>0.5</v>
      </c>
      <c r="D103" s="893" t="str">
        <f>IFERROR(VLOOKUP(E103,Préroulés_Hybride[],15,FALSE),"-")</f>
        <v>g</v>
      </c>
      <c r="E103" s="198" t="s">
        <v>189</v>
      </c>
      <c r="F103" s="470" t="str">
        <f>IFERROR(VLOOKUP(E103,Préroulés_Hybride[],6,FALSE),"-")</f>
        <v>QcGoldtech</v>
      </c>
      <c r="G103" s="180">
        <f>IFERROR(VLOOKUP(E103,Préroulés_Hybride[],17,FALSE),"-")</f>
        <v>22.2</v>
      </c>
      <c r="H103" s="187">
        <v>0.28999999999999998</v>
      </c>
      <c r="I103" s="170" t="s">
        <v>42</v>
      </c>
      <c r="J103" s="229" t="str">
        <f>IFERROR(VLOOKUP(E103,Préroulés_Hybride[],9,FALSE),"-")</f>
        <v>Épicé / Terreux</v>
      </c>
      <c r="K103" s="471" t="str">
        <f>IFERROR(VLOOKUP(E103,Préroulés_Hybride[],3,FALSE),"-")</f>
        <v>Qc</v>
      </c>
      <c r="M103" s="1435"/>
      <c r="N103" s="1436"/>
      <c r="O103" s="1436"/>
      <c r="P103" s="1436"/>
      <c r="Q103" s="1436"/>
      <c r="R103" s="1436"/>
      <c r="S103" s="1436"/>
      <c r="T103" s="1436"/>
      <c r="U103" s="1437"/>
    </row>
    <row r="104" spans="1:21" ht="24" customHeight="1">
      <c r="A104" s="288">
        <f>IFERROR(VLOOKUP(E104,Préroulés_Hybride[],12,FALSE),"-")</f>
        <v>5</v>
      </c>
      <c r="B104" s="165" t="str">
        <f>IFERROR(VLOOKUP(E104,Préroulés_Hybride[],13,FALSE),"-")</f>
        <v>x</v>
      </c>
      <c r="C104" s="166">
        <f>IFERROR(VLOOKUP(E104,Préroulés_Hybride[],14,FALSE),"-")</f>
        <v>0.33</v>
      </c>
      <c r="D104" s="220" t="str">
        <f>IFERROR(VLOOKUP(E104,Préroulés_Hybride[],15,FALSE),"-")</f>
        <v>g</v>
      </c>
      <c r="E104" s="198" t="s">
        <v>104</v>
      </c>
      <c r="F104" s="527" t="str">
        <f>IFERROR(VLOOKUP(E104,Préroulés_Hybride[],6,FALSE),"-")</f>
        <v>Pure Laine Cannabis</v>
      </c>
      <c r="G104" s="528">
        <f>IFERROR(VLOOKUP(E104,Préroulés_Hybride[],17,FALSE),"-")</f>
        <v>13.3</v>
      </c>
      <c r="H104" s="187">
        <v>0.27</v>
      </c>
      <c r="I104" s="170" t="s">
        <v>42</v>
      </c>
      <c r="J104" s="229" t="str">
        <f>IFERROR(VLOOKUP(E104,Préroulés_Hybride[],9,FALSE),"-")</f>
        <v>- / -</v>
      </c>
      <c r="K104" s="471" t="str">
        <f>IFERROR(VLOOKUP(E104,Préroulés_Hybride[],3,FALSE),"-")</f>
        <v>Qc</v>
      </c>
      <c r="M104" s="1435"/>
      <c r="N104" s="1436"/>
      <c r="O104" s="1436"/>
      <c r="P104" s="1436"/>
      <c r="Q104" s="1436"/>
      <c r="R104" s="1436"/>
      <c r="S104" s="1436"/>
      <c r="T104" s="1436"/>
      <c r="U104" s="1437"/>
    </row>
    <row r="105" spans="1:21" ht="24" customHeight="1">
      <c r="A105" s="288">
        <f>IFERROR(VLOOKUP(E105,Préroulés_Hybride[],12,FALSE),"-")</f>
        <v>5</v>
      </c>
      <c r="B105" s="165" t="str">
        <f>IFERROR(VLOOKUP(E105,Préroulés_Hybride[],13,FALSE),"-")</f>
        <v>x</v>
      </c>
      <c r="C105" s="166">
        <f>IFERROR(VLOOKUP(E105,Préroulés_Hybride[],14,FALSE),"-")</f>
        <v>0.5</v>
      </c>
      <c r="D105" s="220" t="str">
        <f>IFERROR(VLOOKUP(E105,Préroulés_Hybride[],15,FALSE),"-")</f>
        <v>g</v>
      </c>
      <c r="E105" s="198" t="s">
        <v>190</v>
      </c>
      <c r="F105" s="527" t="str">
        <f>IFERROR(VLOOKUP(E105,Préroulés_Hybride[],6,FALSE),"-")</f>
        <v>Cactus</v>
      </c>
      <c r="G105" s="180">
        <f>IFERROR(VLOOKUP(E105,Préroulés_Hybride[],17,FALSE),"-")</f>
        <v>24</v>
      </c>
      <c r="H105" s="187">
        <v>0.26</v>
      </c>
      <c r="I105" s="170" t="s">
        <v>42</v>
      </c>
      <c r="J105" s="229" t="str">
        <f>IFERROR(VLOOKUP(E105,Préroulés_Hybride[],9,FALSE),"-")</f>
        <v>Épicé / Terreux</v>
      </c>
      <c r="K105" s="471" t="str">
        <f>IFERROR(VLOOKUP(E105,Préroulés_Hybride[],3,FALSE),"-")</f>
        <v>Qc</v>
      </c>
      <c r="M105" s="1435"/>
      <c r="N105" s="1436"/>
      <c r="O105" s="1436"/>
      <c r="P105" s="1436"/>
      <c r="Q105" s="1436"/>
      <c r="R105" s="1436"/>
      <c r="S105" s="1436"/>
      <c r="T105" s="1436"/>
      <c r="U105" s="1437"/>
    </row>
    <row r="106" spans="1:21" ht="24" customHeight="1">
      <c r="A106" s="288">
        <f>IFERROR(VLOOKUP(E106,Préroulés_Hybride[],12,FALSE),"-")</f>
        <v>5</v>
      </c>
      <c r="B106" s="165" t="str">
        <f>IFERROR(VLOOKUP(E106,Préroulés_Hybride[],13,FALSE),"-")</f>
        <v>x</v>
      </c>
      <c r="C106" s="166">
        <f>IFERROR(VLOOKUP(E106,Préroulés_Hybride[],14,FALSE),"-")</f>
        <v>0.5</v>
      </c>
      <c r="D106" s="220" t="str">
        <f>IFERROR(VLOOKUP(E106,Préroulés_Hybride[],15,FALSE),"-")</f>
        <v>g</v>
      </c>
      <c r="E106" s="198" t="s">
        <v>107</v>
      </c>
      <c r="F106" s="305" t="str">
        <f>IFERROR(VLOOKUP(E106,Préroulés_Hybride[],6,FALSE),"-")</f>
        <v>DLYS</v>
      </c>
      <c r="G106" s="230">
        <f>IFERROR(VLOOKUP(E106,Préroulés_Hybride[],17,FALSE),"-")</f>
        <v>16.3</v>
      </c>
      <c r="H106" s="187">
        <v>0.26</v>
      </c>
      <c r="I106" s="170" t="s">
        <v>42</v>
      </c>
      <c r="J106" s="172" t="str">
        <f>IFERROR(VLOOKUP(E106,Préroulés_Hybride[],9,FALSE),"-")</f>
        <v>- / -</v>
      </c>
      <c r="K106" s="471" t="s">
        <v>42</v>
      </c>
      <c r="M106" s="1435"/>
      <c r="N106" s="1436"/>
      <c r="O106" s="1436"/>
      <c r="P106" s="1436"/>
      <c r="Q106" s="1436"/>
      <c r="R106" s="1436"/>
      <c r="S106" s="1436"/>
      <c r="T106" s="1436"/>
      <c r="U106" s="1437"/>
    </row>
    <row r="107" spans="1:21" ht="24" customHeight="1">
      <c r="A107" s="288">
        <f>IFERROR(VLOOKUP(E107,Préroulés_Hybride[],12,FALSE),"-")</f>
        <v>5</v>
      </c>
      <c r="B107" s="165" t="str">
        <f>IFERROR(VLOOKUP(E107,Préroulés_Hybride[],13,FALSE),"-")</f>
        <v>x</v>
      </c>
      <c r="C107" s="166">
        <f>IFERROR(VLOOKUP(E107,Préroulés_Hybride[],14,FALSE),"-")</f>
        <v>0.5</v>
      </c>
      <c r="D107" s="220" t="str">
        <f>IFERROR(VLOOKUP(E107,Préroulés_Hybride[],15,FALSE),"-")</f>
        <v>g</v>
      </c>
      <c r="E107" s="198" t="s">
        <v>191</v>
      </c>
      <c r="F107" s="527" t="str">
        <f>IFERROR(VLOOKUP(E107,Préroulés_Hybride[],6,FALSE),"-")</f>
        <v>Broken Coast</v>
      </c>
      <c r="G107" s="180">
        <f>IFERROR(VLOOKUP(E107,Préroulés_Hybride[],17,FALSE),"-")</f>
        <v>30.2</v>
      </c>
      <c r="H107" s="187">
        <v>0.24</v>
      </c>
      <c r="I107" s="170" t="s">
        <v>42</v>
      </c>
      <c r="J107" s="229" t="str">
        <f>IFERROR(VLOOKUP(E107,Préroulés_Hybride[],9,FALSE),"-")</f>
        <v>- / -</v>
      </c>
      <c r="K107" s="471" t="str">
        <f>IFERROR(VLOOKUP(E107,Préroulés_Hybride[],3,FALSE),"-")</f>
        <v>-</v>
      </c>
      <c r="M107" s="1435"/>
      <c r="N107" s="1436"/>
      <c r="O107" s="1436"/>
      <c r="P107" s="1436"/>
      <c r="Q107" s="1436"/>
      <c r="R107" s="1436"/>
      <c r="S107" s="1436"/>
      <c r="T107" s="1436"/>
      <c r="U107" s="1437"/>
    </row>
    <row r="108" spans="1:21" ht="24" customHeight="1">
      <c r="A108" s="288">
        <f>IFERROR(VLOOKUP(E108,Préroulés_Hybride[],12,FALSE),"-")</f>
        <v>5</v>
      </c>
      <c r="B108" s="165" t="str">
        <f>IFERROR(VLOOKUP(E108,Préroulés_Hybride[],13,FALSE),"-")</f>
        <v>x</v>
      </c>
      <c r="C108" s="166">
        <f>IFERROR(VLOOKUP(E108,Préroulés_Hybride[],14,FALSE),"-")</f>
        <v>0.5</v>
      </c>
      <c r="D108" s="220" t="str">
        <f>IFERROR(VLOOKUP(E108,Préroulés_Hybride[],15,FALSE),"-")</f>
        <v>g</v>
      </c>
      <c r="E108" s="198" t="s">
        <v>192</v>
      </c>
      <c r="F108" s="527" t="str">
        <f>IFERROR(VLOOKUP(E108,Préroulés_Hybride[],6,FALSE),"-")</f>
        <v>QcGoldtech</v>
      </c>
      <c r="G108" s="180">
        <f>IFERROR(VLOOKUP(E108,Préroulés_Hybride[],17,FALSE),"-")</f>
        <v>20</v>
      </c>
      <c r="H108" s="187">
        <v>0.22</v>
      </c>
      <c r="I108" s="170" t="s">
        <v>42</v>
      </c>
      <c r="J108" s="229" t="str">
        <f>IFERROR(VLOOKUP(E108,Préroulés_Hybride[],9,FALSE),"-")</f>
        <v>Floral / Fruité</v>
      </c>
      <c r="K108" s="471" t="str">
        <f>IFERROR(VLOOKUP(E108,Préroulés_Hybride[],3,FALSE),"-")</f>
        <v>Qc</v>
      </c>
      <c r="M108" s="1435"/>
      <c r="N108" s="1436"/>
      <c r="O108" s="1436"/>
      <c r="P108" s="1436"/>
      <c r="Q108" s="1436"/>
      <c r="R108" s="1436"/>
      <c r="S108" s="1436"/>
      <c r="T108" s="1436"/>
      <c r="U108" s="1437"/>
    </row>
    <row r="109" spans="1:21" ht="24" customHeight="1">
      <c r="A109" s="288">
        <f>IFERROR(VLOOKUP(E109,Préroulés_Hybride[],12,FALSE),"-")</f>
        <v>5</v>
      </c>
      <c r="B109" s="165" t="str">
        <f>IFERROR(VLOOKUP(E109,Préroulés_Hybride[],13,FALSE),"-")</f>
        <v>x</v>
      </c>
      <c r="C109" s="166">
        <f>IFERROR(VLOOKUP(E109,Préroulés_Hybride[],14,FALSE),"-")</f>
        <v>0.5</v>
      </c>
      <c r="D109" s="220" t="str">
        <f>IFERROR(VLOOKUP(E109,Préroulés_Hybride[],15,FALSE),"-")</f>
        <v>g</v>
      </c>
      <c r="E109" s="198" t="s">
        <v>193</v>
      </c>
      <c r="F109" s="527" t="str">
        <f>IFERROR(VLOOKUP(E109,Préroulés_Hybride[],6,FALSE),"-")</f>
        <v>Clem &amp; Co</v>
      </c>
      <c r="G109" s="180">
        <f>IFERROR(VLOOKUP(E109,Préroulés_Hybride[],17,FALSE),"-")</f>
        <v>22.8</v>
      </c>
      <c r="H109" s="187">
        <v>0.1</v>
      </c>
      <c r="I109" s="170">
        <v>0.14000000000000001</v>
      </c>
      <c r="J109" s="229" t="str">
        <f>IFERROR(VLOOKUP(E109,Préroulés_Hybride[],9,FALSE),"-")</f>
        <v>Fruité / Floral</v>
      </c>
      <c r="K109" s="471" t="str">
        <f>IFERROR(VLOOKUP(E109,Préroulés_Hybride[],3,FALSE),"-")</f>
        <v>Qc</v>
      </c>
      <c r="M109" s="1435"/>
      <c r="N109" s="1436"/>
      <c r="O109" s="1436"/>
      <c r="P109" s="1436"/>
      <c r="Q109" s="1436"/>
      <c r="R109" s="1436"/>
      <c r="S109" s="1436"/>
      <c r="T109" s="1436"/>
      <c r="U109" s="1437"/>
    </row>
    <row r="110" spans="1:21" ht="24" customHeight="1">
      <c r="A110" s="288">
        <f>IFERROR(VLOOKUP(E110,Préroulés_Hybride[],12,FALSE),"-")</f>
        <v>5</v>
      </c>
      <c r="B110" s="165" t="str">
        <f>IFERROR(VLOOKUP(E110,Préroulés_Hybride[],13,FALSE),"-")</f>
        <v>x</v>
      </c>
      <c r="C110" s="166">
        <f>IFERROR(VLOOKUP(E110,Préroulés_Hybride[],14,FALSE),"-")</f>
        <v>0.5</v>
      </c>
      <c r="D110" s="220" t="str">
        <f>IFERROR(VLOOKUP(E110,Préroulés_Hybride[],15,FALSE),"-")</f>
        <v>g</v>
      </c>
      <c r="E110" s="198" t="s">
        <v>194</v>
      </c>
      <c r="F110" s="527" t="str">
        <f>IFERROR(VLOOKUP(E110,Préroulés_Hybride[],6,FALSE),"-")</f>
        <v>MicroCannabi</v>
      </c>
      <c r="G110" s="528">
        <f>IFERROR(VLOOKUP(E110,Préroulés_Hybride[],17,FALSE),"-")</f>
        <v>25</v>
      </c>
      <c r="H110" s="187">
        <v>0.08</v>
      </c>
      <c r="I110" s="170">
        <v>0.1</v>
      </c>
      <c r="J110" s="229" t="str">
        <f>IFERROR(VLOOKUP(E110,Préroulés_Hybride[],9,FALSE),"-")</f>
        <v>- / -</v>
      </c>
      <c r="K110" s="471" t="str">
        <f>IFERROR(VLOOKUP(E110,Préroulés_Hybride[],3,FALSE),"-")</f>
        <v>Qc</v>
      </c>
      <c r="M110" s="1435"/>
      <c r="N110" s="1436"/>
      <c r="O110" s="1436"/>
      <c r="P110" s="1436"/>
      <c r="Q110" s="1436"/>
      <c r="R110" s="1436"/>
      <c r="S110" s="1436"/>
      <c r="T110" s="1436"/>
      <c r="U110" s="1437"/>
    </row>
    <row r="111" spans="1:21" ht="24" customHeight="1">
      <c r="A111" s="288">
        <f>IFERROR(VLOOKUP(E111,Préroulés_Hybride[],12,FALSE),"-")</f>
        <v>5</v>
      </c>
      <c r="B111" s="165" t="str">
        <f>IFERROR(VLOOKUP(E111,Préroulés_Hybride[],13,FALSE),"-")</f>
        <v>x</v>
      </c>
      <c r="C111" s="166">
        <f>IFERROR(VLOOKUP(E111,Préroulés_Hybride[],14,FALSE),"-")</f>
        <v>0.5</v>
      </c>
      <c r="D111" s="220" t="str">
        <f>IFERROR(VLOOKUP(E111,Préroulés_Hybride[],15,FALSE),"-")</f>
        <v>g</v>
      </c>
      <c r="E111" s="198" t="s">
        <v>110</v>
      </c>
      <c r="F111" s="527" t="str">
        <f>IFERROR(VLOOKUP(E111,Préroulés_Hybride[],6,FALSE),"-")</f>
        <v>Orchid</v>
      </c>
      <c r="G111" s="180">
        <f>IFERROR(VLOOKUP(E111,Préroulés_Hybride[],17,FALSE),"-")</f>
        <v>23</v>
      </c>
      <c r="H111" s="187">
        <v>7.0000000000000007E-2</v>
      </c>
      <c r="I111" s="170">
        <v>0.1</v>
      </c>
      <c r="J111" s="229" t="str">
        <f>IFERROR(VLOOKUP(E111,Préroulés_Hybride[],9,FALSE),"-")</f>
        <v>Fruité / Sucré</v>
      </c>
      <c r="K111" s="471" t="str">
        <f>IFERROR(VLOOKUP(E111,Préroulés_Hybride[],3,FALSE),"-")</f>
        <v>Qc</v>
      </c>
      <c r="M111" s="1435"/>
      <c r="N111" s="1436"/>
      <c r="O111" s="1436"/>
      <c r="P111" s="1436"/>
      <c r="Q111" s="1436"/>
      <c r="R111" s="1436"/>
      <c r="S111" s="1436"/>
      <c r="T111" s="1436"/>
      <c r="U111" s="1437"/>
    </row>
    <row r="112" spans="1:21" ht="24" customHeight="1">
      <c r="A112" s="288">
        <f>IFERROR(VLOOKUP(E112,Préroulés_Hybride[],12,FALSE),"-")</f>
        <v>7</v>
      </c>
      <c r="B112" s="165" t="str">
        <f>IFERROR(VLOOKUP(E112,Préroulés_Hybride[],13,FALSE),"-")</f>
        <v>x</v>
      </c>
      <c r="C112" s="166">
        <f>IFERROR(VLOOKUP(E112,Préroulés_Hybride[],14,FALSE),"-")</f>
        <v>0.5</v>
      </c>
      <c r="D112" s="220" t="str">
        <f>IFERROR(VLOOKUP(E112,Préroulés_Hybride[],15,FALSE),"-")</f>
        <v>g</v>
      </c>
      <c r="E112" s="198" t="s">
        <v>198</v>
      </c>
      <c r="F112" s="527" t="str">
        <f>IFERROR(VLOOKUP(E112,Préroulés_Hybride[],6,FALSE),"-")</f>
        <v>Équilibre</v>
      </c>
      <c r="G112" s="180">
        <f>IFERROR(VLOOKUP(E112,Préroulés_Hybride[],17,FALSE),"-")</f>
        <v>24</v>
      </c>
      <c r="H112" s="187" t="s">
        <v>42</v>
      </c>
      <c r="I112" s="170">
        <v>0.11</v>
      </c>
      <c r="J112" s="229" t="str">
        <f>IFERROR(VLOOKUP(E112,Préroulés_Hybride[],9,FALSE),"-")</f>
        <v>- / -</v>
      </c>
      <c r="K112" s="471" t="str">
        <f>IFERROR(VLOOKUP(E112,Préroulés_Hybride[],3,FALSE),"-")</f>
        <v>Qc</v>
      </c>
      <c r="M112" s="1435"/>
      <c r="N112" s="1436"/>
      <c r="O112" s="1436"/>
      <c r="P112" s="1436"/>
      <c r="Q112" s="1436"/>
      <c r="R112" s="1436"/>
      <c r="S112" s="1436"/>
      <c r="T112" s="1436"/>
      <c r="U112" s="1437"/>
    </row>
    <row r="113" spans="1:21" ht="24" customHeight="1">
      <c r="A113" s="288">
        <f>IFERROR(VLOOKUP(E113,Préroulés_Hybride[],12,FALSE),"-")</f>
        <v>7</v>
      </c>
      <c r="B113" s="165" t="str">
        <f>IFERROR(VLOOKUP(E113,Préroulés_Hybride[],13,FALSE),"-")</f>
        <v>x</v>
      </c>
      <c r="C113" s="166">
        <f>IFERROR(VLOOKUP(E113,Préroulés_Hybride[],14,FALSE),"-")</f>
        <v>0.5</v>
      </c>
      <c r="D113" s="220" t="str">
        <f>IFERROR(VLOOKUP(E113,Préroulés_Hybride[],15,FALSE),"-")</f>
        <v>g</v>
      </c>
      <c r="E113" s="198" t="s">
        <v>197</v>
      </c>
      <c r="F113" s="527" t="str">
        <f>IFERROR(VLOOKUP(E113,Préroulés_Hybride[],6,FALSE),"-")</f>
        <v>Sheeesh!</v>
      </c>
      <c r="G113" s="528">
        <f>IFERROR(VLOOKUP(E113,Préroulés_Hybride[],17,FALSE),"-")</f>
        <v>25</v>
      </c>
      <c r="H113" s="187">
        <v>0.28000000000000003</v>
      </c>
      <c r="I113" s="170" t="s">
        <v>42</v>
      </c>
      <c r="J113" s="229" t="str">
        <f>IFERROR(VLOOKUP(E113,Préroulés_Hybride[],9,FALSE),"-")</f>
        <v>Diesel / Mouffette</v>
      </c>
      <c r="K113" s="471" t="str">
        <f>IFERROR(VLOOKUP(E113,Préroulés_Hybride[],3,FALSE),"-")</f>
        <v>Qc</v>
      </c>
      <c r="M113" s="1435"/>
      <c r="N113" s="1436"/>
      <c r="O113" s="1436"/>
      <c r="P113" s="1436"/>
      <c r="Q113" s="1436"/>
      <c r="R113" s="1436"/>
      <c r="S113" s="1436"/>
      <c r="T113" s="1436"/>
      <c r="U113" s="1437"/>
    </row>
    <row r="114" spans="1:21" ht="24" customHeight="1">
      <c r="A114" s="288">
        <f>IFERROR(VLOOKUP(E114,Préroulés_Hybride[],12,FALSE),"-")</f>
        <v>7</v>
      </c>
      <c r="B114" s="165" t="str">
        <f>IFERROR(VLOOKUP(E114,Préroulés_Hybride[],13,FALSE),"-")</f>
        <v>x</v>
      </c>
      <c r="C114" s="166">
        <f>IFERROR(VLOOKUP(E114,Préroulés_Hybride[],14,FALSE),"-")</f>
        <v>0.5</v>
      </c>
      <c r="D114" s="220" t="str">
        <f>IFERROR(VLOOKUP(E114,Préroulés_Hybride[],15,FALSE),"-")</f>
        <v>g</v>
      </c>
      <c r="E114" s="198" t="s">
        <v>196</v>
      </c>
      <c r="F114" s="527" t="str">
        <f>IFERROR(VLOOKUP(E114,Préroulés_Hybride[],6,FALSE),"-")</f>
        <v>Sheeesh!</v>
      </c>
      <c r="G114" s="180">
        <f>IFERROR(VLOOKUP(E114,Préroulés_Hybride[],17,FALSE),"-")</f>
        <v>25</v>
      </c>
      <c r="H114" s="187">
        <v>0.27</v>
      </c>
      <c r="I114" s="170" t="s">
        <v>42</v>
      </c>
      <c r="J114" s="229" t="str">
        <f>IFERROR(VLOOKUP(E114,Préroulés_Hybride[],9,FALSE),"-")</f>
        <v>Fruité / Citronné</v>
      </c>
      <c r="K114" s="471" t="str">
        <f>IFERROR(VLOOKUP(E114,Préroulés_Hybride[],3,FALSE),"-")</f>
        <v>Qc</v>
      </c>
      <c r="M114" s="1435"/>
      <c r="N114" s="1436"/>
      <c r="O114" s="1436"/>
      <c r="P114" s="1436"/>
      <c r="Q114" s="1436"/>
      <c r="R114" s="1436"/>
      <c r="S114" s="1436"/>
      <c r="T114" s="1436"/>
      <c r="U114" s="1437"/>
    </row>
    <row r="115" spans="1:21" ht="24" customHeight="1">
      <c r="A115" s="288">
        <f>IFERROR(VLOOKUP(E115,Préroulés_Hybride[],12,FALSE),"-")</f>
        <v>8</v>
      </c>
      <c r="B115" s="165" t="str">
        <f>IFERROR(VLOOKUP(E115,Préroulés_Hybride[],13,FALSE),"-")</f>
        <v>x</v>
      </c>
      <c r="C115" s="166">
        <f>IFERROR(VLOOKUP(E115,Préroulés_Hybride[],14,FALSE),"-")</f>
        <v>0.7</v>
      </c>
      <c r="D115" s="220" t="str">
        <f>IFERROR(VLOOKUP(E115,Préroulés_Hybride[],15,FALSE),"-")</f>
        <v>g</v>
      </c>
      <c r="E115" s="198" t="s">
        <v>199</v>
      </c>
      <c r="F115" s="527" t="str">
        <f>IFERROR(VLOOKUP(E115,Préroulés_Hybride[],6,FALSE),"-")</f>
        <v>Irony</v>
      </c>
      <c r="G115" s="528">
        <f>IFERROR(VLOOKUP(E115,Préroulés_Hybride[],17,FALSE),"-")</f>
        <v>45</v>
      </c>
      <c r="H115" s="187">
        <v>0.21</v>
      </c>
      <c r="I115" s="170" t="s">
        <v>42</v>
      </c>
      <c r="J115" s="229" t="str">
        <f>IFERROR(VLOOKUP(E115,Préroulés_Hybride[],9,FALSE),"-")</f>
        <v>Sucré / -</v>
      </c>
      <c r="K115" s="471" t="str">
        <f>IFERROR(VLOOKUP(E115,Préroulés_Hybride[],3,FALSE),"-")</f>
        <v>Qc</v>
      </c>
      <c r="M115" s="1435"/>
      <c r="N115" s="1436"/>
      <c r="O115" s="1436"/>
      <c r="P115" s="1436"/>
      <c r="Q115" s="1436"/>
      <c r="R115" s="1436"/>
      <c r="S115" s="1436"/>
      <c r="T115" s="1436"/>
      <c r="U115" s="1437"/>
    </row>
    <row r="116" spans="1:21" ht="24" customHeight="1">
      <c r="A116" s="288">
        <f>IFERROR(VLOOKUP(E116,Préroulés_Hybride[],12,FALSE),"-")</f>
        <v>10</v>
      </c>
      <c r="B116" s="165" t="str">
        <f>IFERROR(VLOOKUP(E116,Préroulés_Hybride[],13,FALSE),"-")</f>
        <v>x</v>
      </c>
      <c r="C116" s="166">
        <f>IFERROR(VLOOKUP(E116,Préroulés_Hybride[],14,FALSE),"-")</f>
        <v>0.35</v>
      </c>
      <c r="D116" s="220" t="str">
        <f>IFERROR(VLOOKUP(E116,Préroulés_Hybride[],15,FALSE),"-")</f>
        <v>g</v>
      </c>
      <c r="E116" s="198" t="s">
        <v>112</v>
      </c>
      <c r="F116" s="527" t="str">
        <f>IFERROR(VLOOKUP(E116,Préroulés_Hybride[],6,FALSE),"-")</f>
        <v>Tremblant Cannabis</v>
      </c>
      <c r="G116" s="180">
        <f>IFERROR(VLOOKUP(E116,Préroulés_Hybride[],17,FALSE),"-")</f>
        <v>31.9</v>
      </c>
      <c r="H116" s="187">
        <v>0.22</v>
      </c>
      <c r="I116" s="170" t="s">
        <v>42</v>
      </c>
      <c r="J116" s="229" t="str">
        <f>IFERROR(VLOOKUP(E116,Préroulés_Hybride[],9,FALSE),"-")</f>
        <v>Diesel / Citronné</v>
      </c>
      <c r="K116" s="471" t="str">
        <f>IFERROR(VLOOKUP(E116,Préroulés_Hybride[],3,FALSE),"-")</f>
        <v>-</v>
      </c>
      <c r="M116" s="1435"/>
      <c r="N116" s="1436"/>
      <c r="O116" s="1436"/>
      <c r="P116" s="1436"/>
      <c r="Q116" s="1436"/>
      <c r="R116" s="1436"/>
      <c r="S116" s="1436"/>
      <c r="T116" s="1436"/>
      <c r="U116" s="1437"/>
    </row>
    <row r="117" spans="1:21" ht="24" customHeight="1">
      <c r="A117" s="288">
        <f>IFERROR(VLOOKUP(E117,Préroulés_Hybride[],12,FALSE),"-")</f>
        <v>10</v>
      </c>
      <c r="B117" s="165" t="str">
        <f>IFERROR(VLOOKUP(E117,Préroulés_Hybride[],13,FALSE),"-")</f>
        <v>x</v>
      </c>
      <c r="C117" s="166">
        <f>IFERROR(VLOOKUP(E117,Préroulés_Hybride[],14,FALSE),"-")</f>
        <v>0.35</v>
      </c>
      <c r="D117" s="220" t="str">
        <f>IFERROR(VLOOKUP(E117,Préroulés_Hybride[],15,FALSE),"-")</f>
        <v>g</v>
      </c>
      <c r="E117" s="198" t="s">
        <v>200</v>
      </c>
      <c r="F117" s="527" t="str">
        <f>IFERROR(VLOOKUP(E117,Préroulés_Hybride[],6,FALSE),"-")</f>
        <v>Solei</v>
      </c>
      <c r="G117" s="180">
        <f>IFERROR(VLOOKUP(E117,Préroulés_Hybride[],17,FALSE),"-")</f>
        <v>23.1</v>
      </c>
      <c r="H117" s="187">
        <v>7.0000000000000007E-2</v>
      </c>
      <c r="I117" s="170">
        <v>0.08</v>
      </c>
      <c r="J117" s="229" t="str">
        <f>IFERROR(VLOOKUP(E117,Préroulés_Hybride[],9,FALSE),"-")</f>
        <v>Boisé / -</v>
      </c>
      <c r="K117" s="471" t="str">
        <f>IFERROR(VLOOKUP(E117,Préroulés_Hybride[],3,FALSE),"-")</f>
        <v>-</v>
      </c>
      <c r="M117" s="1435"/>
      <c r="N117" s="1436"/>
      <c r="O117" s="1436"/>
      <c r="P117" s="1436"/>
      <c r="Q117" s="1436"/>
      <c r="R117" s="1436"/>
      <c r="S117" s="1436"/>
      <c r="T117" s="1436"/>
      <c r="U117" s="1437"/>
    </row>
    <row r="118" spans="1:21" ht="24" customHeight="1">
      <c r="A118" s="288">
        <f>IFERROR(VLOOKUP(E118,Préroulés_Hybride[],12,FALSE),"-")</f>
        <v>12</v>
      </c>
      <c r="B118" s="165" t="str">
        <f>IFERROR(VLOOKUP(E118,Préroulés_Hybride[],13,FALSE),"-")</f>
        <v>x</v>
      </c>
      <c r="C118" s="166">
        <f>IFERROR(VLOOKUP(E118,Préroulés_Hybride[],14,FALSE),"-")</f>
        <v>0.3</v>
      </c>
      <c r="D118" s="220" t="str">
        <f>IFERROR(VLOOKUP(E118,Préroulés_Hybride[],15,FALSE),"-")</f>
        <v>g</v>
      </c>
      <c r="E118" s="198" t="s">
        <v>201</v>
      </c>
      <c r="F118" s="527" t="str">
        <f>IFERROR(VLOOKUP(E118,Préroulés_Hybride[],6,FALSE),"-")</f>
        <v>5 Points Cannabis</v>
      </c>
      <c r="G118" s="180">
        <f>IFERROR(VLOOKUP(E118,Préroulés_Hybride[],17,FALSE),"-")</f>
        <v>38.799999999999997</v>
      </c>
      <c r="H118" s="187" t="s">
        <v>290</v>
      </c>
      <c r="I118" s="170" t="s">
        <v>42</v>
      </c>
      <c r="J118" s="229" t="str">
        <f>IFERROR(VLOOKUP(E118,Préroulés_Hybride[],9,FALSE),"-")</f>
        <v>- / -</v>
      </c>
      <c r="K118" s="471" t="str">
        <f>IFERROR(VLOOKUP(E118,Préroulés_Hybride[],3,FALSE),"-")</f>
        <v>Qc</v>
      </c>
      <c r="M118" s="1435"/>
      <c r="N118" s="1436"/>
      <c r="O118" s="1436"/>
      <c r="P118" s="1436"/>
      <c r="Q118" s="1436"/>
      <c r="R118" s="1436"/>
      <c r="S118" s="1436"/>
      <c r="T118" s="1436"/>
      <c r="U118" s="1437"/>
    </row>
    <row r="119" spans="1:21" ht="24" customHeight="1">
      <c r="A119" s="288">
        <f>IFERROR(VLOOKUP(E119,Préroulés_Hybride[],12,FALSE),"-")</f>
        <v>30</v>
      </c>
      <c r="B119" s="165" t="str">
        <f>IFERROR(VLOOKUP(E119,Préroulés_Hybride[],13,FALSE),"-")</f>
        <v>x</v>
      </c>
      <c r="C119" s="166">
        <f>IFERROR(VLOOKUP(E119,Préroulés_Hybride[],14,FALSE),"-")</f>
        <v>0.35</v>
      </c>
      <c r="D119" s="220" t="str">
        <f>IFERROR(VLOOKUP(E119,Préroulés_Hybride[],15,FALSE),"-")</f>
        <v>g</v>
      </c>
      <c r="E119" s="198" t="s">
        <v>203</v>
      </c>
      <c r="F119" s="527" t="str">
        <f>IFERROR(VLOOKUP(E119,Préroulés_Hybride[],6,FALSE),"-")</f>
        <v>Lunaire</v>
      </c>
      <c r="G119" s="180">
        <f>IFERROR(VLOOKUP(E119,Préroulés_Hybride[],17,FALSE),"-")</f>
        <v>84</v>
      </c>
      <c r="H119" s="187" t="s">
        <v>42</v>
      </c>
      <c r="I119" s="170">
        <v>0.12</v>
      </c>
      <c r="J119" s="229" t="str">
        <f>IFERROR(VLOOKUP(E119,Préroulés_Hybride[],9,FALSE),"-")</f>
        <v>- / -</v>
      </c>
      <c r="K119" s="419" t="str">
        <f>IFERROR(VLOOKUP(E119,Préroulés_Hybride[],3,FALSE),"-")</f>
        <v>Qc</v>
      </c>
      <c r="M119" s="1435"/>
      <c r="N119" s="1436"/>
      <c r="O119" s="1436"/>
      <c r="P119" s="1436"/>
      <c r="Q119" s="1436"/>
      <c r="R119" s="1436"/>
      <c r="S119" s="1436"/>
      <c r="T119" s="1436"/>
      <c r="U119" s="1437"/>
    </row>
    <row r="120" spans="1:21" ht="24" customHeight="1">
      <c r="A120" s="288">
        <f>IFERROR(VLOOKUP(E120,Préroulés_Hybride[],12,FALSE),"-")</f>
        <v>56</v>
      </c>
      <c r="B120" s="165" t="str">
        <f>IFERROR(VLOOKUP(E120,Préroulés_Hybride[],13,FALSE),"-")</f>
        <v>x</v>
      </c>
      <c r="C120" s="166">
        <f>IFERROR(VLOOKUP(E120,Préroulés_Hybride[],14,FALSE),"-")</f>
        <v>0.5</v>
      </c>
      <c r="D120" s="220" t="str">
        <f>IFERROR(VLOOKUP(E120,Préroulés_Hybride[],15,FALSE),"-")</f>
        <v>g</v>
      </c>
      <c r="E120" s="198" t="s">
        <v>204</v>
      </c>
      <c r="F120" s="527" t="str">
        <f>IFERROR(VLOOKUP(E120,Préroulés_Hybride[],6,FALSE),"-")</f>
        <v>Pure Laine Cannabis</v>
      </c>
      <c r="G120" s="180">
        <f>IFERROR(VLOOKUP(E120,Préroulés_Hybride[],17,FALSE),"-")</f>
        <v>129.80000000000001</v>
      </c>
      <c r="H120" s="187">
        <v>0.22</v>
      </c>
      <c r="I120" s="170" t="s">
        <v>42</v>
      </c>
      <c r="J120" s="229" t="str">
        <f>IFERROR(VLOOKUP(E120,Préroulés_Hybride[],9,FALSE),"-")</f>
        <v>- / -</v>
      </c>
      <c r="K120" s="471" t="str">
        <f>IFERROR(VLOOKUP(E120,Préroulés_Hybride[],3,FALSE),"-")</f>
        <v>Qc</v>
      </c>
      <c r="M120" s="1435"/>
      <c r="N120" s="1436"/>
      <c r="O120" s="1436"/>
      <c r="P120" s="1436"/>
      <c r="Q120" s="1436"/>
      <c r="R120" s="1436"/>
      <c r="S120" s="1436"/>
      <c r="T120" s="1436"/>
      <c r="U120" s="1437"/>
    </row>
    <row r="121" spans="1:21" ht="24" hidden="1" customHeight="1">
      <c r="A121" s="288">
        <f>IFERROR(VLOOKUP(E121,Préroulés_Hybride[],12,FALSE),"-")</f>
        <v>5</v>
      </c>
      <c r="B121" s="165" t="str">
        <f>IFERROR(VLOOKUP(E121,Préroulés_Hybride[],13,FALSE),"-")</f>
        <v>x</v>
      </c>
      <c r="C121" s="166">
        <f>IFERROR(VLOOKUP(E121,Préroulés_Hybride[],14,FALSE),"-")</f>
        <v>0.5</v>
      </c>
      <c r="D121" s="220" t="str">
        <f>IFERROR(VLOOKUP(E121,Préroulés_Hybride[],15,FALSE),"-")</f>
        <v>g</v>
      </c>
      <c r="E121" s="198" t="s">
        <v>107</v>
      </c>
      <c r="F121" s="527" t="str">
        <f>IFERROR(VLOOKUP(E121,Préroulés_Hybride[],6,FALSE),"-")</f>
        <v>DLYS</v>
      </c>
      <c r="G121" s="180">
        <f>IFERROR(VLOOKUP(E121,Préroulés_Hybride[],17,FALSE),"-")</f>
        <v>16.3</v>
      </c>
      <c r="H121" s="187">
        <v>0.24</v>
      </c>
      <c r="I121" s="170" t="s">
        <v>42</v>
      </c>
      <c r="J121" s="229" t="str">
        <f>IFERROR(VLOOKUP(E121,Préroulés_Hybride[],9,FALSE),"-")</f>
        <v>- / -</v>
      </c>
      <c r="K121" s="471" t="str">
        <f>IFERROR(VLOOKUP(E121,Préroulés_Hybride[],3,FALSE),"-")</f>
        <v>Qc</v>
      </c>
      <c r="M121" s="1435"/>
      <c r="N121" s="1436"/>
      <c r="O121" s="1436"/>
      <c r="P121" s="1436"/>
      <c r="Q121" s="1436"/>
      <c r="R121" s="1436"/>
      <c r="S121" s="1436"/>
      <c r="T121" s="1436"/>
      <c r="U121" s="1437"/>
    </row>
    <row r="122" spans="1:21" ht="24" hidden="1" customHeight="1">
      <c r="A122" s="288">
        <f>IFERROR(VLOOKUP(E122,Préroulés_Hybride[],12,FALSE),"-")</f>
        <v>5</v>
      </c>
      <c r="B122" s="165" t="str">
        <f>IFERROR(VLOOKUP(E122,Préroulés_Hybride[],13,FALSE),"-")</f>
        <v>x</v>
      </c>
      <c r="C122" s="166">
        <f>IFERROR(VLOOKUP(E122,Préroulés_Hybride[],14,FALSE),"-")</f>
        <v>0.4</v>
      </c>
      <c r="D122" s="220" t="str">
        <f>IFERROR(VLOOKUP(E122,Préroulés_Hybride[],15,FALSE),"-")</f>
        <v>g</v>
      </c>
      <c r="E122" s="198" t="s">
        <v>100</v>
      </c>
      <c r="F122" s="305" t="str">
        <f>IFERROR(VLOOKUP(E122,Préroulés_Hybride[],6,FALSE),"-")</f>
        <v>Fleurs de Chez Nous</v>
      </c>
      <c r="G122" s="230">
        <f>IFERROR(VLOOKUP(E122,Préroulés_Hybride[],17,FALSE),"-")</f>
        <v>17.8</v>
      </c>
      <c r="H122" s="187">
        <v>0.22</v>
      </c>
      <c r="I122" s="170" t="s">
        <v>42</v>
      </c>
      <c r="J122" s="172" t="str">
        <f>IFERROR(VLOOKUP(E122,Préroulés_Hybride[],9,FALSE),"-")</f>
        <v>Citronné / Mouffette</v>
      </c>
      <c r="K122" s="471" t="str">
        <f>IFERROR(VLOOKUP(E122,Préroulés_Hybride[],3,FALSE),"-")</f>
        <v>Qc</v>
      </c>
      <c r="M122" s="1438"/>
      <c r="N122" s="1439"/>
      <c r="O122" s="1439"/>
      <c r="P122" s="1439"/>
      <c r="Q122" s="1439"/>
      <c r="R122" s="1439"/>
      <c r="S122" s="1439"/>
      <c r="T122" s="1439"/>
      <c r="U122" s="1440"/>
    </row>
    <row r="123" spans="1:21" ht="24" hidden="1" customHeight="1">
      <c r="A123" s="288">
        <f>IFERROR(VLOOKUP(E123,Préroulés_Hybride[],12,FALSE),"-")</f>
        <v>5</v>
      </c>
      <c r="B123" s="165" t="str">
        <f>IFERROR(VLOOKUP(E123,Préroulés_Hybride[],13,FALSE),"-")</f>
        <v>x</v>
      </c>
      <c r="C123" s="166">
        <f>IFERROR(VLOOKUP(E123,Préroulés_Hybride[],14,FALSE),"-")</f>
        <v>0.5</v>
      </c>
      <c r="D123" s="220" t="str">
        <f>IFERROR(VLOOKUP(E123,Préroulés_Hybride[],15,FALSE),"-")</f>
        <v>g</v>
      </c>
      <c r="E123" s="198" t="s">
        <v>109</v>
      </c>
      <c r="F123" s="422" t="str">
        <f>IFERROR(VLOOKUP(E123,Préroulés_Hybride[],6,FALSE),"-")</f>
        <v>514</v>
      </c>
      <c r="G123" s="231">
        <f>IFERROR(VLOOKUP(E123,Préroulés_Hybride[],17,FALSE),"-")</f>
        <v>25.6</v>
      </c>
      <c r="H123" s="187">
        <v>0.17</v>
      </c>
      <c r="I123" s="170" t="s">
        <v>42</v>
      </c>
      <c r="J123" s="229" t="str">
        <f>IFERROR(VLOOKUP(E123,Préroulés_Hybride[],9,FALSE),"-")</f>
        <v>Terreux / Sucré</v>
      </c>
      <c r="K123" s="419" t="str">
        <f>IFERROR(VLOOKUP(E123,Préroulés_Hybride[],3,FALSE),"-")</f>
        <v>Qc</v>
      </c>
      <c r="M123" s="1435">
        <v>77090</v>
      </c>
      <c r="N123" s="1436"/>
      <c r="O123" s="1436"/>
      <c r="P123" s="1436"/>
      <c r="Q123" s="1436"/>
      <c r="R123" s="1436"/>
      <c r="S123" s="1436"/>
      <c r="T123" s="1436"/>
      <c r="U123" s="1437"/>
    </row>
    <row r="124" spans="1:21" ht="24" hidden="1" customHeight="1">
      <c r="A124" s="288">
        <f>IFERROR(VLOOKUP(E124,Préroulés_Hybride[],12,FALSE),"-")</f>
        <v>10</v>
      </c>
      <c r="B124" s="165" t="str">
        <f>IFERROR(VLOOKUP(E124,Préroulés_Hybride[],13,FALSE),"-")</f>
        <v>x</v>
      </c>
      <c r="C124" s="166">
        <f>IFERROR(VLOOKUP(E124,Préroulés_Hybride[],14,FALSE),"-")</f>
        <v>0.35</v>
      </c>
      <c r="D124" s="220" t="str">
        <f>IFERROR(VLOOKUP(E124,Préroulés_Hybride[],15,FALSE),"-")</f>
        <v>g</v>
      </c>
      <c r="E124" s="198" t="s">
        <v>113</v>
      </c>
      <c r="F124" s="425" t="str">
        <f>IFERROR(VLOOKUP(E124,Préroulés_Hybride[],6,FALSE),"-")</f>
        <v>Laurentian Organic</v>
      </c>
      <c r="G124" s="210">
        <f>IFERROR(VLOOKUP(E124,Préroulés_Hybride[],17,FALSE),"-")</f>
        <v>35</v>
      </c>
      <c r="H124" s="187">
        <v>0.16</v>
      </c>
      <c r="I124" s="170" t="s">
        <v>42</v>
      </c>
      <c r="J124" s="202" t="str">
        <f>IFERROR(VLOOKUP(E124,Préroulés_Hybride[],9,FALSE),"-")</f>
        <v>Épicé / Terreux</v>
      </c>
      <c r="K124" s="419" t="str">
        <f>IFERROR(VLOOKUP(E124,Préroulés_Hybride[],3,FALSE),"-")</f>
        <v>Qc</v>
      </c>
      <c r="M124" s="1435"/>
      <c r="N124" s="1436"/>
      <c r="O124" s="1436"/>
      <c r="P124" s="1436"/>
      <c r="Q124" s="1436"/>
      <c r="R124" s="1436"/>
      <c r="S124" s="1436"/>
      <c r="T124" s="1436"/>
      <c r="U124" s="1437"/>
    </row>
    <row r="125" spans="1:21" ht="24" hidden="1" customHeight="1">
      <c r="M125" s="1435"/>
      <c r="N125" s="1436"/>
      <c r="O125" s="1436"/>
      <c r="P125" s="1436"/>
      <c r="Q125" s="1436"/>
      <c r="R125" s="1436"/>
      <c r="S125" s="1436"/>
      <c r="T125" s="1436"/>
      <c r="U125" s="1437"/>
    </row>
    <row r="126" spans="1:21" ht="24" hidden="1" customHeight="1">
      <c r="M126" s="1435"/>
      <c r="N126" s="1436"/>
      <c r="O126" s="1436"/>
      <c r="P126" s="1436"/>
      <c r="Q126" s="1436"/>
      <c r="R126" s="1436"/>
      <c r="S126" s="1436"/>
      <c r="T126" s="1436"/>
      <c r="U126" s="1437"/>
    </row>
    <row r="127" spans="1:21" ht="24" customHeight="1">
      <c r="M127" s="1435"/>
      <c r="N127" s="1436"/>
      <c r="O127" s="1436"/>
      <c r="P127" s="1436"/>
      <c r="Q127" s="1436"/>
      <c r="R127" s="1436"/>
      <c r="S127" s="1436"/>
      <c r="T127" s="1436"/>
      <c r="U127" s="1437"/>
    </row>
    <row r="128" spans="1:21">
      <c r="M128" s="1435"/>
      <c r="N128" s="1436"/>
      <c r="O128" s="1436"/>
      <c r="P128" s="1436"/>
      <c r="Q128" s="1436"/>
      <c r="R128" s="1436"/>
      <c r="S128" s="1436"/>
      <c r="T128" s="1436"/>
      <c r="U128" s="1437"/>
    </row>
    <row r="129" spans="13:21">
      <c r="M129" s="1435"/>
      <c r="N129" s="1436"/>
      <c r="O129" s="1436"/>
      <c r="P129" s="1436"/>
      <c r="Q129" s="1436"/>
      <c r="R129" s="1436"/>
      <c r="S129" s="1436"/>
      <c r="T129" s="1436"/>
      <c r="U129" s="1437"/>
    </row>
    <row r="130" spans="13:21">
      <c r="M130" s="1435"/>
      <c r="N130" s="1436"/>
      <c r="O130" s="1436"/>
      <c r="P130" s="1436"/>
      <c r="Q130" s="1436"/>
      <c r="R130" s="1436"/>
      <c r="S130" s="1436"/>
      <c r="T130" s="1436"/>
      <c r="U130" s="1437"/>
    </row>
    <row r="131" spans="13:21">
      <c r="M131" s="1435"/>
      <c r="N131" s="1436"/>
      <c r="O131" s="1436"/>
      <c r="P131" s="1436"/>
      <c r="Q131" s="1436"/>
      <c r="R131" s="1436"/>
      <c r="S131" s="1436"/>
      <c r="T131" s="1436"/>
      <c r="U131" s="1437"/>
    </row>
    <row r="132" spans="13:21">
      <c r="M132" s="1435"/>
      <c r="N132" s="1436"/>
      <c r="O132" s="1436"/>
      <c r="P132" s="1436"/>
      <c r="Q132" s="1436"/>
      <c r="R132" s="1436"/>
      <c r="S132" s="1436"/>
      <c r="T132" s="1436"/>
      <c r="U132" s="1437"/>
    </row>
    <row r="133" spans="13:21">
      <c r="M133" s="1435"/>
      <c r="N133" s="1436"/>
      <c r="O133" s="1436"/>
      <c r="P133" s="1436"/>
      <c r="Q133" s="1436"/>
      <c r="R133" s="1436"/>
      <c r="S133" s="1436"/>
      <c r="T133" s="1436"/>
      <c r="U133" s="1437"/>
    </row>
    <row r="134" spans="13:21" ht="18" thickBot="1">
      <c r="M134" s="1438"/>
      <c r="N134" s="1439"/>
      <c r="O134" s="1439"/>
      <c r="P134" s="1439"/>
      <c r="Q134" s="1439"/>
      <c r="R134" s="1439"/>
      <c r="S134" s="1439"/>
      <c r="T134" s="1439"/>
      <c r="U134" s="1440"/>
    </row>
  </sheetData>
  <sheetProtection insertRows="0" insertHyperlinks="0" deleteRows="0" selectLockedCells="1" sort="0" pivotTables="0"/>
  <protectedRanges>
    <protectedRange algorithmName="SHA-512" hashValue="EJQYyeBZSh89+zRD9w3QZFGU3VSoYTrLWpUIfXvpQrwH93fvnq5bbkmNuYYi+gLN5SoTMLjD8zHKDAY46dtAFQ==" saltValue="lnvz9X6LZlrhw2cM4fixig==" spinCount="100000" sqref="K62:K76 E42:E76 H42:I76 E4:E38 H4:I38 H79:I124 E79:E124" name="Plage1"/>
  </protectedRanges>
  <mergeCells count="11">
    <mergeCell ref="M3:U38"/>
    <mergeCell ref="M39:U65"/>
    <mergeCell ref="M76:U79"/>
    <mergeCell ref="M82:U122"/>
    <mergeCell ref="M123:U134"/>
    <mergeCell ref="A78:D78"/>
    <mergeCell ref="A2:K2"/>
    <mergeCell ref="A3:D3"/>
    <mergeCell ref="A40:K40"/>
    <mergeCell ref="A41:D41"/>
    <mergeCell ref="A77:K77"/>
  </mergeCells>
  <dataValidations count="2">
    <dataValidation type="list" allowBlank="1" showInputMessage="1" showErrorMessage="1" sqref="C39 K3 E3:F3 K41 E41:F41 K78 E78:F78" xr:uid="{00000000-0002-0000-0E00-000000000000}">
      <formula1>sativa1</formula1>
    </dataValidation>
    <dataValidation type="list" allowBlank="1" showInputMessage="1" showErrorMessage="1" sqref="C1" xr:uid="{00000000-0002-0000-0E00-000001000000}">
      <formula1>indica1</formula1>
    </dataValidation>
  </dataValidations>
  <printOptions horizontalCentered="1" verticalCentered="1"/>
  <pageMargins left="0" right="0" top="0" bottom="0" header="0" footer="0"/>
  <pageSetup scale="21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571500</xdr:colOff>
                    <xdr:row>1</xdr:row>
                    <xdr:rowOff>38100</xdr:rowOff>
                  </from>
                  <to>
                    <xdr:col>9</xdr:col>
                    <xdr:colOff>104775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514350</xdr:colOff>
                    <xdr:row>39</xdr:row>
                    <xdr:rowOff>38100</xdr:rowOff>
                  </from>
                  <to>
                    <xdr:col>9</xdr:col>
                    <xdr:colOff>180975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638175</xdr:colOff>
                    <xdr:row>76</xdr:row>
                    <xdr:rowOff>38100</xdr:rowOff>
                  </from>
                  <to>
                    <xdr:col>9</xdr:col>
                    <xdr:colOff>571500</xdr:colOff>
                    <xdr:row>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tri_indica_77090" altText="Ajouter ligne">
                <anchor moveWithCells="1">
                  <from>
                    <xdr:col>1</xdr:col>
                    <xdr:colOff>276225</xdr:colOff>
                    <xdr:row>1</xdr:row>
                    <xdr:rowOff>57150</xdr:rowOff>
                  </from>
                  <to>
                    <xdr:col>4</xdr:col>
                    <xdr:colOff>466725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Sativa77090" altText="Ajouter ligne">
                <anchor moveWithCells="1">
                  <from>
                    <xdr:col>0</xdr:col>
                    <xdr:colOff>85725</xdr:colOff>
                    <xdr:row>39</xdr:row>
                    <xdr:rowOff>47625</xdr:rowOff>
                  </from>
                  <to>
                    <xdr:col>4</xdr:col>
                    <xdr:colOff>180975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Hybride77090" altText="Ajouter ligne">
                <anchor moveWithCells="1">
                  <from>
                    <xdr:col>0</xdr:col>
                    <xdr:colOff>142875</xdr:colOff>
                    <xdr:row>76</xdr:row>
                    <xdr:rowOff>9525</xdr:rowOff>
                  </from>
                  <to>
                    <xdr:col>4</xdr:col>
                    <xdr:colOff>333375</xdr:colOff>
                    <xdr:row>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IMPIND77090" altText="Ajouter ligne">
                <anchor moveWithCells="1">
                  <from>
                    <xdr:col>9</xdr:col>
                    <xdr:colOff>1257300</xdr:colOff>
                    <xdr:row>1</xdr:row>
                    <xdr:rowOff>47625</xdr:rowOff>
                  </from>
                  <to>
                    <xdr:col>10</xdr:col>
                    <xdr:colOff>1104900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IMPSAT77090" altText="Ajouter ligne">
                <anchor moveWithCells="1">
                  <from>
                    <xdr:col>9</xdr:col>
                    <xdr:colOff>1257300</xdr:colOff>
                    <xdr:row>39</xdr:row>
                    <xdr:rowOff>38100</xdr:rowOff>
                  </from>
                  <to>
                    <xdr:col>10</xdr:col>
                    <xdr:colOff>1104900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IMPHYB77090" altText="Ajouter ligne">
                <anchor moveWithCells="1">
                  <from>
                    <xdr:col>9</xdr:col>
                    <xdr:colOff>1247775</xdr:colOff>
                    <xdr:row>76</xdr:row>
                    <xdr:rowOff>28575</xdr:rowOff>
                  </from>
                  <to>
                    <xdr:col>10</xdr:col>
                    <xdr:colOff>1104900</xdr:colOff>
                    <xdr:row>77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E00-000002000000}">
          <x14:formula1>
            <xm:f>'Base Préroués'!$A$6:$A$69</xm:f>
          </x14:formula1>
          <xm:sqref>E44:E76</xm:sqref>
        </x14:dataValidation>
        <x14:dataValidation type="list" allowBlank="1" showInputMessage="1" showErrorMessage="1" xr:uid="{00000000-0002-0000-0E00-000004000000}">
          <x14:formula1>
            <xm:f>'Base Préroués'!$A$75:$A$136</xm:f>
          </x14:formula1>
          <xm:sqref>E5:E38</xm:sqref>
        </x14:dataValidation>
        <x14:dataValidation type="list" allowBlank="1" showInputMessage="1" showErrorMessage="1" xr:uid="{00000000-0002-0000-0E00-000003000000}">
          <x14:formula1>
            <xm:f>'Base Préroués'!$A$143:$A$259</xm:f>
          </x14:formula1>
          <xm:sqref>E80:E124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2DC4-6400-45BA-BE82-4CECD2D13B41}">
  <sheetPr codeName="Feuil22">
    <tabColor rgb="FF00B050"/>
    <pageSetUpPr fitToPage="1"/>
  </sheetPr>
  <dimension ref="A1:V170"/>
  <sheetViews>
    <sheetView showGridLines="0" zoomScale="85" zoomScaleNormal="85" workbookViewId="0">
      <selection activeCell="M117" sqref="M117"/>
    </sheetView>
  </sheetViews>
  <sheetFormatPr baseColWidth="10" defaultColWidth="11.42578125" defaultRowHeight="17.25"/>
  <cols>
    <col min="1" max="1" width="5.5703125" style="1" customWidth="1"/>
    <col min="2" max="2" width="4.140625" style="23" customWidth="1"/>
    <col min="3" max="3" width="7.85546875" style="46" customWidth="1"/>
    <col min="4" max="4" width="4.140625" style="8" customWidth="1"/>
    <col min="5" max="5" width="67.140625" style="36" customWidth="1"/>
    <col min="6" max="6" width="25.42578125" style="30" customWidth="1"/>
    <col min="7" max="7" width="15" style="30" customWidth="1"/>
    <col min="8" max="8" width="16" style="4" customWidth="1"/>
    <col min="9" max="9" width="12.5703125" style="2" bestFit="1" customWidth="1"/>
    <col min="10" max="10" width="27.7109375" style="1" customWidth="1"/>
    <col min="11" max="11" width="19.85546875" style="1" bestFit="1" customWidth="1"/>
    <col min="12" max="16384" width="11.42578125" style="1"/>
  </cols>
  <sheetData>
    <row r="1" spans="1:22" ht="9.75" customHeight="1" thickBot="1">
      <c r="A1" s="16"/>
      <c r="B1" s="21"/>
      <c r="C1" s="42"/>
      <c r="D1" s="6"/>
      <c r="E1" s="6"/>
      <c r="F1" s="28"/>
      <c r="G1" s="28"/>
      <c r="H1" s="5"/>
    </row>
    <row r="2" spans="1:22" ht="39" customHeight="1">
      <c r="A2" s="1355" t="s">
        <v>1</v>
      </c>
      <c r="B2" s="1356"/>
      <c r="C2" s="1356"/>
      <c r="D2" s="1356"/>
      <c r="E2" s="1356"/>
      <c r="F2" s="1356"/>
      <c r="G2" s="1356"/>
      <c r="H2" s="1356"/>
      <c r="I2" s="1356"/>
      <c r="J2" s="1356"/>
      <c r="K2" s="1357"/>
    </row>
    <row r="3" spans="1:22" ht="19.5" customHeight="1">
      <c r="A3" s="1429" t="s">
        <v>28</v>
      </c>
      <c r="B3" s="1430"/>
      <c r="C3" s="1430"/>
      <c r="D3" s="1431"/>
      <c r="E3" s="407" t="s">
        <v>29</v>
      </c>
      <c r="F3" s="407" t="s">
        <v>30</v>
      </c>
      <c r="G3" s="408" t="s">
        <v>31</v>
      </c>
      <c r="H3" s="409" t="s">
        <v>32</v>
      </c>
      <c r="I3" s="410" t="s">
        <v>33</v>
      </c>
      <c r="J3" s="409" t="s">
        <v>34</v>
      </c>
      <c r="K3" s="407" t="s">
        <v>35</v>
      </c>
      <c r="N3" s="1432">
        <v>77096</v>
      </c>
      <c r="O3" s="1433"/>
      <c r="P3" s="1433"/>
      <c r="Q3" s="1433"/>
      <c r="R3" s="1433"/>
      <c r="S3" s="1433"/>
      <c r="T3" s="1433"/>
      <c r="U3" s="1433"/>
      <c r="V3" s="1434"/>
    </row>
    <row r="4" spans="1:22" ht="5.25" customHeight="1">
      <c r="A4" s="400" t="s">
        <v>36</v>
      </c>
      <c r="B4" s="401" t="s">
        <v>37</v>
      </c>
      <c r="C4" s="402" t="s">
        <v>38</v>
      </c>
      <c r="D4" s="403" t="s">
        <v>39</v>
      </c>
      <c r="E4" s="404" t="s">
        <v>29</v>
      </c>
      <c r="F4" s="405" t="s">
        <v>40</v>
      </c>
      <c r="G4" s="106" t="s">
        <v>31</v>
      </c>
      <c r="H4" s="113" t="s">
        <v>32</v>
      </c>
      <c r="I4" s="110" t="s">
        <v>33</v>
      </c>
      <c r="J4" s="27" t="s">
        <v>34</v>
      </c>
      <c r="K4" s="406" t="s">
        <v>35</v>
      </c>
      <c r="N4" s="1435"/>
      <c r="O4" s="1436"/>
      <c r="P4" s="1436"/>
      <c r="Q4" s="1436"/>
      <c r="R4" s="1436"/>
      <c r="S4" s="1436"/>
      <c r="T4" s="1436"/>
      <c r="U4" s="1436"/>
      <c r="V4" s="1437"/>
    </row>
    <row r="5" spans="1:22" ht="23.25" customHeight="1">
      <c r="A5" s="259">
        <f>IFERROR(VLOOKUP(E5,Préroulés_Indica[],11,FALSE),"-")</f>
        <v>1</v>
      </c>
      <c r="B5" s="263" t="str">
        <f>IFERROR(VLOOKUP(E5,Préroulés_Indica[],12,FALSE),"-")</f>
        <v>x</v>
      </c>
      <c r="C5" s="271">
        <f>IFERROR(VLOOKUP(E5,Préroulés_Indica[],13,FALSE),"-")</f>
        <v>1</v>
      </c>
      <c r="D5" s="681" t="str">
        <f>IFERROR(VLOOKUP(E5,Préroulés_Indica[],14,FALSE),"-")</f>
        <v>g</v>
      </c>
      <c r="E5" s="1014" t="s">
        <v>118</v>
      </c>
      <c r="F5" s="348" t="str">
        <f>IFERROR(VLOOKUP(E5,Préroulés_Indica[],6,FALSE),"-")</f>
        <v>Bud Lafleur</v>
      </c>
      <c r="G5" s="1015">
        <f>IFERROR(VLOOKUP(E5,Préroulés_Indica[],16,FALSE),"-")</f>
        <v>9.5</v>
      </c>
      <c r="H5" s="257">
        <v>0.28000000000000003</v>
      </c>
      <c r="I5" s="707" t="s">
        <v>42</v>
      </c>
      <c r="J5" s="1017" t="str">
        <f>IFERROR(VLOOKUP(E5,Préroulés_Indica[],8,FALSE),"")</f>
        <v>Fruité / Sucré</v>
      </c>
      <c r="K5" s="258" t="str">
        <f>IFERROR(VLOOKUP(E5,Préroulés_Indica[],2,FALSE),"-")</f>
        <v>Qc</v>
      </c>
      <c r="N5" s="1435"/>
      <c r="O5" s="1436"/>
      <c r="P5" s="1436"/>
      <c r="Q5" s="1436"/>
      <c r="R5" s="1436"/>
      <c r="S5" s="1436"/>
      <c r="T5" s="1436"/>
      <c r="U5" s="1436"/>
      <c r="V5" s="1437"/>
    </row>
    <row r="6" spans="1:22" ht="23.25" customHeight="1">
      <c r="A6" s="259">
        <f>IFERROR(VLOOKUP(E6,Préroulés_Indica[],11,FALSE),"-")</f>
        <v>1</v>
      </c>
      <c r="B6" s="263" t="str">
        <f>IFERROR(VLOOKUP(E6,Préroulés_Indica[],12,FALSE),"-")</f>
        <v>x</v>
      </c>
      <c r="C6" s="271">
        <f>IFERROR(VLOOKUP(E6,Préroulés_Indica[],13,FALSE),"-")</f>
        <v>1</v>
      </c>
      <c r="D6" s="681" t="str">
        <f>IFERROR(VLOOKUP(E6,Préroulés_Indica[],14,FALSE),"-")</f>
        <v>g</v>
      </c>
      <c r="E6" s="1014" t="s">
        <v>116</v>
      </c>
      <c r="F6" s="348" t="str">
        <f>IFERROR(VLOOKUP(E6,Préroulés_Indica[],6,FALSE),"-")</f>
        <v>BLKMKT</v>
      </c>
      <c r="G6" s="1015">
        <f>IFERROR(VLOOKUP(E6,Préroulés_Indica[],16,FALSE),"-")</f>
        <v>10.5</v>
      </c>
      <c r="H6" s="257">
        <v>0.27</v>
      </c>
      <c r="I6" s="707" t="s">
        <v>42</v>
      </c>
      <c r="J6" s="1017" t="str">
        <f>IFERROR(VLOOKUP(E6,Préroulés_Indica[],8,FALSE),"")</f>
        <v>Diesel / Citronné</v>
      </c>
      <c r="K6" s="258" t="str">
        <f>IFERROR(VLOOKUP(E6,Préroulés_Indica[],2,FALSE),"-")</f>
        <v>-</v>
      </c>
      <c r="N6" s="1435"/>
      <c r="O6" s="1436"/>
      <c r="P6" s="1436"/>
      <c r="Q6" s="1436"/>
      <c r="R6" s="1436"/>
      <c r="S6" s="1436"/>
      <c r="T6" s="1436"/>
      <c r="U6" s="1436"/>
      <c r="V6" s="1437"/>
    </row>
    <row r="7" spans="1:22" ht="23.25" customHeight="1">
      <c r="A7" s="259">
        <f>IFERROR(VLOOKUP(E7,Préroulés_Indica[],11,FALSE),"-")</f>
        <v>1</v>
      </c>
      <c r="B7" s="263" t="str">
        <f>IFERROR(VLOOKUP(E7,Préroulés_Indica[],12,FALSE),"-")</f>
        <v>x</v>
      </c>
      <c r="C7" s="271">
        <f>IFERROR(VLOOKUP(E7,Préroulés_Indica[],13,FALSE),"-")</f>
        <v>0.5</v>
      </c>
      <c r="D7" s="681" t="str">
        <f>IFERROR(VLOOKUP(E7,Préroulés_Indica[],14,FALSE),"-")</f>
        <v>g</v>
      </c>
      <c r="E7" s="1014" t="s">
        <v>119</v>
      </c>
      <c r="F7" s="348" t="str">
        <f>IFERROR(VLOOKUP(E7,Préroulés_Indica[],6,FALSE),"-")</f>
        <v>OMY</v>
      </c>
      <c r="G7" s="1015">
        <f>IFERROR(VLOOKUP(E7,Préroulés_Indica[],16,FALSE),"-")</f>
        <v>6</v>
      </c>
      <c r="H7" s="257">
        <v>0.25</v>
      </c>
      <c r="I7" s="707" t="s">
        <v>42</v>
      </c>
      <c r="J7" s="1017" t="s">
        <v>291</v>
      </c>
      <c r="K7" s="258" t="str">
        <f>IFERROR(VLOOKUP(E7,Préroulés_Indica[],2,FALSE),"-")</f>
        <v>Qc</v>
      </c>
      <c r="N7" s="1435"/>
      <c r="O7" s="1436"/>
      <c r="P7" s="1436"/>
      <c r="Q7" s="1436"/>
      <c r="R7" s="1436"/>
      <c r="S7" s="1436"/>
      <c r="T7" s="1436"/>
      <c r="U7" s="1436"/>
      <c r="V7" s="1437"/>
    </row>
    <row r="8" spans="1:22" ht="23.25" customHeight="1">
      <c r="A8" s="259">
        <f>IFERROR(VLOOKUP(E8,Préroulés_Indica[],11,FALSE),"-")</f>
        <v>1</v>
      </c>
      <c r="B8" s="263" t="str">
        <f>IFERROR(VLOOKUP(E8,Préroulés_Indica[],12,FALSE),"-")</f>
        <v>x</v>
      </c>
      <c r="C8" s="271">
        <f>IFERROR(VLOOKUP(E8,Préroulés_Indica[],13,FALSE),"-")</f>
        <v>1</v>
      </c>
      <c r="D8" s="681" t="str">
        <f>IFERROR(VLOOKUP(E8,Préroulés_Indica[],14,FALSE),"-")</f>
        <v>g</v>
      </c>
      <c r="E8" s="1014" t="s">
        <v>41</v>
      </c>
      <c r="F8" s="348" t="str">
        <f>IFERROR(VLOOKUP(E8,Préroulés_Indica[],6,FALSE),"-")</f>
        <v>Riff</v>
      </c>
      <c r="G8" s="1015">
        <f>IFERROR(VLOOKUP(E8,Préroulés_Indica[],16,FALSE),"-")</f>
        <v>10.6</v>
      </c>
      <c r="H8" s="257">
        <v>0.23</v>
      </c>
      <c r="I8" s="707" t="s">
        <v>42</v>
      </c>
      <c r="J8" s="1017" t="str">
        <f>IFERROR(VLOOKUP(E8,Préroulés_Indica[],8,FALSE),"")</f>
        <v>Fruité / -</v>
      </c>
      <c r="K8" s="258" t="str">
        <f>IFERROR(VLOOKUP(E8,Préroulés_Indica[],2,FALSE),"-")</f>
        <v>-</v>
      </c>
      <c r="N8" s="1435"/>
      <c r="O8" s="1436"/>
      <c r="P8" s="1436"/>
      <c r="Q8" s="1436"/>
      <c r="R8" s="1436"/>
      <c r="S8" s="1436"/>
      <c r="T8" s="1436"/>
      <c r="U8" s="1436"/>
      <c r="V8" s="1437"/>
    </row>
    <row r="9" spans="1:22" ht="23.25" customHeight="1">
      <c r="A9" s="259">
        <v>1</v>
      </c>
      <c r="B9" s="263" t="s">
        <v>260</v>
      </c>
      <c r="C9" s="271">
        <v>0.5</v>
      </c>
      <c r="D9" s="681" t="s">
        <v>261</v>
      </c>
      <c r="E9" s="1014" t="s">
        <v>117</v>
      </c>
      <c r="F9" s="348" t="s">
        <v>292</v>
      </c>
      <c r="G9" s="1015">
        <v>5.0999999999999996</v>
      </c>
      <c r="H9" s="257">
        <v>0.22</v>
      </c>
      <c r="I9" s="707" t="s">
        <v>42</v>
      </c>
      <c r="J9" s="1017" t="s">
        <v>293</v>
      </c>
      <c r="K9" s="258" t="str">
        <f>IFERROR(VLOOKUP(E9,Préroulés_Indica[],2,FALSE),"-")</f>
        <v>-</v>
      </c>
      <c r="N9" s="1435"/>
      <c r="O9" s="1436"/>
      <c r="P9" s="1436"/>
      <c r="Q9" s="1436"/>
      <c r="R9" s="1436"/>
      <c r="S9" s="1436"/>
      <c r="T9" s="1436"/>
      <c r="U9" s="1436"/>
      <c r="V9" s="1437"/>
    </row>
    <row r="10" spans="1:22" ht="23.25" customHeight="1">
      <c r="A10" s="259">
        <f>IFERROR(VLOOKUP(E10,Préroulés_Indica[],11,FALSE),"-")</f>
        <v>1</v>
      </c>
      <c r="B10" s="263" t="str">
        <f>IFERROR(VLOOKUP(E10,Préroulés_Indica[],12,FALSE),"-")</f>
        <v>x</v>
      </c>
      <c r="C10" s="271">
        <f>IFERROR(VLOOKUP(E10,Préroulés_Indica[],13,FALSE),"-")</f>
        <v>1</v>
      </c>
      <c r="D10" s="681" t="str">
        <f>IFERROR(VLOOKUP(E10,Préroulés_Indica[],14,FALSE),"-")</f>
        <v>g</v>
      </c>
      <c r="E10" s="1014" t="s">
        <v>120</v>
      </c>
      <c r="F10" s="348" t="str">
        <f>IFERROR(VLOOKUP(E10,Préroulés_Indica[],6,FALSE),"-")</f>
        <v>Good Supply</v>
      </c>
      <c r="G10" s="1015">
        <f>IFERROR(VLOOKUP(E10,Préroulés_Indica[],16,FALSE),"-")</f>
        <v>8.1</v>
      </c>
      <c r="H10" s="257">
        <v>0.23</v>
      </c>
      <c r="I10" s="707" t="s">
        <v>42</v>
      </c>
      <c r="J10" s="1017" t="str">
        <f>IFERROR(VLOOKUP(E10,Préroulés_Indica[],8,FALSE),"")</f>
        <v>Fruité / Citronné</v>
      </c>
      <c r="K10" s="258" t="str">
        <f>IFERROR(VLOOKUP(E10,Préroulés_Indica[],2,FALSE),"-")</f>
        <v>-</v>
      </c>
      <c r="N10" s="1435"/>
      <c r="O10" s="1436"/>
      <c r="P10" s="1436"/>
      <c r="Q10" s="1436"/>
      <c r="R10" s="1436"/>
      <c r="S10" s="1436"/>
      <c r="T10" s="1436"/>
      <c r="U10" s="1436"/>
      <c r="V10" s="1437"/>
    </row>
    <row r="11" spans="1:22" ht="23.25" customHeight="1">
      <c r="A11" s="259">
        <f>IFERROR(VLOOKUP(E11,Préroulés_Indica[],11,FALSE),"-")</f>
        <v>2</v>
      </c>
      <c r="B11" s="263" t="str">
        <f>IFERROR(VLOOKUP(E11,Préroulés_Indica[],12,FALSE),"-")</f>
        <v>x</v>
      </c>
      <c r="C11" s="271">
        <f>IFERROR(VLOOKUP(E11,Préroulés_Indica[],13,FALSE),"-")</f>
        <v>0.5</v>
      </c>
      <c r="D11" s="681" t="str">
        <f>IFERROR(VLOOKUP(E11,Préroulés_Indica[],14,FALSE),"-")</f>
        <v>g</v>
      </c>
      <c r="E11" s="1014" t="s">
        <v>123</v>
      </c>
      <c r="F11" s="348" t="str">
        <f>IFERROR(VLOOKUP(E11,Préroulés_Indica[],6,FALSE),"-")</f>
        <v>Irony</v>
      </c>
      <c r="G11" s="1015">
        <f>IFERROR(VLOOKUP(E11,Préroulés_Indica[],16,FALSE),"-")</f>
        <v>8.3000000000000007</v>
      </c>
      <c r="H11" s="257">
        <v>0.22</v>
      </c>
      <c r="I11" s="707" t="s">
        <v>42</v>
      </c>
      <c r="J11" s="1017" t="str">
        <f>IFERROR(VLOOKUP(E11,Préroulés_Indica[],8,FALSE),"")</f>
        <v>Fruité / Sucré</v>
      </c>
      <c r="K11" s="258" t="str">
        <f>IFERROR(VLOOKUP(E11,Préroulés_Indica[],2,FALSE),"-")</f>
        <v>Qc</v>
      </c>
      <c r="N11" s="1435"/>
      <c r="O11" s="1436"/>
      <c r="P11" s="1436"/>
      <c r="Q11" s="1436"/>
      <c r="R11" s="1436"/>
      <c r="S11" s="1436"/>
      <c r="T11" s="1436"/>
      <c r="U11" s="1436"/>
      <c r="V11" s="1437"/>
    </row>
    <row r="12" spans="1:22" ht="23.25" customHeight="1">
      <c r="A12" s="259">
        <f>IFERROR(VLOOKUP(E12,Préroulés_Indica[],11,FALSE),"-")</f>
        <v>2</v>
      </c>
      <c r="B12" s="263" t="str">
        <f>IFERROR(VLOOKUP(E12,Préroulés_Indica[],12,FALSE),"-")</f>
        <v>x</v>
      </c>
      <c r="C12" s="271">
        <f>IFERROR(VLOOKUP(E12,Préroulés_Indica[],13,FALSE),"-")</f>
        <v>0.5</v>
      </c>
      <c r="D12" s="681" t="str">
        <f>IFERROR(VLOOKUP(E12,Préroulés_Indica[],14,FALSE),"-")</f>
        <v>g</v>
      </c>
      <c r="E12" s="1014" t="s">
        <v>122</v>
      </c>
      <c r="F12" s="348" t="str">
        <f>IFERROR(VLOOKUP(E12,Préroulés_Indica[],6,FALSE),"-")</f>
        <v>7ACRES</v>
      </c>
      <c r="G12" s="1015">
        <f>IFERROR(VLOOKUP(E12,Préroulés_Indica[],16,FALSE),"-")</f>
        <v>9.5</v>
      </c>
      <c r="H12" s="257">
        <v>0.24</v>
      </c>
      <c r="I12" s="707" t="s">
        <v>42</v>
      </c>
      <c r="J12" s="1017" t="str">
        <f>IFERROR(VLOOKUP(E12,Préroulés_Indica[],8,FALSE),"")</f>
        <v>Mouffette  / Terreux</v>
      </c>
      <c r="K12" s="258" t="str">
        <f>IFERROR(VLOOKUP(E12,Préroulés_Indica[],2,FALSE),"-")</f>
        <v>-</v>
      </c>
      <c r="N12" s="1435"/>
      <c r="O12" s="1436"/>
      <c r="P12" s="1436"/>
      <c r="Q12" s="1436"/>
      <c r="R12" s="1436"/>
      <c r="S12" s="1436"/>
      <c r="T12" s="1436"/>
      <c r="U12" s="1436"/>
      <c r="V12" s="1437"/>
    </row>
    <row r="13" spans="1:22" ht="23.25" customHeight="1">
      <c r="A13" s="259">
        <f>IFERROR(VLOOKUP(E13,Préroulés_Indica[],11,FALSE),"-")</f>
        <v>3</v>
      </c>
      <c r="B13" s="263" t="str">
        <f>IFERROR(VLOOKUP(E13,Préroulés_Indica[],12,FALSE),"-")</f>
        <v>x</v>
      </c>
      <c r="C13" s="271">
        <f>IFERROR(VLOOKUP(E13,Préroulés_Indica[],13,FALSE),"-")</f>
        <v>0.5</v>
      </c>
      <c r="D13" s="681" t="str">
        <f>IFERROR(VLOOKUP(E13,Préroulés_Indica[],14,FALSE),"-")</f>
        <v>g</v>
      </c>
      <c r="E13" s="1014" t="s">
        <v>124</v>
      </c>
      <c r="F13" s="348" t="str">
        <f>IFERROR(VLOOKUP(E13,Préroulés_Indica[],6,FALSE),"-")</f>
        <v>Fleurons</v>
      </c>
      <c r="G13" s="350">
        <f>IFERROR(VLOOKUP(E13,Préroulés_Indica[],16,FALSE),"-")</f>
        <v>11.4</v>
      </c>
      <c r="H13" s="257">
        <v>0.25</v>
      </c>
      <c r="I13" s="707" t="s">
        <v>42</v>
      </c>
      <c r="J13" s="1017" t="str">
        <f>IFERROR(VLOOKUP(E13,Préroulés_Indica[],8,FALSE),"")</f>
        <v>- / -</v>
      </c>
      <c r="K13" s="258" t="str">
        <f>IFERROR(VLOOKUP(E13,Préroulés_Indica[],2,FALSE),"-")</f>
        <v>Qc</v>
      </c>
      <c r="N13" s="1435"/>
      <c r="O13" s="1436"/>
      <c r="P13" s="1436"/>
      <c r="Q13" s="1436"/>
      <c r="R13" s="1436"/>
      <c r="S13" s="1436"/>
      <c r="T13" s="1436"/>
      <c r="U13" s="1436"/>
      <c r="V13" s="1437"/>
    </row>
    <row r="14" spans="1:22" ht="23.25" customHeight="1">
      <c r="A14" s="259">
        <f>IFERROR(VLOOKUP(E14,Préroulés_Indica[],11,FALSE),"-")</f>
        <v>3</v>
      </c>
      <c r="B14" s="263" t="str">
        <f>IFERROR(VLOOKUP(E14,Préroulés_Indica[],12,FALSE),"-")</f>
        <v>x</v>
      </c>
      <c r="C14" s="271">
        <f>IFERROR(VLOOKUP(E14,Préroulés_Indica[],13,FALSE),"-")</f>
        <v>0.5</v>
      </c>
      <c r="D14" s="681" t="str">
        <f>IFERROR(VLOOKUP(E14,Préroulés_Indica[],14,FALSE),"-")</f>
        <v>g</v>
      </c>
      <c r="E14" s="1014" t="s">
        <v>127</v>
      </c>
      <c r="F14" s="348" t="str">
        <f>IFERROR(VLOOKUP(E14,Préroulés_Indica[],6,FALSE),"-")</f>
        <v>Promenade</v>
      </c>
      <c r="G14" s="1015">
        <f>IFERROR(VLOOKUP(E14,Préroulés_Indica[],16,FALSE),"-")</f>
        <v>9.9</v>
      </c>
      <c r="H14" s="257">
        <v>0.21</v>
      </c>
      <c r="I14" s="707"/>
      <c r="J14" s="1017" t="str">
        <f>IFERROR(VLOOKUP(E14,Préroulés_Indica[],8,FALSE),"")</f>
        <v>Sucré / Diesel</v>
      </c>
      <c r="K14" s="258" t="str">
        <f>IFERROR(VLOOKUP(E14,Préroulés_Indica[],2,FALSE),"-")</f>
        <v>-</v>
      </c>
      <c r="N14" s="1435"/>
      <c r="O14" s="1436"/>
      <c r="P14" s="1436"/>
      <c r="Q14" s="1436"/>
      <c r="R14" s="1436"/>
      <c r="S14" s="1436"/>
      <c r="T14" s="1436"/>
      <c r="U14" s="1436"/>
      <c r="V14" s="1437"/>
    </row>
    <row r="15" spans="1:22" ht="23.25" customHeight="1">
      <c r="A15" s="259">
        <f>IFERROR(VLOOKUP(E15,Préroulés_Indica[],11,FALSE),"-")</f>
        <v>3</v>
      </c>
      <c r="B15" s="263" t="str">
        <f>IFERROR(VLOOKUP(E15,Préroulés_Indica[],12,FALSE),"-")</f>
        <v>x</v>
      </c>
      <c r="C15" s="271">
        <f>IFERROR(VLOOKUP(E15,Préroulés_Indica[],13,FALSE),"-")</f>
        <v>0.5</v>
      </c>
      <c r="D15" s="681" t="str">
        <f>IFERROR(VLOOKUP(E15,Préroulés_Indica[],14,FALSE),"-")</f>
        <v>g</v>
      </c>
      <c r="E15" s="1014" t="s">
        <v>125</v>
      </c>
      <c r="F15" s="348" t="str">
        <f>IFERROR(VLOOKUP(E15,Préroulés_Indica[],6,FALSE),"-")</f>
        <v>San Rafael '71</v>
      </c>
      <c r="G15" s="1015">
        <f>IFERROR(VLOOKUP(E15,Préroulés_Indica[],16,FALSE),"-")</f>
        <v>17</v>
      </c>
      <c r="H15" s="257">
        <v>0.25</v>
      </c>
      <c r="I15" s="707" t="s">
        <v>42</v>
      </c>
      <c r="J15" s="1017" t="str">
        <f>IFERROR(VLOOKUP(E15,Préroulés_Indica[],8,FALSE),"")</f>
        <v>Sucré / Diesel</v>
      </c>
      <c r="K15" s="258" t="str">
        <f>IFERROR(VLOOKUP(E15,Préroulés_Indica[],2,FALSE),"-")</f>
        <v>-</v>
      </c>
      <c r="N15" s="1435"/>
      <c r="O15" s="1436"/>
      <c r="P15" s="1436"/>
      <c r="Q15" s="1436"/>
      <c r="R15" s="1436"/>
      <c r="S15" s="1436"/>
      <c r="T15" s="1436"/>
      <c r="U15" s="1436"/>
      <c r="V15" s="1437"/>
    </row>
    <row r="16" spans="1:22" ht="23.25" customHeight="1">
      <c r="A16" s="259">
        <f>IFERROR(VLOOKUP(E16,Préroulés_Indica[],11,FALSE),"-")</f>
        <v>3</v>
      </c>
      <c r="B16" s="263" t="str">
        <f>IFERROR(VLOOKUP(E16,Préroulés_Indica[],12,FALSE),"-")</f>
        <v>x</v>
      </c>
      <c r="C16" s="271">
        <f>IFERROR(VLOOKUP(E16,Préroulés_Indica[],13,FALSE),"-")</f>
        <v>0.5</v>
      </c>
      <c r="D16" s="681" t="str">
        <f>IFERROR(VLOOKUP(E16,Préroulés_Indica[],14,FALSE),"-")</f>
        <v>g</v>
      </c>
      <c r="E16" s="1014" t="s">
        <v>126</v>
      </c>
      <c r="F16" s="348" t="str">
        <f>IFERROR(VLOOKUP(E16,Préroulés_Indica[],6,FALSE),"-")</f>
        <v>Promenade</v>
      </c>
      <c r="G16" s="1015">
        <f>IFERROR(VLOOKUP(E16,Préroulés_Indica[],16,FALSE),"-")</f>
        <v>10.6</v>
      </c>
      <c r="H16" s="257">
        <v>0.23</v>
      </c>
      <c r="I16" s="707" t="s">
        <v>42</v>
      </c>
      <c r="J16" s="1017" t="str">
        <f>IFERROR(VLOOKUP(E16,Préroulés_Indica[],8,FALSE),"")</f>
        <v>Épicé / Moufette</v>
      </c>
      <c r="K16" s="258" t="str">
        <f>IFERROR(VLOOKUP(E16,Préroulés_Indica[],2,FALSE),"-")</f>
        <v>-</v>
      </c>
      <c r="N16" s="1435"/>
      <c r="O16" s="1436"/>
      <c r="P16" s="1436"/>
      <c r="Q16" s="1436"/>
      <c r="R16" s="1436"/>
      <c r="S16" s="1436"/>
      <c r="T16" s="1436"/>
      <c r="U16" s="1436"/>
      <c r="V16" s="1437"/>
    </row>
    <row r="17" spans="1:22" ht="23.25" customHeight="1">
      <c r="A17" s="259">
        <f>IFERROR(VLOOKUP(E17,Préroulés_Indica[],11,FALSE),"-")</f>
        <v>3</v>
      </c>
      <c r="B17" s="263" t="str">
        <f>IFERROR(VLOOKUP(E17,Préroulés_Indica[],12,FALSE),"-")</f>
        <v>x</v>
      </c>
      <c r="C17" s="271">
        <f>IFERROR(VLOOKUP(E17,Préroulés_Indica[],13,FALSE),"-")</f>
        <v>0.5</v>
      </c>
      <c r="D17" s="681" t="str">
        <f>IFERROR(VLOOKUP(E17,Préroulés_Indica[],14,FALSE),"-")</f>
        <v>g</v>
      </c>
      <c r="E17" s="1014" t="s">
        <v>128</v>
      </c>
      <c r="F17" s="348" t="str">
        <f>IFERROR(VLOOKUP(E17,Préroulés_Indica[],6,FALSE),"-")</f>
        <v>San Rafael '71</v>
      </c>
      <c r="G17" s="1015">
        <f>IFERROR(VLOOKUP(E17,Préroulés_Indica[],16,FALSE),"-")</f>
        <v>17</v>
      </c>
      <c r="H17" s="257">
        <v>0.21</v>
      </c>
      <c r="I17" s="707" t="s">
        <v>42</v>
      </c>
      <c r="J17" s="1017" t="str">
        <f>IFERROR(VLOOKUP(E17,Préroulés_Indica[],8,FALSE),"")</f>
        <v>Citronné / Floral</v>
      </c>
      <c r="K17" s="258" t="str">
        <f>IFERROR(VLOOKUP(E17,Préroulés_Indica[],2,FALSE),"-")</f>
        <v>-</v>
      </c>
      <c r="N17" s="1435"/>
      <c r="O17" s="1436"/>
      <c r="P17" s="1436"/>
      <c r="Q17" s="1436"/>
      <c r="R17" s="1436"/>
      <c r="S17" s="1436"/>
      <c r="T17" s="1436"/>
      <c r="U17" s="1436"/>
      <c r="V17" s="1437"/>
    </row>
    <row r="18" spans="1:22" ht="23.25" customHeight="1">
      <c r="A18" s="259">
        <f>IFERROR(VLOOKUP(E18,Préroulés_Indica[],11,FALSE),"-")</f>
        <v>5</v>
      </c>
      <c r="B18" s="263" t="str">
        <f>IFERROR(VLOOKUP(E18,Préroulés_Indica[],12,FALSE),"-")</f>
        <v>x</v>
      </c>
      <c r="C18" s="271">
        <f>IFERROR(VLOOKUP(E18,Préroulés_Indica[],13,FALSE),"-")</f>
        <v>0.5</v>
      </c>
      <c r="D18" s="681" t="str">
        <f>IFERROR(VLOOKUP(E18,Préroulés_Indica[],14,FALSE),"-")</f>
        <v>g</v>
      </c>
      <c r="E18" s="1014" t="s">
        <v>129</v>
      </c>
      <c r="F18" s="348" t="str">
        <f>IFERROR(VLOOKUP(E18,Préroulés_Indica[],6,FALSE),"-")</f>
        <v>Ono Cannabis</v>
      </c>
      <c r="G18" s="1015">
        <f>IFERROR(VLOOKUP(E18,Préroulés_Indica[],16,FALSE),"-")</f>
        <v>24.9</v>
      </c>
      <c r="H18" s="257">
        <v>0.28999999999999998</v>
      </c>
      <c r="I18" s="707" t="s">
        <v>42</v>
      </c>
      <c r="J18" s="1017" t="str">
        <f>IFERROR(VLOOKUP(E18,Préroulés_Indica[],8,FALSE),"")</f>
        <v>Fruité / Sucré</v>
      </c>
      <c r="K18" s="258" t="str">
        <f>IFERROR(VLOOKUP(E18,Préroulés_Indica[],2,FALSE),"-")</f>
        <v>Qc</v>
      </c>
      <c r="N18" s="1435"/>
      <c r="O18" s="1436"/>
      <c r="P18" s="1436"/>
      <c r="Q18" s="1436"/>
      <c r="R18" s="1436"/>
      <c r="S18" s="1436"/>
      <c r="T18" s="1436"/>
      <c r="U18" s="1436"/>
      <c r="V18" s="1437"/>
    </row>
    <row r="19" spans="1:22" ht="23.25" customHeight="1">
      <c r="A19" s="259">
        <f>IFERROR(VLOOKUP(E19,Préroulés_Indica[],11,FALSE),"-")</f>
        <v>5</v>
      </c>
      <c r="B19" s="263" t="str">
        <f>IFERROR(VLOOKUP(E19,Préroulés_Indica[],12,FALSE),"-")</f>
        <v>x</v>
      </c>
      <c r="C19" s="271">
        <f>IFERROR(VLOOKUP(E19,Préroulés_Indica[],13,FALSE),"-")</f>
        <v>0.5</v>
      </c>
      <c r="D19" s="681" t="str">
        <f>IFERROR(VLOOKUP(E19,Préroulés_Indica[],14,FALSE),"-")</f>
        <v>g</v>
      </c>
      <c r="E19" s="1014" t="s">
        <v>130</v>
      </c>
      <c r="F19" s="348" t="str">
        <f>IFERROR(VLOOKUP(E19,Préroulés_Indica[],6,FALSE),"-")</f>
        <v>R'Belle</v>
      </c>
      <c r="G19" s="1015">
        <f>IFERROR(VLOOKUP(E19,Préroulés_Indica[],16,FALSE),"-")</f>
        <v>22.9</v>
      </c>
      <c r="H19" s="257">
        <v>0.28999999999999998</v>
      </c>
      <c r="I19" s="707" t="s">
        <v>42</v>
      </c>
      <c r="J19" s="1017" t="str">
        <f>IFERROR(VLOOKUP(E19,Préroulés_Indica[],8,FALSE),"")</f>
        <v>Fruité / Épicé</v>
      </c>
      <c r="K19" s="258" t="str">
        <f>IFERROR(VLOOKUP(E19,Préroulés_Indica[],2,FALSE),"-")</f>
        <v>Qc</v>
      </c>
      <c r="N19" s="1435"/>
      <c r="O19" s="1436"/>
      <c r="P19" s="1436"/>
      <c r="Q19" s="1436"/>
      <c r="R19" s="1436"/>
      <c r="S19" s="1436"/>
      <c r="T19" s="1436"/>
      <c r="U19" s="1436"/>
      <c r="V19" s="1437"/>
    </row>
    <row r="20" spans="1:22" ht="23.25" customHeight="1">
      <c r="A20" s="259">
        <f>IFERROR(VLOOKUP(E20,Préroulés_Indica[],11,FALSE),"-")</f>
        <v>5</v>
      </c>
      <c r="B20" s="263" t="str">
        <f>IFERROR(VLOOKUP(E20,Préroulés_Indica[],12,FALSE),"-")</f>
        <v>x</v>
      </c>
      <c r="C20" s="271">
        <f>IFERROR(VLOOKUP(E20,Préroulés_Indica[],13,FALSE),"-")</f>
        <v>0.5</v>
      </c>
      <c r="D20" s="681" t="str">
        <f>IFERROR(VLOOKUP(E20,Préroulés_Indica[],14,FALSE),"-")</f>
        <v>g</v>
      </c>
      <c r="E20" s="1014" t="s">
        <v>131</v>
      </c>
      <c r="F20" s="348" t="str">
        <f>IFERROR(VLOOKUP(E20,Préroulés_Indica[],6,FALSE),"-")</f>
        <v>Tribal</v>
      </c>
      <c r="G20" s="1015">
        <f>IFERROR(VLOOKUP(E20,Préroulés_Indica[],16,FALSE),"-")</f>
        <v>23</v>
      </c>
      <c r="H20" s="257">
        <v>0.25</v>
      </c>
      <c r="I20" s="707" t="s">
        <v>42</v>
      </c>
      <c r="J20" s="1017" t="str">
        <f>IFERROR(VLOOKUP(E20,Préroulés_Indica[],8,FALSE),"")</f>
        <v>Diesel / Fruité</v>
      </c>
      <c r="K20" s="258" t="str">
        <f>IFERROR(VLOOKUP(E20,Préroulés_Indica[],2,FALSE),"-")</f>
        <v>Qc</v>
      </c>
      <c r="N20" s="1435"/>
      <c r="O20" s="1436"/>
      <c r="P20" s="1436"/>
      <c r="Q20" s="1436"/>
      <c r="R20" s="1436"/>
      <c r="S20" s="1436"/>
      <c r="T20" s="1436"/>
      <c r="U20" s="1436"/>
      <c r="V20" s="1437"/>
    </row>
    <row r="21" spans="1:22" ht="23.25" customHeight="1">
      <c r="A21" s="259">
        <f>IFERROR(VLOOKUP(E21,Préroulés_Indica[],11,FALSE),"-")</f>
        <v>5</v>
      </c>
      <c r="B21" s="263" t="str">
        <f>IFERROR(VLOOKUP(E21,Préroulés_Indica[],12,FALSE),"-")</f>
        <v>x</v>
      </c>
      <c r="C21" s="271">
        <f>IFERROR(VLOOKUP(E21,Préroulés_Indica[],13,FALSE),"-")</f>
        <v>0.5</v>
      </c>
      <c r="D21" s="681" t="str">
        <f>IFERROR(VLOOKUP(E21,Préroulés_Indica[],14,FALSE),"-")</f>
        <v>g</v>
      </c>
      <c r="E21" s="1014" t="s">
        <v>133</v>
      </c>
      <c r="F21" s="348" t="str">
        <f>IFERROR(VLOOKUP(E21,Préroulés_Indica[],6,FALSE),"-")</f>
        <v>Tribal</v>
      </c>
      <c r="G21" s="350">
        <f>IFERROR(VLOOKUP(E21,Préroulés_Indica[],16,FALSE),"-")</f>
        <v>23</v>
      </c>
      <c r="H21" s="257">
        <v>0.21</v>
      </c>
      <c r="I21" s="707" t="s">
        <v>42</v>
      </c>
      <c r="J21" s="1017" t="str">
        <f>IFERROR(VLOOKUP(E21,Préroulés_Indica[],8,FALSE),"")</f>
        <v>Diesel / Épicé</v>
      </c>
      <c r="K21" s="258" t="str">
        <f>IFERROR(VLOOKUP(E21,Préroulés_Indica[],2,FALSE),"-")</f>
        <v>Qc</v>
      </c>
      <c r="N21" s="1435"/>
      <c r="O21" s="1436"/>
      <c r="P21" s="1436"/>
      <c r="Q21" s="1436"/>
      <c r="R21" s="1436"/>
      <c r="S21" s="1436"/>
      <c r="T21" s="1436"/>
      <c r="U21" s="1436"/>
      <c r="V21" s="1437"/>
    </row>
    <row r="22" spans="1:22" ht="23.25" customHeight="1">
      <c r="A22" s="259">
        <f>IFERROR(VLOOKUP(E22,Préroulés_Indica[],11,FALSE),"-")</f>
        <v>5</v>
      </c>
      <c r="B22" s="263" t="str">
        <f>IFERROR(VLOOKUP(E22,Préroulés_Indica[],12,FALSE),"-")</f>
        <v>x</v>
      </c>
      <c r="C22" s="271">
        <f>IFERROR(VLOOKUP(E22,Préroulés_Indica[],13,FALSE),"-")</f>
        <v>0.5</v>
      </c>
      <c r="D22" s="681" t="str">
        <f>IFERROR(VLOOKUP(E22,Préroulés_Indica[],14,FALSE),"-")</f>
        <v>g</v>
      </c>
      <c r="E22" s="1014" t="s">
        <v>132</v>
      </c>
      <c r="F22" s="348" t="str">
        <f>IFERROR(VLOOKUP(E22,Préroulés_Indica[],6,FALSE),"-")</f>
        <v>Tribal</v>
      </c>
      <c r="G22" s="1015">
        <f>IFERROR(VLOOKUP(E22,Préroulés_Indica[],16,FALSE),"-")</f>
        <v>23</v>
      </c>
      <c r="H22" s="257">
        <v>0.24</v>
      </c>
      <c r="I22" s="707" t="s">
        <v>42</v>
      </c>
      <c r="J22" s="1017" t="str">
        <f>IFERROR(VLOOKUP(E22,Préroulés_Indica[],8,FALSE),"")</f>
        <v>Épicé / Sucré</v>
      </c>
      <c r="K22" s="258" t="str">
        <f>IFERROR(VLOOKUP(E22,Préroulés_Indica[],2,FALSE),"-")</f>
        <v>Qc</v>
      </c>
      <c r="N22" s="1435"/>
      <c r="O22" s="1436"/>
      <c r="P22" s="1436"/>
      <c r="Q22" s="1436"/>
      <c r="R22" s="1436"/>
      <c r="S22" s="1436"/>
      <c r="T22" s="1436"/>
      <c r="U22" s="1436"/>
      <c r="V22" s="1437"/>
    </row>
    <row r="23" spans="1:22" ht="23.25" customHeight="1">
      <c r="A23" s="259">
        <f>IFERROR(VLOOKUP(E23,Préroulés_Indica[],11,FALSE),"-")</f>
        <v>6</v>
      </c>
      <c r="B23" s="263" t="str">
        <f>IFERROR(VLOOKUP(E23,Préroulés_Indica[],12,FALSE),"-")</f>
        <v>x</v>
      </c>
      <c r="C23" s="271">
        <f>IFERROR(VLOOKUP(E23,Préroulés_Indica[],13,FALSE),"-")</f>
        <v>0.35</v>
      </c>
      <c r="D23" s="681" t="str">
        <f>IFERROR(VLOOKUP(E23,Préroulés_Indica[],14,FALSE),"-")</f>
        <v>g</v>
      </c>
      <c r="E23" s="1014" t="s">
        <v>134</v>
      </c>
      <c r="F23" s="348" t="str">
        <f>IFERROR(VLOOKUP(E23,Préroulés_Indica[],6,FALSE),"-")</f>
        <v>Fleurons</v>
      </c>
      <c r="G23" s="1015">
        <f>IFERROR(VLOOKUP(E23,Préroulés_Indica[],16,FALSE),"-")</f>
        <v>17.5</v>
      </c>
      <c r="H23" s="257">
        <v>0.25</v>
      </c>
      <c r="I23" s="707" t="s">
        <v>42</v>
      </c>
      <c r="J23" s="1017" t="str">
        <f>IFERROR(VLOOKUP(E23,Préroulés_Indica[],8,FALSE),"")</f>
        <v>- / -</v>
      </c>
      <c r="K23" s="258" t="str">
        <f>IFERROR(VLOOKUP(E23,Préroulés_Indica[],2,FALSE),"-")</f>
        <v>Qc</v>
      </c>
      <c r="N23" s="1435"/>
      <c r="O23" s="1436"/>
      <c r="P23" s="1436"/>
      <c r="Q23" s="1436"/>
      <c r="R23" s="1436"/>
      <c r="S23" s="1436"/>
      <c r="T23" s="1436"/>
      <c r="U23" s="1436"/>
      <c r="V23" s="1437"/>
    </row>
    <row r="24" spans="1:22" ht="23.25" customHeight="1">
      <c r="A24" s="259">
        <f>IFERROR(VLOOKUP(E24,Préroulés_Indica[],11,FALSE),"-")</f>
        <v>7</v>
      </c>
      <c r="B24" s="263" t="str">
        <f>IFERROR(VLOOKUP(E24,Préroulés_Indica[],12,FALSE),"-")</f>
        <v>x</v>
      </c>
      <c r="C24" s="271">
        <f>IFERROR(VLOOKUP(E24,Préroulés_Indica[],13,FALSE),"-")</f>
        <v>0.5</v>
      </c>
      <c r="D24" s="681" t="str">
        <f>IFERROR(VLOOKUP(E24,Préroulés_Indica[],14,FALSE),"-")</f>
        <v>g</v>
      </c>
      <c r="E24" s="1014" t="s">
        <v>135</v>
      </c>
      <c r="F24" s="348" t="str">
        <f>IFERROR(VLOOKUP(E24,Préroulés_Indica[],6,FALSE),"-")</f>
        <v>San Rafael '71</v>
      </c>
      <c r="G24" s="1015">
        <f>IFERROR(VLOOKUP(E24,Préroulés_Indica[],16,FALSE),"-")</f>
        <v>31.1</v>
      </c>
      <c r="H24" s="257">
        <v>0.26</v>
      </c>
      <c r="I24" s="707" t="s">
        <v>42</v>
      </c>
      <c r="J24" s="1017" t="str">
        <f>IFERROR(VLOOKUP(E24,Préroulés_Indica[],8,FALSE),"")</f>
        <v>Fruité / Épicé</v>
      </c>
      <c r="K24" s="258" t="str">
        <f>IFERROR(VLOOKUP(E24,Préroulés_Indica[],2,FALSE),"-")</f>
        <v>-</v>
      </c>
      <c r="N24" s="1435"/>
      <c r="O24" s="1436"/>
      <c r="P24" s="1436"/>
      <c r="Q24" s="1436"/>
      <c r="R24" s="1436"/>
      <c r="S24" s="1436"/>
      <c r="T24" s="1436"/>
      <c r="U24" s="1436"/>
      <c r="V24" s="1437"/>
    </row>
    <row r="25" spans="1:22" ht="23.25" customHeight="1">
      <c r="A25" s="259">
        <f>IFERROR(VLOOKUP(E25,Préroulés_Indica[],11,FALSE),"-")</f>
        <v>7</v>
      </c>
      <c r="B25" s="263" t="str">
        <f>IFERROR(VLOOKUP(E25,Préroulés_Indica[],12,FALSE),"-")</f>
        <v>x</v>
      </c>
      <c r="C25" s="271">
        <f>IFERROR(VLOOKUP(E25,Préroulés_Indica[],13,FALSE),"-")</f>
        <v>0.5</v>
      </c>
      <c r="D25" s="681" t="str">
        <f>IFERROR(VLOOKUP(E25,Préroulés_Indica[],14,FALSE),"-")</f>
        <v>g</v>
      </c>
      <c r="E25" s="1014" t="s">
        <v>136</v>
      </c>
      <c r="F25" s="348" t="str">
        <f>IFERROR(VLOOKUP(E25,Préroulés_Indica[],6,FALSE),"-")</f>
        <v>Daily Special</v>
      </c>
      <c r="G25" s="1016">
        <f>IFERROR(VLOOKUP(E25,Préroulés_Indica[],16,FALSE),"-")</f>
        <v>24.6</v>
      </c>
      <c r="H25" s="257">
        <v>0.25</v>
      </c>
      <c r="I25" s="707" t="s">
        <v>42</v>
      </c>
      <c r="J25" s="1017" t="str">
        <f>IFERROR(VLOOKUP(E25,Préroulés_Indica[],8,FALSE),"")</f>
        <v>Diesel / Épicé</v>
      </c>
      <c r="K25" s="789" t="str">
        <f>IFERROR(VLOOKUP(E25,Préroulés_Indica[],2,FALSE),"-")</f>
        <v>-</v>
      </c>
      <c r="N25" s="1435"/>
      <c r="O25" s="1436"/>
      <c r="P25" s="1436"/>
      <c r="Q25" s="1436"/>
      <c r="R25" s="1436"/>
      <c r="S25" s="1436"/>
      <c r="T25" s="1436"/>
      <c r="U25" s="1436"/>
      <c r="V25" s="1437"/>
    </row>
    <row r="26" spans="1:22" ht="23.25" customHeight="1">
      <c r="A26" s="259">
        <f>IFERROR(VLOOKUP(E26,Préroulés_Indica[],11,FALSE),"-")</f>
        <v>9</v>
      </c>
      <c r="B26" s="263" t="str">
        <f>IFERROR(VLOOKUP(E26,Préroulés_Indica[],12,FALSE),"-")</f>
        <v>x</v>
      </c>
      <c r="C26" s="271">
        <f>IFERROR(VLOOKUP(E26,Préroulés_Indica[],13,FALSE),"-")</f>
        <v>0.45</v>
      </c>
      <c r="D26" s="681" t="str">
        <f>IFERROR(VLOOKUP(E26,Préroulés_Indica[],14,FALSE),"-")</f>
        <v>g</v>
      </c>
      <c r="E26" s="1014" t="s">
        <v>137</v>
      </c>
      <c r="F26" s="348" t="str">
        <f>IFERROR(VLOOKUP(E26,Préroulés_Indica[],6,FALSE),"-")</f>
        <v>Bleuh</v>
      </c>
      <c r="G26" s="1016">
        <f>IFERROR(VLOOKUP(E26,Préroulés_Indica[],16,FALSE),"-")</f>
        <v>30</v>
      </c>
      <c r="H26" s="257">
        <v>0.28999999999999998</v>
      </c>
      <c r="I26" s="707" t="s">
        <v>42</v>
      </c>
      <c r="J26" s="1017" t="str">
        <f>IFERROR(VLOOKUP(E26,Préroulés_Indica[],8,FALSE),"")</f>
        <v>- / -</v>
      </c>
      <c r="K26" s="789" t="str">
        <f>IFERROR(VLOOKUP(E26,Préroulés_Indica[],2,FALSE),"-")</f>
        <v>Qc</v>
      </c>
      <c r="N26" s="1435"/>
      <c r="O26" s="1436"/>
      <c r="P26" s="1436"/>
      <c r="Q26" s="1436"/>
      <c r="R26" s="1436"/>
      <c r="S26" s="1436"/>
      <c r="T26" s="1436"/>
      <c r="U26" s="1436"/>
      <c r="V26" s="1437"/>
    </row>
    <row r="27" spans="1:22" ht="23.25" customHeight="1">
      <c r="A27" s="259">
        <f>IFERROR(VLOOKUP(E27,Préroulés_Indica[],11,FALSE),"-")</f>
        <v>10</v>
      </c>
      <c r="B27" s="263" t="str">
        <f>IFERROR(VLOOKUP(E27,Préroulés_Indica[],12,FALSE),"-")</f>
        <v>x</v>
      </c>
      <c r="C27" s="271">
        <f>IFERROR(VLOOKUP(E27,Préroulés_Indica[],13,FALSE),"-")</f>
        <v>0.35</v>
      </c>
      <c r="D27" s="681" t="str">
        <f>IFERROR(VLOOKUP(E27,Préroulés_Indica[],14,FALSE),"-")</f>
        <v>g</v>
      </c>
      <c r="E27" s="1014" t="s">
        <v>140</v>
      </c>
      <c r="F27" s="348" t="str">
        <f>IFERROR(VLOOKUP(E27,Préroulés_Indica[],6,FALSE),"-")</f>
        <v>Color Cannabis</v>
      </c>
      <c r="G27" s="1016">
        <f>IFERROR(VLOOKUP(E27,Préroulés_Indica[],16,FALSE),"-")</f>
        <v>22.2</v>
      </c>
      <c r="H27" s="257">
        <v>0.2</v>
      </c>
      <c r="I27" s="707" t="s">
        <v>42</v>
      </c>
      <c r="J27" s="1017" t="str">
        <f>IFERROR(VLOOKUP(E27,Préroulés_Indica[],8,FALSE),"")</f>
        <v>Fruité / Floral</v>
      </c>
      <c r="K27" s="789" t="str">
        <f>IFERROR(VLOOKUP(E27,Préroulés_Indica[],2,FALSE),"-")</f>
        <v>-</v>
      </c>
      <c r="N27" s="1435"/>
      <c r="O27" s="1436"/>
      <c r="P27" s="1436"/>
      <c r="Q27" s="1436"/>
      <c r="R27" s="1436"/>
      <c r="S27" s="1436"/>
      <c r="T27" s="1436"/>
      <c r="U27" s="1436"/>
      <c r="V27" s="1437"/>
    </row>
    <row r="28" spans="1:22" ht="23.25" customHeight="1">
      <c r="A28" s="259">
        <f>IFERROR(VLOOKUP(E28,Préroulés_Indica[],11,FALSE),"-")</f>
        <v>10</v>
      </c>
      <c r="B28" s="263" t="str">
        <f>IFERROR(VLOOKUP(E28,Préroulés_Indica[],12,FALSE),"-")</f>
        <v>x</v>
      </c>
      <c r="C28" s="271">
        <f>IFERROR(VLOOKUP(E28,Préroulés_Indica[],13,FALSE),"-")</f>
        <v>0.35</v>
      </c>
      <c r="D28" s="681" t="str">
        <f>IFERROR(VLOOKUP(E28,Préroulés_Indica[],14,FALSE),"-")</f>
        <v>g</v>
      </c>
      <c r="E28" s="1014" t="s">
        <v>139</v>
      </c>
      <c r="F28" s="348" t="str">
        <f>IFERROR(VLOOKUP(E28,Préroulés_Indica[],6,FALSE),"-")</f>
        <v>Original Stash</v>
      </c>
      <c r="G28" s="1016">
        <f>IFERROR(VLOOKUP(E28,Préroulés_Indica[],16,FALSE),"-")</f>
        <v>28.1</v>
      </c>
      <c r="H28" s="257">
        <v>0.22</v>
      </c>
      <c r="I28" s="707" t="s">
        <v>42</v>
      </c>
      <c r="J28" s="1017" t="str">
        <f>IFERROR(VLOOKUP(E28,Préroulés_Indica[],8,FALSE),"")</f>
        <v xml:space="preserve">Mouffette / </v>
      </c>
      <c r="K28" s="789" t="str">
        <f>IFERROR(VLOOKUP(E28,Préroulés_Indica[],2,FALSE),"-")</f>
        <v>Qc</v>
      </c>
      <c r="N28" s="1435"/>
      <c r="O28" s="1436"/>
      <c r="P28" s="1436"/>
      <c r="Q28" s="1436"/>
      <c r="R28" s="1436"/>
      <c r="S28" s="1436"/>
      <c r="T28" s="1436"/>
      <c r="U28" s="1436"/>
      <c r="V28" s="1437"/>
    </row>
    <row r="29" spans="1:22" ht="23.25" customHeight="1">
      <c r="A29" s="259">
        <f>IFERROR(VLOOKUP(E29,Préroulés_Indica[],11,FALSE),"-")</f>
        <v>10</v>
      </c>
      <c r="B29" s="263" t="str">
        <f>IFERROR(VLOOKUP(E29,Préroulés_Indica[],12,FALSE),"-")</f>
        <v>x</v>
      </c>
      <c r="C29" s="271">
        <f>IFERROR(VLOOKUP(E29,Préroulés_Indica[],13,FALSE),"-")</f>
        <v>0.35</v>
      </c>
      <c r="D29" s="681" t="str">
        <f>IFERROR(VLOOKUP(E29,Préroulés_Indica[],14,FALSE),"-")</f>
        <v>g</v>
      </c>
      <c r="E29" s="1014" t="s">
        <v>138</v>
      </c>
      <c r="F29" s="348" t="str">
        <f>IFERROR(VLOOKUP(E29,Préroulés_Indica[],6,FALSE),"-")</f>
        <v>Spinach</v>
      </c>
      <c r="G29" s="1016">
        <f>IFERROR(VLOOKUP(E29,Préroulés_Indica[],16,FALSE),"-")</f>
        <v>24.5</v>
      </c>
      <c r="H29" s="257">
        <v>0.26</v>
      </c>
      <c r="I29" s="707" t="s">
        <v>42</v>
      </c>
      <c r="J29" s="1017" t="str">
        <f>IFERROR(VLOOKUP(E29,Préroulés_Indica[],8,FALSE),"")</f>
        <v>Sucré / Fruité</v>
      </c>
      <c r="K29" s="789" t="str">
        <f>IFERROR(VLOOKUP(E29,Préroulés_Indica[],2,FALSE),"-")</f>
        <v>-</v>
      </c>
      <c r="N29" s="1435"/>
      <c r="O29" s="1436"/>
      <c r="P29" s="1436"/>
      <c r="Q29" s="1436"/>
      <c r="R29" s="1436"/>
      <c r="S29" s="1436"/>
      <c r="T29" s="1436"/>
      <c r="U29" s="1436"/>
      <c r="V29" s="1437"/>
    </row>
    <row r="30" spans="1:22" ht="23.25" customHeight="1">
      <c r="A30" s="259">
        <f>IFERROR(VLOOKUP(E30,Préroulés_Indica[],11,FALSE),"-")</f>
        <v>10</v>
      </c>
      <c r="B30" s="263" t="str">
        <f>IFERROR(VLOOKUP(E30,Préroulés_Indica[],12,FALSE),"-")</f>
        <v>x</v>
      </c>
      <c r="C30" s="271">
        <f>IFERROR(VLOOKUP(E30,Préroulés_Indica[],13,FALSE),"-")</f>
        <v>0.35</v>
      </c>
      <c r="D30" s="681" t="str">
        <f>IFERROR(VLOOKUP(E30,Préroulés_Indica[],14,FALSE),"-")</f>
        <v>g</v>
      </c>
      <c r="E30" s="1014" t="s">
        <v>141</v>
      </c>
      <c r="F30" s="348" t="str">
        <f>IFERROR(VLOOKUP(E30,Préroulés_Indica[],6,FALSE),"-")</f>
        <v>Vert</v>
      </c>
      <c r="G30" s="1016">
        <f>IFERROR(VLOOKUP(E30,Préroulés_Indica[],16,FALSE),"-")</f>
        <v>29.2</v>
      </c>
      <c r="H30" s="257">
        <v>0.04</v>
      </c>
      <c r="I30" s="707">
        <v>0.12</v>
      </c>
      <c r="J30" s="1017" t="str">
        <f>IFERROR(VLOOKUP(E30,Préroulés_Indica[],8,FALSE),"")</f>
        <v>Sucré / Fruité</v>
      </c>
      <c r="K30" s="789" t="str">
        <f>IFERROR(VLOOKUP(E30,Préroulés_Indica[],2,FALSE),"-")</f>
        <v>Qc</v>
      </c>
      <c r="N30" s="1435"/>
      <c r="O30" s="1436"/>
      <c r="P30" s="1436"/>
      <c r="Q30" s="1436"/>
      <c r="R30" s="1436"/>
      <c r="S30" s="1436"/>
      <c r="T30" s="1436"/>
      <c r="U30" s="1436"/>
      <c r="V30" s="1437"/>
    </row>
    <row r="31" spans="1:22" ht="23.25" customHeight="1">
      <c r="A31" s="259">
        <f>IFERROR(VLOOKUP(E31,Préroulés_Indica[],11,FALSE),"-")</f>
        <v>12</v>
      </c>
      <c r="B31" s="263" t="str">
        <f>IFERROR(VLOOKUP(E31,Préroulés_Indica[],12,FALSE),"-")</f>
        <v>x</v>
      </c>
      <c r="C31" s="271">
        <f>IFERROR(VLOOKUP(E31,Préroulés_Indica[],13,FALSE),"-")</f>
        <v>0.5</v>
      </c>
      <c r="D31" s="681" t="str">
        <f>IFERROR(VLOOKUP(E31,Préroulés_Indica[],14,FALSE),"-")</f>
        <v>g</v>
      </c>
      <c r="E31" s="1014" t="s">
        <v>57</v>
      </c>
      <c r="F31" s="348" t="str">
        <f>IFERROR(VLOOKUP(E31,Préroulés_Indica[],6,FALSE),"-")</f>
        <v>QcGoldtech</v>
      </c>
      <c r="G31" s="790">
        <f>IFERROR(VLOOKUP(E31,Préroulés_Indica[],16,FALSE),"-")</f>
        <v>49.7</v>
      </c>
      <c r="H31" s="257">
        <v>0.22</v>
      </c>
      <c r="I31" s="707" t="s">
        <v>42</v>
      </c>
      <c r="J31" s="1017" t="str">
        <f>IFERROR(VLOOKUP(E31,Préroulés_Indica[],8,FALSE),"")</f>
        <v>Terreux / Sucré</v>
      </c>
      <c r="K31" s="789" t="str">
        <f>IFERROR(VLOOKUP(E31,Préroulés_Indica[],2,FALSE),"-")</f>
        <v>Qc</v>
      </c>
      <c r="N31" s="1435"/>
      <c r="O31" s="1436"/>
      <c r="P31" s="1436"/>
      <c r="Q31" s="1436"/>
      <c r="R31" s="1436"/>
      <c r="S31" s="1436"/>
      <c r="T31" s="1436"/>
      <c r="U31" s="1436"/>
      <c r="V31" s="1437"/>
    </row>
    <row r="32" spans="1:22" ht="23.25" customHeight="1">
      <c r="A32" s="259">
        <f>IFERROR(VLOOKUP(E32,Préroulés_Indica[],11,FALSE),"-")</f>
        <v>12</v>
      </c>
      <c r="B32" s="263" t="str">
        <f>IFERROR(VLOOKUP(E32,Préroulés_Indica[],12,FALSE),"-")</f>
        <v>x</v>
      </c>
      <c r="C32" s="271">
        <f>IFERROR(VLOOKUP(E32,Préroulés_Indica[],13,FALSE),"-")</f>
        <v>0.5</v>
      </c>
      <c r="D32" s="681" t="str">
        <f>IFERROR(VLOOKUP(E32,Préroulés_Indica[],14,FALSE),"-")</f>
        <v>g</v>
      </c>
      <c r="E32" s="1014" t="s">
        <v>58</v>
      </c>
      <c r="F32" s="348" t="str">
        <f>IFERROR(VLOOKUP(E32,Préroulés_Indica[],6,FALSE),"-")</f>
        <v>Hexo Plus</v>
      </c>
      <c r="G32" s="1015">
        <f>IFERROR(VLOOKUP(E32,Préroulés_Indica[],16,FALSE),"-")</f>
        <v>46.7</v>
      </c>
      <c r="H32" s="257">
        <v>0.22</v>
      </c>
      <c r="I32" s="707" t="s">
        <v>42</v>
      </c>
      <c r="J32" s="1017" t="str">
        <f>IFERROR(VLOOKUP(E32,Préroulés_Indica[],8,FALSE),"")</f>
        <v>Fruité / Épicé</v>
      </c>
      <c r="K32" s="258" t="str">
        <f>IFERROR(VLOOKUP(E32,Préroulés_Indica[],2,FALSE),"-")</f>
        <v>Qc</v>
      </c>
      <c r="N32" s="1435"/>
      <c r="O32" s="1436"/>
      <c r="P32" s="1436"/>
      <c r="Q32" s="1436"/>
      <c r="R32" s="1436"/>
      <c r="S32" s="1436"/>
      <c r="T32" s="1436"/>
      <c r="U32" s="1436"/>
      <c r="V32" s="1437"/>
    </row>
    <row r="33" spans="1:22" ht="23.25" customHeight="1">
      <c r="A33" s="259">
        <f>IFERROR(VLOOKUP(E33,Préroulés_Indica[],11,FALSE),"-")</f>
        <v>14</v>
      </c>
      <c r="B33" s="263" t="str">
        <f>IFERROR(VLOOKUP(E33,Préroulés_Indica[],12,FALSE),"-")</f>
        <v>x</v>
      </c>
      <c r="C33" s="271">
        <f>IFERROR(VLOOKUP(E33,Préroulés_Indica[],13,FALSE),"-")</f>
        <v>0.5</v>
      </c>
      <c r="D33" s="681" t="str">
        <f>IFERROR(VLOOKUP(E33,Préroulés_Indica[],14,FALSE),"-")</f>
        <v>g</v>
      </c>
      <c r="E33" s="1014" t="s">
        <v>142</v>
      </c>
      <c r="F33" s="348" t="str">
        <f>IFERROR(VLOOKUP(E33,Préroulés_Indica[],6,FALSE),"-")</f>
        <v>Shred</v>
      </c>
      <c r="G33" s="1015">
        <f>IFERROR(VLOOKUP(E33,Préroulés_Indica[],16,FALSE),"-")</f>
        <v>43.9</v>
      </c>
      <c r="H33" s="257">
        <v>0.25</v>
      </c>
      <c r="I33" s="707" t="s">
        <v>42</v>
      </c>
      <c r="J33" s="1017" t="str">
        <f>IFERROR(VLOOKUP(E33,Préroulés_Indica[],8,FALSE),"")</f>
        <v>Diesel / Moufette</v>
      </c>
      <c r="K33" s="258" t="str">
        <f>IFERROR(VLOOKUP(E33,Préroulés_Indica[],2,FALSE),"-")</f>
        <v>-</v>
      </c>
      <c r="N33" s="1435"/>
      <c r="O33" s="1436"/>
      <c r="P33" s="1436"/>
      <c r="Q33" s="1436"/>
      <c r="R33" s="1436"/>
      <c r="S33" s="1436"/>
      <c r="T33" s="1436"/>
      <c r="U33" s="1436"/>
      <c r="V33" s="1437"/>
    </row>
    <row r="34" spans="1:22" ht="23.25" customHeight="1" thickBot="1">
      <c r="A34" s="259">
        <f>IFERROR(VLOOKUP(E34,Préroulés_Indica[],11,FALSE),"-")</f>
        <v>20</v>
      </c>
      <c r="B34" s="263" t="str">
        <f>IFERROR(VLOOKUP(E34,Préroulés_Indica[],12,FALSE),"-")</f>
        <v>x</v>
      </c>
      <c r="C34" s="271">
        <f>IFERROR(VLOOKUP(E34,Préroulés_Indica[],13,FALSE),"-")</f>
        <v>0.35</v>
      </c>
      <c r="D34" s="681" t="str">
        <f>IFERROR(VLOOKUP(E34,Préroulés_Indica[],14,FALSE),"-")</f>
        <v>g</v>
      </c>
      <c r="E34" s="1014" t="s">
        <v>143</v>
      </c>
      <c r="F34" s="348" t="str">
        <f>IFERROR(VLOOKUP(E34,Préroulés_Indica[],6,FALSE),"-")</f>
        <v>OMY</v>
      </c>
      <c r="G34" s="1015">
        <f>IFERROR(VLOOKUP(E34,Préroulés_Indica[],16,FALSE),"-")</f>
        <v>64.099999999999994</v>
      </c>
      <c r="H34" s="257">
        <v>0.25</v>
      </c>
      <c r="I34" s="707" t="s">
        <v>42</v>
      </c>
      <c r="J34" s="1017" t="str">
        <f>IFERROR(VLOOKUP(E34,Préroulés_Indica[],8,FALSE),"")</f>
        <v>Citronné / Épicé</v>
      </c>
      <c r="K34" s="258" t="str">
        <f>IFERROR(VLOOKUP(E34,Préroulés_Indica[],2,FALSE),"-")</f>
        <v>Qc</v>
      </c>
      <c r="N34" s="1435"/>
      <c r="O34" s="1436"/>
      <c r="P34" s="1436"/>
      <c r="Q34" s="1436"/>
      <c r="R34" s="1436"/>
      <c r="S34" s="1436"/>
      <c r="T34" s="1436"/>
      <c r="U34" s="1436"/>
      <c r="V34" s="1437"/>
    </row>
    <row r="35" spans="1:22" ht="23.25" hidden="1" customHeight="1">
      <c r="A35" s="15"/>
      <c r="B35" s="22"/>
      <c r="C35" s="44"/>
      <c r="D35" s="7"/>
      <c r="E35" s="7"/>
      <c r="F35" s="29"/>
      <c r="G35" s="29"/>
      <c r="H35" s="3"/>
      <c r="N35" s="1435">
        <v>77096</v>
      </c>
      <c r="O35" s="1436"/>
      <c r="P35" s="1436"/>
      <c r="Q35" s="1436"/>
      <c r="R35" s="1436"/>
      <c r="S35" s="1436"/>
      <c r="T35" s="1436"/>
      <c r="U35" s="1436"/>
      <c r="V35" s="1437"/>
    </row>
    <row r="36" spans="1:22" ht="23.25" hidden="1" customHeight="1">
      <c r="A36" s="15"/>
      <c r="B36" s="22"/>
      <c r="C36" s="44"/>
      <c r="D36" s="7"/>
      <c r="E36" s="7"/>
      <c r="F36" s="29"/>
      <c r="G36" s="29"/>
      <c r="H36" s="3"/>
      <c r="N36" s="1435"/>
      <c r="O36" s="1436"/>
      <c r="P36" s="1436"/>
      <c r="Q36" s="1436"/>
      <c r="R36" s="1436"/>
      <c r="S36" s="1436"/>
      <c r="T36" s="1436"/>
      <c r="U36" s="1436"/>
      <c r="V36" s="1437"/>
    </row>
    <row r="37" spans="1:22" ht="23.25" hidden="1" customHeight="1">
      <c r="A37" s="15"/>
      <c r="B37" s="22"/>
      <c r="C37" s="44"/>
      <c r="D37" s="7"/>
      <c r="E37" s="7"/>
      <c r="F37" s="29"/>
      <c r="G37" s="29"/>
      <c r="H37" s="3"/>
      <c r="N37" s="1435"/>
      <c r="O37" s="1436"/>
      <c r="P37" s="1436"/>
      <c r="Q37" s="1436"/>
      <c r="R37" s="1436"/>
      <c r="S37" s="1436"/>
      <c r="T37" s="1436"/>
      <c r="U37" s="1436"/>
      <c r="V37" s="1437"/>
    </row>
    <row r="38" spans="1:22" ht="23.25" hidden="1" customHeight="1">
      <c r="A38" s="15"/>
      <c r="B38" s="22"/>
      <c r="C38" s="44"/>
      <c r="D38" s="7"/>
      <c r="E38" s="7"/>
      <c r="F38" s="29"/>
      <c r="G38" s="29"/>
      <c r="H38" s="3"/>
      <c r="N38" s="1435"/>
      <c r="O38" s="1436"/>
      <c r="P38" s="1436"/>
      <c r="Q38" s="1436"/>
      <c r="R38" s="1436"/>
      <c r="S38" s="1436"/>
      <c r="T38" s="1436"/>
      <c r="U38" s="1436"/>
      <c r="V38" s="1437"/>
    </row>
    <row r="39" spans="1:22" ht="23.25" hidden="1" customHeight="1">
      <c r="A39" s="15"/>
      <c r="B39" s="22"/>
      <c r="C39" s="44"/>
      <c r="D39" s="7"/>
      <c r="E39" s="7"/>
      <c r="F39" s="29"/>
      <c r="G39" s="29"/>
      <c r="H39" s="3"/>
      <c r="N39" s="1435"/>
      <c r="O39" s="1436"/>
      <c r="P39" s="1436"/>
      <c r="Q39" s="1436"/>
      <c r="R39" s="1436"/>
      <c r="S39" s="1436"/>
      <c r="T39" s="1436"/>
      <c r="U39" s="1436"/>
      <c r="V39" s="1437"/>
    </row>
    <row r="40" spans="1:22" ht="23.25" hidden="1" customHeight="1">
      <c r="A40" s="15"/>
      <c r="B40" s="22"/>
      <c r="C40" s="44"/>
      <c r="D40" s="7"/>
      <c r="E40" s="7"/>
      <c r="F40" s="29"/>
      <c r="G40" s="29"/>
      <c r="H40" s="3"/>
      <c r="N40" s="1435"/>
      <c r="O40" s="1436"/>
      <c r="P40" s="1436"/>
      <c r="Q40" s="1436"/>
      <c r="R40" s="1436"/>
      <c r="S40" s="1436"/>
      <c r="T40" s="1436"/>
      <c r="U40" s="1436"/>
      <c r="V40" s="1437"/>
    </row>
    <row r="41" spans="1:22" ht="23.25" hidden="1" customHeight="1">
      <c r="A41" s="15"/>
      <c r="B41" s="22"/>
      <c r="C41" s="44"/>
      <c r="D41" s="7"/>
      <c r="E41" s="7"/>
      <c r="F41" s="29"/>
      <c r="G41" s="29"/>
      <c r="H41" s="3"/>
      <c r="N41" s="1435"/>
      <c r="O41" s="1436"/>
      <c r="P41" s="1436"/>
      <c r="Q41" s="1436"/>
      <c r="R41" s="1436"/>
      <c r="S41" s="1436"/>
      <c r="T41" s="1436"/>
      <c r="U41" s="1436"/>
      <c r="V41" s="1437"/>
    </row>
    <row r="42" spans="1:22" ht="23.25" hidden="1" customHeight="1">
      <c r="A42" s="15"/>
      <c r="B42" s="22"/>
      <c r="C42" s="44"/>
      <c r="D42" s="7"/>
      <c r="E42" s="7"/>
      <c r="F42" s="29"/>
      <c r="G42" s="29"/>
      <c r="H42" s="3"/>
      <c r="N42" s="1435"/>
      <c r="O42" s="1436"/>
      <c r="P42" s="1436"/>
      <c r="Q42" s="1436"/>
      <c r="R42" s="1436"/>
      <c r="S42" s="1436"/>
      <c r="T42" s="1436"/>
      <c r="U42" s="1436"/>
      <c r="V42" s="1437"/>
    </row>
    <row r="43" spans="1:22" ht="23.25" hidden="1" customHeight="1">
      <c r="A43" s="15"/>
      <c r="B43" s="22"/>
      <c r="C43" s="44"/>
      <c r="D43" s="7"/>
      <c r="E43" s="7"/>
      <c r="F43" s="29"/>
      <c r="G43" s="29"/>
      <c r="H43" s="3"/>
      <c r="N43" s="1435"/>
      <c r="O43" s="1436"/>
      <c r="P43" s="1436"/>
      <c r="Q43" s="1436"/>
      <c r="R43" s="1436"/>
      <c r="S43" s="1436"/>
      <c r="T43" s="1436"/>
      <c r="U43" s="1436"/>
      <c r="V43" s="1437"/>
    </row>
    <row r="44" spans="1:22" ht="23.25" hidden="1" customHeight="1">
      <c r="A44" s="15"/>
      <c r="B44" s="22"/>
      <c r="C44" s="44"/>
      <c r="D44" s="7"/>
      <c r="E44" s="7"/>
      <c r="F44" s="29"/>
      <c r="G44" s="29"/>
      <c r="H44" s="3"/>
      <c r="N44" s="1435"/>
      <c r="O44" s="1436"/>
      <c r="P44" s="1436"/>
      <c r="Q44" s="1436"/>
      <c r="R44" s="1436"/>
      <c r="S44" s="1436"/>
      <c r="T44" s="1436"/>
      <c r="U44" s="1436"/>
      <c r="V44" s="1437"/>
    </row>
    <row r="45" spans="1:22" ht="23.25" hidden="1" customHeight="1">
      <c r="A45" s="15"/>
      <c r="B45" s="22"/>
      <c r="C45" s="44"/>
      <c r="D45" s="7"/>
      <c r="E45" s="7"/>
      <c r="F45" s="29"/>
      <c r="G45" s="29"/>
      <c r="H45" s="3"/>
      <c r="N45" s="1435"/>
      <c r="O45" s="1436"/>
      <c r="P45" s="1436"/>
      <c r="Q45" s="1436"/>
      <c r="R45" s="1436"/>
      <c r="S45" s="1436"/>
      <c r="T45" s="1436"/>
      <c r="U45" s="1436"/>
      <c r="V45" s="1437"/>
    </row>
    <row r="46" spans="1:22" ht="23.25" hidden="1" customHeight="1">
      <c r="A46" s="15"/>
      <c r="B46" s="22"/>
      <c r="C46" s="44"/>
      <c r="D46" s="7"/>
      <c r="E46" s="7"/>
      <c r="F46" s="29"/>
      <c r="G46" s="29"/>
      <c r="H46" s="3"/>
      <c r="N46" s="1435"/>
      <c r="O46" s="1436"/>
      <c r="P46" s="1436"/>
      <c r="Q46" s="1436"/>
      <c r="R46" s="1436"/>
      <c r="S46" s="1436"/>
      <c r="T46" s="1436"/>
      <c r="U46" s="1436"/>
      <c r="V46" s="1437"/>
    </row>
    <row r="47" spans="1:22" ht="23.25" hidden="1" customHeight="1">
      <c r="A47" s="15"/>
      <c r="B47" s="22"/>
      <c r="C47" s="44"/>
      <c r="D47" s="7"/>
      <c r="E47" s="7"/>
      <c r="F47" s="29"/>
      <c r="G47" s="29"/>
      <c r="H47" s="3"/>
      <c r="N47" s="1435"/>
      <c r="O47" s="1436"/>
      <c r="P47" s="1436"/>
      <c r="Q47" s="1436"/>
      <c r="R47" s="1436"/>
      <c r="S47" s="1436"/>
      <c r="T47" s="1436"/>
      <c r="U47" s="1436"/>
      <c r="V47" s="1437"/>
    </row>
    <row r="48" spans="1:22" ht="23.25" hidden="1" customHeight="1">
      <c r="A48" s="15"/>
      <c r="B48" s="22"/>
      <c r="C48" s="44"/>
      <c r="D48" s="7"/>
      <c r="E48" s="7"/>
      <c r="F48" s="29"/>
      <c r="G48" s="29"/>
      <c r="H48" s="3"/>
      <c r="N48" s="1435"/>
      <c r="O48" s="1436"/>
      <c r="P48" s="1436"/>
      <c r="Q48" s="1436"/>
      <c r="R48" s="1436"/>
      <c r="S48" s="1436"/>
      <c r="T48" s="1436"/>
      <c r="U48" s="1436"/>
      <c r="V48" s="1437"/>
    </row>
    <row r="49" spans="1:22" ht="23.25" hidden="1" customHeight="1">
      <c r="A49" s="15"/>
      <c r="B49" s="22"/>
      <c r="C49" s="44"/>
      <c r="D49" s="7"/>
      <c r="E49" s="7"/>
      <c r="F49" s="29"/>
      <c r="G49" s="29"/>
      <c r="H49" s="3"/>
      <c r="N49" s="1435"/>
      <c r="O49" s="1436"/>
      <c r="P49" s="1436"/>
      <c r="Q49" s="1436"/>
      <c r="R49" s="1436"/>
      <c r="S49" s="1436"/>
      <c r="T49" s="1436"/>
      <c r="U49" s="1436"/>
      <c r="V49" s="1437"/>
    </row>
    <row r="50" spans="1:22" ht="23.25" hidden="1" customHeight="1">
      <c r="A50" s="15"/>
      <c r="B50" s="22"/>
      <c r="C50" s="44"/>
      <c r="D50" s="7"/>
      <c r="E50" s="7"/>
      <c r="F50" s="29"/>
      <c r="G50" s="29"/>
      <c r="H50" s="3"/>
      <c r="N50" s="1435"/>
      <c r="O50" s="1436"/>
      <c r="P50" s="1436"/>
      <c r="Q50" s="1436"/>
      <c r="R50" s="1436"/>
      <c r="S50" s="1436"/>
      <c r="T50" s="1436"/>
      <c r="U50" s="1436"/>
      <c r="V50" s="1437"/>
    </row>
    <row r="51" spans="1:22" ht="23.25" hidden="1" customHeight="1">
      <c r="A51" s="15"/>
      <c r="B51" s="22"/>
      <c r="C51" s="44"/>
      <c r="D51" s="7"/>
      <c r="E51" s="7"/>
      <c r="F51" s="29"/>
      <c r="G51" s="29"/>
      <c r="H51" s="3"/>
      <c r="N51" s="1435"/>
      <c r="O51" s="1436"/>
      <c r="P51" s="1436"/>
      <c r="Q51" s="1436"/>
      <c r="R51" s="1436"/>
      <c r="S51" s="1436"/>
      <c r="T51" s="1436"/>
      <c r="U51" s="1436"/>
      <c r="V51" s="1437"/>
    </row>
    <row r="52" spans="1:22" ht="23.25" hidden="1" customHeight="1">
      <c r="A52" s="15"/>
      <c r="B52" s="22"/>
      <c r="C52" s="44"/>
      <c r="D52" s="7"/>
      <c r="E52" s="7"/>
      <c r="F52" s="29"/>
      <c r="G52" s="29"/>
      <c r="H52" s="3"/>
      <c r="N52" s="1435"/>
      <c r="O52" s="1436"/>
      <c r="P52" s="1436"/>
      <c r="Q52" s="1436"/>
      <c r="R52" s="1436"/>
      <c r="S52" s="1436"/>
      <c r="T52" s="1436"/>
      <c r="U52" s="1436"/>
      <c r="V52" s="1437"/>
    </row>
    <row r="53" spans="1:22" ht="23.25" hidden="1" customHeight="1">
      <c r="A53" s="15"/>
      <c r="B53" s="22"/>
      <c r="C53" s="44"/>
      <c r="D53" s="7"/>
      <c r="E53" s="7"/>
      <c r="F53" s="29"/>
      <c r="G53" s="29"/>
      <c r="H53" s="3"/>
      <c r="N53" s="1435"/>
      <c r="O53" s="1436"/>
      <c r="P53" s="1436"/>
      <c r="Q53" s="1436"/>
      <c r="R53" s="1436"/>
      <c r="S53" s="1436"/>
      <c r="T53" s="1436"/>
      <c r="U53" s="1436"/>
      <c r="V53" s="1437"/>
    </row>
    <row r="54" spans="1:22" ht="23.25" hidden="1" customHeight="1">
      <c r="A54" s="15"/>
      <c r="B54" s="22"/>
      <c r="C54" s="44"/>
      <c r="D54" s="7"/>
      <c r="E54" s="7"/>
      <c r="F54" s="29"/>
      <c r="G54" s="29"/>
      <c r="H54" s="3"/>
      <c r="N54" s="1435"/>
      <c r="O54" s="1436"/>
      <c r="P54" s="1436"/>
      <c r="Q54" s="1436"/>
      <c r="R54" s="1436"/>
      <c r="S54" s="1436"/>
      <c r="T54" s="1436"/>
      <c r="U54" s="1436"/>
      <c r="V54" s="1437"/>
    </row>
    <row r="55" spans="1:22" ht="23.25" hidden="1" customHeight="1">
      <c r="A55" s="15"/>
      <c r="B55" s="22"/>
      <c r="C55" s="44"/>
      <c r="D55" s="7"/>
      <c r="E55" s="7"/>
      <c r="F55" s="29"/>
      <c r="G55" s="29"/>
      <c r="H55" s="3"/>
      <c r="N55" s="1435"/>
      <c r="O55" s="1436"/>
      <c r="P55" s="1436"/>
      <c r="Q55" s="1436"/>
      <c r="R55" s="1436"/>
      <c r="S55" s="1436"/>
      <c r="T55" s="1436"/>
      <c r="U55" s="1436"/>
      <c r="V55" s="1437"/>
    </row>
    <row r="56" spans="1:22" ht="23.25" hidden="1" customHeight="1">
      <c r="A56" s="15"/>
      <c r="B56" s="22"/>
      <c r="C56" s="44"/>
      <c r="D56" s="7"/>
      <c r="E56" s="7"/>
      <c r="F56" s="29"/>
      <c r="G56" s="29"/>
      <c r="H56" s="3"/>
      <c r="N56" s="1435"/>
      <c r="O56" s="1436"/>
      <c r="P56" s="1436"/>
      <c r="Q56" s="1436"/>
      <c r="R56" s="1436"/>
      <c r="S56" s="1436"/>
      <c r="T56" s="1436"/>
      <c r="U56" s="1436"/>
      <c r="V56" s="1437"/>
    </row>
    <row r="57" spans="1:22" ht="23.25" hidden="1" customHeight="1">
      <c r="A57" s="15"/>
      <c r="B57" s="22"/>
      <c r="C57" s="44"/>
      <c r="D57" s="7"/>
      <c r="E57" s="7"/>
      <c r="F57" s="29"/>
      <c r="G57" s="29"/>
      <c r="H57" s="3"/>
      <c r="N57" s="1435"/>
      <c r="O57" s="1436"/>
      <c r="P57" s="1436"/>
      <c r="Q57" s="1436"/>
      <c r="R57" s="1436"/>
      <c r="S57" s="1436"/>
      <c r="T57" s="1436"/>
      <c r="U57" s="1436"/>
      <c r="V57" s="1437"/>
    </row>
    <row r="58" spans="1:22" ht="23.25" hidden="1" customHeight="1">
      <c r="A58" s="15"/>
      <c r="B58" s="22"/>
      <c r="C58" s="44"/>
      <c r="D58" s="7"/>
      <c r="E58" s="7"/>
      <c r="F58" s="29"/>
      <c r="G58" s="29"/>
      <c r="H58" s="3"/>
      <c r="N58" s="1435"/>
      <c r="O58" s="1436"/>
      <c r="P58" s="1436"/>
      <c r="Q58" s="1436"/>
      <c r="R58" s="1436"/>
      <c r="S58" s="1436"/>
      <c r="T58" s="1436"/>
      <c r="U58" s="1436"/>
      <c r="V58" s="1437"/>
    </row>
    <row r="59" spans="1:22" ht="23.25" hidden="1" customHeight="1">
      <c r="A59" s="15"/>
      <c r="B59" s="22"/>
      <c r="C59" s="44"/>
      <c r="D59" s="7"/>
      <c r="E59" s="7"/>
      <c r="F59" s="29"/>
      <c r="G59" s="29"/>
      <c r="H59" s="3"/>
      <c r="N59" s="1435"/>
      <c r="O59" s="1436"/>
      <c r="P59" s="1436"/>
      <c r="Q59" s="1436"/>
      <c r="R59" s="1436"/>
      <c r="S59" s="1436"/>
      <c r="T59" s="1436"/>
      <c r="U59" s="1436"/>
      <c r="V59" s="1437"/>
    </row>
    <row r="60" spans="1:22" ht="23.25" hidden="1" customHeight="1">
      <c r="A60" s="15"/>
      <c r="B60" s="22"/>
      <c r="C60" s="44"/>
      <c r="D60" s="7"/>
      <c r="E60" s="7"/>
      <c r="F60" s="29"/>
      <c r="G60" s="29"/>
      <c r="H60" s="3"/>
      <c r="N60" s="1435"/>
      <c r="O60" s="1436"/>
      <c r="P60" s="1436"/>
      <c r="Q60" s="1436"/>
      <c r="R60" s="1436"/>
      <c r="S60" s="1436"/>
      <c r="T60" s="1436"/>
      <c r="U60" s="1436"/>
      <c r="V60" s="1437"/>
    </row>
    <row r="61" spans="1:22" ht="23.25" hidden="1" customHeight="1">
      <c r="A61" s="15"/>
      <c r="B61" s="22"/>
      <c r="C61" s="44"/>
      <c r="D61" s="7"/>
      <c r="E61" s="7"/>
      <c r="F61" s="29"/>
      <c r="G61" s="29"/>
      <c r="H61" s="3"/>
      <c r="N61" s="1435"/>
      <c r="O61" s="1436"/>
      <c r="P61" s="1436"/>
      <c r="Q61" s="1436"/>
      <c r="R61" s="1436"/>
      <c r="S61" s="1436"/>
      <c r="T61" s="1436"/>
      <c r="U61" s="1436"/>
      <c r="V61" s="1437"/>
    </row>
    <row r="62" spans="1:22" ht="23.25" hidden="1" customHeight="1">
      <c r="A62" s="15"/>
      <c r="B62" s="22"/>
      <c r="C62" s="44"/>
      <c r="D62" s="7"/>
      <c r="E62" s="7"/>
      <c r="F62" s="29"/>
      <c r="G62" s="29"/>
      <c r="H62" s="3"/>
      <c r="N62" s="1435"/>
      <c r="O62" s="1436"/>
      <c r="P62" s="1436"/>
      <c r="Q62" s="1436"/>
      <c r="R62" s="1436"/>
      <c r="S62" s="1436"/>
      <c r="T62" s="1436"/>
      <c r="U62" s="1436"/>
      <c r="V62" s="1437"/>
    </row>
    <row r="63" spans="1:22" ht="23.25" hidden="1" customHeight="1">
      <c r="A63" s="15"/>
      <c r="B63" s="22"/>
      <c r="C63" s="44"/>
      <c r="D63" s="7"/>
      <c r="E63" s="7"/>
      <c r="F63" s="29"/>
      <c r="G63" s="29"/>
      <c r="H63" s="3"/>
      <c r="N63" s="1435"/>
      <c r="O63" s="1436"/>
      <c r="P63" s="1436"/>
      <c r="Q63" s="1436"/>
      <c r="R63" s="1436"/>
      <c r="S63" s="1436"/>
      <c r="T63" s="1436"/>
      <c r="U63" s="1436"/>
      <c r="V63" s="1437"/>
    </row>
    <row r="64" spans="1:22" ht="23.25" hidden="1" customHeight="1">
      <c r="A64" s="15"/>
      <c r="B64" s="22"/>
      <c r="C64" s="44"/>
      <c r="D64" s="7"/>
      <c r="E64" s="7"/>
      <c r="F64" s="29"/>
      <c r="G64" s="29"/>
      <c r="H64" s="3"/>
      <c r="N64" s="1435"/>
      <c r="O64" s="1436"/>
      <c r="P64" s="1436"/>
      <c r="Q64" s="1436"/>
      <c r="R64" s="1436"/>
      <c r="S64" s="1436"/>
      <c r="T64" s="1436"/>
      <c r="U64" s="1436"/>
      <c r="V64" s="1437"/>
    </row>
    <row r="65" spans="1:22" ht="23.25" hidden="1" customHeight="1">
      <c r="A65" s="15"/>
      <c r="B65" s="22"/>
      <c r="C65" s="44"/>
      <c r="D65" s="7"/>
      <c r="E65" s="7"/>
      <c r="F65" s="29"/>
      <c r="G65" s="29"/>
      <c r="H65" s="3"/>
      <c r="N65" s="1435"/>
      <c r="O65" s="1436"/>
      <c r="P65" s="1436"/>
      <c r="Q65" s="1436"/>
      <c r="R65" s="1436"/>
      <c r="S65" s="1436"/>
      <c r="T65" s="1436"/>
      <c r="U65" s="1436"/>
      <c r="V65" s="1437"/>
    </row>
    <row r="66" spans="1:22" ht="23.25" hidden="1" customHeight="1">
      <c r="A66" s="15"/>
      <c r="B66" s="22"/>
      <c r="C66" s="44"/>
      <c r="D66" s="7"/>
      <c r="E66" s="7"/>
      <c r="F66" s="29"/>
      <c r="G66" s="29"/>
      <c r="H66" s="3"/>
      <c r="N66" s="1435"/>
      <c r="O66" s="1436"/>
      <c r="P66" s="1436"/>
      <c r="Q66" s="1436"/>
      <c r="R66" s="1436"/>
      <c r="S66" s="1436"/>
      <c r="T66" s="1436"/>
      <c r="U66" s="1436"/>
      <c r="V66" s="1437"/>
    </row>
    <row r="67" spans="1:22" ht="23.25" hidden="1" customHeight="1">
      <c r="A67" s="15"/>
      <c r="B67" s="22"/>
      <c r="C67" s="44"/>
      <c r="D67" s="7"/>
      <c r="E67" s="7"/>
      <c r="F67" s="29"/>
      <c r="G67" s="29"/>
      <c r="H67" s="3"/>
      <c r="N67" s="1435"/>
      <c r="O67" s="1436"/>
      <c r="P67" s="1436"/>
      <c r="Q67" s="1436"/>
      <c r="R67" s="1436"/>
      <c r="S67" s="1436"/>
      <c r="T67" s="1436"/>
      <c r="U67" s="1436"/>
      <c r="V67" s="1437"/>
    </row>
    <row r="68" spans="1:22" ht="23.25" hidden="1" customHeight="1">
      <c r="A68" s="15"/>
      <c r="B68" s="22"/>
      <c r="C68" s="44"/>
      <c r="D68" s="7"/>
      <c r="E68" s="7"/>
      <c r="F68" s="29"/>
      <c r="G68" s="29"/>
      <c r="H68" s="3"/>
      <c r="N68" s="1435"/>
      <c r="O68" s="1436"/>
      <c r="P68" s="1436"/>
      <c r="Q68" s="1436"/>
      <c r="R68" s="1436"/>
      <c r="S68" s="1436"/>
      <c r="T68" s="1436"/>
      <c r="U68" s="1436"/>
      <c r="V68" s="1437"/>
    </row>
    <row r="69" spans="1:22" ht="23.25" hidden="1" customHeight="1">
      <c r="A69" s="15"/>
      <c r="B69" s="22"/>
      <c r="C69" s="44"/>
      <c r="D69" s="7"/>
      <c r="E69" s="7"/>
      <c r="F69" s="29"/>
      <c r="G69" s="29"/>
      <c r="H69" s="3"/>
      <c r="N69" s="1435"/>
      <c r="O69" s="1436"/>
      <c r="P69" s="1436"/>
      <c r="Q69" s="1436"/>
      <c r="R69" s="1436"/>
      <c r="S69" s="1436"/>
      <c r="T69" s="1436"/>
      <c r="U69" s="1436"/>
      <c r="V69" s="1437"/>
    </row>
    <row r="70" spans="1:22" ht="23.25" hidden="1" customHeight="1">
      <c r="A70" s="15"/>
      <c r="B70" s="22"/>
      <c r="C70" s="44"/>
      <c r="D70" s="7"/>
      <c r="E70" s="7"/>
      <c r="F70" s="29"/>
      <c r="G70" s="29"/>
      <c r="H70" s="3"/>
      <c r="N70" s="1435"/>
      <c r="O70" s="1436"/>
      <c r="P70" s="1436"/>
      <c r="Q70" s="1436"/>
      <c r="R70" s="1436"/>
      <c r="S70" s="1436"/>
      <c r="T70" s="1436"/>
      <c r="U70" s="1436"/>
      <c r="V70" s="1437"/>
    </row>
    <row r="71" spans="1:22" ht="23.25" hidden="1" customHeight="1">
      <c r="A71" s="15"/>
      <c r="B71" s="22"/>
      <c r="C71" s="44"/>
      <c r="D71" s="7"/>
      <c r="E71" s="7"/>
      <c r="F71" s="29"/>
      <c r="G71" s="29"/>
      <c r="H71" s="3"/>
      <c r="N71" s="1435"/>
      <c r="O71" s="1436"/>
      <c r="P71" s="1436"/>
      <c r="Q71" s="1436"/>
      <c r="R71" s="1436"/>
      <c r="S71" s="1436"/>
      <c r="T71" s="1436"/>
      <c r="U71" s="1436"/>
      <c r="V71" s="1437"/>
    </row>
    <row r="72" spans="1:22" ht="23.25" hidden="1" customHeight="1">
      <c r="A72" s="15"/>
      <c r="B72" s="22"/>
      <c r="C72" s="44"/>
      <c r="D72" s="7"/>
      <c r="E72" s="7"/>
      <c r="F72" s="29"/>
      <c r="G72" s="29"/>
      <c r="H72" s="3"/>
      <c r="N72" s="1435"/>
      <c r="O72" s="1436"/>
      <c r="P72" s="1436"/>
      <c r="Q72" s="1436"/>
      <c r="R72" s="1436"/>
      <c r="S72" s="1436"/>
      <c r="T72" s="1436"/>
      <c r="U72" s="1436"/>
      <c r="V72" s="1437"/>
    </row>
    <row r="73" spans="1:22" ht="23.25" hidden="1" customHeight="1">
      <c r="A73" s="15"/>
      <c r="B73" s="22"/>
      <c r="C73" s="44"/>
      <c r="D73" s="7"/>
      <c r="E73" s="7"/>
      <c r="F73" s="29"/>
      <c r="G73" s="29"/>
      <c r="H73" s="3"/>
      <c r="N73" s="1435"/>
      <c r="O73" s="1436"/>
      <c r="P73" s="1436"/>
      <c r="Q73" s="1436"/>
      <c r="R73" s="1436"/>
      <c r="S73" s="1436"/>
      <c r="T73" s="1436"/>
      <c r="U73" s="1436"/>
      <c r="V73" s="1437"/>
    </row>
    <row r="74" spans="1:22" ht="23.25" hidden="1" customHeight="1" thickBot="1">
      <c r="A74" s="15"/>
      <c r="B74" s="22"/>
      <c r="C74" s="44"/>
      <c r="D74" s="7"/>
      <c r="E74" s="7"/>
      <c r="F74" s="29"/>
      <c r="G74" s="29"/>
      <c r="H74" s="3"/>
      <c r="N74" s="1435"/>
      <c r="O74" s="1436"/>
      <c r="P74" s="1436"/>
      <c r="Q74" s="1436"/>
      <c r="R74" s="1436"/>
      <c r="S74" s="1436"/>
      <c r="T74" s="1436"/>
      <c r="U74" s="1436"/>
      <c r="V74" s="1437"/>
    </row>
    <row r="75" spans="1:22" ht="34.5" thickBot="1">
      <c r="A75" s="1358" t="s">
        <v>59</v>
      </c>
      <c r="B75" s="1359"/>
      <c r="C75" s="1359"/>
      <c r="D75" s="1359"/>
      <c r="E75" s="1359"/>
      <c r="F75" s="1359"/>
      <c r="G75" s="1359"/>
      <c r="H75" s="1359"/>
      <c r="I75" s="1359"/>
      <c r="J75" s="1359"/>
      <c r="K75" s="1360"/>
      <c r="N75" s="1435"/>
      <c r="O75" s="1436"/>
      <c r="P75" s="1436"/>
      <c r="Q75" s="1436"/>
      <c r="R75" s="1436"/>
      <c r="S75" s="1436"/>
      <c r="T75" s="1436"/>
      <c r="U75" s="1436"/>
      <c r="V75" s="1437"/>
    </row>
    <row r="76" spans="1:22" ht="19.5" customHeight="1" thickBot="1">
      <c r="A76" s="1339" t="s">
        <v>28</v>
      </c>
      <c r="B76" s="1340"/>
      <c r="C76" s="1340"/>
      <c r="D76" s="1341"/>
      <c r="E76" s="91" t="s">
        <v>29</v>
      </c>
      <c r="F76" s="91" t="s">
        <v>30</v>
      </c>
      <c r="G76" s="92" t="s">
        <v>31</v>
      </c>
      <c r="H76" s="114" t="s">
        <v>32</v>
      </c>
      <c r="I76" s="92" t="s">
        <v>33</v>
      </c>
      <c r="J76" s="92" t="s">
        <v>34</v>
      </c>
      <c r="K76" s="119" t="s">
        <v>35</v>
      </c>
      <c r="N76" s="1435"/>
      <c r="O76" s="1436"/>
      <c r="P76" s="1436"/>
      <c r="Q76" s="1436"/>
      <c r="R76" s="1436"/>
      <c r="S76" s="1436"/>
      <c r="T76" s="1436"/>
      <c r="U76" s="1436"/>
      <c r="V76" s="1437"/>
    </row>
    <row r="77" spans="1:22" ht="6.75" customHeight="1">
      <c r="A77" s="225" t="s">
        <v>36</v>
      </c>
      <c r="B77" s="226" t="s">
        <v>37</v>
      </c>
      <c r="C77" s="227" t="s">
        <v>38</v>
      </c>
      <c r="D77" s="420" t="s">
        <v>39</v>
      </c>
      <c r="E77" s="222" t="s">
        <v>29</v>
      </c>
      <c r="F77" s="223" t="s">
        <v>40</v>
      </c>
      <c r="G77" s="224" t="s">
        <v>31</v>
      </c>
      <c r="H77" s="421" t="s">
        <v>32</v>
      </c>
      <c r="I77" s="113" t="s">
        <v>33</v>
      </c>
      <c r="J77" s="113" t="s">
        <v>34</v>
      </c>
      <c r="K77" s="37" t="s">
        <v>35</v>
      </c>
      <c r="N77" s="1435"/>
      <c r="O77" s="1436"/>
      <c r="P77" s="1436"/>
      <c r="Q77" s="1436"/>
      <c r="R77" s="1436"/>
      <c r="S77" s="1436"/>
      <c r="T77" s="1436"/>
      <c r="U77" s="1436"/>
      <c r="V77" s="1437"/>
    </row>
    <row r="78" spans="1:22" ht="24" customHeight="1">
      <c r="A78" s="259">
        <f>IFERROR(VLOOKUP(E78,Préroulés_Sativa[],11,FALSE),"-")</f>
        <v>1</v>
      </c>
      <c r="B78" s="263" t="str">
        <f>IFERROR(VLOOKUP(E78,Préroulés_Sativa[],12,FALSE),"-")</f>
        <v>x</v>
      </c>
      <c r="C78" s="261">
        <f>IFERROR(VLOOKUP(E78,Préroulés_Sativa[],13,FALSE),"-")</f>
        <v>1</v>
      </c>
      <c r="D78" s="681" t="str">
        <f>IFERROR(VLOOKUP(E78,Préroulés_Sativa[],14,FALSE),"-")</f>
        <v>g</v>
      </c>
      <c r="E78" s="500" t="s">
        <v>60</v>
      </c>
      <c r="F78" s="1001" t="str">
        <f>IFERROR(VLOOKUP(E78,Préroulés_Sativa[],6,FALSE),"-")</f>
        <v>Good Supply</v>
      </c>
      <c r="G78" s="1002">
        <f>IFERROR(VLOOKUP(E78,Préroulés_Sativa[],16,FALSE),"-")</f>
        <v>8.6</v>
      </c>
      <c r="H78" s="707">
        <v>0.22</v>
      </c>
      <c r="I78" s="257" t="s">
        <v>42</v>
      </c>
      <c r="J78" s="272" t="str">
        <f>IFERROR(VLOOKUP(E78,Préroulés_Sativa[],8,FALSE),"-")</f>
        <v>Citronné / Terreux</v>
      </c>
      <c r="K78" s="1003" t="str">
        <f>IFERROR(VLOOKUP(E78,Préroulés_Sativa[],2,FALSE),"-")</f>
        <v>-</v>
      </c>
      <c r="N78" s="1435"/>
      <c r="O78" s="1436"/>
      <c r="P78" s="1436"/>
      <c r="Q78" s="1436"/>
      <c r="R78" s="1436"/>
      <c r="S78" s="1436"/>
      <c r="T78" s="1436"/>
      <c r="U78" s="1436"/>
      <c r="V78" s="1437"/>
    </row>
    <row r="79" spans="1:22" ht="24" customHeight="1">
      <c r="A79" s="259">
        <f>IFERROR(VLOOKUP(E79,Préroulés_Sativa[],11,FALSE),"-")</f>
        <v>1</v>
      </c>
      <c r="B79" s="263" t="str">
        <f>IFERROR(VLOOKUP(E79,Préroulés_Sativa[],12,FALSE),"-")</f>
        <v>x</v>
      </c>
      <c r="C79" s="261">
        <f>IFERROR(VLOOKUP(E79,Préroulés_Sativa[],13,FALSE),"-")</f>
        <v>1</v>
      </c>
      <c r="D79" s="681" t="str">
        <f>IFERROR(VLOOKUP(E79,Préroulés_Sativa[],14,FALSE),"-")</f>
        <v>g</v>
      </c>
      <c r="E79" s="500" t="s">
        <v>144</v>
      </c>
      <c r="F79" s="1001" t="str">
        <f>IFERROR(VLOOKUP(E79,Préroulés_Sativa[],6,FALSE),"-")</f>
        <v>Bon Jak</v>
      </c>
      <c r="G79" s="1002">
        <f>IFERROR(VLOOKUP(E79,Préroulés_Sativa[],16,FALSE),"-")</f>
        <v>7.9</v>
      </c>
      <c r="H79" s="707">
        <v>0.25</v>
      </c>
      <c r="I79" s="257" t="s">
        <v>42</v>
      </c>
      <c r="J79" s="272" t="str">
        <f>IFERROR(VLOOKUP(E79,Préroulés_Sativa[],8,FALSE),"-")</f>
        <v>Citronné / Fruité</v>
      </c>
      <c r="K79" s="1003" t="str">
        <f>IFERROR(VLOOKUP(E79,Préroulés_Sativa[],2,FALSE),"-")</f>
        <v>-</v>
      </c>
      <c r="N79" s="1435"/>
      <c r="O79" s="1436"/>
      <c r="P79" s="1436"/>
      <c r="Q79" s="1436"/>
      <c r="R79" s="1436"/>
      <c r="S79" s="1436"/>
      <c r="T79" s="1436"/>
      <c r="U79" s="1436"/>
      <c r="V79" s="1437"/>
    </row>
    <row r="80" spans="1:22" ht="24" customHeight="1">
      <c r="A80" s="259">
        <f>IFERROR(VLOOKUP(E80,Préroulés_Sativa[],11,FALSE),"-")</f>
        <v>2</v>
      </c>
      <c r="B80" s="263" t="str">
        <f>IFERROR(VLOOKUP(E80,Préroulés_Sativa[],12,FALSE),"-")</f>
        <v>x</v>
      </c>
      <c r="C80" s="271">
        <f>IFERROR(VLOOKUP(E80,Préroulés_Sativa[],13,FALSE),"-")</f>
        <v>0.5</v>
      </c>
      <c r="D80" s="681" t="str">
        <f>IFERROR(VLOOKUP(E80,Préroulés_Sativa[],14,FALSE),"-")</f>
        <v>g</v>
      </c>
      <c r="E80" s="500" t="s">
        <v>146</v>
      </c>
      <c r="F80" s="1001" t="str">
        <f>IFERROR(VLOOKUP(E80,Préroulés_Sativa[],6,FALSE),"-")</f>
        <v>7ACRES</v>
      </c>
      <c r="G80" s="1002">
        <f>IFERROR(VLOOKUP(E80,Préroulés_Sativa[],16,FALSE),"-")</f>
        <v>9.5</v>
      </c>
      <c r="H80" s="707">
        <v>0.18</v>
      </c>
      <c r="I80" s="257"/>
      <c r="J80" s="272" t="str">
        <f>IFERROR(VLOOKUP(E80,Préroulés_Sativa[],8,FALSE),"-")</f>
        <v>Sucré / Épicé</v>
      </c>
      <c r="K80" s="1004" t="str">
        <f>IFERROR(VLOOKUP(E80,Préroulés_Sativa[],2,FALSE),"-")</f>
        <v>-</v>
      </c>
      <c r="N80" s="1435"/>
      <c r="O80" s="1436"/>
      <c r="P80" s="1436"/>
      <c r="Q80" s="1436"/>
      <c r="R80" s="1436"/>
      <c r="S80" s="1436"/>
      <c r="T80" s="1436"/>
      <c r="U80" s="1436"/>
      <c r="V80" s="1437"/>
    </row>
    <row r="81" spans="1:22" ht="24" customHeight="1">
      <c r="A81" s="259">
        <f>IFERROR(VLOOKUP(E81,Préroulés_Sativa[],11,FALSE),"-")</f>
        <v>2</v>
      </c>
      <c r="B81" s="263" t="str">
        <f>IFERROR(VLOOKUP(E81,Préroulés_Sativa[],12,FALSE),"-")</f>
        <v>x</v>
      </c>
      <c r="C81" s="261">
        <f>IFERROR(VLOOKUP(E81,Préroulés_Sativa[],13,FALSE),"-")</f>
        <v>0.5</v>
      </c>
      <c r="D81" s="681" t="str">
        <f>IFERROR(VLOOKUP(E81,Préroulés_Sativa[],14,FALSE),"-")</f>
        <v>g</v>
      </c>
      <c r="E81" s="500" t="s">
        <v>145</v>
      </c>
      <c r="F81" s="1001" t="str">
        <f>IFERROR(VLOOKUP(E81,Préroulés_Sativa[],6,FALSE),"-")</f>
        <v>Blakh</v>
      </c>
      <c r="G81" s="1002">
        <f>IFERROR(VLOOKUP(E81,Préroulés_Sativa[],16,FALSE),"-")</f>
        <v>12.1</v>
      </c>
      <c r="H81" s="707">
        <v>0.28999999999999998</v>
      </c>
      <c r="I81" s="257" t="s">
        <v>42</v>
      </c>
      <c r="J81" s="272" t="str">
        <f>IFERROR(VLOOKUP(E81,Préroulés_Sativa[],8,FALSE),"-")</f>
        <v>- / -</v>
      </c>
      <c r="K81" s="1003" t="str">
        <f>IFERROR(VLOOKUP(E81,Préroulés_Sativa[],2,FALSE),"-")</f>
        <v>Qc</v>
      </c>
      <c r="N81" s="1435"/>
      <c r="O81" s="1436"/>
      <c r="P81" s="1436"/>
      <c r="Q81" s="1436"/>
      <c r="R81" s="1436"/>
      <c r="S81" s="1436"/>
      <c r="T81" s="1436"/>
      <c r="U81" s="1436"/>
      <c r="V81" s="1437"/>
    </row>
    <row r="82" spans="1:22" ht="24" hidden="1" customHeight="1">
      <c r="A82" s="259">
        <f>IFERROR(VLOOKUP(E82,Préroulés_Sativa[],11,FALSE),"-")</f>
        <v>2</v>
      </c>
      <c r="B82" s="263" t="str">
        <f>IFERROR(VLOOKUP(E82,Préroulés_Sativa[],12,FALSE),"-")</f>
        <v>x</v>
      </c>
      <c r="C82" s="261">
        <f>IFERROR(VLOOKUP(E82,Préroulés_Sativa[],13,FALSE),"-")</f>
        <v>0.5</v>
      </c>
      <c r="D82" s="681" t="str">
        <f>IFERROR(VLOOKUP(E82,Préroulés_Sativa[],14,FALSE),"-")</f>
        <v>g</v>
      </c>
      <c r="E82" s="500" t="s">
        <v>146</v>
      </c>
      <c r="F82" s="1001" t="str">
        <f>IFERROR(VLOOKUP(E82,Préroulés_Sativa[],6,FALSE),"-")</f>
        <v>7ACRES</v>
      </c>
      <c r="G82" s="1002">
        <f>IFERROR(VLOOKUP(E82,Préroulés_Sativa[],16,FALSE),"-")</f>
        <v>9.5</v>
      </c>
      <c r="H82" s="707">
        <v>0.19</v>
      </c>
      <c r="I82" s="257" t="s">
        <v>42</v>
      </c>
      <c r="J82" s="272" t="str">
        <f>IFERROR(VLOOKUP(E82,Préroulés_Sativa[],8,FALSE),"-")</f>
        <v>Sucré / Épicé</v>
      </c>
      <c r="K82" s="1003" t="str">
        <f>IFERROR(VLOOKUP(E82,Préroulés_Sativa[],2,FALSE),"-")</f>
        <v>-</v>
      </c>
      <c r="N82" s="1435"/>
      <c r="O82" s="1436"/>
      <c r="P82" s="1436"/>
      <c r="Q82" s="1436"/>
      <c r="R82" s="1436"/>
      <c r="S82" s="1436"/>
      <c r="T82" s="1436"/>
      <c r="U82" s="1436"/>
      <c r="V82" s="1437"/>
    </row>
    <row r="83" spans="1:22" ht="24" customHeight="1">
      <c r="A83" s="259">
        <f>IFERROR(VLOOKUP(E83,Préroulés_Sativa[],11,FALSE),"-")</f>
        <v>3</v>
      </c>
      <c r="B83" s="263" t="str">
        <f>IFERROR(VLOOKUP(E83,Préroulés_Sativa[],12,FALSE),"-")</f>
        <v>x</v>
      </c>
      <c r="C83" s="271">
        <f>IFERROR(VLOOKUP(E83,Préroulés_Sativa[],13,FALSE),"-")</f>
        <v>0.5</v>
      </c>
      <c r="D83" s="681" t="str">
        <f>IFERROR(VLOOKUP(E83,Préroulés_Sativa[],14,FALSE),"-")</f>
        <v>g</v>
      </c>
      <c r="E83" s="500" t="s">
        <v>148</v>
      </c>
      <c r="F83" s="1005" t="str">
        <f>IFERROR(VLOOKUP(E83,Préroulés_Sativa[],6,FALSE),"-")</f>
        <v>Weed Me</v>
      </c>
      <c r="G83" s="1006">
        <f>IFERROR(VLOOKUP(E83,Préroulés_Sativa[],16,FALSE),"-")</f>
        <v>16.899999999999999</v>
      </c>
      <c r="H83" s="707">
        <v>0.28000000000000003</v>
      </c>
      <c r="I83" s="707" t="s">
        <v>42</v>
      </c>
      <c r="J83" s="256" t="str">
        <f>IFERROR(VLOOKUP(E83,Préroulés_Sativa[],8,FALSE),"-")</f>
        <v>Épicé / Floral</v>
      </c>
      <c r="K83" s="1007" t="str">
        <f>IFERROR(VLOOKUP(E83,Préroulés_Sativa[],2,FALSE),"-")</f>
        <v>-</v>
      </c>
      <c r="N83" s="1435"/>
      <c r="O83" s="1436"/>
      <c r="P83" s="1436"/>
      <c r="Q83" s="1436"/>
      <c r="R83" s="1436"/>
      <c r="S83" s="1436"/>
      <c r="T83" s="1436"/>
      <c r="U83" s="1436"/>
      <c r="V83" s="1437"/>
    </row>
    <row r="84" spans="1:22" ht="24" customHeight="1">
      <c r="A84" s="259">
        <f>IFERROR(VLOOKUP(E84,Préroulés_Sativa[],11,FALSE),"-")</f>
        <v>3</v>
      </c>
      <c r="B84" s="263" t="str">
        <f>IFERROR(VLOOKUP(E84,Préroulés_Sativa[],12,FALSE),"-")</f>
        <v>x</v>
      </c>
      <c r="C84" s="271">
        <f>IFERROR(VLOOKUP(E84,Préroulés_Sativa[],13,FALSE),"-")</f>
        <v>0.5</v>
      </c>
      <c r="D84" s="681" t="str">
        <f>IFERROR(VLOOKUP(E84,Préroulés_Sativa[],14,FALSE),"-")</f>
        <v>g</v>
      </c>
      <c r="E84" s="500" t="s">
        <v>149</v>
      </c>
      <c r="F84" s="1005" t="str">
        <f>IFERROR(VLOOKUP(E84,Préroulés_Sativa[],6,FALSE),"-")</f>
        <v>Carmel Cannabis</v>
      </c>
      <c r="G84" s="1006">
        <f>IFERROR(VLOOKUP(E84,Préroulés_Sativa[],16,FALSE),"-")</f>
        <v>23.4</v>
      </c>
      <c r="H84" s="707">
        <v>0.25</v>
      </c>
      <c r="I84" s="257" t="s">
        <v>42</v>
      </c>
      <c r="J84" s="256" t="str">
        <f>IFERROR(VLOOKUP(E84,Préroulés_Sativa[],8,FALSE),"-")</f>
        <v>Citronné</v>
      </c>
      <c r="K84" s="1008" t="str">
        <f>IFERROR(VLOOKUP(E84,Préroulés_Sativa[],2,FALSE),"-")</f>
        <v>-</v>
      </c>
      <c r="N84" s="1435"/>
      <c r="O84" s="1436"/>
      <c r="P84" s="1436"/>
      <c r="Q84" s="1436"/>
      <c r="R84" s="1436"/>
      <c r="S84" s="1436"/>
      <c r="T84" s="1436"/>
      <c r="U84" s="1436"/>
      <c r="V84" s="1437"/>
    </row>
    <row r="85" spans="1:22" ht="24" customHeight="1">
      <c r="A85" s="259">
        <f>IFERROR(VLOOKUP(E85,Préroulés_Sativa[],11,FALSE),"-")</f>
        <v>3</v>
      </c>
      <c r="B85" s="263" t="str">
        <f>IFERROR(VLOOKUP(E85,Préroulés_Sativa[],12,FALSE),"-")</f>
        <v>x</v>
      </c>
      <c r="C85" s="261">
        <f>IFERROR(VLOOKUP(E85,Préroulés_Sativa[],13,FALSE),"-")</f>
        <v>0.5</v>
      </c>
      <c r="D85" s="681" t="str">
        <f>IFERROR(VLOOKUP(E85,Préroulés_Sativa[],14,FALSE),"-")</f>
        <v>g</v>
      </c>
      <c r="E85" s="500" t="s">
        <v>147</v>
      </c>
      <c r="F85" s="1005" t="str">
        <f>IFERROR(VLOOKUP(E85,Préroulés_Sativa[],6,FALSE),"-")</f>
        <v>5 Points Cannabis</v>
      </c>
      <c r="G85" s="1006">
        <f>IFERROR(VLOOKUP(E85,Préroulés_Sativa[],16,FALSE),"-")</f>
        <v>16.2</v>
      </c>
      <c r="H85" s="707">
        <v>0.28999999999999998</v>
      </c>
      <c r="I85" s="257" t="s">
        <v>42</v>
      </c>
      <c r="J85" s="256" t="str">
        <f>IFERROR(VLOOKUP(E85,Préroulés_Sativa[],8,FALSE),"-")</f>
        <v>Citronné / Terreux</v>
      </c>
      <c r="K85" s="1009" t="str">
        <f>IFERROR(VLOOKUP(E85,Préroulés_Sativa[],2,FALSE),"-")</f>
        <v>Qc</v>
      </c>
      <c r="N85" s="1435"/>
      <c r="O85" s="1436"/>
      <c r="P85" s="1436"/>
      <c r="Q85" s="1436"/>
      <c r="R85" s="1436"/>
      <c r="S85" s="1436"/>
      <c r="T85" s="1436"/>
      <c r="U85" s="1436"/>
      <c r="V85" s="1437"/>
    </row>
    <row r="86" spans="1:22" ht="24" customHeight="1">
      <c r="A86" s="259">
        <f>IFERROR(VLOOKUP(E86,Préroulés_Sativa[],11,FALSE),"-")</f>
        <v>3</v>
      </c>
      <c r="B86" s="263" t="str">
        <f>IFERROR(VLOOKUP(E86,Préroulés_Sativa[],12,FALSE),"-")</f>
        <v>x</v>
      </c>
      <c r="C86" s="271">
        <f>IFERROR(VLOOKUP(E86,Préroulés_Sativa[],13,FALSE),"-")</f>
        <v>0.5</v>
      </c>
      <c r="D86" s="681" t="str">
        <f>IFERROR(VLOOKUP(E86,Préroulés_Sativa[],14,FALSE),"-")</f>
        <v>g</v>
      </c>
      <c r="E86" s="500" t="s">
        <v>150</v>
      </c>
      <c r="F86" s="1005" t="str">
        <f>IFERROR(VLOOKUP(E86,Préroulés_Sativa[],6,FALSE),"-")</f>
        <v>Wô Là</v>
      </c>
      <c r="G86" s="1006">
        <f>IFERROR(VLOOKUP(E86,Préroulés_Sativa[],16,FALSE),"-")</f>
        <v>12</v>
      </c>
      <c r="H86" s="707">
        <v>0.23</v>
      </c>
      <c r="I86" s="257" t="s">
        <v>42</v>
      </c>
      <c r="J86" s="256" t="str">
        <f>IFERROR(VLOOKUP(E86,Préroulés_Sativa[],8,FALSE),"-")</f>
        <v>Citronné / Diesel</v>
      </c>
      <c r="K86" s="1008" t="str">
        <f>IFERROR(VLOOKUP(E86,Préroulés_Sativa[],2,FALSE),"-")</f>
        <v>-</v>
      </c>
      <c r="N86" s="1435"/>
      <c r="O86" s="1436"/>
      <c r="P86" s="1436"/>
      <c r="Q86" s="1436"/>
      <c r="R86" s="1436"/>
      <c r="S86" s="1436"/>
      <c r="T86" s="1436"/>
      <c r="U86" s="1436"/>
      <c r="V86" s="1437"/>
    </row>
    <row r="87" spans="1:22" ht="24" hidden="1" customHeight="1">
      <c r="A87" s="259">
        <f>IFERROR(VLOOKUP(E87,Préroulés_Sativa[],11,FALSE),"-")</f>
        <v>3</v>
      </c>
      <c r="B87" s="263" t="str">
        <f>IFERROR(VLOOKUP(E87,Préroulés_Sativa[],12,FALSE),"-")</f>
        <v>x</v>
      </c>
      <c r="C87" s="271">
        <f>IFERROR(VLOOKUP(E87,Préroulés_Sativa[],13,FALSE),"-")</f>
        <v>0.5</v>
      </c>
      <c r="D87" s="681" t="str">
        <f>IFERROR(VLOOKUP(E87,Préroulés_Sativa[],14,FALSE),"-")</f>
        <v>g</v>
      </c>
      <c r="E87" s="500" t="s">
        <v>151</v>
      </c>
      <c r="F87" s="1005" t="str">
        <f>IFERROR(VLOOKUP(E87,Préroulés_Sativa[],6,FALSE),"-")</f>
        <v>Spinach</v>
      </c>
      <c r="G87" s="1006">
        <f>IFERROR(VLOOKUP(E87,Préroulés_Sativa[],16,FALSE),"-")</f>
        <v>11.9</v>
      </c>
      <c r="H87" s="707">
        <v>0.27</v>
      </c>
      <c r="I87" s="257" t="s">
        <v>42</v>
      </c>
      <c r="J87" s="256" t="str">
        <f>IFERROR(VLOOKUP(E87,Préroulés_Sativa[],8,FALSE),"-")</f>
        <v>Citronnée / Diesel</v>
      </c>
      <c r="K87" s="1008" t="str">
        <f>IFERROR(VLOOKUP(E87,Préroulés_Sativa[],2,FALSE),"-")</f>
        <v>-</v>
      </c>
      <c r="N87" s="1435"/>
      <c r="O87" s="1436"/>
      <c r="P87" s="1436"/>
      <c r="Q87" s="1436"/>
      <c r="R87" s="1436"/>
      <c r="S87" s="1436"/>
      <c r="T87" s="1436"/>
      <c r="U87" s="1436"/>
      <c r="V87" s="1437"/>
    </row>
    <row r="88" spans="1:22" ht="24" customHeight="1">
      <c r="A88" s="259">
        <f>IFERROR(VLOOKUP(E88,Préroulés_Sativa[],11,FALSE),"-")</f>
        <v>3</v>
      </c>
      <c r="B88" s="263" t="str">
        <f>IFERROR(VLOOKUP(E88,Préroulés_Sativa[],12,FALSE),"-")</f>
        <v>x</v>
      </c>
      <c r="C88" s="271">
        <f>IFERROR(VLOOKUP(E88,Préroulés_Sativa[],13,FALSE),"-")</f>
        <v>0.5</v>
      </c>
      <c r="D88" s="681" t="str">
        <f>IFERROR(VLOOKUP(E88,Préroulés_Sativa[],14,FALSE),"-")</f>
        <v>g</v>
      </c>
      <c r="E88" s="500" t="s">
        <v>151</v>
      </c>
      <c r="F88" s="1001" t="str">
        <f>IFERROR(VLOOKUP(E88,Préroulés_Sativa[],6,FALSE),"-")</f>
        <v>Spinach</v>
      </c>
      <c r="G88" s="1002">
        <f>IFERROR(VLOOKUP(E88,Préroulés_Sativa[],16,FALSE),"-")</f>
        <v>11.9</v>
      </c>
      <c r="H88" s="707">
        <v>0.21</v>
      </c>
      <c r="I88" s="257" t="s">
        <v>42</v>
      </c>
      <c r="J88" s="272" t="str">
        <f>IFERROR(VLOOKUP(E88,Préroulés_Sativa[],8,FALSE),"-")</f>
        <v>Citronnée / Diesel</v>
      </c>
      <c r="K88" s="1004" t="str">
        <f>IFERROR(VLOOKUP(E88,Préroulés_Sativa[],2,FALSE),"-")</f>
        <v>-</v>
      </c>
      <c r="N88" s="1435"/>
      <c r="O88" s="1436"/>
      <c r="P88" s="1436"/>
      <c r="Q88" s="1436"/>
      <c r="R88" s="1436"/>
      <c r="S88" s="1436"/>
      <c r="T88" s="1436"/>
      <c r="U88" s="1436"/>
      <c r="V88" s="1437"/>
    </row>
    <row r="89" spans="1:22" ht="24" customHeight="1">
      <c r="A89" s="259">
        <f>IFERROR(VLOOKUP(E89,Préroulés_Sativa[],11,FALSE),"-")</f>
        <v>3</v>
      </c>
      <c r="B89" s="263" t="str">
        <f>IFERROR(VLOOKUP(E89,Préroulés_Sativa[],12,FALSE),"-")</f>
        <v>x</v>
      </c>
      <c r="C89" s="271">
        <f>IFERROR(VLOOKUP(E89,Préroulés_Sativa[],13,FALSE),"-")</f>
        <v>0.5</v>
      </c>
      <c r="D89" s="681" t="str">
        <f>IFERROR(VLOOKUP(E89,Préroulés_Sativa[],14,FALSE),"-")</f>
        <v>g</v>
      </c>
      <c r="E89" s="500" t="s">
        <v>154</v>
      </c>
      <c r="F89" s="1001" t="str">
        <f>IFERROR(VLOOKUP(E89,Préroulés_Sativa[],6,FALSE),"-")</f>
        <v>Spinach</v>
      </c>
      <c r="G89" s="1002">
        <f>IFERROR(VLOOKUP(E89,Préroulés_Sativa[],16,FALSE),"-")</f>
        <v>11.9</v>
      </c>
      <c r="H89" s="707">
        <v>0.05</v>
      </c>
      <c r="I89" s="257">
        <v>0.09</v>
      </c>
      <c r="J89" s="272" t="str">
        <f>IFERROR(VLOOKUP(E89,Préroulés_Sativa[],8,FALSE),"-")</f>
        <v>Sucré / Épicé</v>
      </c>
      <c r="K89" s="1004" t="str">
        <f>IFERROR(VLOOKUP(E89,Préroulés_Sativa[],2,FALSE),"-")</f>
        <v>-</v>
      </c>
      <c r="N89" s="1435"/>
      <c r="O89" s="1436"/>
      <c r="P89" s="1436"/>
      <c r="Q89" s="1436"/>
      <c r="R89" s="1436"/>
      <c r="S89" s="1436"/>
      <c r="T89" s="1436"/>
      <c r="U89" s="1436"/>
      <c r="V89" s="1437"/>
    </row>
    <row r="90" spans="1:22" ht="24" customHeight="1">
      <c r="A90" s="259">
        <f>IFERROR(VLOOKUP(E90,Préroulés_Sativa[],11,FALSE),"-")</f>
        <v>3</v>
      </c>
      <c r="B90" s="263" t="str">
        <f>IFERROR(VLOOKUP(E90,Préroulés_Sativa[],12,FALSE),"-")</f>
        <v>x</v>
      </c>
      <c r="C90" s="271">
        <f>IFERROR(VLOOKUP(E90,Préroulés_Sativa[],13,FALSE),"-")</f>
        <v>0.5</v>
      </c>
      <c r="D90" s="681" t="str">
        <f>IFERROR(VLOOKUP(E90,Préroulés_Sativa[],14,FALSE),"-")</f>
        <v>g</v>
      </c>
      <c r="E90" s="500" t="s">
        <v>152</v>
      </c>
      <c r="F90" s="1005" t="str">
        <f>IFERROR(VLOOKUP(E90,Préroulés_Sativa[],6,FALSE),"-")</f>
        <v>Promenade</v>
      </c>
      <c r="G90" s="1006">
        <f>IFERROR(VLOOKUP(E90,Préroulés_Sativa[],16,FALSE),"-")</f>
        <v>9.9</v>
      </c>
      <c r="H90" s="707">
        <v>0.18</v>
      </c>
      <c r="I90" s="257" t="s">
        <v>42</v>
      </c>
      <c r="J90" s="256" t="str">
        <f>IFERROR(VLOOKUP(E90,Préroulés_Sativa[],8,FALSE),"-")</f>
        <v>Fruité / Citronné</v>
      </c>
      <c r="K90" s="1008" t="str">
        <f>IFERROR(VLOOKUP(E90,Préroulés_Sativa[],2,FALSE),"-")</f>
        <v>-</v>
      </c>
      <c r="N90" s="1435"/>
      <c r="O90" s="1436"/>
      <c r="P90" s="1436"/>
      <c r="Q90" s="1436"/>
      <c r="R90" s="1436"/>
      <c r="S90" s="1436"/>
      <c r="T90" s="1436"/>
      <c r="U90" s="1436"/>
      <c r="V90" s="1437"/>
    </row>
    <row r="91" spans="1:22" ht="24" customHeight="1">
      <c r="A91" s="259">
        <f>IFERROR(VLOOKUP(E91,Préroulés_Sativa[],11,FALSE),"-")</f>
        <v>3</v>
      </c>
      <c r="B91" s="263" t="str">
        <f>IFERROR(VLOOKUP(E91,Préroulés_Sativa[],12,FALSE),"-")</f>
        <v>x</v>
      </c>
      <c r="C91" s="271">
        <f>IFERROR(VLOOKUP(E91,Préroulés_Sativa[],13,FALSE),"-")</f>
        <v>0.5</v>
      </c>
      <c r="D91" s="681" t="str">
        <f>IFERROR(VLOOKUP(E91,Préroulés_Sativa[],14,FALSE),"-")</f>
        <v>g</v>
      </c>
      <c r="E91" s="500" t="s">
        <v>153</v>
      </c>
      <c r="F91" s="1001" t="str">
        <f>IFERROR(VLOOKUP(E91,Préroulés_Sativa[],6,FALSE),"-")</f>
        <v>San Rafael '71</v>
      </c>
      <c r="G91" s="1002">
        <f>IFERROR(VLOOKUP(E91,Préroulés_Sativa[],16,FALSE),"-")</f>
        <v>17</v>
      </c>
      <c r="H91" s="707">
        <v>0.13</v>
      </c>
      <c r="I91" s="257" t="s">
        <v>42</v>
      </c>
      <c r="J91" s="272" t="str">
        <f>IFERROR(VLOOKUP(E91,Préroulés_Sativa[],8,FALSE),"-")</f>
        <v>Citronné / -</v>
      </c>
      <c r="K91" s="1010" t="str">
        <f>IFERROR(VLOOKUP(E91,Préroulés_Sativa[],2,FALSE),"-")</f>
        <v>-</v>
      </c>
      <c r="N91" s="1435"/>
      <c r="O91" s="1436"/>
      <c r="P91" s="1436"/>
      <c r="Q91" s="1436"/>
      <c r="R91" s="1436"/>
      <c r="S91" s="1436"/>
      <c r="T91" s="1436"/>
      <c r="U91" s="1436"/>
      <c r="V91" s="1437"/>
    </row>
    <row r="92" spans="1:22" ht="24" customHeight="1">
      <c r="A92" s="259">
        <f>IFERROR(VLOOKUP(E92,Préroulés_Sativa[],11,FALSE),"-")</f>
        <v>3</v>
      </c>
      <c r="B92" s="263" t="str">
        <f>IFERROR(VLOOKUP(E92,Préroulés_Sativa[],12,FALSE),"-")</f>
        <v>x</v>
      </c>
      <c r="C92" s="271">
        <f>IFERROR(VLOOKUP(E92,Préroulés_Sativa[],13,FALSE),"-")</f>
        <v>0.33</v>
      </c>
      <c r="D92" s="681" t="str">
        <f>IFERROR(VLOOKUP(E92,Préroulés_Sativa[],14,FALSE),"-")</f>
        <v>g</v>
      </c>
      <c r="E92" s="500" t="s">
        <v>74</v>
      </c>
      <c r="F92" s="1001" t="str">
        <f>IFERROR(VLOOKUP(E92,Préroulés_Sativa[],6,FALSE),"-")</f>
        <v>Solei</v>
      </c>
      <c r="G92" s="1002">
        <f>IFERROR(VLOOKUP(E92,Préroulés_Sativa[],16,FALSE),"-")</f>
        <v>9.4</v>
      </c>
      <c r="H92" s="257" t="s">
        <v>42</v>
      </c>
      <c r="I92" s="257">
        <v>0.13</v>
      </c>
      <c r="J92" s="272" t="str">
        <f>IFERROR(VLOOKUP(E92,Préroulés_Sativa[],8,FALSE),"-")</f>
        <v>Moufette / Épicé</v>
      </c>
      <c r="K92" s="1010" t="str">
        <f>IFERROR(VLOOKUP(E92,Préroulés_Sativa[],2,FALSE),"-")</f>
        <v>-</v>
      </c>
      <c r="N92" s="1435"/>
      <c r="O92" s="1436"/>
      <c r="P92" s="1436"/>
      <c r="Q92" s="1436"/>
      <c r="R92" s="1436"/>
      <c r="S92" s="1436"/>
      <c r="T92" s="1436"/>
      <c r="U92" s="1436"/>
      <c r="V92" s="1437"/>
    </row>
    <row r="93" spans="1:22" ht="24" hidden="1" customHeight="1">
      <c r="A93" s="259">
        <f>IFERROR(VLOOKUP(E93,Préroulés_Sativa[],11,FALSE),"-")</f>
        <v>5</v>
      </c>
      <c r="B93" s="263" t="str">
        <f>IFERROR(VLOOKUP(E93,Préroulés_Sativa[],12,FALSE),"-")</f>
        <v>x</v>
      </c>
      <c r="C93" s="271">
        <f>IFERROR(VLOOKUP(E93,Préroulés_Sativa[],13,FALSE),"-")</f>
        <v>0.5</v>
      </c>
      <c r="D93" s="681" t="str">
        <f>IFERROR(VLOOKUP(E93,Préroulés_Sativa[],14,FALSE),"-")</f>
        <v>g</v>
      </c>
      <c r="E93" s="500" t="s">
        <v>161</v>
      </c>
      <c r="F93" s="1001">
        <f>IFERROR(VLOOKUP(E93,Préroulés_Sativa[],6,FALSE),"-")</f>
        <v>1964</v>
      </c>
      <c r="G93" s="1002">
        <f>IFERROR(VLOOKUP(E93,Préroulés_Sativa[],16,FALSE),"-")</f>
        <v>23.9</v>
      </c>
      <c r="H93" s="707">
        <v>0.21</v>
      </c>
      <c r="I93" s="257" t="s">
        <v>42</v>
      </c>
      <c r="J93" s="272" t="str">
        <f>IFERROR(VLOOKUP(E93,Préroulés_Sativa[],8,FALSE),"-")</f>
        <v>Fruité / Sucré</v>
      </c>
      <c r="K93" s="1010" t="str">
        <f>IFERROR(VLOOKUP(E93,Préroulés_Sativa[],2,FALSE),"-")</f>
        <v>-</v>
      </c>
      <c r="N93" s="1435"/>
      <c r="O93" s="1436"/>
      <c r="P93" s="1436"/>
      <c r="Q93" s="1436"/>
      <c r="R93" s="1436"/>
      <c r="S93" s="1436"/>
      <c r="T93" s="1436"/>
      <c r="U93" s="1436"/>
      <c r="V93" s="1437"/>
    </row>
    <row r="94" spans="1:22" ht="24" customHeight="1">
      <c r="A94" s="259">
        <f>IFERROR(VLOOKUP(E94,Préroulés_Sativa[],11,FALSE),"-")</f>
        <v>5</v>
      </c>
      <c r="B94" s="263" t="str">
        <f>IFERROR(VLOOKUP(E94,Préroulés_Sativa[],12,FALSE),"-")</f>
        <v>x</v>
      </c>
      <c r="C94" s="271">
        <f>IFERROR(VLOOKUP(E94,Préroulés_Sativa[],13,FALSE),"-")</f>
        <v>0.5</v>
      </c>
      <c r="D94" s="681" t="str">
        <f>IFERROR(VLOOKUP(E94,Préroulés_Sativa[],14,FALSE),"-")</f>
        <v>g</v>
      </c>
      <c r="E94" s="500" t="s">
        <v>161</v>
      </c>
      <c r="F94" s="1001">
        <f>IFERROR(VLOOKUP(E94,Préroulés_Sativa[],6,FALSE),"-")</f>
        <v>1964</v>
      </c>
      <c r="G94" s="1002">
        <f>IFERROR(VLOOKUP(E94,Préroulés_Sativa[],16,FALSE),"-")</f>
        <v>23.9</v>
      </c>
      <c r="H94" s="707">
        <v>0.18</v>
      </c>
      <c r="I94" s="257" t="s">
        <v>42</v>
      </c>
      <c r="J94" s="272" t="str">
        <f>IFERROR(VLOOKUP(E94,Préroulés_Sativa[],8,FALSE),"-")</f>
        <v>Fruité / Sucré</v>
      </c>
      <c r="K94" s="1010" t="str">
        <f>IFERROR(VLOOKUP(E94,Préroulés_Sativa[],2,FALSE),"-")</f>
        <v>-</v>
      </c>
      <c r="N94" s="1435"/>
      <c r="O94" s="1436"/>
      <c r="P94" s="1436"/>
      <c r="Q94" s="1436"/>
      <c r="R94" s="1436"/>
      <c r="S94" s="1436"/>
      <c r="T94" s="1436"/>
      <c r="U94" s="1436"/>
      <c r="V94" s="1437"/>
    </row>
    <row r="95" spans="1:22" ht="24" customHeight="1">
      <c r="A95" s="259">
        <f>IFERROR(VLOOKUP(E95,Préroulés_Sativa[],11,FALSE),"-")</f>
        <v>5</v>
      </c>
      <c r="B95" s="263" t="str">
        <f>IFERROR(VLOOKUP(E95,Préroulés_Sativa[],12,FALSE),"-")</f>
        <v>x</v>
      </c>
      <c r="C95" s="271">
        <f>IFERROR(VLOOKUP(E95,Préroulés_Sativa[],13,FALSE),"-")</f>
        <v>0.5</v>
      </c>
      <c r="D95" s="681" t="str">
        <f>IFERROR(VLOOKUP(E95,Préroulés_Sativa[],14,FALSE),"-")</f>
        <v>g</v>
      </c>
      <c r="E95" s="500" t="s">
        <v>156</v>
      </c>
      <c r="F95" s="1005" t="str">
        <f>IFERROR(VLOOKUP(E95,Préroulés_Sativa[],6,FALSE),"-")</f>
        <v>MTL Cannabis</v>
      </c>
      <c r="G95" s="1006">
        <f>IFERROR(VLOOKUP(E95,Préroulés_Sativa[],16,FALSE),"-")</f>
        <v>24.9</v>
      </c>
      <c r="H95" s="707">
        <v>0.28000000000000003</v>
      </c>
      <c r="I95" s="257" t="s">
        <v>42</v>
      </c>
      <c r="J95" s="256" t="str">
        <f>IFERROR(VLOOKUP(E95,Préroulés_Sativa[],8,FALSE),"-")</f>
        <v>Sucré / Fruité</v>
      </c>
      <c r="K95" s="1009" t="str">
        <f>IFERROR(VLOOKUP(E95,Préroulés_Sativa[],2,FALSE),"-")</f>
        <v>Qc</v>
      </c>
      <c r="N95" s="1435"/>
      <c r="O95" s="1436"/>
      <c r="P95" s="1436"/>
      <c r="Q95" s="1436"/>
      <c r="R95" s="1436"/>
      <c r="S95" s="1436"/>
      <c r="T95" s="1436"/>
      <c r="U95" s="1436"/>
      <c r="V95" s="1437"/>
    </row>
    <row r="96" spans="1:22" ht="24" customHeight="1">
      <c r="A96" s="259">
        <f>IFERROR(VLOOKUP(E96,Préroulés_Sativa[],11,FALSE),"-")</f>
        <v>5</v>
      </c>
      <c r="B96" s="263" t="str">
        <f>IFERROR(VLOOKUP(E96,Préroulés_Sativa[],12,FALSE),"-")</f>
        <v>x</v>
      </c>
      <c r="C96" s="271">
        <f>IFERROR(VLOOKUP(E96,Préroulés_Sativa[],13,FALSE),"-")</f>
        <v>0.5</v>
      </c>
      <c r="D96" s="681" t="str">
        <f>IFERROR(VLOOKUP(E96,Préroulés_Sativa[],14,FALSE),"-")</f>
        <v>g</v>
      </c>
      <c r="E96" s="500" t="s">
        <v>77</v>
      </c>
      <c r="F96" s="1005" t="str">
        <f>IFERROR(VLOOKUP(E96,Préroulés_Sativa[],6,FALSE),"-")</f>
        <v>QcGoldtech</v>
      </c>
      <c r="G96" s="1006">
        <f>IFERROR(VLOOKUP(E96,Préroulés_Sativa[],16,FALSE),"-")</f>
        <v>21.9</v>
      </c>
      <c r="H96" s="707">
        <v>0.22</v>
      </c>
      <c r="I96" s="257"/>
      <c r="J96" s="256" t="str">
        <f>IFERROR(VLOOKUP(E96,Préroulés_Sativa[],8,FALSE),"-")</f>
        <v>Épicé / Fruité</v>
      </c>
      <c r="K96" s="1009" t="str">
        <f>IFERROR(VLOOKUP(E96,Préroulés_Sativa[],2,FALSE),"-")</f>
        <v>Qc</v>
      </c>
      <c r="N96" s="1435"/>
      <c r="O96" s="1436"/>
      <c r="P96" s="1436"/>
      <c r="Q96" s="1436"/>
      <c r="R96" s="1436"/>
      <c r="S96" s="1436"/>
      <c r="T96" s="1436"/>
      <c r="U96" s="1436"/>
      <c r="V96" s="1437"/>
    </row>
    <row r="97" spans="1:22" ht="24" customHeight="1">
      <c r="A97" s="259">
        <f>IFERROR(VLOOKUP(E97,Préroulés_Sativa[],11,FALSE),"-")</f>
        <v>5</v>
      </c>
      <c r="B97" s="263" t="str">
        <f>IFERROR(VLOOKUP(E97,Préroulés_Sativa[],12,FALSE),"-")</f>
        <v>x</v>
      </c>
      <c r="C97" s="271">
        <f>IFERROR(VLOOKUP(E97,Préroulés_Sativa[],13,FALSE),"-")</f>
        <v>0.5</v>
      </c>
      <c r="D97" s="681" t="str">
        <f>IFERROR(VLOOKUP(E97,Préroulés_Sativa[],14,FALSE),"-")</f>
        <v>g</v>
      </c>
      <c r="E97" s="500" t="s">
        <v>160</v>
      </c>
      <c r="F97" s="1005" t="str">
        <f>IFERROR(VLOOKUP(E97,Préroulés_Sativa[],6,FALSE),"-")</f>
        <v>QcGoldtech</v>
      </c>
      <c r="G97" s="1006">
        <f>IFERROR(VLOOKUP(E97,Préroulés_Sativa[],16,FALSE),"-")</f>
        <v>19.600000000000001</v>
      </c>
      <c r="H97" s="707">
        <v>0.25</v>
      </c>
      <c r="I97" s="257" t="s">
        <v>42</v>
      </c>
      <c r="J97" s="256" t="str">
        <f>IFERROR(VLOOKUP(E97,Préroulés_Sativa[],8,FALSE),"-")</f>
        <v>Sucré / Boisé</v>
      </c>
      <c r="K97" s="1008" t="str">
        <f>IFERROR(VLOOKUP(E97,Préroulés_Sativa[],2,FALSE),"-")</f>
        <v>Qc</v>
      </c>
      <c r="N97" s="1435"/>
      <c r="O97" s="1436"/>
      <c r="P97" s="1436"/>
      <c r="Q97" s="1436"/>
      <c r="R97" s="1436"/>
      <c r="S97" s="1436"/>
      <c r="T97" s="1436"/>
      <c r="U97" s="1436"/>
      <c r="V97" s="1437"/>
    </row>
    <row r="98" spans="1:22" ht="24" customHeight="1">
      <c r="A98" s="259">
        <f>IFERROR(VLOOKUP(E98,Préroulés_Sativa[],11,FALSE),"-")</f>
        <v>5</v>
      </c>
      <c r="B98" s="263" t="str">
        <f>IFERROR(VLOOKUP(E98,Préroulés_Sativa[],12,FALSE),"-")</f>
        <v>x</v>
      </c>
      <c r="C98" s="271">
        <f>IFERROR(VLOOKUP(E98,Préroulés_Sativa[],13,FALSE),"-")</f>
        <v>0.5</v>
      </c>
      <c r="D98" s="681" t="str">
        <f>IFERROR(VLOOKUP(E98,Préroulés_Sativa[],14,FALSE),"-")</f>
        <v>g</v>
      </c>
      <c r="E98" s="500" t="s">
        <v>157</v>
      </c>
      <c r="F98" s="1005" t="str">
        <f>IFERROR(VLOOKUP(E98,Préroulés_Sativa[],6,FALSE),"-")</f>
        <v>Ono Cannabis</v>
      </c>
      <c r="G98" s="1006">
        <f>IFERROR(VLOOKUP(E98,Préroulés_Sativa[],16,FALSE),"-")</f>
        <v>24.9</v>
      </c>
      <c r="H98" s="707">
        <v>0.28000000000000003</v>
      </c>
      <c r="I98" s="257" t="s">
        <v>42</v>
      </c>
      <c r="J98" s="256" t="str">
        <f>IFERROR(VLOOKUP(E98,Préroulés_Sativa[],8,FALSE),"-")</f>
        <v>Fruité / Sucré</v>
      </c>
      <c r="K98" s="1008" t="str">
        <f>IFERROR(VLOOKUP(E98,Préroulés_Sativa[],2,FALSE),"-")</f>
        <v>Qc</v>
      </c>
      <c r="N98" s="1435"/>
      <c r="O98" s="1436"/>
      <c r="P98" s="1436"/>
      <c r="Q98" s="1436"/>
      <c r="R98" s="1436"/>
      <c r="S98" s="1436"/>
      <c r="T98" s="1436"/>
      <c r="U98" s="1436"/>
      <c r="V98" s="1437"/>
    </row>
    <row r="99" spans="1:22" ht="24" customHeight="1">
      <c r="A99" s="259">
        <f>IFERROR(VLOOKUP(E99,Préroulés_Sativa[],11,FALSE),"-")</f>
        <v>5</v>
      </c>
      <c r="B99" s="263" t="str">
        <f>IFERROR(VLOOKUP(E99,Préroulés_Sativa[],12,FALSE),"-")</f>
        <v>x</v>
      </c>
      <c r="C99" s="271">
        <f>IFERROR(VLOOKUP(E99,Préroulés_Sativa[],13,FALSE),"-")</f>
        <v>0.5</v>
      </c>
      <c r="D99" s="681" t="str">
        <f>IFERROR(VLOOKUP(E99,Préroulés_Sativa[],14,FALSE),"-")</f>
        <v>g</v>
      </c>
      <c r="E99" s="500" t="s">
        <v>159</v>
      </c>
      <c r="F99" s="1001" t="str">
        <f>IFERROR(VLOOKUP(E99,Préroulés_Sativa[],6,FALSE),"-")</f>
        <v>Nueva+</v>
      </c>
      <c r="G99" s="1002">
        <f>IFERROR(VLOOKUP(E99,Préroulés_Sativa[],16,FALSE),"-")</f>
        <v>30.1</v>
      </c>
      <c r="H99" s="707">
        <v>0.26</v>
      </c>
      <c r="I99" s="257" t="s">
        <v>42</v>
      </c>
      <c r="J99" s="272" t="str">
        <f>IFERROR(VLOOKUP(E99,Préroulés_Sativa[],8,FALSE),"-")</f>
        <v>Fruité / Sucré</v>
      </c>
      <c r="K99" s="1010" t="str">
        <f>IFERROR(VLOOKUP(E99,Préroulés_Sativa[],2,FALSE),"-")</f>
        <v>Qc</v>
      </c>
      <c r="N99" s="1435"/>
      <c r="O99" s="1436"/>
      <c r="P99" s="1436"/>
      <c r="Q99" s="1436"/>
      <c r="R99" s="1436"/>
      <c r="S99" s="1436"/>
      <c r="T99" s="1436"/>
      <c r="U99" s="1436"/>
      <c r="V99" s="1437"/>
    </row>
    <row r="100" spans="1:22" ht="24" customHeight="1">
      <c r="A100" s="259">
        <f>IFERROR(VLOOKUP(E100,Préroulés_Sativa[],11,FALSE),"-")</f>
        <v>5</v>
      </c>
      <c r="B100" s="263" t="str">
        <f>IFERROR(VLOOKUP(E100,Préroulés_Sativa[],12,FALSE),"-")</f>
        <v>x</v>
      </c>
      <c r="C100" s="271">
        <f>IFERROR(VLOOKUP(E100,Préroulés_Sativa[],13,FALSE),"-")</f>
        <v>0.5</v>
      </c>
      <c r="D100" s="681" t="str">
        <f>IFERROR(VLOOKUP(E100,Préroulés_Sativa[],14,FALSE),"-")</f>
        <v>g</v>
      </c>
      <c r="E100" s="500" t="s">
        <v>158</v>
      </c>
      <c r="F100" s="1001" t="str">
        <f>IFERROR(VLOOKUP(E100,Préroulés_Sativa[],6,FALSE),"-")</f>
        <v>Blanh</v>
      </c>
      <c r="G100" s="1002">
        <f>IFERROR(VLOOKUP(E100,Préroulés_Sativa[],16,FALSE),"-")</f>
        <v>20.9</v>
      </c>
      <c r="H100" s="707">
        <v>0.28000000000000003</v>
      </c>
      <c r="I100" s="257" t="s">
        <v>42</v>
      </c>
      <c r="J100" s="272" t="str">
        <f>IFERROR(VLOOKUP(E100,Préroulés_Sativa[],8,FALSE),"-")</f>
        <v>- / -</v>
      </c>
      <c r="K100" s="1008" t="str">
        <f>IFERROR(VLOOKUP(E100,Préroulés_Sativa[],2,FALSE),"-")</f>
        <v>Qc</v>
      </c>
      <c r="N100" s="1435"/>
      <c r="O100" s="1436"/>
      <c r="P100" s="1436"/>
      <c r="Q100" s="1436"/>
      <c r="R100" s="1436"/>
      <c r="S100" s="1436"/>
      <c r="T100" s="1436"/>
      <c r="U100" s="1436"/>
      <c r="V100" s="1437"/>
    </row>
    <row r="101" spans="1:22" ht="24" customHeight="1">
      <c r="A101" s="259">
        <f>IFERROR(VLOOKUP(E101,Préroulés_Sativa[],11,FALSE),"-")</f>
        <v>5</v>
      </c>
      <c r="B101" s="263" t="str">
        <f>IFERROR(VLOOKUP(E101,Préroulés_Sativa[],12,FALSE),"-")</f>
        <v>x</v>
      </c>
      <c r="C101" s="271">
        <f>IFERROR(VLOOKUP(E101,Préroulés_Sativa[],13,FALSE),"-")</f>
        <v>0.33</v>
      </c>
      <c r="D101" s="681" t="str">
        <f>IFERROR(VLOOKUP(E101,Préroulés_Sativa[],14,FALSE),"-")</f>
        <v>g</v>
      </c>
      <c r="E101" s="500" t="s">
        <v>155</v>
      </c>
      <c r="F101" s="1005" t="str">
        <f>IFERROR(VLOOKUP(E101,Préroulés_Sativa[],6,FALSE),"-")</f>
        <v>Pure Laine Cannabis</v>
      </c>
      <c r="G101" s="1006">
        <f>IFERROR(VLOOKUP(E101,Préroulés_Sativa[],16,FALSE),"-")</f>
        <v>13.4</v>
      </c>
      <c r="H101" s="707">
        <v>0.28999999999999998</v>
      </c>
      <c r="I101" s="257" t="s">
        <v>42</v>
      </c>
      <c r="J101" s="256" t="str">
        <f>IFERROR(VLOOKUP(E101,Préroulés_Sativa[],8,FALSE),"-")</f>
        <v>Floral / Citronné</v>
      </c>
      <c r="K101" s="1008" t="str">
        <f>IFERROR(VLOOKUP(E101,Préroulés_Sativa[],2,FALSE),"-")</f>
        <v>Qc</v>
      </c>
      <c r="N101" s="1435"/>
      <c r="O101" s="1436"/>
      <c r="P101" s="1436"/>
      <c r="Q101" s="1436"/>
      <c r="R101" s="1436"/>
      <c r="S101" s="1436"/>
      <c r="T101" s="1436"/>
      <c r="U101" s="1436"/>
      <c r="V101" s="1437"/>
    </row>
    <row r="102" spans="1:22" ht="24" hidden="1" customHeight="1">
      <c r="A102" s="259">
        <f>IFERROR(VLOOKUP(E102,Préroulés_Sativa[],11,FALSE),"-")</f>
        <v>5</v>
      </c>
      <c r="B102" s="263" t="str">
        <f>IFERROR(VLOOKUP(E102,Préroulés_Sativa[],12,FALSE),"-")</f>
        <v>x</v>
      </c>
      <c r="C102" s="271">
        <f>IFERROR(VLOOKUP(E102,Préroulés_Sativa[],13,FALSE),"-")</f>
        <v>0.5</v>
      </c>
      <c r="D102" s="681" t="str">
        <f>IFERROR(VLOOKUP(E102,Préroulés_Sativa[],14,FALSE),"-")</f>
        <v>g</v>
      </c>
      <c r="E102" s="500" t="s">
        <v>161</v>
      </c>
      <c r="F102" s="1001">
        <f>IFERROR(VLOOKUP(E102,Préroulés_Sativa[],6,FALSE),"-")</f>
        <v>1964</v>
      </c>
      <c r="G102" s="1002">
        <f>IFERROR(VLOOKUP(E102,Préroulés_Sativa[],16,FALSE),"-")</f>
        <v>23.9</v>
      </c>
      <c r="H102" s="707">
        <v>0.18</v>
      </c>
      <c r="I102" s="1011" t="s">
        <v>42</v>
      </c>
      <c r="J102" s="272" t="str">
        <f>IFERROR(VLOOKUP(E102,Préroulés_Sativa[],8,FALSE),"-")</f>
        <v>Fruité / Sucré</v>
      </c>
      <c r="K102" s="1010" t="str">
        <f>IFERROR(VLOOKUP(E102,Préroulés_Sativa[],2,FALSE),"-")</f>
        <v>-</v>
      </c>
      <c r="N102" s="529"/>
      <c r="O102" s="530"/>
      <c r="P102" s="530"/>
      <c r="Q102" s="530"/>
      <c r="R102" s="530"/>
      <c r="S102" s="530"/>
      <c r="T102" s="530"/>
      <c r="U102" s="530"/>
      <c r="V102" s="531"/>
    </row>
    <row r="103" spans="1:22" ht="24" customHeight="1">
      <c r="A103" s="259">
        <f>IFERROR(VLOOKUP(E103,Préroulés_Sativa[],11,FALSE),"-")</f>
        <v>5</v>
      </c>
      <c r="B103" s="263" t="str">
        <f>IFERROR(VLOOKUP(E103,Préroulés_Sativa[],12,FALSE),"-")</f>
        <v>x</v>
      </c>
      <c r="C103" s="271">
        <f>IFERROR(VLOOKUP(E103,Préroulés_Sativa[],13,FALSE),"-")</f>
        <v>0.5</v>
      </c>
      <c r="D103" s="681" t="str">
        <f>IFERROR(VLOOKUP(E103,Préroulés_Sativa[],14,FALSE),"-")</f>
        <v>g</v>
      </c>
      <c r="E103" s="500" t="s">
        <v>162</v>
      </c>
      <c r="F103" s="1001" t="str">
        <f>IFERROR(VLOOKUP(E103,Préroulés_Sativa[],6,FALSE),"-")</f>
        <v>Bleuh Light</v>
      </c>
      <c r="G103" s="1002">
        <f>IFERROR(VLOOKUP(E103,Préroulés_Sativa[],16,FALSE),"-")</f>
        <v>25</v>
      </c>
      <c r="H103" s="257" t="s">
        <v>42</v>
      </c>
      <c r="I103" s="257">
        <v>0.14000000000000001</v>
      </c>
      <c r="J103" s="272" t="str">
        <f>IFERROR(VLOOKUP(E103,Préroulés_Sativa[],8,FALSE),"-")</f>
        <v>Sucré / Épicé</v>
      </c>
      <c r="K103" s="1004" t="str">
        <f>IFERROR(VLOOKUP(E103,Préroulés_Sativa[],2,FALSE),"-")</f>
        <v>-</v>
      </c>
      <c r="N103" s="529"/>
      <c r="O103" s="530"/>
      <c r="P103" s="530"/>
      <c r="Q103" s="530"/>
      <c r="R103" s="530"/>
      <c r="S103" s="530"/>
      <c r="T103" s="530"/>
      <c r="U103" s="530"/>
      <c r="V103" s="531"/>
    </row>
    <row r="104" spans="1:22" ht="24" customHeight="1">
      <c r="A104" s="259">
        <f>IFERROR(VLOOKUP(E104,Préroulés_Sativa[],11,FALSE),"-")</f>
        <v>6</v>
      </c>
      <c r="B104" s="263" t="str">
        <f>IFERROR(VLOOKUP(E104,Préroulés_Sativa[],12,FALSE),"-")</f>
        <v>x</v>
      </c>
      <c r="C104" s="271">
        <f>IFERROR(VLOOKUP(E104,Préroulés_Sativa[],13,FALSE),"-")</f>
        <v>0.6</v>
      </c>
      <c r="D104" s="681" t="str">
        <f>IFERROR(VLOOKUP(E104,Préroulés_Sativa[],14,FALSE),"-")</f>
        <v>g</v>
      </c>
      <c r="E104" s="500" t="s">
        <v>78</v>
      </c>
      <c r="F104" s="1001" t="str">
        <f>IFERROR(VLOOKUP(E104,Préroulés_Sativa[],6,FALSE),"-")</f>
        <v>Fleurs de Lise</v>
      </c>
      <c r="G104" s="1002">
        <f>IFERROR(VLOOKUP(E104,Préroulés_Sativa[],16,FALSE),"-")</f>
        <v>34</v>
      </c>
      <c r="H104" s="707">
        <v>0.28999999999999998</v>
      </c>
      <c r="I104" s="257" t="s">
        <v>42</v>
      </c>
      <c r="J104" s="272" t="str">
        <f>IFERROR(VLOOKUP(E104,Préroulés_Sativa[],8,FALSE),"-")</f>
        <v>Diesel / Citronné</v>
      </c>
      <c r="K104" s="1012" t="str">
        <f>IFERROR(VLOOKUP(E104,Préroulés_Sativa[],2,FALSE),"-")</f>
        <v>Qc</v>
      </c>
      <c r="N104" s="529"/>
      <c r="O104" s="530"/>
      <c r="P104" s="530"/>
      <c r="Q104" s="530"/>
      <c r="R104" s="530"/>
      <c r="S104" s="530"/>
      <c r="T104" s="530"/>
      <c r="U104" s="530"/>
      <c r="V104" s="531"/>
    </row>
    <row r="105" spans="1:22" ht="24" customHeight="1">
      <c r="A105" s="259">
        <f>IFERROR(VLOOKUP(E105,Préroulés_Sativa[],11,FALSE),"-")</f>
        <v>7</v>
      </c>
      <c r="B105" s="263" t="str">
        <f>IFERROR(VLOOKUP(E105,Préroulés_Sativa[],12,FALSE),"-")</f>
        <v>x</v>
      </c>
      <c r="C105" s="271">
        <f>IFERROR(VLOOKUP(E105,Préroulés_Sativa[],13,FALSE),"-")</f>
        <v>0.5</v>
      </c>
      <c r="D105" s="681" t="str">
        <f>IFERROR(VLOOKUP(E105,Préroulés_Sativa[],14,FALSE),"-")</f>
        <v>g</v>
      </c>
      <c r="E105" s="500" t="s">
        <v>163</v>
      </c>
      <c r="F105" s="1001" t="str">
        <f>IFERROR(VLOOKUP(E105,Préroulés_Sativa[],6,FALSE),"-")</f>
        <v>Bud Lafleur</v>
      </c>
      <c r="G105" s="1002">
        <f>IFERROR(VLOOKUP(E105,Préroulés_Sativa[],16,FALSE),"-")</f>
        <v>32.9</v>
      </c>
      <c r="H105" s="707">
        <v>0.28999999999999998</v>
      </c>
      <c r="I105" s="257" t="s">
        <v>42</v>
      </c>
      <c r="J105" s="272" t="str">
        <f>IFERROR(VLOOKUP(E105,Préroulés_Sativa[],8,FALSE),"-")</f>
        <v>Sucré / Boisé</v>
      </c>
      <c r="K105" s="1012" t="str">
        <f>IFERROR(VLOOKUP(E105,Préroulés_Sativa[],2,FALSE),"-")</f>
        <v>Qc</v>
      </c>
      <c r="N105" s="529"/>
      <c r="O105" s="530"/>
      <c r="P105" s="530"/>
      <c r="Q105" s="530"/>
      <c r="R105" s="530"/>
      <c r="S105" s="530"/>
      <c r="T105" s="530"/>
      <c r="U105" s="530"/>
      <c r="V105" s="531"/>
    </row>
    <row r="106" spans="1:22" ht="24" customHeight="1">
      <c r="A106" s="259">
        <f>IFERROR(VLOOKUP(E106,Préroulés_Sativa[],11,FALSE),"-")</f>
        <v>7</v>
      </c>
      <c r="B106" s="263" t="str">
        <f>IFERROR(VLOOKUP(E106,Préroulés_Sativa[],12,FALSE),"-")</f>
        <v>x</v>
      </c>
      <c r="C106" s="271">
        <f>IFERROR(VLOOKUP(E106,Préroulés_Sativa[],13,FALSE),"-")</f>
        <v>0.5</v>
      </c>
      <c r="D106" s="681" t="str">
        <f>IFERROR(VLOOKUP(E106,Préroulés_Sativa[],14,FALSE),"-")</f>
        <v>g</v>
      </c>
      <c r="E106" s="500" t="s">
        <v>164</v>
      </c>
      <c r="F106" s="1001" t="str">
        <f>IFERROR(VLOOKUP(E106,Préroulés_Sativa[],6,FALSE),"-")</f>
        <v>5 Points Cannabis</v>
      </c>
      <c r="G106" s="1002">
        <f>IFERROR(VLOOKUP(E106,Préroulés_Sativa[],16,FALSE),"-")</f>
        <v>27</v>
      </c>
      <c r="H106" s="707">
        <v>0.28000000000000003</v>
      </c>
      <c r="I106" s="257" t="s">
        <v>42</v>
      </c>
      <c r="J106" s="272" t="str">
        <f>IFERROR(VLOOKUP(E106,Préroulés_Sativa[],8,FALSE),"-")</f>
        <v>Épicé / Terreux</v>
      </c>
      <c r="K106" s="1012" t="str">
        <f>IFERROR(VLOOKUP(E106,Préroulés_Sativa[],2,FALSE),"-")</f>
        <v>Qc</v>
      </c>
      <c r="N106" s="529"/>
      <c r="O106" s="530"/>
      <c r="P106" s="530"/>
      <c r="Q106" s="530"/>
      <c r="R106" s="530"/>
      <c r="S106" s="530"/>
      <c r="T106" s="530"/>
      <c r="U106" s="530"/>
      <c r="V106" s="531"/>
    </row>
    <row r="107" spans="1:22" ht="24" customHeight="1">
      <c r="A107" s="259">
        <f>IFERROR(VLOOKUP(E107,Préroulés_Sativa[],11,FALSE),"-")</f>
        <v>7</v>
      </c>
      <c r="B107" s="263" t="str">
        <f>IFERROR(VLOOKUP(E107,Préroulés_Sativa[],12,FALSE),"-")</f>
        <v>x</v>
      </c>
      <c r="C107" s="271">
        <f>IFERROR(VLOOKUP(E107,Préroulés_Sativa[],13,FALSE),"-")</f>
        <v>0.5</v>
      </c>
      <c r="D107" s="681" t="str">
        <f>IFERROR(VLOOKUP(E107,Préroulés_Sativa[],14,FALSE),"-")</f>
        <v>g</v>
      </c>
      <c r="E107" s="500" t="s">
        <v>79</v>
      </c>
      <c r="F107" s="1001" t="str">
        <f>IFERROR(VLOOKUP(E107,Préroulés_Sativa[],6,FALSE),"-")</f>
        <v>Good Supply</v>
      </c>
      <c r="G107" s="1002">
        <f>IFERROR(VLOOKUP(E107,Préroulés_Sativa[],16,FALSE),"-")</f>
        <v>29.9</v>
      </c>
      <c r="H107" s="707">
        <v>0.22</v>
      </c>
      <c r="I107" s="257" t="s">
        <v>42</v>
      </c>
      <c r="J107" s="272" t="str">
        <f>IFERROR(VLOOKUP(E107,Préroulés_Sativa[],8,FALSE),"-")</f>
        <v>Citronné / Terreux</v>
      </c>
      <c r="K107" s="1012" t="str">
        <f>IFERROR(VLOOKUP(E107,Préroulés_Sativa[],2,FALSE),"-")</f>
        <v>-</v>
      </c>
      <c r="N107" s="529"/>
      <c r="O107" s="530"/>
      <c r="P107" s="530"/>
      <c r="Q107" s="530"/>
      <c r="R107" s="530"/>
      <c r="S107" s="530"/>
      <c r="T107" s="530"/>
      <c r="U107" s="530"/>
      <c r="V107" s="531"/>
    </row>
    <row r="108" spans="1:22" ht="24" customHeight="1">
      <c r="A108" s="259">
        <f>IFERROR(VLOOKUP(E108,Préroulés_Sativa[],11,FALSE),"-")</f>
        <v>7</v>
      </c>
      <c r="B108" s="263" t="str">
        <f>IFERROR(VLOOKUP(E108,Préroulés_Sativa[],12,FALSE),"-")</f>
        <v>x</v>
      </c>
      <c r="C108" s="271">
        <f>IFERROR(VLOOKUP(E108,Préroulés_Sativa[],13,FALSE),"-")</f>
        <v>0.3</v>
      </c>
      <c r="D108" s="681" t="str">
        <f>IFERROR(VLOOKUP(E108,Préroulés_Sativa[],14,FALSE),"-")</f>
        <v>g</v>
      </c>
      <c r="E108" s="500" t="s">
        <v>80</v>
      </c>
      <c r="F108" s="1001" t="str">
        <f>IFERROR(VLOOKUP(E108,Préroulés_Sativa[],6,FALSE),"-")</f>
        <v>Daily Special</v>
      </c>
      <c r="G108" s="1002">
        <f>IFERROR(VLOOKUP(E108,Préroulés_Sativa[],16,FALSE),"-")</f>
        <v>16</v>
      </c>
      <c r="H108" s="707">
        <v>0.23</v>
      </c>
      <c r="I108" s="257" t="s">
        <v>42</v>
      </c>
      <c r="J108" s="272" t="str">
        <f>IFERROR(VLOOKUP(E108,Préroulés_Sativa[],8,FALSE),"-")</f>
        <v>- / -</v>
      </c>
      <c r="K108" s="1012" t="str">
        <f>IFERROR(VLOOKUP(E108,Préroulés_Sativa[],2,FALSE),"-")</f>
        <v>-</v>
      </c>
      <c r="N108" s="529"/>
      <c r="O108" s="530"/>
      <c r="P108" s="530"/>
      <c r="Q108" s="530"/>
      <c r="R108" s="530"/>
      <c r="S108" s="530"/>
      <c r="T108" s="530"/>
      <c r="U108" s="530"/>
      <c r="V108" s="531"/>
    </row>
    <row r="109" spans="1:22" ht="24" customHeight="1">
      <c r="A109" s="259">
        <f>IFERROR(VLOOKUP(E109,Préroulés_Sativa[],11,FALSE),"-")</f>
        <v>8</v>
      </c>
      <c r="B109" s="263" t="str">
        <f>IFERROR(VLOOKUP(E109,Préroulés_Sativa[],12,FALSE),"-")</f>
        <v>x</v>
      </c>
      <c r="C109" s="271">
        <f>IFERROR(VLOOKUP(E109,Préroulés_Sativa[],13,FALSE),"-")</f>
        <v>0.35</v>
      </c>
      <c r="D109" s="681" t="str">
        <f>IFERROR(VLOOKUP(E109,Préroulés_Sativa[],14,FALSE),"-")</f>
        <v>g</v>
      </c>
      <c r="E109" s="500" t="s">
        <v>165</v>
      </c>
      <c r="F109" s="1005" t="str">
        <f>IFERROR(VLOOKUP(E109,Préroulés_Sativa[],6,FALSE),"-")</f>
        <v>Wio</v>
      </c>
      <c r="G109" s="1006">
        <f>IFERROR(VLOOKUP(E109,Préroulés_Sativa[],16,FALSE),"-")</f>
        <v>28.7</v>
      </c>
      <c r="H109" s="707">
        <v>0.09</v>
      </c>
      <c r="I109" s="257">
        <v>0.13</v>
      </c>
      <c r="J109" s="256" t="str">
        <f>IFERROR(VLOOKUP(E109,Préroulés_Sativa[],8,FALSE),"-")</f>
        <v>Citronné / Fruité</v>
      </c>
      <c r="K109" s="1013" t="str">
        <f>IFERROR(VLOOKUP(E109,Préroulés_Sativa[],2,FALSE),"-")</f>
        <v>Qc</v>
      </c>
      <c r="N109" s="529"/>
      <c r="O109" s="530"/>
      <c r="P109" s="530"/>
      <c r="Q109" s="530"/>
      <c r="R109" s="530"/>
      <c r="S109" s="530"/>
      <c r="T109" s="530"/>
      <c r="U109" s="530"/>
      <c r="V109" s="531"/>
    </row>
    <row r="110" spans="1:22" ht="24" customHeight="1">
      <c r="A110" s="259">
        <f>IFERROR(VLOOKUP(E110,Préroulés_Sativa[],11,FALSE),"-")</f>
        <v>10</v>
      </c>
      <c r="B110" s="263" t="str">
        <f>IFERROR(VLOOKUP(E110,Préroulés_Sativa[],12,FALSE),"-")</f>
        <v>x</v>
      </c>
      <c r="C110" s="271">
        <f>IFERROR(VLOOKUP(E110,Préroulés_Sativa[],13,FALSE),"-")</f>
        <v>0.35</v>
      </c>
      <c r="D110" s="681" t="str">
        <f>IFERROR(VLOOKUP(E110,Préroulés_Sativa[],14,FALSE),"-")</f>
        <v>g</v>
      </c>
      <c r="E110" s="500" t="s">
        <v>166</v>
      </c>
      <c r="F110" s="1005" t="str">
        <f>IFERROR(VLOOKUP(E110,Préroulés_Sativa[],6,FALSE),"-")</f>
        <v>Fleurs de Lise</v>
      </c>
      <c r="G110" s="1006">
        <f>IFERROR(VLOOKUP(E110,Préroulés_Sativa[],16,FALSE),"-")</f>
        <v>34.200000000000003</v>
      </c>
      <c r="H110" s="707">
        <v>0.28999999999999998</v>
      </c>
      <c r="I110" s="257" t="s">
        <v>42</v>
      </c>
      <c r="J110" s="256" t="str">
        <f>IFERROR(VLOOKUP(E110,Préroulés_Sativa[],8,FALSE),"-")</f>
        <v>Diesel / CItronné</v>
      </c>
      <c r="K110" s="1013" t="str">
        <f>IFERROR(VLOOKUP(E110,Préroulés_Sativa[],2,FALSE),"-")</f>
        <v>Qc</v>
      </c>
      <c r="N110" s="529"/>
      <c r="O110" s="530"/>
      <c r="P110" s="530"/>
      <c r="Q110" s="530"/>
      <c r="R110" s="530"/>
      <c r="S110" s="530"/>
      <c r="T110" s="530"/>
      <c r="U110" s="530"/>
      <c r="V110" s="531"/>
    </row>
    <row r="111" spans="1:22" ht="24" customHeight="1">
      <c r="A111" s="259">
        <f>IFERROR(VLOOKUP(E111,Préroulés_Sativa[],11,FALSE),"-")</f>
        <v>10</v>
      </c>
      <c r="B111" s="263" t="str">
        <f>IFERROR(VLOOKUP(E111,Préroulés_Sativa[],12,FALSE),"-")</f>
        <v>x</v>
      </c>
      <c r="C111" s="271">
        <f>IFERROR(VLOOKUP(E111,Préroulés_Sativa[],13,FALSE),"-")</f>
        <v>0.33</v>
      </c>
      <c r="D111" s="681" t="str">
        <f>IFERROR(VLOOKUP(E111,Préroulés_Sativa[],14,FALSE),"-")</f>
        <v>g</v>
      </c>
      <c r="E111" s="500" t="s">
        <v>167</v>
      </c>
      <c r="F111" s="1005" t="str">
        <f>IFERROR(VLOOKUP(E111,Préroulés_Sativa[],6,FALSE),"-")</f>
        <v>Canaca</v>
      </c>
      <c r="G111" s="1006">
        <f>IFERROR(VLOOKUP(E111,Préroulés_Sativa[],16,FALSE),"-")</f>
        <v>25</v>
      </c>
      <c r="H111" s="707">
        <v>0.2</v>
      </c>
      <c r="I111" s="257" t="s">
        <v>42</v>
      </c>
      <c r="J111" s="256" t="str">
        <f>IFERROR(VLOOKUP(E111,Préroulés_Sativa[],8,FALSE),"-")</f>
        <v>Fruité / Sucré</v>
      </c>
      <c r="K111" s="1012" t="str">
        <f>IFERROR(VLOOKUP(E111,Préroulés_Sativa[],2,FALSE),"-")</f>
        <v>-</v>
      </c>
      <c r="N111" s="529"/>
      <c r="O111" s="530"/>
      <c r="P111" s="530"/>
      <c r="Q111" s="530"/>
      <c r="R111" s="530"/>
      <c r="S111" s="530"/>
      <c r="T111" s="530"/>
      <c r="U111" s="530"/>
      <c r="V111" s="531"/>
    </row>
    <row r="112" spans="1:22" ht="24" customHeight="1">
      <c r="A112" s="259">
        <f>IFERROR(VLOOKUP(E112,Préroulés_Sativa[],11,FALSE),"-")</f>
        <v>14</v>
      </c>
      <c r="B112" s="263" t="str">
        <f>IFERROR(VLOOKUP(E112,Préroulés_Sativa[],12,FALSE),"-")</f>
        <v>x</v>
      </c>
      <c r="C112" s="271">
        <f>IFERROR(VLOOKUP(E112,Préroulés_Sativa[],13,FALSE),"-")</f>
        <v>0.5</v>
      </c>
      <c r="D112" s="681" t="str">
        <f>IFERROR(VLOOKUP(E112,Préroulés_Sativa[],14,FALSE),"-")</f>
        <v>g</v>
      </c>
      <c r="E112" s="500" t="s">
        <v>114</v>
      </c>
      <c r="F112" s="1005" t="str">
        <f>IFERROR(VLOOKUP(E112,Préroulés_Sativa[],6,FALSE),"-")</f>
        <v>Shred</v>
      </c>
      <c r="G112" s="1006">
        <f>IFERROR(VLOOKUP(E112,Préroulés_Sativa[],16,FALSE),"-")</f>
        <v>43.9</v>
      </c>
      <c r="H112" s="707">
        <v>0.24</v>
      </c>
      <c r="I112" s="257"/>
      <c r="J112" s="256" t="str">
        <f>IFERROR(VLOOKUP(E112,Préroulés_Sativa[],8,FALSE),"-")</f>
        <v>Citronné / Sucré</v>
      </c>
      <c r="K112" s="1012" t="str">
        <f>IFERROR(VLOOKUP(E112,Préroulés_Sativa[],2,FALSE),"-")</f>
        <v>-</v>
      </c>
      <c r="N112" s="529"/>
      <c r="O112" s="530"/>
      <c r="P112" s="530"/>
      <c r="Q112" s="530"/>
      <c r="R112" s="530"/>
      <c r="S112" s="530"/>
      <c r="T112" s="530"/>
      <c r="U112" s="530"/>
      <c r="V112" s="531"/>
    </row>
    <row r="113" spans="1:22" ht="24" customHeight="1">
      <c r="A113" s="259">
        <f>IFERROR(VLOOKUP(E113,Préroulés_Sativa[],11,FALSE),"-")</f>
        <v>14</v>
      </c>
      <c r="B113" s="263" t="str">
        <f>IFERROR(VLOOKUP(E113,Préroulés_Sativa[],12,FALSE),"-")</f>
        <v>x</v>
      </c>
      <c r="C113" s="271">
        <f>IFERROR(VLOOKUP(E113,Préroulés_Sativa[],13,FALSE),"-")</f>
        <v>0.5</v>
      </c>
      <c r="D113" s="681" t="str">
        <f>IFERROR(VLOOKUP(E113,Préroulés_Sativa[],14,FALSE),"-")</f>
        <v>g</v>
      </c>
      <c r="E113" s="500" t="s">
        <v>169</v>
      </c>
      <c r="F113" s="1005" t="str">
        <f>IFERROR(VLOOKUP(E113,Préroulés_Sativa[],6,FALSE),"-")</f>
        <v>Grindh</v>
      </c>
      <c r="G113" s="1006">
        <f>IFERROR(VLOOKUP(E113,Préroulés_Sativa[],16,FALSE),"-")</f>
        <v>43.9</v>
      </c>
      <c r="H113" s="707">
        <v>0.27</v>
      </c>
      <c r="I113" s="257" t="s">
        <v>42</v>
      </c>
      <c r="J113" s="256" t="str">
        <f>IFERROR(VLOOKUP(E113,Préroulés_Sativa[],8,FALSE),"-")</f>
        <v>- / -</v>
      </c>
      <c r="K113" s="1012" t="str">
        <f>IFERROR(VLOOKUP(E113,Préroulés_Sativa[],2,FALSE),"-")</f>
        <v>Qc</v>
      </c>
      <c r="N113" s="529"/>
      <c r="O113" s="530"/>
      <c r="P113" s="530"/>
      <c r="Q113" s="530"/>
      <c r="R113" s="530"/>
      <c r="S113" s="530"/>
      <c r="T113" s="530"/>
      <c r="U113" s="530"/>
      <c r="V113" s="531"/>
    </row>
    <row r="114" spans="1:22" ht="24" customHeight="1">
      <c r="A114" s="259">
        <f>IFERROR(VLOOKUP(E114,Préroulés_Sativa[],11,FALSE),"-")</f>
        <v>14</v>
      </c>
      <c r="B114" s="263" t="str">
        <f>IFERROR(VLOOKUP(E114,Préroulés_Sativa[],12,FALSE),"-")</f>
        <v>x</v>
      </c>
      <c r="C114" s="271">
        <f>IFERROR(VLOOKUP(E114,Préroulés_Sativa[],13,FALSE),"-")</f>
        <v>0.6</v>
      </c>
      <c r="D114" s="681" t="str">
        <f>IFERROR(VLOOKUP(E114,Préroulés_Sativa[],14,FALSE),"-")</f>
        <v>g</v>
      </c>
      <c r="E114" s="500" t="s">
        <v>168</v>
      </c>
      <c r="F114" s="1005" t="str">
        <f>IFERROR(VLOOKUP(E114,Préroulés_Sativa[],6,FALSE),"-")</f>
        <v>Nugz</v>
      </c>
      <c r="G114" s="1006">
        <f>IFERROR(VLOOKUP(E114,Préroulés_Sativa[],16,FALSE),"-")</f>
        <v>49.4</v>
      </c>
      <c r="H114" s="707">
        <v>0.28999999999999998</v>
      </c>
      <c r="I114" s="257" t="s">
        <v>42</v>
      </c>
      <c r="J114" s="256" t="str">
        <f>IFERROR(VLOOKUP(E114,Préroulés_Sativa[],8,FALSE),"-")</f>
        <v>Citronné / Sucré</v>
      </c>
      <c r="K114" s="1012" t="str">
        <f>IFERROR(VLOOKUP(E114,Préroulés_Sativa[],2,FALSE),"-")</f>
        <v>Qc</v>
      </c>
      <c r="N114" s="529"/>
      <c r="O114" s="530"/>
      <c r="P114" s="530"/>
      <c r="Q114" s="530"/>
      <c r="R114" s="530"/>
      <c r="S114" s="530"/>
      <c r="T114" s="530"/>
      <c r="U114" s="530"/>
      <c r="V114" s="531"/>
    </row>
    <row r="115" spans="1:22" ht="28.5" customHeight="1" thickBot="1">
      <c r="A115" s="510"/>
      <c r="B115" s="511"/>
      <c r="C115" s="512"/>
      <c r="D115" s="513"/>
      <c r="E115" s="514"/>
      <c r="F115" s="515"/>
      <c r="G115" s="516"/>
      <c r="H115" s="517"/>
      <c r="I115" s="517"/>
      <c r="J115" s="518"/>
      <c r="K115" s="519"/>
      <c r="N115" s="1435"/>
      <c r="O115" s="1436"/>
      <c r="P115" s="1436"/>
      <c r="Q115" s="1436"/>
      <c r="R115" s="1436"/>
      <c r="S115" s="1436"/>
      <c r="T115" s="1436"/>
      <c r="U115" s="1436"/>
      <c r="V115" s="1437"/>
    </row>
    <row r="116" spans="1:22" ht="44.25" customHeight="1">
      <c r="A116" s="1358" t="s">
        <v>1</v>
      </c>
      <c r="B116" s="1359"/>
      <c r="C116" s="1359"/>
      <c r="D116" s="1359"/>
      <c r="E116" s="1359"/>
      <c r="F116" s="1359"/>
      <c r="G116" s="1359"/>
      <c r="H116" s="1359"/>
      <c r="I116" s="1359"/>
      <c r="J116" s="1359"/>
      <c r="K116" s="1360"/>
      <c r="N116" s="1435"/>
      <c r="O116" s="1436"/>
      <c r="P116" s="1436"/>
      <c r="Q116" s="1436"/>
      <c r="R116" s="1436"/>
      <c r="S116" s="1436"/>
      <c r="T116" s="1436"/>
      <c r="U116" s="1436"/>
      <c r="V116" s="1437"/>
    </row>
    <row r="117" spans="1:22" ht="24" customHeight="1">
      <c r="A117" s="1345" t="s">
        <v>28</v>
      </c>
      <c r="B117" s="1346"/>
      <c r="C117" s="1346"/>
      <c r="D117" s="1347"/>
      <c r="E117" s="125" t="s">
        <v>86</v>
      </c>
      <c r="F117" s="125" t="s">
        <v>30</v>
      </c>
      <c r="G117" s="130" t="s">
        <v>31</v>
      </c>
      <c r="H117" s="130" t="s">
        <v>32</v>
      </c>
      <c r="I117" s="130" t="s">
        <v>33</v>
      </c>
      <c r="J117" s="130" t="s">
        <v>34</v>
      </c>
      <c r="K117" s="93" t="s">
        <v>35</v>
      </c>
      <c r="N117" s="1435"/>
      <c r="O117" s="1436"/>
      <c r="P117" s="1436"/>
      <c r="Q117" s="1436"/>
      <c r="R117" s="1436"/>
      <c r="S117" s="1436"/>
      <c r="T117" s="1436"/>
      <c r="U117" s="1436"/>
      <c r="V117" s="1437"/>
    </row>
    <row r="118" spans="1:22" ht="7.5" customHeight="1" thickBot="1">
      <c r="A118" s="298" t="s">
        <v>36</v>
      </c>
      <c r="B118" s="299" t="s">
        <v>37</v>
      </c>
      <c r="C118" s="300" t="s">
        <v>38</v>
      </c>
      <c r="D118" s="301" t="s">
        <v>39</v>
      </c>
      <c r="E118" s="232" t="s">
        <v>29</v>
      </c>
      <c r="F118" s="233" t="s">
        <v>40</v>
      </c>
      <c r="G118" s="423" t="s">
        <v>31</v>
      </c>
      <c r="H118" s="424" t="s">
        <v>32</v>
      </c>
      <c r="I118" s="424" t="s">
        <v>33</v>
      </c>
      <c r="J118" s="424" t="s">
        <v>34</v>
      </c>
      <c r="K118" s="427" t="s">
        <v>35</v>
      </c>
      <c r="N118" s="1438"/>
      <c r="O118" s="1439"/>
      <c r="P118" s="1439"/>
      <c r="Q118" s="1439"/>
      <c r="R118" s="1439"/>
      <c r="S118" s="1439"/>
      <c r="T118" s="1439"/>
      <c r="U118" s="1439"/>
      <c r="V118" s="1440"/>
    </row>
    <row r="119" spans="1:22" ht="7.5" hidden="1" customHeight="1">
      <c r="A119" s="1018" t="str">
        <f>IFERROR(VLOOKUP(E119,Préroulés_Hybride[],12,FALSE),"-")</f>
        <v>-</v>
      </c>
      <c r="B119" s="1019" t="str">
        <f>IFERROR(VLOOKUP(E119,Préroulés_Hybride[],13,FALSE),"-")</f>
        <v>-</v>
      </c>
      <c r="C119" s="1020" t="str">
        <f>IFERROR(VLOOKUP(E119,Préroulés_Hybride[],14,FALSE),"-")</f>
        <v>-</v>
      </c>
      <c r="D119" s="1021" t="str">
        <f>IFERROR(VLOOKUP(E119,Préroulés_Hybride[],15,FALSE),"-")</f>
        <v>-</v>
      </c>
      <c r="E119" s="1022"/>
      <c r="F119" s="1023" t="str">
        <f>IFERROR(VLOOKUP(E119,Préroulés_Hybride[],6,FALSE),"-")</f>
        <v>-</v>
      </c>
      <c r="G119" s="788" t="str">
        <f>IFERROR(VLOOKUP(E119,Préroulés_Hybride[],17,FALSE),"-")</f>
        <v>-</v>
      </c>
      <c r="H119" s="707"/>
      <c r="I119" s="257"/>
      <c r="J119" s="1024" t="str">
        <f>IFERROR(VLOOKUP(E119,Préroulés_Hybride[],9,FALSE),"-")</f>
        <v>-</v>
      </c>
      <c r="K119" s="1025" t="str">
        <f>IFERROR(VLOOKUP(E119,Préroulés_Hybride[],3,FALSE),"-")</f>
        <v>-</v>
      </c>
      <c r="N119" s="529"/>
      <c r="O119" s="530"/>
      <c r="P119" s="530"/>
      <c r="Q119" s="530"/>
      <c r="R119" s="530"/>
      <c r="S119" s="530"/>
      <c r="T119" s="530"/>
      <c r="U119" s="530"/>
      <c r="V119" s="531"/>
    </row>
    <row r="120" spans="1:22" ht="24" customHeight="1">
      <c r="A120" s="1026">
        <f>IFERROR(VLOOKUP(E120,Préroulés_Hybride[],12,FALSE),"-")</f>
        <v>1</v>
      </c>
      <c r="B120" s="254" t="str">
        <f>IFERROR(VLOOKUP(E120,Préroulés_Hybride[],13,FALSE),"-")</f>
        <v>x</v>
      </c>
      <c r="C120" s="255">
        <f>IFERROR(VLOOKUP(E120,Préroulés_Hybride[],14,FALSE),"-")</f>
        <v>0.5</v>
      </c>
      <c r="D120" s="1027" t="str">
        <f>IFERROR(VLOOKUP(E120,Préroulés_Hybride[],15,FALSE),"-")</f>
        <v>g</v>
      </c>
      <c r="E120" s="500" t="s">
        <v>171</v>
      </c>
      <c r="F120" s="303" t="str">
        <f>IFERROR(VLOOKUP(E120,Préroulés_Hybride[],6,FALSE),"-")</f>
        <v>Simple Bare</v>
      </c>
      <c r="G120" s="788">
        <f>IFERROR(VLOOKUP(E120,Préroulés_Hybride[],17,FALSE),"-")</f>
        <v>7.8</v>
      </c>
      <c r="H120" s="707">
        <v>0.25</v>
      </c>
      <c r="I120" s="257" t="s">
        <v>42</v>
      </c>
      <c r="J120" s="1029" t="str">
        <f>IFERROR(VLOOKUP(E120,Préroulés_Hybride[],9,FALSE),"-")</f>
        <v>Floral / Citronné</v>
      </c>
      <c r="K120" s="708" t="str">
        <f>IFERROR(VLOOKUP(E120,Préroulés_Hybride[],3,FALSE),"-")</f>
        <v>-</v>
      </c>
      <c r="N120" s="1435"/>
      <c r="O120" s="1436"/>
      <c r="P120" s="1436"/>
      <c r="Q120" s="1436"/>
      <c r="R120" s="1436"/>
      <c r="S120" s="1436"/>
      <c r="T120" s="1436"/>
      <c r="U120" s="1436"/>
      <c r="V120" s="1437"/>
    </row>
    <row r="121" spans="1:22" ht="24" customHeight="1">
      <c r="A121" s="1026">
        <f>IFERROR(VLOOKUP(E121,Préroulés_Hybride[],12,FALSE),"-")</f>
        <v>1</v>
      </c>
      <c r="B121" s="254" t="str">
        <f>IFERROR(VLOOKUP(E121,Préroulés_Hybride[],13,FALSE),"-")</f>
        <v>x</v>
      </c>
      <c r="C121" s="255">
        <f>IFERROR(VLOOKUP(E121,Préroulés_Hybride[],14,FALSE),"-")</f>
        <v>1</v>
      </c>
      <c r="D121" s="1027" t="str">
        <f>IFERROR(VLOOKUP(E121,Préroulés_Hybride[],15,FALSE),"-")</f>
        <v>g</v>
      </c>
      <c r="E121" s="500" t="s">
        <v>172</v>
      </c>
      <c r="F121" s="303" t="str">
        <f>IFERROR(VLOOKUP(E121,Préroulés_Hybride[],6,FALSE),"-")</f>
        <v>Équilibre</v>
      </c>
      <c r="G121" s="788">
        <f>IFERROR(VLOOKUP(E121,Préroulés_Hybride[],17,FALSE),"-")</f>
        <v>7.5</v>
      </c>
      <c r="H121" s="257" t="s">
        <v>42</v>
      </c>
      <c r="I121" s="257">
        <v>0.12</v>
      </c>
      <c r="J121" s="1029" t="str">
        <f>IFERROR(VLOOKUP(E121,Préroulés_Hybride[],9,FALSE),"-")</f>
        <v>- / -</v>
      </c>
      <c r="K121" s="708" t="str">
        <f>IFERROR(VLOOKUP(E121,Préroulés_Hybride[],3,FALSE),"-")</f>
        <v>Qc</v>
      </c>
      <c r="N121" s="1435"/>
      <c r="O121" s="1436"/>
      <c r="P121" s="1436"/>
      <c r="Q121" s="1436"/>
      <c r="R121" s="1436"/>
      <c r="S121" s="1436"/>
      <c r="T121" s="1436"/>
      <c r="U121" s="1436"/>
      <c r="V121" s="1437"/>
    </row>
    <row r="122" spans="1:22" ht="24" customHeight="1">
      <c r="A122" s="1026">
        <f>IFERROR(VLOOKUP(E122,Préroulés_Hybride[],12,FALSE),"-")</f>
        <v>1</v>
      </c>
      <c r="B122" s="254" t="str">
        <f>IFERROR(VLOOKUP(E122,Préroulés_Hybride[],13,FALSE),"-")</f>
        <v>x</v>
      </c>
      <c r="C122" s="255">
        <f>IFERROR(VLOOKUP(E122,Préroulés_Hybride[],14,FALSE),"-")</f>
        <v>1</v>
      </c>
      <c r="D122" s="1027" t="str">
        <f>IFERROR(VLOOKUP(E122,Préroulés_Hybride[],15,FALSE),"-")</f>
        <v>g</v>
      </c>
      <c r="E122" s="500" t="s">
        <v>170</v>
      </c>
      <c r="F122" s="303" t="str">
        <f>IFERROR(VLOOKUP(E122,Préroulés_Hybride[],6,FALSE),"-")</f>
        <v>Bud Lafleur</v>
      </c>
      <c r="G122" s="788">
        <f>IFERROR(VLOOKUP(E122,Préroulés_Hybride[],17,FALSE),"-")</f>
        <v>10.4</v>
      </c>
      <c r="H122" s="707">
        <v>0.27</v>
      </c>
      <c r="I122" s="257" t="s">
        <v>42</v>
      </c>
      <c r="J122" s="1029" t="str">
        <f>IFERROR(VLOOKUP(E122,Préroulés_Hybride[],9,FALSE),"-")</f>
        <v>Citronné / Terreux</v>
      </c>
      <c r="K122" s="708" t="str">
        <f>IFERROR(VLOOKUP(E122,Préroulés_Hybride[],3,FALSE),"-")</f>
        <v>Qc</v>
      </c>
      <c r="N122" s="1435"/>
      <c r="O122" s="1436"/>
      <c r="P122" s="1436"/>
      <c r="Q122" s="1436"/>
      <c r="R122" s="1436"/>
      <c r="S122" s="1436"/>
      <c r="T122" s="1436"/>
      <c r="U122" s="1436"/>
      <c r="V122" s="1437"/>
    </row>
    <row r="123" spans="1:22" ht="24" customHeight="1">
      <c r="A123" s="1026">
        <f>IFERROR(VLOOKUP(E123,Préroulés_Hybride[],12,FALSE),"-")</f>
        <v>2</v>
      </c>
      <c r="B123" s="254" t="str">
        <f>IFERROR(VLOOKUP(E123,Préroulés_Hybride[],13,FALSE),"-")</f>
        <v>x</v>
      </c>
      <c r="C123" s="255">
        <f>IFERROR(VLOOKUP(E123,Préroulés_Hybride[],14,FALSE),"-")</f>
        <v>0.5</v>
      </c>
      <c r="D123" s="1027" t="str">
        <f>IFERROR(VLOOKUP(E123,Préroulés_Hybride[],15,FALSE),"-")</f>
        <v>g</v>
      </c>
      <c r="E123" s="500" t="s">
        <v>173</v>
      </c>
      <c r="F123" s="303" t="str">
        <f>IFERROR(VLOOKUP(E123,Préroulés_Hybride[],6,FALSE),"-")</f>
        <v>Bud Lafleur</v>
      </c>
      <c r="G123" s="788">
        <f>IFERROR(VLOOKUP(E123,Préroulés_Hybride[],17,FALSE),"-")</f>
        <v>10.4</v>
      </c>
      <c r="H123" s="707">
        <v>0.28000000000000003</v>
      </c>
      <c r="I123" s="257" t="s">
        <v>42</v>
      </c>
      <c r="J123" s="1029" t="str">
        <f>IFERROR(VLOOKUP(E123,Préroulés_Hybride[],9,FALSE),"-")</f>
        <v>Fromagé / Terreux</v>
      </c>
      <c r="K123" s="708" t="str">
        <f>IFERROR(VLOOKUP(E123,Préroulés_Hybride[],3,FALSE),"-")</f>
        <v>Qc</v>
      </c>
      <c r="N123" s="1435"/>
      <c r="O123" s="1436"/>
      <c r="P123" s="1436"/>
      <c r="Q123" s="1436"/>
      <c r="R123" s="1436"/>
      <c r="S123" s="1436"/>
      <c r="T123" s="1436"/>
      <c r="U123" s="1436"/>
      <c r="V123" s="1437"/>
    </row>
    <row r="124" spans="1:22" ht="24" customHeight="1">
      <c r="A124" s="1026">
        <f>IFERROR(VLOOKUP(E124,Préroulés_Hybride[],12,FALSE),"-")</f>
        <v>2</v>
      </c>
      <c r="B124" s="254" t="str">
        <f>IFERROR(VLOOKUP(E124,Préroulés_Hybride[],13,FALSE),"-")</f>
        <v>x</v>
      </c>
      <c r="C124" s="255">
        <f>IFERROR(VLOOKUP(E124,Préroulés_Hybride[],14,FALSE),"-")</f>
        <v>0.5</v>
      </c>
      <c r="D124" s="1027" t="str">
        <f>IFERROR(VLOOKUP(E124,Préroulés_Hybride[],15,FALSE),"-")</f>
        <v>g</v>
      </c>
      <c r="E124" s="500" t="s">
        <v>174</v>
      </c>
      <c r="F124" s="303" t="str">
        <f>IFERROR(VLOOKUP(E124,Préroulés_Hybride[],6,FALSE),"-")</f>
        <v>7ACRES</v>
      </c>
      <c r="G124" s="788">
        <f>IFERROR(VLOOKUP(E124,Préroulés_Hybride[],17,FALSE),"-")</f>
        <v>9.5</v>
      </c>
      <c r="H124" s="707">
        <v>0.2</v>
      </c>
      <c r="I124" s="257" t="s">
        <v>42</v>
      </c>
      <c r="J124" s="1029" t="str">
        <f>IFERROR(VLOOKUP(E124,Préroulés_Hybride[],9,FALSE),"-")</f>
        <v>Citronné / Sucré</v>
      </c>
      <c r="K124" s="708" t="str">
        <f>IFERROR(VLOOKUP(E124,Préroulés_Hybride[],3,FALSE),"-")</f>
        <v>-</v>
      </c>
      <c r="N124" s="1435"/>
      <c r="O124" s="1436"/>
      <c r="P124" s="1436"/>
      <c r="Q124" s="1436"/>
      <c r="R124" s="1436"/>
      <c r="S124" s="1436"/>
      <c r="T124" s="1436"/>
      <c r="U124" s="1436"/>
      <c r="V124" s="1437"/>
    </row>
    <row r="125" spans="1:22" ht="24" customHeight="1">
      <c r="A125" s="1026">
        <f>IFERROR(VLOOKUP(E125,Préroulés_Hybride[],12,FALSE),"-")</f>
        <v>2</v>
      </c>
      <c r="B125" s="254" t="str">
        <f>IFERROR(VLOOKUP(E125,Préroulés_Hybride[],13,FALSE),"-")</f>
        <v>x</v>
      </c>
      <c r="C125" s="255">
        <f>IFERROR(VLOOKUP(E125,Préroulés_Hybride[],14,FALSE),"-")</f>
        <v>0.35</v>
      </c>
      <c r="D125" s="1027" t="str">
        <f>IFERROR(VLOOKUP(E125,Préroulés_Hybride[],15,FALSE),"-")</f>
        <v>g</v>
      </c>
      <c r="E125" s="500" t="s">
        <v>87</v>
      </c>
      <c r="F125" s="303" t="str">
        <f>IFERROR(VLOOKUP(E125,Préroulés_Hybride[],6,FALSE),"-")</f>
        <v>Color Cannabis</v>
      </c>
      <c r="G125" s="788">
        <f>IFERROR(VLOOKUP(E125,Préroulés_Hybride[],17,FALSE),"-")</f>
        <v>8.1</v>
      </c>
      <c r="H125" s="707">
        <v>0.05</v>
      </c>
      <c r="I125" s="257">
        <v>0.09</v>
      </c>
      <c r="J125" s="1029" t="str">
        <f>IFERROR(VLOOKUP(E125,Préroulés_Hybride[],9,FALSE),"-")</f>
        <v>Floral / Fruité</v>
      </c>
      <c r="K125" s="708" t="str">
        <f>IFERROR(VLOOKUP(E125,Préroulés_Hybride[],3,FALSE),"-")</f>
        <v>-</v>
      </c>
      <c r="N125" s="1435"/>
      <c r="O125" s="1436"/>
      <c r="P125" s="1436"/>
      <c r="Q125" s="1436"/>
      <c r="R125" s="1436"/>
      <c r="S125" s="1436"/>
      <c r="T125" s="1436"/>
      <c r="U125" s="1436"/>
      <c r="V125" s="1437"/>
    </row>
    <row r="126" spans="1:22" ht="24" customHeight="1">
      <c r="A126" s="1026">
        <f>IFERROR(VLOOKUP(E126,Préroulés_Hybride[],12,FALSE),"-")</f>
        <v>2</v>
      </c>
      <c r="B126" s="254" t="str">
        <f>IFERROR(VLOOKUP(E126,Préroulés_Hybride[],13,FALSE),"-")</f>
        <v>x</v>
      </c>
      <c r="C126" s="255">
        <f>IFERROR(VLOOKUP(E126,Préroulés_Hybride[],14,FALSE),"-")</f>
        <v>0.5</v>
      </c>
      <c r="D126" s="1027" t="str">
        <f>IFERROR(VLOOKUP(E126,Préroulés_Hybride[],15,FALSE),"-")</f>
        <v>g</v>
      </c>
      <c r="E126" s="500" t="s">
        <v>175</v>
      </c>
      <c r="F126" s="349" t="str">
        <f>IFERROR(VLOOKUP(E126,Préroulés_Hybride[],6,FALSE),"-")</f>
        <v>Nueva+</v>
      </c>
      <c r="G126" s="706">
        <f>IFERROR(VLOOKUP(E126,Préroulés_Hybride[],17,FALSE),"-")</f>
        <v>10</v>
      </c>
      <c r="H126" s="707">
        <v>0.13</v>
      </c>
      <c r="I126" s="257">
        <v>0.09</v>
      </c>
      <c r="J126" s="1017" t="str">
        <f>IFERROR(VLOOKUP(E126,Préroulés_Hybride[],9,FALSE),"-")</f>
        <v>Fruité / Sucré</v>
      </c>
      <c r="K126" s="708" t="str">
        <f>IFERROR(VLOOKUP(E126,Préroulés_Hybride[],3,FALSE),"-")</f>
        <v>Qc</v>
      </c>
      <c r="N126" s="1435"/>
      <c r="O126" s="1436"/>
      <c r="P126" s="1436"/>
      <c r="Q126" s="1436"/>
      <c r="R126" s="1436"/>
      <c r="S126" s="1436"/>
      <c r="T126" s="1436"/>
      <c r="U126" s="1436"/>
      <c r="V126" s="1437"/>
    </row>
    <row r="127" spans="1:22" ht="24" customHeight="1">
      <c r="A127" s="1026">
        <f>IFERROR(VLOOKUP(E127,Préroulés_Hybride[],12,FALSE),"-")</f>
        <v>2</v>
      </c>
      <c r="B127" s="254" t="str">
        <f>IFERROR(VLOOKUP(E127,Préroulés_Hybride[],13,FALSE),"-")</f>
        <v>x</v>
      </c>
      <c r="C127" s="255">
        <f>IFERROR(VLOOKUP(E127,Préroulés_Hybride[],14,FALSE),"-")</f>
        <v>0.4</v>
      </c>
      <c r="D127" s="1027" t="str">
        <f>IFERROR(VLOOKUP(E127,Préroulés_Hybride[],15,FALSE),"-")</f>
        <v>g</v>
      </c>
      <c r="E127" s="500" t="s">
        <v>176</v>
      </c>
      <c r="F127" s="303" t="str">
        <f>IFERROR(VLOOKUP(E127,Préroulés_Hybride[],6,FALSE),"-")</f>
        <v>Bud Lafleur</v>
      </c>
      <c r="G127" s="788">
        <f>IFERROR(VLOOKUP(E127,Préroulés_Hybride[],17,FALSE),"-")</f>
        <v>7.8</v>
      </c>
      <c r="H127" s="707">
        <v>0.04</v>
      </c>
      <c r="I127" s="257">
        <v>0.06</v>
      </c>
      <c r="J127" s="1029" t="str">
        <f>IFERROR(VLOOKUP(E127,Préroulés_Hybride[],9,FALSE),"-")</f>
        <v>Fruité / Sucré</v>
      </c>
      <c r="K127" s="708" t="str">
        <f>IFERROR(VLOOKUP(E127,Préroulés_Hybride[],3,FALSE),"-")</f>
        <v>Qc</v>
      </c>
      <c r="N127" s="1435"/>
      <c r="O127" s="1436"/>
      <c r="P127" s="1436"/>
      <c r="Q127" s="1436"/>
      <c r="R127" s="1436"/>
      <c r="S127" s="1436"/>
      <c r="T127" s="1436"/>
      <c r="U127" s="1436"/>
      <c r="V127" s="1437"/>
    </row>
    <row r="128" spans="1:22" ht="24" customHeight="1">
      <c r="A128" s="1026">
        <f>IFERROR(VLOOKUP(E128,Préroulés_Hybride[],12,FALSE),"-")</f>
        <v>3</v>
      </c>
      <c r="B128" s="254" t="str">
        <f>IFERROR(VLOOKUP(E128,Préroulés_Hybride[],13,FALSE),"-")</f>
        <v>x</v>
      </c>
      <c r="C128" s="255">
        <f>IFERROR(VLOOKUP(E128,Préroulés_Hybride[],14,FALSE),"-")</f>
        <v>0.5</v>
      </c>
      <c r="D128" s="1027" t="str">
        <f>IFERROR(VLOOKUP(E128,Préroulés_Hybride[],15,FALSE),"-")</f>
        <v>g</v>
      </c>
      <c r="E128" s="500" t="s">
        <v>181</v>
      </c>
      <c r="F128" s="303" t="str">
        <f>IFERROR(VLOOKUP(E128,Préroulés_Hybride[],6,FALSE),"-")</f>
        <v>Groupe SûrNaturel</v>
      </c>
      <c r="G128" s="788">
        <f>IFERROR(VLOOKUP(E128,Préroulés_Hybride[],17,FALSE),"-")</f>
        <v>13.1</v>
      </c>
      <c r="H128" s="707">
        <v>0.27</v>
      </c>
      <c r="I128" s="257" t="s">
        <v>42</v>
      </c>
      <c r="J128" s="1029" t="str">
        <f>IFERROR(VLOOKUP(E128,Préroulés_Hybride[],9,FALSE),"-")</f>
        <v>Floral / Sucré</v>
      </c>
      <c r="K128" s="708" t="str">
        <f>IFERROR(VLOOKUP(E128,Préroulés_Hybride[],3,FALSE),"-")</f>
        <v>Qc</v>
      </c>
      <c r="N128" s="1435"/>
      <c r="O128" s="1436"/>
      <c r="P128" s="1436"/>
      <c r="Q128" s="1436"/>
      <c r="R128" s="1436"/>
      <c r="S128" s="1436"/>
      <c r="T128" s="1436"/>
      <c r="U128" s="1436"/>
      <c r="V128" s="1437"/>
    </row>
    <row r="129" spans="1:22" ht="24" customHeight="1">
      <c r="A129" s="1026">
        <f>IFERROR(VLOOKUP(E129,Préroulés_Hybride[],12,FALSE),"-")</f>
        <v>3</v>
      </c>
      <c r="B129" s="254" t="str">
        <f>IFERROR(VLOOKUP(E129,Préroulés_Hybride[],13,FALSE),"-")</f>
        <v>x</v>
      </c>
      <c r="C129" s="255">
        <f>IFERROR(VLOOKUP(E129,Préroulés_Hybride[],14,FALSE),"-")</f>
        <v>0.5</v>
      </c>
      <c r="D129" s="1027" t="str">
        <f>IFERROR(VLOOKUP(E129,Préroulés_Hybride[],15,FALSE),"-")</f>
        <v>g</v>
      </c>
      <c r="E129" s="500" t="s">
        <v>180</v>
      </c>
      <c r="F129" s="303" t="str">
        <f>IFERROR(VLOOKUP(E129,Préroulés_Hybride[],6,FALSE),"-")</f>
        <v>Next Friday</v>
      </c>
      <c r="G129" s="788">
        <f>IFERROR(VLOOKUP(E129,Préroulés_Hybride[],17,FALSE),"-")</f>
        <v>22.6</v>
      </c>
      <c r="H129" s="707">
        <v>0.26</v>
      </c>
      <c r="I129" s="257" t="s">
        <v>42</v>
      </c>
      <c r="J129" s="1029" t="str">
        <f>IFERROR(VLOOKUP(E129,Préroulés_Hybride[],9,FALSE),"-")</f>
        <v>Floral / -</v>
      </c>
      <c r="K129" s="708" t="str">
        <f>IFERROR(VLOOKUP(E129,Préroulés_Hybride[],3,FALSE),"-")</f>
        <v>-</v>
      </c>
      <c r="N129" s="1435"/>
      <c r="O129" s="1436"/>
      <c r="P129" s="1436"/>
      <c r="Q129" s="1436"/>
      <c r="R129" s="1436"/>
      <c r="S129" s="1436"/>
      <c r="T129" s="1436"/>
      <c r="U129" s="1436"/>
      <c r="V129" s="1437"/>
    </row>
    <row r="130" spans="1:22" ht="24" customHeight="1">
      <c r="A130" s="1026">
        <f>IFERROR(VLOOKUP(E130,Préroulés_Hybride[],12,FALSE),"-")</f>
        <v>3</v>
      </c>
      <c r="B130" s="254" t="str">
        <f>IFERROR(VLOOKUP(E130,Préroulés_Hybride[],13,FALSE),"-")</f>
        <v>x</v>
      </c>
      <c r="C130" s="255">
        <f>IFERROR(VLOOKUP(E130,Préroulés_Hybride[],14,FALSE),"-")</f>
        <v>0.5</v>
      </c>
      <c r="D130" s="1027" t="str">
        <f>IFERROR(VLOOKUP(E130,Préroulés_Hybride[],15,FALSE),"-")</f>
        <v>g</v>
      </c>
      <c r="E130" s="500" t="s">
        <v>182</v>
      </c>
      <c r="F130" s="303" t="str">
        <f>IFERROR(VLOOKUP(E130,Préroulés_Hybride[],6,FALSE),"-")</f>
        <v>Qcgoldtech</v>
      </c>
      <c r="G130" s="1028">
        <f>IFERROR(VLOOKUP(E130,Préroulés_Hybride[],17,FALSE),"-")</f>
        <v>13</v>
      </c>
      <c r="H130" s="707">
        <v>0.26</v>
      </c>
      <c r="I130" s="257" t="s">
        <v>42</v>
      </c>
      <c r="J130" s="1029" t="str">
        <f>IFERROR(VLOOKUP(E130,Préroulés_Hybride[],9,FALSE),"-")</f>
        <v>Boisé / Sucré</v>
      </c>
      <c r="K130" s="708" t="str">
        <f>IFERROR(VLOOKUP(E130,Préroulés_Hybride[],3,FALSE),"-")</f>
        <v>Qc</v>
      </c>
      <c r="N130" s="1435"/>
      <c r="O130" s="1436"/>
      <c r="P130" s="1436"/>
      <c r="Q130" s="1436"/>
      <c r="R130" s="1436"/>
      <c r="S130" s="1436"/>
      <c r="T130" s="1436"/>
      <c r="U130" s="1436"/>
      <c r="V130" s="1437"/>
    </row>
    <row r="131" spans="1:22" ht="24" customHeight="1">
      <c r="A131" s="1026">
        <f>IFERROR(VLOOKUP(E131,Préroulés_Hybride[],12,FALSE),"-")</f>
        <v>3</v>
      </c>
      <c r="B131" s="254" t="str">
        <f>IFERROR(VLOOKUP(E131,Préroulés_Hybride[],13,FALSE),"-")</f>
        <v>x</v>
      </c>
      <c r="C131" s="255">
        <f>IFERROR(VLOOKUP(E131,Préroulés_Hybride[],14,FALSE),"-")</f>
        <v>0.5</v>
      </c>
      <c r="D131" s="1027" t="str">
        <f>IFERROR(VLOOKUP(E131,Préroulés_Hybride[],15,FALSE),"-")</f>
        <v>g</v>
      </c>
      <c r="E131" s="500" t="s">
        <v>184</v>
      </c>
      <c r="F131" s="303" t="str">
        <f>IFERROR(VLOOKUP(E131,Préroulés_Hybride[],6,FALSE),"-")</f>
        <v>Fleurs de Chez Nous</v>
      </c>
      <c r="G131" s="788">
        <f>IFERROR(VLOOKUP(E131,Préroulés_Hybride[],17,FALSE),"-")</f>
        <v>13.8</v>
      </c>
      <c r="H131" s="707">
        <v>0.23</v>
      </c>
      <c r="I131" s="257" t="s">
        <v>42</v>
      </c>
      <c r="J131" s="1029" t="str">
        <f>IFERROR(VLOOKUP(E131,Préroulés_Hybride[],9,FALSE),"-")</f>
        <v>Fruité / Citronné</v>
      </c>
      <c r="K131" s="708" t="str">
        <f>IFERROR(VLOOKUP(E131,Préroulés_Hybride[],3,FALSE),"-")</f>
        <v>Qc</v>
      </c>
      <c r="N131" s="1435"/>
      <c r="O131" s="1436"/>
      <c r="P131" s="1436"/>
      <c r="Q131" s="1436"/>
      <c r="R131" s="1436"/>
      <c r="S131" s="1436"/>
      <c r="T131" s="1436"/>
      <c r="U131" s="1436"/>
      <c r="V131" s="1437"/>
    </row>
    <row r="132" spans="1:22" ht="24" customHeight="1">
      <c r="A132" s="1026">
        <f>IFERROR(VLOOKUP(E132,Préroulés_Hybride[],12,FALSE),"-")</f>
        <v>3</v>
      </c>
      <c r="B132" s="254" t="str">
        <f>IFERROR(VLOOKUP(E132,Préroulés_Hybride[],13,FALSE),"-")</f>
        <v>x</v>
      </c>
      <c r="C132" s="255">
        <f>IFERROR(VLOOKUP(E132,Préroulés_Hybride[],14,FALSE),"-")</f>
        <v>0.5</v>
      </c>
      <c r="D132" s="1027" t="str">
        <f>IFERROR(VLOOKUP(E132,Préroulés_Hybride[],15,FALSE),"-")</f>
        <v>g</v>
      </c>
      <c r="E132" s="500" t="s">
        <v>185</v>
      </c>
      <c r="F132" s="349" t="str">
        <f>IFERROR(VLOOKUP(E132,Préroulés_Hybride[],6,FALSE),"-")</f>
        <v>Vert</v>
      </c>
      <c r="G132" s="706">
        <f>IFERROR(VLOOKUP(E132,Préroulés_Hybride[],17,FALSE),"-")</f>
        <v>13.2</v>
      </c>
      <c r="H132" s="707">
        <v>0.21</v>
      </c>
      <c r="I132" s="257" t="s">
        <v>42</v>
      </c>
      <c r="J132" s="1017" t="str">
        <f>IFERROR(VLOOKUP(E132,Préroulés_Hybride[],9,FALSE),"-")</f>
        <v>Moufette / Terreux</v>
      </c>
      <c r="K132" s="708" t="str">
        <f>IFERROR(VLOOKUP(E132,Préroulés_Hybride[],3,FALSE),"-")</f>
        <v>Qc</v>
      </c>
      <c r="N132" s="1435"/>
      <c r="O132" s="1436"/>
      <c r="P132" s="1436"/>
      <c r="Q132" s="1436"/>
      <c r="R132" s="1436"/>
      <c r="S132" s="1436"/>
      <c r="T132" s="1436"/>
      <c r="U132" s="1436"/>
      <c r="V132" s="1437"/>
    </row>
    <row r="133" spans="1:22" ht="24" customHeight="1">
      <c r="A133" s="1026">
        <f>IFERROR(VLOOKUP(E133,Préroulés_Hybride[],12,FALSE),"-")</f>
        <v>3</v>
      </c>
      <c r="B133" s="254" t="str">
        <f>IFERROR(VLOOKUP(E133,Préroulés_Hybride[],13,FALSE),"-")</f>
        <v>x</v>
      </c>
      <c r="C133" s="255">
        <f>IFERROR(VLOOKUP(E133,Préroulés_Hybride[],14,FALSE),"-")</f>
        <v>0.5</v>
      </c>
      <c r="D133" s="1027" t="str">
        <f>IFERROR(VLOOKUP(E133,Préroulés_Hybride[],15,FALSE),"-")</f>
        <v>g</v>
      </c>
      <c r="E133" s="500" t="s">
        <v>183</v>
      </c>
      <c r="F133" s="303" t="str">
        <f>IFERROR(VLOOKUP(E133,Préroulés_Hybride[],6,FALSE),"-")</f>
        <v>Promenade</v>
      </c>
      <c r="G133" s="788">
        <f>IFERROR(VLOOKUP(E133,Préroulés_Hybride[],17,FALSE),"-")</f>
        <v>10.6</v>
      </c>
      <c r="H133" s="707">
        <v>0.22</v>
      </c>
      <c r="I133" s="257" t="s">
        <v>42</v>
      </c>
      <c r="J133" s="1029" t="str">
        <f>IFERROR(VLOOKUP(E133,Préroulés_Hybride[],9,FALSE),"-")</f>
        <v>Fruité / Sucré</v>
      </c>
      <c r="K133" s="708" t="str">
        <f>IFERROR(VLOOKUP(E133,Préroulés_Hybride[],3,FALSE),"-")</f>
        <v>-</v>
      </c>
      <c r="N133" s="1435"/>
      <c r="O133" s="1436"/>
      <c r="P133" s="1436"/>
      <c r="Q133" s="1436"/>
      <c r="R133" s="1436"/>
      <c r="S133" s="1436"/>
      <c r="T133" s="1436"/>
      <c r="U133" s="1436"/>
      <c r="V133" s="1437"/>
    </row>
    <row r="134" spans="1:22" ht="24" customHeight="1">
      <c r="A134" s="1026">
        <f>IFERROR(VLOOKUP(E134,Préroulés_Hybride[],12,FALSE),"-")</f>
        <v>3</v>
      </c>
      <c r="B134" s="254" t="str">
        <f>IFERROR(VLOOKUP(E134,Préroulés_Hybride[],13,FALSE),"-")</f>
        <v>x</v>
      </c>
      <c r="C134" s="255">
        <f>IFERROR(VLOOKUP(E134,Préroulés_Hybride[],14,FALSE),"-")</f>
        <v>0.5</v>
      </c>
      <c r="D134" s="1027" t="str">
        <f>IFERROR(VLOOKUP(E134,Préroulés_Hybride[],15,FALSE),"-")</f>
        <v>g</v>
      </c>
      <c r="E134" s="500" t="s">
        <v>91</v>
      </c>
      <c r="F134" s="303" t="str">
        <f>IFERROR(VLOOKUP(E134,Préroulés_Hybride[],6,FALSE),"-")</f>
        <v>Dubon</v>
      </c>
      <c r="G134" s="1028">
        <f>IFERROR(VLOOKUP(E134,Préroulés_Hybride[],17,FALSE),"-")</f>
        <v>13.8</v>
      </c>
      <c r="H134" s="707">
        <v>0.19</v>
      </c>
      <c r="I134" s="257" t="s">
        <v>42</v>
      </c>
      <c r="J134" s="1029" t="str">
        <f>IFERROR(VLOOKUP(E134,Préroulés_Hybride[],9,FALSE),"-")</f>
        <v>Terreux / Boisé</v>
      </c>
      <c r="K134" s="708" t="str">
        <f>IFERROR(VLOOKUP(E134,Préroulés_Hybride[],3,FALSE),"-")</f>
        <v>-</v>
      </c>
      <c r="N134" s="1435"/>
      <c r="O134" s="1436"/>
      <c r="P134" s="1436"/>
      <c r="Q134" s="1436"/>
      <c r="R134" s="1436"/>
      <c r="S134" s="1436"/>
      <c r="T134" s="1436"/>
      <c r="U134" s="1436"/>
      <c r="V134" s="1437"/>
    </row>
    <row r="135" spans="1:22" ht="24" customHeight="1">
      <c r="A135" s="1026">
        <f>IFERROR(VLOOKUP(E135,Préroulés_Hybride[],12,FALSE),"-")</f>
        <v>3</v>
      </c>
      <c r="B135" s="254" t="str">
        <f>IFERROR(VLOOKUP(E135,Préroulés_Hybride[],13,FALSE),"-")</f>
        <v>x</v>
      </c>
      <c r="C135" s="255">
        <f>IFERROR(VLOOKUP(E135,Préroulés_Hybride[],14,FALSE),"-")</f>
        <v>0.5</v>
      </c>
      <c r="D135" s="1027" t="str">
        <f>IFERROR(VLOOKUP(E135,Préroulés_Hybride[],15,FALSE),"-")</f>
        <v>g</v>
      </c>
      <c r="E135" s="500" t="s">
        <v>93</v>
      </c>
      <c r="F135" s="349" t="str">
        <f>IFERROR(VLOOKUP(E135,Préroulés_Hybride[],6,FALSE),"-")</f>
        <v>Twd.</v>
      </c>
      <c r="G135" s="706">
        <f>IFERROR(VLOOKUP(E135,Préroulés_Hybride[],17,FALSE),"-")</f>
        <v>10.199999999999999</v>
      </c>
      <c r="H135" s="707">
        <v>7.0000000000000007E-2</v>
      </c>
      <c r="I135" s="257">
        <v>0.06</v>
      </c>
      <c r="J135" s="1017" t="str">
        <f>IFERROR(VLOOKUP(E135,Préroulés_Hybride[],9,FALSE),"-")</f>
        <v>- / -</v>
      </c>
      <c r="K135" s="708" t="str">
        <f>IFERROR(VLOOKUP(E135,Préroulés_Hybride[],3,FALSE),"-")</f>
        <v>-</v>
      </c>
      <c r="N135" s="1435"/>
      <c r="O135" s="1436"/>
      <c r="P135" s="1436"/>
      <c r="Q135" s="1436"/>
      <c r="R135" s="1436"/>
      <c r="S135" s="1436"/>
      <c r="T135" s="1436"/>
      <c r="U135" s="1436"/>
      <c r="V135" s="1437"/>
    </row>
    <row r="136" spans="1:22" ht="24" customHeight="1">
      <c r="A136" s="1026">
        <f>IFERROR(VLOOKUP(E136,Préroulés_Hybride[],12,FALSE),"-")</f>
        <v>3</v>
      </c>
      <c r="B136" s="254" t="str">
        <f>IFERROR(VLOOKUP(E136,Préroulés_Hybride[],13,FALSE),"-")</f>
        <v>x</v>
      </c>
      <c r="C136" s="255">
        <f>IFERROR(VLOOKUP(E136,Préroulés_Hybride[],14,FALSE),"-")</f>
        <v>0.5</v>
      </c>
      <c r="D136" s="1027" t="str">
        <f>IFERROR(VLOOKUP(E136,Préroulés_Hybride[],15,FALSE),"-")</f>
        <v>g</v>
      </c>
      <c r="E136" s="500" t="s">
        <v>177</v>
      </c>
      <c r="F136" s="303" t="str">
        <f>IFERROR(VLOOKUP(E136,Préroulés_Hybride[],6,FALSE),"-")</f>
        <v>IRONY</v>
      </c>
      <c r="G136" s="788">
        <f>IFERROR(VLOOKUP(E136,Préroulés_Hybride[],17,FALSE),"-")</f>
        <v>20</v>
      </c>
      <c r="H136" s="707" t="s">
        <v>276</v>
      </c>
      <c r="I136" s="257" t="s">
        <v>294</v>
      </c>
      <c r="J136" s="1029" t="str">
        <f>IFERROR(VLOOKUP(E136,Préroulés_Hybride[],9,FALSE),"-")</f>
        <v>- / -</v>
      </c>
      <c r="K136" s="708" t="str">
        <f>IFERROR(VLOOKUP(E136,Préroulés_Hybride[],3,FALSE),"-")</f>
        <v>Qc</v>
      </c>
      <c r="N136" s="1435"/>
      <c r="O136" s="1436"/>
      <c r="P136" s="1436"/>
      <c r="Q136" s="1436"/>
      <c r="R136" s="1436"/>
      <c r="S136" s="1436"/>
      <c r="T136" s="1436"/>
      <c r="U136" s="1436"/>
      <c r="V136" s="1437"/>
    </row>
    <row r="137" spans="1:22" ht="24" customHeight="1">
      <c r="A137" s="1026">
        <f>IFERROR(VLOOKUP(E137,Préroulés_Hybride[],12,FALSE),"-")</f>
        <v>3</v>
      </c>
      <c r="B137" s="254" t="str">
        <f>IFERROR(VLOOKUP(E137,Préroulés_Hybride[],13,FALSE),"-")</f>
        <v>x</v>
      </c>
      <c r="C137" s="255">
        <f>IFERROR(VLOOKUP(E137,Préroulés_Hybride[],14,FALSE),"-")</f>
        <v>0.35</v>
      </c>
      <c r="D137" s="1027" t="str">
        <f>IFERROR(VLOOKUP(E137,Préroulés_Hybride[],15,FALSE),"-")</f>
        <v>g</v>
      </c>
      <c r="E137" s="500" t="s">
        <v>229</v>
      </c>
      <c r="F137" s="303" t="str">
        <f>IFERROR(VLOOKUP(E137,Préroulés_Hybride[],6,FALSE),"-")</f>
        <v>Six Lunes</v>
      </c>
      <c r="G137" s="1028">
        <f>IFERROR(VLOOKUP(E137,Préroulés_Hybride[],17,FALSE),"-")</f>
        <v>10.1</v>
      </c>
      <c r="H137" s="257" t="s">
        <v>42</v>
      </c>
      <c r="I137" s="257">
        <v>0.15</v>
      </c>
      <c r="J137" s="1029" t="str">
        <f>IFERROR(VLOOKUP(E137,Préroulés_Hybride[],9,FALSE),"-")</f>
        <v>- / -</v>
      </c>
      <c r="K137" s="708" t="str">
        <f>IFERROR(VLOOKUP(E137,Préroulés_Hybride[],3,FALSE),"-")</f>
        <v>Qc</v>
      </c>
      <c r="N137" s="1435"/>
      <c r="O137" s="1436"/>
      <c r="P137" s="1436"/>
      <c r="Q137" s="1436"/>
      <c r="R137" s="1436"/>
      <c r="S137" s="1436"/>
      <c r="T137" s="1436"/>
      <c r="U137" s="1436"/>
      <c r="V137" s="1437"/>
    </row>
    <row r="138" spans="1:22" ht="23.25">
      <c r="A138" s="1026">
        <f>IFERROR(VLOOKUP(E138,Préroulés_Hybride[],12,FALSE),"-")</f>
        <v>4</v>
      </c>
      <c r="B138" s="254" t="str">
        <f>IFERROR(VLOOKUP(E138,Préroulés_Hybride[],13,FALSE),"-")</f>
        <v>x</v>
      </c>
      <c r="C138" s="255">
        <f>IFERROR(VLOOKUP(E138,Préroulés_Hybride[],14,FALSE),"-")</f>
        <v>0.25</v>
      </c>
      <c r="D138" s="1027" t="str">
        <f>IFERROR(VLOOKUP(E138,Préroulés_Hybride[],15,FALSE),"-")</f>
        <v>g</v>
      </c>
      <c r="E138" s="500" t="s">
        <v>187</v>
      </c>
      <c r="F138" s="303" t="str">
        <f>IFERROR(VLOOKUP(E138,Préroulés_Hybride[],6,FALSE),"-")</f>
        <v>IRONY</v>
      </c>
      <c r="G138" s="788">
        <f>IFERROR(VLOOKUP(E138,Préroulés_Hybride[],17,FALSE),"-")</f>
        <v>10</v>
      </c>
      <c r="H138" s="707">
        <v>0.21</v>
      </c>
      <c r="I138" s="257" t="s">
        <v>42</v>
      </c>
      <c r="J138" s="1029" t="str">
        <f>IFERROR(VLOOKUP(E138,Préroulés_Hybride[],9,FALSE),"-")</f>
        <v>Citronné / Sucré</v>
      </c>
      <c r="K138" s="708" t="str">
        <f>IFERROR(VLOOKUP(E138,Préroulés_Hybride[],3,FALSE),"-")</f>
        <v>Qc</v>
      </c>
      <c r="N138" s="1435"/>
      <c r="O138" s="1436"/>
      <c r="P138" s="1436"/>
      <c r="Q138" s="1436"/>
      <c r="R138" s="1436"/>
      <c r="S138" s="1436"/>
      <c r="T138" s="1436"/>
      <c r="U138" s="1436"/>
      <c r="V138" s="1437"/>
    </row>
    <row r="139" spans="1:22" ht="24" customHeight="1">
      <c r="A139" s="1026">
        <f>IFERROR(VLOOKUP(E139,Préroulés_Hybride[],12,FALSE),"-")</f>
        <v>5</v>
      </c>
      <c r="B139" s="254" t="str">
        <f>IFERROR(VLOOKUP(E139,Préroulés_Hybride[],13,FALSE),"-")</f>
        <v>x</v>
      </c>
      <c r="C139" s="255">
        <f>IFERROR(VLOOKUP(E139,Préroulés_Hybride[],14,FALSE),"-")</f>
        <v>0.5</v>
      </c>
      <c r="D139" s="1027" t="str">
        <f>IFERROR(VLOOKUP(E139,Préroulés_Hybride[],15,FALSE),"-")</f>
        <v>g</v>
      </c>
      <c r="E139" s="500" t="s">
        <v>188</v>
      </c>
      <c r="F139" s="349" t="str">
        <f>IFERROR(VLOOKUP(E139,Préroulés_Hybride[],6,FALSE),"-")</f>
        <v>Ono Cannabis</v>
      </c>
      <c r="G139" s="706">
        <f>IFERROR(VLOOKUP(E139,Préroulés_Hybride[],17,FALSE),"-")</f>
        <v>24.9</v>
      </c>
      <c r="H139" s="707">
        <v>0.28999999999999998</v>
      </c>
      <c r="I139" s="257" t="s">
        <v>42</v>
      </c>
      <c r="J139" s="1017" t="str">
        <f>IFERROR(VLOOKUP(E139,Préroulés_Hybride[],9,FALSE),"-")</f>
        <v>Fruité / Sucré</v>
      </c>
      <c r="K139" s="708" t="str">
        <f>IFERROR(VLOOKUP(E139,Préroulés_Hybride[],3,FALSE),"-")</f>
        <v>Qc</v>
      </c>
      <c r="N139" s="1435"/>
      <c r="O139" s="1436"/>
      <c r="P139" s="1436"/>
      <c r="Q139" s="1436"/>
      <c r="R139" s="1436"/>
      <c r="S139" s="1436"/>
      <c r="T139" s="1436"/>
      <c r="U139" s="1436"/>
      <c r="V139" s="1437"/>
    </row>
    <row r="140" spans="1:22" ht="24" customHeight="1">
      <c r="A140" s="1026">
        <f>IFERROR(VLOOKUP(E140,Préroulés_Hybride[],12,FALSE),"-")</f>
        <v>5</v>
      </c>
      <c r="B140" s="254" t="str">
        <f>IFERROR(VLOOKUP(E140,Préroulés_Hybride[],13,FALSE),"-")</f>
        <v>x</v>
      </c>
      <c r="C140" s="255">
        <f>IFERROR(VLOOKUP(E140,Préroulés_Hybride[],14,FALSE),"-")</f>
        <v>0.5</v>
      </c>
      <c r="D140" s="1027" t="str">
        <f>IFERROR(VLOOKUP(E140,Préroulés_Hybride[],15,FALSE),"-")</f>
        <v>g</v>
      </c>
      <c r="E140" s="500" t="s">
        <v>189</v>
      </c>
      <c r="F140" s="349" t="str">
        <f>IFERROR(VLOOKUP(E140,Préroulés_Hybride[],6,FALSE),"-")</f>
        <v>QcGoldtech</v>
      </c>
      <c r="G140" s="706">
        <f>IFERROR(VLOOKUP(E140,Préroulés_Hybride[],17,FALSE),"-")</f>
        <v>22.2</v>
      </c>
      <c r="H140" s="707">
        <v>0.28999999999999998</v>
      </c>
      <c r="I140" s="257" t="s">
        <v>42</v>
      </c>
      <c r="J140" s="1017" t="str">
        <f>IFERROR(VLOOKUP(E140,Préroulés_Hybride[],9,FALSE),"-")</f>
        <v>Épicé / Terreux</v>
      </c>
      <c r="K140" s="708" t="str">
        <f>IFERROR(VLOOKUP(E140,Préroulés_Hybride[],3,FALSE),"-")</f>
        <v>Qc</v>
      </c>
      <c r="N140" s="1435"/>
      <c r="O140" s="1436"/>
      <c r="P140" s="1436"/>
      <c r="Q140" s="1436"/>
      <c r="R140" s="1436"/>
      <c r="S140" s="1436"/>
      <c r="T140" s="1436"/>
      <c r="U140" s="1436"/>
      <c r="V140" s="1437"/>
    </row>
    <row r="141" spans="1:22" ht="24" hidden="1" customHeight="1">
      <c r="A141" s="1026">
        <f>IFERROR(VLOOKUP(E141,Préroulés_Hybride[],12,FALSE),"-")</f>
        <v>5</v>
      </c>
      <c r="B141" s="254" t="str">
        <f>IFERROR(VLOOKUP(E141,Préroulés_Hybride[],13,FALSE),"-")</f>
        <v>x</v>
      </c>
      <c r="C141" s="255">
        <f>IFERROR(VLOOKUP(E141,Préroulés_Hybride[],14,FALSE),"-")</f>
        <v>0.5</v>
      </c>
      <c r="D141" s="1027" t="str">
        <f>IFERROR(VLOOKUP(E141,Préroulés_Hybride[],15,FALSE),"-")</f>
        <v>g</v>
      </c>
      <c r="E141" s="500" t="s">
        <v>190</v>
      </c>
      <c r="F141" s="303" t="str">
        <f>IFERROR(VLOOKUP(E141,Préroulés_Hybride[],6,FALSE),"-")</f>
        <v>Cactus</v>
      </c>
      <c r="G141" s="1028">
        <f>IFERROR(VLOOKUP(E141,Préroulés_Hybride[],17,FALSE),"-")</f>
        <v>24</v>
      </c>
      <c r="H141" s="707">
        <v>0.27</v>
      </c>
      <c r="I141" s="257" t="s">
        <v>42</v>
      </c>
      <c r="J141" s="1029" t="str">
        <f>IFERROR(VLOOKUP(E141,Préroulés_Hybride[],9,FALSE),"-")</f>
        <v>Épicé / Terreux</v>
      </c>
      <c r="K141" s="708" t="str">
        <f>IFERROR(VLOOKUP(E141,Préroulés_Hybride[],3,FALSE),"-")</f>
        <v>Qc</v>
      </c>
      <c r="N141" s="1435"/>
      <c r="O141" s="1436"/>
      <c r="P141" s="1436"/>
      <c r="Q141" s="1436"/>
      <c r="R141" s="1436"/>
      <c r="S141" s="1436"/>
      <c r="T141" s="1436"/>
      <c r="U141" s="1436"/>
      <c r="V141" s="1437"/>
    </row>
    <row r="142" spans="1:22" ht="24" customHeight="1">
      <c r="A142" s="1026">
        <f>IFERROR(VLOOKUP(E142,Préroulés_Hybride[],12,FALSE),"-")</f>
        <v>5</v>
      </c>
      <c r="B142" s="254" t="str">
        <f>IFERROR(VLOOKUP(E142,Préroulés_Hybride[],13,FALSE),"-")</f>
        <v>x</v>
      </c>
      <c r="C142" s="255">
        <f>IFERROR(VLOOKUP(E142,Préroulés_Hybride[],14,FALSE),"-")</f>
        <v>0.5</v>
      </c>
      <c r="D142" s="1027" t="str">
        <f>IFERROR(VLOOKUP(E142,Préroulés_Hybride[],15,FALSE),"-")</f>
        <v>g</v>
      </c>
      <c r="E142" s="500" t="s">
        <v>98</v>
      </c>
      <c r="F142" s="303" t="str">
        <f>IFERROR(VLOOKUP(E142,Préroulés_Hybride[],6,FALSE),"-")</f>
        <v>Tribal</v>
      </c>
      <c r="G142" s="788">
        <f>IFERROR(VLOOKUP(E142,Préroulés_Hybride[],17,FALSE),"-")</f>
        <v>23</v>
      </c>
      <c r="H142" s="707">
        <v>0.28999999999999998</v>
      </c>
      <c r="I142" s="257" t="s">
        <v>42</v>
      </c>
      <c r="J142" s="1029" t="str">
        <f>IFERROR(VLOOKUP(E142,Préroulés_Hybride[],9,FALSE),"-")</f>
        <v>Citronné / Diesel</v>
      </c>
      <c r="K142" s="708" t="str">
        <f>IFERROR(VLOOKUP(E142,Préroulés_Hybride[],3,FALSE),"-")</f>
        <v>Qc</v>
      </c>
      <c r="N142" s="1435"/>
      <c r="O142" s="1436"/>
      <c r="P142" s="1436"/>
      <c r="Q142" s="1436"/>
      <c r="R142" s="1436"/>
      <c r="S142" s="1436"/>
      <c r="T142" s="1436"/>
      <c r="U142" s="1436"/>
      <c r="V142" s="1437"/>
    </row>
    <row r="143" spans="1:22" ht="24" customHeight="1">
      <c r="A143" s="1026">
        <f>IFERROR(VLOOKUP(E143,Préroulés_Hybride[],12,FALSE),"-")</f>
        <v>5</v>
      </c>
      <c r="B143" s="254" t="str">
        <f>IFERROR(VLOOKUP(E143,Préroulés_Hybride[],13,FALSE),"-")</f>
        <v>x</v>
      </c>
      <c r="C143" s="255">
        <f>IFERROR(VLOOKUP(E143,Préroulés_Hybride[],14,FALSE),"-")</f>
        <v>0.5</v>
      </c>
      <c r="D143" s="1027" t="str">
        <f>IFERROR(VLOOKUP(E143,Préroulés_Hybride[],15,FALSE),"-")</f>
        <v>g</v>
      </c>
      <c r="E143" s="500" t="s">
        <v>190</v>
      </c>
      <c r="F143" s="303" t="str">
        <f>IFERROR(VLOOKUP(E143,Préroulés_Hybride[],6,FALSE),"-")</f>
        <v>Cactus</v>
      </c>
      <c r="G143" s="788">
        <f>IFERROR(VLOOKUP(E143,Préroulés_Hybride[],17,FALSE),"-")</f>
        <v>24</v>
      </c>
      <c r="H143" s="707">
        <v>0.27</v>
      </c>
      <c r="I143" s="257" t="s">
        <v>42</v>
      </c>
      <c r="J143" s="1029" t="str">
        <f>IFERROR(VLOOKUP(E143,Préroulés_Hybride[],9,FALSE),"-")</f>
        <v>Épicé / Terreux</v>
      </c>
      <c r="K143" s="708" t="str">
        <f>IFERROR(VLOOKUP(E143,Préroulés_Hybride[],3,FALSE),"-")</f>
        <v>Qc</v>
      </c>
      <c r="N143" s="1435"/>
      <c r="O143" s="1436"/>
      <c r="P143" s="1436"/>
      <c r="Q143" s="1436"/>
      <c r="R143" s="1436"/>
      <c r="S143" s="1436"/>
      <c r="T143" s="1436"/>
      <c r="U143" s="1436"/>
      <c r="V143" s="1437"/>
    </row>
    <row r="144" spans="1:22" ht="24" customHeight="1">
      <c r="A144" s="1026">
        <f>IFERROR(VLOOKUP(E144,Préroulés_Hybride[],12,FALSE),"-")</f>
        <v>5</v>
      </c>
      <c r="B144" s="254" t="str">
        <f>IFERROR(VLOOKUP(E144,Préroulés_Hybride[],13,FALSE),"-")</f>
        <v>x</v>
      </c>
      <c r="C144" s="255">
        <f>IFERROR(VLOOKUP(E144,Préroulés_Hybride[],14,FALSE),"-")</f>
        <v>0.33</v>
      </c>
      <c r="D144" s="1027" t="str">
        <f>IFERROR(VLOOKUP(E144,Préroulés_Hybride[],15,FALSE),"-")</f>
        <v>g</v>
      </c>
      <c r="E144" s="500" t="s">
        <v>104</v>
      </c>
      <c r="F144" s="349" t="str">
        <f>IFERROR(VLOOKUP(E144,Préroulés_Hybride[],6,FALSE),"-")</f>
        <v>Pure Laine Cannabis</v>
      </c>
      <c r="G144" s="706">
        <f>IFERROR(VLOOKUP(E144,Préroulés_Hybride[],17,FALSE),"-")</f>
        <v>13.3</v>
      </c>
      <c r="H144" s="707">
        <v>0.25</v>
      </c>
      <c r="I144" s="257" t="s">
        <v>42</v>
      </c>
      <c r="J144" s="1017" t="str">
        <f>IFERROR(VLOOKUP(E144,Préroulés_Hybride[],9,FALSE),"-")</f>
        <v>- / -</v>
      </c>
      <c r="K144" s="708" t="str">
        <f>IFERROR(VLOOKUP(E144,Préroulés_Hybride[],3,FALSE),"-")</f>
        <v>Qc</v>
      </c>
      <c r="N144" s="1435"/>
      <c r="O144" s="1436"/>
      <c r="P144" s="1436"/>
      <c r="Q144" s="1436"/>
      <c r="R144" s="1436"/>
      <c r="S144" s="1436"/>
      <c r="T144" s="1436"/>
      <c r="U144" s="1436"/>
      <c r="V144" s="1437"/>
    </row>
    <row r="145" spans="1:22" ht="24" customHeight="1">
      <c r="A145" s="1026">
        <f>IFERROR(VLOOKUP(E145,Préroulés_Hybride[],12,FALSE),"-")</f>
        <v>5</v>
      </c>
      <c r="B145" s="254" t="str">
        <f>IFERROR(VLOOKUP(E145,Préroulés_Hybride[],13,FALSE),"-")</f>
        <v>x</v>
      </c>
      <c r="C145" s="255">
        <f>IFERROR(VLOOKUP(E145,Préroulés_Hybride[],14,FALSE),"-")</f>
        <v>0.5</v>
      </c>
      <c r="D145" s="1027" t="str">
        <f>IFERROR(VLOOKUP(E145,Préroulés_Hybride[],15,FALSE),"-")</f>
        <v>g</v>
      </c>
      <c r="E145" s="500" t="s">
        <v>107</v>
      </c>
      <c r="F145" s="349" t="str">
        <f>IFERROR(VLOOKUP(E145,Préroulés_Hybride[],6,FALSE),"-")</f>
        <v>DLYS</v>
      </c>
      <c r="G145" s="706">
        <f>IFERROR(VLOOKUP(E145,Préroulés_Hybride[],17,FALSE),"-")</f>
        <v>16.3</v>
      </c>
      <c r="H145" s="707">
        <v>0.26</v>
      </c>
      <c r="I145" s="257" t="s">
        <v>42</v>
      </c>
      <c r="J145" s="1017" t="str">
        <f>IFERROR(VLOOKUP(E145,Préroulés_Hybride[],9,FALSE),"-")</f>
        <v>- / -</v>
      </c>
      <c r="K145" s="708" t="str">
        <f>IFERROR(VLOOKUP(E145,Préroulés_Hybride[],3,FALSE),"-")</f>
        <v>Qc</v>
      </c>
      <c r="N145" s="1435"/>
      <c r="O145" s="1436"/>
      <c r="P145" s="1436"/>
      <c r="Q145" s="1436"/>
      <c r="R145" s="1436"/>
      <c r="S145" s="1436"/>
      <c r="T145" s="1436"/>
      <c r="U145" s="1436"/>
      <c r="V145" s="1437"/>
    </row>
    <row r="146" spans="1:22" ht="24" customHeight="1">
      <c r="A146" s="1026">
        <f>IFERROR(VLOOKUP(E146,Préroulés_Hybride[],12,FALSE),"-")</f>
        <v>5</v>
      </c>
      <c r="B146" s="254" t="str">
        <f>IFERROR(VLOOKUP(E146,Préroulés_Hybride[],13,FALSE),"-")</f>
        <v>x</v>
      </c>
      <c r="C146" s="255">
        <f>IFERROR(VLOOKUP(E146,Préroulés_Hybride[],14,FALSE),"-")</f>
        <v>0.5</v>
      </c>
      <c r="D146" s="1027" t="str">
        <f>IFERROR(VLOOKUP(E146,Préroulés_Hybride[],15,FALSE),"-")</f>
        <v>g</v>
      </c>
      <c r="E146" s="500" t="s">
        <v>191</v>
      </c>
      <c r="F146" s="349" t="str">
        <f>IFERROR(VLOOKUP(E146,Préroulés_Hybride[],6,FALSE),"-")</f>
        <v>Broken Coast</v>
      </c>
      <c r="G146" s="706">
        <f>IFERROR(VLOOKUP(E146,Préroulés_Hybride[],17,FALSE),"-")</f>
        <v>30.2</v>
      </c>
      <c r="H146" s="707">
        <v>0.24</v>
      </c>
      <c r="I146" s="257" t="s">
        <v>42</v>
      </c>
      <c r="J146" s="1017" t="str">
        <f>IFERROR(VLOOKUP(E146,Préroulés_Hybride[],9,FALSE),"-")</f>
        <v>- / -</v>
      </c>
      <c r="K146" s="708" t="str">
        <f>IFERROR(VLOOKUP(E146,Préroulés_Hybride[],3,FALSE),"-")</f>
        <v>-</v>
      </c>
      <c r="N146" s="1435"/>
      <c r="O146" s="1436"/>
      <c r="P146" s="1436"/>
      <c r="Q146" s="1436"/>
      <c r="R146" s="1436"/>
      <c r="S146" s="1436"/>
      <c r="T146" s="1436"/>
      <c r="U146" s="1436"/>
      <c r="V146" s="1437"/>
    </row>
    <row r="147" spans="1:22" ht="24" customHeight="1">
      <c r="A147" s="1026">
        <f>IFERROR(VLOOKUP(E147,Préroulés_Hybride[],12,FALSE),"-")</f>
        <v>5</v>
      </c>
      <c r="B147" s="254" t="str">
        <f>IFERROR(VLOOKUP(E147,Préroulés_Hybride[],13,FALSE),"-")</f>
        <v>x</v>
      </c>
      <c r="C147" s="255">
        <f>IFERROR(VLOOKUP(E147,Préroulés_Hybride[],14,FALSE),"-")</f>
        <v>0.5</v>
      </c>
      <c r="D147" s="1027" t="str">
        <f>IFERROR(VLOOKUP(E147,Préroulés_Hybride[],15,FALSE),"-")</f>
        <v>g</v>
      </c>
      <c r="E147" s="500" t="s">
        <v>192</v>
      </c>
      <c r="F147" s="349" t="str">
        <f>IFERROR(VLOOKUP(E147,Préroulés_Hybride[],6,FALSE),"-")</f>
        <v>QcGoldtech</v>
      </c>
      <c r="G147" s="706">
        <f>IFERROR(VLOOKUP(E147,Préroulés_Hybride[],17,FALSE),"-")</f>
        <v>20</v>
      </c>
      <c r="H147" s="707">
        <v>0.22</v>
      </c>
      <c r="I147" s="257" t="s">
        <v>42</v>
      </c>
      <c r="J147" s="1017" t="str">
        <f>IFERROR(VLOOKUP(E147,Préroulés_Hybride[],9,FALSE),"-")</f>
        <v>Floral / Fruité</v>
      </c>
      <c r="K147" s="708" t="str">
        <f>IFERROR(VLOOKUP(E147,Préroulés_Hybride[],3,FALSE),"-")</f>
        <v>Qc</v>
      </c>
      <c r="N147" s="1435"/>
      <c r="O147" s="1436"/>
      <c r="P147" s="1436"/>
      <c r="Q147" s="1436"/>
      <c r="R147" s="1436"/>
      <c r="S147" s="1436"/>
      <c r="T147" s="1436"/>
      <c r="U147" s="1436"/>
      <c r="V147" s="1437"/>
    </row>
    <row r="148" spans="1:22" ht="24" customHeight="1">
      <c r="A148" s="1026">
        <f>IFERROR(VLOOKUP(E148,Préroulés_Hybride[],12,FALSE),"-")</f>
        <v>5</v>
      </c>
      <c r="B148" s="254" t="str">
        <f>IFERROR(VLOOKUP(E148,Préroulés_Hybride[],13,FALSE),"-")</f>
        <v>x</v>
      </c>
      <c r="C148" s="255">
        <f>IFERROR(VLOOKUP(E148,Préroulés_Hybride[],14,FALSE),"-")</f>
        <v>0.5</v>
      </c>
      <c r="D148" s="1027" t="str">
        <f>IFERROR(VLOOKUP(E148,Préroulés_Hybride[],15,FALSE),"-")</f>
        <v>g</v>
      </c>
      <c r="E148" s="500" t="s">
        <v>194</v>
      </c>
      <c r="F148" s="303" t="str">
        <f>IFERROR(VLOOKUP(E148,Préroulés_Hybride[],6,FALSE),"-")</f>
        <v>MicroCannabi</v>
      </c>
      <c r="G148" s="1028">
        <f>IFERROR(VLOOKUP(E148,Préroulés_Hybride[],17,FALSE),"-")</f>
        <v>25</v>
      </c>
      <c r="H148" s="707">
        <v>0.1</v>
      </c>
      <c r="I148" s="257">
        <v>0.12</v>
      </c>
      <c r="J148" s="1029" t="str">
        <f>IFERROR(VLOOKUP(E148,Préroulés_Hybride[],9,FALSE),"-")</f>
        <v>- / -</v>
      </c>
      <c r="K148" s="708" t="str">
        <f>IFERROR(VLOOKUP(E148,Préroulés_Hybride[],3,FALSE),"-")</f>
        <v>Qc</v>
      </c>
      <c r="N148" s="1435"/>
      <c r="O148" s="1436"/>
      <c r="P148" s="1436"/>
      <c r="Q148" s="1436"/>
      <c r="R148" s="1436"/>
      <c r="S148" s="1436"/>
      <c r="T148" s="1436"/>
      <c r="U148" s="1436"/>
      <c r="V148" s="1437"/>
    </row>
    <row r="149" spans="1:22" ht="24" customHeight="1">
      <c r="A149" s="1026">
        <f>IFERROR(VLOOKUP(E149,Préroulés_Hybride[],12,FALSE),"-")</f>
        <v>5</v>
      </c>
      <c r="B149" s="254" t="str">
        <f>IFERROR(VLOOKUP(E149,Préroulés_Hybride[],13,FALSE),"-")</f>
        <v>x</v>
      </c>
      <c r="C149" s="255">
        <f>IFERROR(VLOOKUP(E149,Préroulés_Hybride[],14,FALSE),"-")</f>
        <v>0.5</v>
      </c>
      <c r="D149" s="1027" t="str">
        <f>IFERROR(VLOOKUP(E149,Préroulés_Hybride[],15,FALSE),"-")</f>
        <v>g</v>
      </c>
      <c r="E149" s="500" t="s">
        <v>110</v>
      </c>
      <c r="F149" s="303" t="str">
        <f>IFERROR(VLOOKUP(E149,Préroulés_Hybride[],6,FALSE),"-")</f>
        <v>Orchid</v>
      </c>
      <c r="G149" s="788">
        <f>IFERROR(VLOOKUP(E149,Préroulés_Hybride[],17,FALSE),"-")</f>
        <v>23</v>
      </c>
      <c r="H149" s="707">
        <v>7.0000000000000007E-2</v>
      </c>
      <c r="I149" s="257">
        <v>0.1</v>
      </c>
      <c r="J149" s="1029" t="str">
        <f>IFERROR(VLOOKUP(E149,Préroulés_Hybride[],9,FALSE),"-")</f>
        <v>Fruité / Sucré</v>
      </c>
      <c r="K149" s="708" t="str">
        <f>IFERROR(VLOOKUP(E149,Préroulés_Hybride[],3,FALSE),"-")</f>
        <v>Qc</v>
      </c>
      <c r="N149" s="1435"/>
      <c r="O149" s="1436"/>
      <c r="P149" s="1436"/>
      <c r="Q149" s="1436"/>
      <c r="R149" s="1436"/>
      <c r="S149" s="1436"/>
      <c r="T149" s="1436"/>
      <c r="U149" s="1436"/>
      <c r="V149" s="1437"/>
    </row>
    <row r="150" spans="1:22" ht="24" customHeight="1">
      <c r="A150" s="1026">
        <f>IFERROR(VLOOKUP(E150,Préroulés_Hybride[],12,FALSE),"-")</f>
        <v>3</v>
      </c>
      <c r="B150" s="254" t="str">
        <f>IFERROR(VLOOKUP(E150,Préroulés_Hybride[],13,FALSE),"-")</f>
        <v>x</v>
      </c>
      <c r="C150" s="255">
        <f>IFERROR(VLOOKUP(E150,Préroulés_Hybride[],14,FALSE),"-")</f>
        <v>0.66</v>
      </c>
      <c r="D150" s="1027" t="str">
        <f>IFERROR(VLOOKUP(E150,Préroulés_Hybride[],15,FALSE),"-")</f>
        <v>g</v>
      </c>
      <c r="E150" s="500" t="s">
        <v>186</v>
      </c>
      <c r="F150" s="303" t="str">
        <f>IFERROR(VLOOKUP(E150,Préroulés_Hybride[],6,FALSE),"-")</f>
        <v>Green Joy</v>
      </c>
      <c r="G150" s="788">
        <f>IFERROR(VLOOKUP(E150,Préroulés_Hybride[],17,FALSE),"-")</f>
        <v>19.899999999999999</v>
      </c>
      <c r="H150" s="707">
        <v>0.09</v>
      </c>
      <c r="I150" s="257">
        <v>0.14000000000000001</v>
      </c>
      <c r="J150" s="1029" t="str">
        <f>IFERROR(VLOOKUP(E150,Préroulés_Hybride[],9,FALSE),"-")</f>
        <v>- / -</v>
      </c>
      <c r="K150" s="708" t="str">
        <f>IFERROR(VLOOKUP(E150,Préroulés_Hybride[],3,FALSE),"-")</f>
        <v>Qc</v>
      </c>
      <c r="N150" s="1435"/>
      <c r="O150" s="1436"/>
      <c r="P150" s="1436"/>
      <c r="Q150" s="1436"/>
      <c r="R150" s="1436"/>
      <c r="S150" s="1436"/>
      <c r="T150" s="1436"/>
      <c r="U150" s="1436"/>
      <c r="V150" s="1437"/>
    </row>
    <row r="151" spans="1:22" ht="24" customHeight="1">
      <c r="A151" s="1026">
        <f>IFERROR(VLOOKUP(E151,Préroulés_Hybride[],12,FALSE),"-")</f>
        <v>5</v>
      </c>
      <c r="B151" s="254" t="str">
        <f>IFERROR(VLOOKUP(E151,Préroulés_Hybride[],13,FALSE),"-")</f>
        <v>x</v>
      </c>
      <c r="C151" s="255">
        <f>IFERROR(VLOOKUP(E151,Préroulés_Hybride[],14,FALSE),"-")</f>
        <v>0.5</v>
      </c>
      <c r="D151" s="1027" t="str">
        <f>IFERROR(VLOOKUP(E151,Préroulés_Hybride[],15,FALSE),"-")</f>
        <v>g</v>
      </c>
      <c r="E151" s="500" t="s">
        <v>231</v>
      </c>
      <c r="F151" s="349" t="str">
        <f>IFERROR(VLOOKUP(E151,Préroulés_Hybride[],6,FALSE),"-")</f>
        <v>The Green Organic Dutchman</v>
      </c>
      <c r="G151" s="706">
        <f>IFERROR(VLOOKUP(E151,Préroulés_Hybride[],17,FALSE),"-")</f>
        <v>19.899999999999999</v>
      </c>
      <c r="H151" s="707">
        <v>0.06</v>
      </c>
      <c r="I151" s="257">
        <v>0.11</v>
      </c>
      <c r="J151" s="1017" t="str">
        <f>IFERROR(VLOOKUP(E151,Préroulés_Hybride[],9,FALSE),"-")</f>
        <v>Citronné / Moufette</v>
      </c>
      <c r="K151" s="708" t="str">
        <f>IFERROR(VLOOKUP(E151,Préroulés_Hybride[],3,FALSE),"-")</f>
        <v>-</v>
      </c>
      <c r="N151" s="1435"/>
      <c r="O151" s="1436"/>
      <c r="P151" s="1436"/>
      <c r="Q151" s="1436"/>
      <c r="R151" s="1436"/>
      <c r="S151" s="1436"/>
      <c r="T151" s="1436"/>
      <c r="U151" s="1436"/>
      <c r="V151" s="1437"/>
    </row>
    <row r="152" spans="1:22" ht="24" customHeight="1">
      <c r="A152" s="1026">
        <f>IFERROR(VLOOKUP(E152,Préroulés_Hybride[],12,FALSE),"-")</f>
        <v>5</v>
      </c>
      <c r="B152" s="254" t="str">
        <f>IFERROR(VLOOKUP(E152,Préroulés_Hybride[],13,FALSE),"-")</f>
        <v>x</v>
      </c>
      <c r="C152" s="255">
        <f>IFERROR(VLOOKUP(E152,Préroulés_Hybride[],14,FALSE),"-")</f>
        <v>0.5</v>
      </c>
      <c r="D152" s="1027" t="str">
        <f>IFERROR(VLOOKUP(E152,Préroulés_Hybride[],15,FALSE),"-")</f>
        <v>g</v>
      </c>
      <c r="E152" s="500" t="s">
        <v>195</v>
      </c>
      <c r="F152" s="303" t="str">
        <f>IFERROR(VLOOKUP(E152,Préroulés_Hybride[],6,FALSE),"-")</f>
        <v>Lunaire</v>
      </c>
      <c r="G152" s="788">
        <f>IFERROR(VLOOKUP(E152,Préroulés_Hybride[],17,FALSE),"-")</f>
        <v>24</v>
      </c>
      <c r="H152" s="257" t="s">
        <v>42</v>
      </c>
      <c r="I152" s="257">
        <v>0.11</v>
      </c>
      <c r="J152" s="1029" t="str">
        <f>IFERROR(VLOOKUP(E152,Préroulés_Hybride[],9,FALSE),"-")</f>
        <v>Floral / Fruité</v>
      </c>
      <c r="K152" s="708" t="str">
        <f>IFERROR(VLOOKUP(E152,Préroulés_Hybride[],3,FALSE),"-")</f>
        <v>Qc</v>
      </c>
      <c r="N152" s="1435"/>
      <c r="O152" s="1436"/>
      <c r="P152" s="1436"/>
      <c r="Q152" s="1436"/>
      <c r="R152" s="1436"/>
      <c r="S152" s="1436"/>
      <c r="T152" s="1436"/>
      <c r="U152" s="1436"/>
      <c r="V152" s="1437"/>
    </row>
    <row r="153" spans="1:22" ht="24" customHeight="1">
      <c r="A153" s="1026">
        <f>IFERROR(VLOOKUP(E153,Préroulés_Hybride[],12,FALSE),"-")</f>
        <v>7</v>
      </c>
      <c r="B153" s="254" t="str">
        <f>IFERROR(VLOOKUP(E153,Préroulés_Hybride[],13,FALSE),"-")</f>
        <v>x</v>
      </c>
      <c r="C153" s="255">
        <f>IFERROR(VLOOKUP(E153,Préroulés_Hybride[],14,FALSE),"-")</f>
        <v>0.5</v>
      </c>
      <c r="D153" s="1027" t="str">
        <f>IFERROR(VLOOKUP(E153,Préroulés_Hybride[],15,FALSE),"-")</f>
        <v>g</v>
      </c>
      <c r="E153" s="500" t="s">
        <v>196</v>
      </c>
      <c r="F153" s="303" t="str">
        <f>IFERROR(VLOOKUP(E153,Préroulés_Hybride[],6,FALSE),"-")</f>
        <v>Sheeesh!</v>
      </c>
      <c r="G153" s="788">
        <f>IFERROR(VLOOKUP(E153,Préroulés_Hybride[],17,FALSE),"-")</f>
        <v>25</v>
      </c>
      <c r="H153" s="707">
        <v>0.27</v>
      </c>
      <c r="I153" s="257" t="s">
        <v>42</v>
      </c>
      <c r="J153" s="1029" t="str">
        <f>IFERROR(VLOOKUP(E153,Préroulés_Hybride[],9,FALSE),"-")</f>
        <v>Fruité / Citronné</v>
      </c>
      <c r="K153" s="708" t="str">
        <f>IFERROR(VLOOKUP(E153,Préroulés_Hybride[],3,FALSE),"-")</f>
        <v>Qc</v>
      </c>
      <c r="N153" s="1435"/>
      <c r="O153" s="1436"/>
      <c r="P153" s="1436"/>
      <c r="Q153" s="1436"/>
      <c r="R153" s="1436"/>
      <c r="S153" s="1436"/>
      <c r="T153" s="1436"/>
      <c r="U153" s="1436"/>
      <c r="V153" s="1437"/>
    </row>
    <row r="154" spans="1:22" ht="24" customHeight="1">
      <c r="A154" s="1026">
        <f>IFERROR(VLOOKUP(E154,Préroulés_Hybride[],12,FALSE),"-")</f>
        <v>7</v>
      </c>
      <c r="B154" s="254" t="str">
        <f>IFERROR(VLOOKUP(E154,Préroulés_Hybride[],13,FALSE),"-")</f>
        <v>x</v>
      </c>
      <c r="C154" s="255">
        <f>IFERROR(VLOOKUP(E154,Préroulés_Hybride[],14,FALSE),"-")</f>
        <v>0.5</v>
      </c>
      <c r="D154" s="1027" t="str">
        <f>IFERROR(VLOOKUP(E154,Préroulés_Hybride[],15,FALSE),"-")</f>
        <v>g</v>
      </c>
      <c r="E154" s="500" t="s">
        <v>198</v>
      </c>
      <c r="F154" s="303" t="str">
        <f>IFERROR(VLOOKUP(E154,Préroulés_Hybride[],6,FALSE),"-")</f>
        <v>Équilibre</v>
      </c>
      <c r="G154" s="788">
        <f>IFERROR(VLOOKUP(E154,Préroulés_Hybride[],17,FALSE),"-")</f>
        <v>24</v>
      </c>
      <c r="H154" s="257" t="s">
        <v>42</v>
      </c>
      <c r="I154" s="257">
        <v>0.11</v>
      </c>
      <c r="J154" s="1029" t="str">
        <f>IFERROR(VLOOKUP(E154,Préroulés_Hybride[],9,FALSE),"-")</f>
        <v>- / -</v>
      </c>
      <c r="K154" s="708" t="str">
        <f>IFERROR(VLOOKUP(E154,Préroulés_Hybride[],3,FALSE),"-")</f>
        <v>Qc</v>
      </c>
      <c r="N154" s="1435"/>
      <c r="O154" s="1436"/>
      <c r="P154" s="1436"/>
      <c r="Q154" s="1436"/>
      <c r="R154" s="1436"/>
      <c r="S154" s="1436"/>
      <c r="T154" s="1436"/>
      <c r="U154" s="1436"/>
      <c r="V154" s="1437"/>
    </row>
    <row r="155" spans="1:22" ht="24" customHeight="1">
      <c r="A155" s="1026">
        <f>IFERROR(VLOOKUP(E155,Préroulés_Hybride[],12,FALSE),"-")</f>
        <v>7</v>
      </c>
      <c r="B155" s="254" t="str">
        <f>IFERROR(VLOOKUP(E155,Préroulés_Hybride[],13,FALSE),"-")</f>
        <v>x</v>
      </c>
      <c r="C155" s="255">
        <f>IFERROR(VLOOKUP(E155,Préroulés_Hybride[],14,FALSE),"-")</f>
        <v>0.5</v>
      </c>
      <c r="D155" s="1027" t="str">
        <f>IFERROR(VLOOKUP(E155,Préroulés_Hybride[],15,FALSE),"-")</f>
        <v>g</v>
      </c>
      <c r="E155" s="500" t="s">
        <v>197</v>
      </c>
      <c r="F155" s="303" t="str">
        <f>IFERROR(VLOOKUP(E155,Préroulés_Hybride[],6,FALSE),"-")</f>
        <v>Sheeesh!</v>
      </c>
      <c r="G155" s="788">
        <f>IFERROR(VLOOKUP(E155,Préroulés_Hybride[],17,FALSE),"-")</f>
        <v>25</v>
      </c>
      <c r="H155" s="707">
        <v>0.28000000000000003</v>
      </c>
      <c r="I155" s="257" t="s">
        <v>42</v>
      </c>
      <c r="J155" s="1029" t="str">
        <f>IFERROR(VLOOKUP(E155,Préroulés_Hybride[],9,FALSE),"-")</f>
        <v>Diesel / Mouffette</v>
      </c>
      <c r="K155" s="708" t="str">
        <f>IFERROR(VLOOKUP(E155,Préroulés_Hybride[],3,FALSE),"-")</f>
        <v>Qc</v>
      </c>
      <c r="N155" s="1435"/>
      <c r="O155" s="1436"/>
      <c r="P155" s="1436"/>
      <c r="Q155" s="1436"/>
      <c r="R155" s="1436"/>
      <c r="S155" s="1436"/>
      <c r="T155" s="1436"/>
      <c r="U155" s="1436"/>
      <c r="V155" s="1437"/>
    </row>
    <row r="156" spans="1:22" ht="24" customHeight="1">
      <c r="A156" s="1026">
        <f>IFERROR(VLOOKUP(E156,Préroulés_Hybride[],12,FALSE),"-")</f>
        <v>8</v>
      </c>
      <c r="B156" s="254" t="str">
        <f>IFERROR(VLOOKUP(E156,Préroulés_Hybride[],13,FALSE),"-")</f>
        <v>x</v>
      </c>
      <c r="C156" s="255">
        <f>IFERROR(VLOOKUP(E156,Préroulés_Hybride[],14,FALSE),"-")</f>
        <v>0.7</v>
      </c>
      <c r="D156" s="1027" t="str">
        <f>IFERROR(VLOOKUP(E156,Préroulés_Hybride[],15,FALSE),"-")</f>
        <v>g</v>
      </c>
      <c r="E156" s="500" t="s">
        <v>199</v>
      </c>
      <c r="F156" s="349" t="str">
        <f>IFERROR(VLOOKUP(E156,Préroulés_Hybride[],6,FALSE),"-")</f>
        <v>Irony</v>
      </c>
      <c r="G156" s="706">
        <f>IFERROR(VLOOKUP(E156,Préroulés_Hybride[],17,FALSE),"-")</f>
        <v>45</v>
      </c>
      <c r="H156" s="707">
        <v>0.21</v>
      </c>
      <c r="I156" s="257" t="s">
        <v>42</v>
      </c>
      <c r="J156" s="1017" t="str">
        <f>IFERROR(VLOOKUP(E156,Préroulés_Hybride[],9,FALSE),"-")</f>
        <v>Sucré / -</v>
      </c>
      <c r="K156" s="708" t="str">
        <f>IFERROR(VLOOKUP(E156,Préroulés_Hybride[],3,FALSE),"-")</f>
        <v>Qc</v>
      </c>
      <c r="N156" s="1435"/>
      <c r="O156" s="1436"/>
      <c r="P156" s="1436"/>
      <c r="Q156" s="1436"/>
      <c r="R156" s="1436"/>
      <c r="S156" s="1436"/>
      <c r="T156" s="1436"/>
      <c r="U156" s="1436"/>
      <c r="V156" s="1437"/>
    </row>
    <row r="157" spans="1:22" ht="24" customHeight="1">
      <c r="A157" s="1026">
        <f>IFERROR(VLOOKUP(E157,Préroulés_Hybride[],12,FALSE),"-")</f>
        <v>5</v>
      </c>
      <c r="B157" s="254" t="str">
        <f>IFERROR(VLOOKUP(E157,Préroulés_Hybride[],13,FALSE),"-")</f>
        <v>x</v>
      </c>
      <c r="C157" s="255">
        <f>IFERROR(VLOOKUP(E157,Préroulés_Hybride[],14,FALSE),"-")</f>
        <v>0.5</v>
      </c>
      <c r="D157" s="1027" t="str">
        <f>IFERROR(VLOOKUP(E157,Préroulés_Hybride[],15,FALSE),"-")</f>
        <v>g</v>
      </c>
      <c r="E157" s="500" t="s">
        <v>193</v>
      </c>
      <c r="F157" s="349" t="str">
        <f>IFERROR(VLOOKUP(E157,Préroulés_Hybride[],6,FALSE),"-")</f>
        <v>Clem &amp; Co</v>
      </c>
      <c r="G157" s="706">
        <f>IFERROR(VLOOKUP(E157,Préroulés_Hybride[],17,FALSE),"-")</f>
        <v>22.8</v>
      </c>
      <c r="H157" s="707">
        <v>0.09</v>
      </c>
      <c r="I157" s="257">
        <v>0.14000000000000001</v>
      </c>
      <c r="J157" s="1017" t="str">
        <f>IFERROR(VLOOKUP(E157,Préroulés_Hybride[],9,FALSE),"-")</f>
        <v>Fruité / Floral</v>
      </c>
      <c r="K157" s="708" t="str">
        <f>IFERROR(VLOOKUP(E157,Préroulés_Hybride[],3,FALSE),"-")</f>
        <v>Qc</v>
      </c>
      <c r="N157" s="1435"/>
      <c r="O157" s="1436"/>
      <c r="P157" s="1436"/>
      <c r="Q157" s="1436"/>
      <c r="R157" s="1436"/>
      <c r="S157" s="1436"/>
      <c r="T157" s="1436"/>
      <c r="U157" s="1436"/>
      <c r="V157" s="1437"/>
    </row>
    <row r="158" spans="1:22" ht="24" customHeight="1">
      <c r="A158" s="1026">
        <f>IFERROR(VLOOKUP(E158,Préroulés_Hybride[],12,FALSE),"-")</f>
        <v>10</v>
      </c>
      <c r="B158" s="254" t="str">
        <f>IFERROR(VLOOKUP(E158,Préroulés_Hybride[],13,FALSE),"-")</f>
        <v>x</v>
      </c>
      <c r="C158" s="255">
        <f>IFERROR(VLOOKUP(E158,Préroulés_Hybride[],14,FALSE),"-")</f>
        <v>0.35</v>
      </c>
      <c r="D158" s="1027" t="str">
        <f>IFERROR(VLOOKUP(E158,Préroulés_Hybride[],15,FALSE),"-")</f>
        <v>g</v>
      </c>
      <c r="E158" s="500" t="s">
        <v>200</v>
      </c>
      <c r="F158" s="303" t="str">
        <f>IFERROR(VLOOKUP(E158,Préroulés_Hybride[],6,FALSE),"-")</f>
        <v>Solei</v>
      </c>
      <c r="G158" s="1028">
        <f>IFERROR(VLOOKUP(E158,Préroulés_Hybride[],17,FALSE),"-")</f>
        <v>23.1</v>
      </c>
      <c r="H158" s="707">
        <v>7.0000000000000007E-2</v>
      </c>
      <c r="I158" s="257">
        <v>0.08</v>
      </c>
      <c r="J158" s="1029" t="str">
        <f>IFERROR(VLOOKUP(E158,Préroulés_Hybride[],9,FALSE),"-")</f>
        <v>Boisé / -</v>
      </c>
      <c r="K158" s="430" t="str">
        <f>IFERROR(VLOOKUP(E158,Préroulés_Hybride[],3,FALSE),"-")</f>
        <v>-</v>
      </c>
      <c r="N158" s="1435"/>
      <c r="O158" s="1436"/>
      <c r="P158" s="1436"/>
      <c r="Q158" s="1436"/>
      <c r="R158" s="1436"/>
      <c r="S158" s="1436"/>
      <c r="T158" s="1436"/>
      <c r="U158" s="1436"/>
      <c r="V158" s="1437"/>
    </row>
    <row r="159" spans="1:22" ht="24" customHeight="1">
      <c r="A159" s="1026">
        <f>IFERROR(VLOOKUP(E159,Préroulés_Hybride[],12,FALSE),"-")</f>
        <v>12</v>
      </c>
      <c r="B159" s="254" t="str">
        <f>IFERROR(VLOOKUP(E159,Préroulés_Hybride[],13,FALSE),"-")</f>
        <v>x</v>
      </c>
      <c r="C159" s="255">
        <f>IFERROR(VLOOKUP(E159,Préroulés_Hybride[],14,FALSE),"-")</f>
        <v>0.3</v>
      </c>
      <c r="D159" s="1027" t="str">
        <f>IFERROR(VLOOKUP(E159,Préroulés_Hybride[],15,FALSE),"-")</f>
        <v>g</v>
      </c>
      <c r="E159" s="500" t="s">
        <v>201</v>
      </c>
      <c r="F159" s="303" t="str">
        <f>IFERROR(VLOOKUP(E159,Préroulés_Hybride[],6,FALSE),"-")</f>
        <v>5 Points Cannabis</v>
      </c>
      <c r="G159" s="788">
        <f>IFERROR(VLOOKUP(E159,Préroulés_Hybride[],17,FALSE),"-")</f>
        <v>38.799999999999997</v>
      </c>
      <c r="H159" s="707" t="s">
        <v>233</v>
      </c>
      <c r="I159" s="257" t="s">
        <v>42</v>
      </c>
      <c r="J159" s="1029" t="str">
        <f>IFERROR(VLOOKUP(E159,Préroulés_Hybride[],9,FALSE),"-")</f>
        <v>- / -</v>
      </c>
      <c r="K159" s="430" t="str">
        <f>IFERROR(VLOOKUP(E159,Préroulés_Hybride[],3,FALSE),"-")</f>
        <v>Qc</v>
      </c>
      <c r="N159" s="1435"/>
      <c r="O159" s="1436"/>
      <c r="P159" s="1436"/>
      <c r="Q159" s="1436"/>
      <c r="R159" s="1436"/>
      <c r="S159" s="1436"/>
      <c r="T159" s="1436"/>
      <c r="U159" s="1436"/>
      <c r="V159" s="1437"/>
    </row>
    <row r="160" spans="1:22" ht="24" customHeight="1">
      <c r="A160" s="1026">
        <f>IFERROR(VLOOKUP(E160,Préroulés_Hybride[],12,FALSE),"-")</f>
        <v>30</v>
      </c>
      <c r="B160" s="254" t="str">
        <f>IFERROR(VLOOKUP(E160,Préroulés_Hybride[],13,FALSE),"-")</f>
        <v>x</v>
      </c>
      <c r="C160" s="255">
        <f>IFERROR(VLOOKUP(E160,Préroulés_Hybride[],14,FALSE),"-")</f>
        <v>0.35</v>
      </c>
      <c r="D160" s="1027" t="str">
        <f>IFERROR(VLOOKUP(E160,Préroulés_Hybride[],15,FALSE),"-")</f>
        <v>g</v>
      </c>
      <c r="E160" s="500" t="s">
        <v>203</v>
      </c>
      <c r="F160" s="303" t="str">
        <f>IFERROR(VLOOKUP(E160,Préroulés_Hybride[],6,FALSE),"-")</f>
        <v>Lunaire</v>
      </c>
      <c r="G160" s="1028">
        <f>IFERROR(VLOOKUP(E160,Préroulés_Hybride[],17,FALSE),"-")</f>
        <v>84</v>
      </c>
      <c r="H160" s="257" t="s">
        <v>42</v>
      </c>
      <c r="I160" s="257">
        <v>0.1</v>
      </c>
      <c r="J160" s="1029" t="str">
        <f>IFERROR(VLOOKUP(E160,Préroulés_Hybride[],9,FALSE),"-")</f>
        <v>- / -</v>
      </c>
      <c r="K160" s="708" t="str">
        <f>IFERROR(VLOOKUP(E160,Préroulés_Hybride[],3,FALSE),"-")</f>
        <v>Qc</v>
      </c>
      <c r="N160" s="1435"/>
      <c r="O160" s="1436"/>
      <c r="P160" s="1436"/>
      <c r="Q160" s="1436"/>
      <c r="R160" s="1436"/>
      <c r="S160" s="1436"/>
      <c r="T160" s="1436"/>
      <c r="U160" s="1436"/>
      <c r="V160" s="1437"/>
    </row>
    <row r="161" spans="1:22" ht="24" customHeight="1">
      <c r="A161" s="1026">
        <f>IFERROR(VLOOKUP(E161,Préroulés_Hybride[],12,FALSE),"-")</f>
        <v>56</v>
      </c>
      <c r="B161" s="254" t="str">
        <f>IFERROR(VLOOKUP(E161,Préroulés_Hybride[],13,FALSE),"-")</f>
        <v>x</v>
      </c>
      <c r="C161" s="255">
        <f>IFERROR(VLOOKUP(E161,Préroulés_Hybride[],14,FALSE),"-")</f>
        <v>0.5</v>
      </c>
      <c r="D161" s="1027" t="str">
        <f>IFERROR(VLOOKUP(E161,Préroulés_Hybride[],15,FALSE),"-")</f>
        <v>g</v>
      </c>
      <c r="E161" s="500" t="s">
        <v>204</v>
      </c>
      <c r="F161" s="349" t="str">
        <f>IFERROR(VLOOKUP(E161,Préroulés_Hybride[],6,FALSE),"-")</f>
        <v>Pure Laine Cannabis</v>
      </c>
      <c r="G161" s="706">
        <f>IFERROR(VLOOKUP(E161,Préroulés_Hybride[],17,FALSE),"-")</f>
        <v>129.80000000000001</v>
      </c>
      <c r="H161" s="707">
        <v>0.21</v>
      </c>
      <c r="I161" s="257" t="s">
        <v>42</v>
      </c>
      <c r="J161" s="1017" t="str">
        <f>IFERROR(VLOOKUP(E161,Préroulés_Hybride[],9,FALSE),"-")</f>
        <v>- / -</v>
      </c>
      <c r="K161" s="708" t="str">
        <f>IFERROR(VLOOKUP(E161,Préroulés_Hybride[],3,FALSE),"-")</f>
        <v>Qc</v>
      </c>
      <c r="N161" s="1435"/>
      <c r="O161" s="1436"/>
      <c r="P161" s="1436"/>
      <c r="Q161" s="1436"/>
      <c r="R161" s="1436"/>
      <c r="S161" s="1436"/>
      <c r="T161" s="1436"/>
      <c r="U161" s="1436"/>
      <c r="V161" s="1437"/>
    </row>
    <row r="162" spans="1:22" ht="24" customHeight="1">
      <c r="N162" s="1435"/>
      <c r="O162" s="1436"/>
      <c r="P162" s="1436"/>
      <c r="Q162" s="1436"/>
      <c r="R162" s="1436"/>
      <c r="S162" s="1436"/>
      <c r="T162" s="1436"/>
      <c r="U162" s="1436"/>
      <c r="V162" s="1437"/>
    </row>
    <row r="163" spans="1:22" ht="24" customHeight="1">
      <c r="N163" s="1435"/>
      <c r="O163" s="1436"/>
      <c r="P163" s="1436"/>
      <c r="Q163" s="1436"/>
      <c r="R163" s="1436"/>
      <c r="S163" s="1436"/>
      <c r="T163" s="1436"/>
      <c r="U163" s="1436"/>
      <c r="V163" s="1437"/>
    </row>
    <row r="164" spans="1:22">
      <c r="N164" s="1435"/>
      <c r="O164" s="1436"/>
      <c r="P164" s="1436"/>
      <c r="Q164" s="1436"/>
      <c r="R164" s="1436"/>
      <c r="S164" s="1436"/>
      <c r="T164" s="1436"/>
      <c r="U164" s="1436"/>
      <c r="V164" s="1437"/>
    </row>
    <row r="165" spans="1:22">
      <c r="N165" s="1435"/>
      <c r="O165" s="1436"/>
      <c r="P165" s="1436"/>
      <c r="Q165" s="1436"/>
      <c r="R165" s="1436"/>
      <c r="S165" s="1436"/>
      <c r="T165" s="1436"/>
      <c r="U165" s="1436"/>
      <c r="V165" s="1437"/>
    </row>
    <row r="166" spans="1:22">
      <c r="N166" s="1435"/>
      <c r="O166" s="1436"/>
      <c r="P166" s="1436"/>
      <c r="Q166" s="1436"/>
      <c r="R166" s="1436"/>
      <c r="S166" s="1436"/>
      <c r="T166" s="1436"/>
      <c r="U166" s="1436"/>
      <c r="V166" s="1437"/>
    </row>
    <row r="167" spans="1:22">
      <c r="N167" s="1435"/>
      <c r="O167" s="1436"/>
      <c r="P167" s="1436"/>
      <c r="Q167" s="1436"/>
      <c r="R167" s="1436"/>
      <c r="S167" s="1436"/>
      <c r="T167" s="1436"/>
      <c r="U167" s="1436"/>
      <c r="V167" s="1437"/>
    </row>
    <row r="168" spans="1:22">
      <c r="N168" s="1435"/>
      <c r="O168" s="1436"/>
      <c r="P168" s="1436"/>
      <c r="Q168" s="1436"/>
      <c r="R168" s="1436"/>
      <c r="S168" s="1436"/>
      <c r="T168" s="1436"/>
      <c r="U168" s="1436"/>
      <c r="V168" s="1437"/>
    </row>
    <row r="169" spans="1:22">
      <c r="N169" s="1435"/>
      <c r="O169" s="1436"/>
      <c r="P169" s="1436"/>
      <c r="Q169" s="1436"/>
      <c r="R169" s="1436"/>
      <c r="S169" s="1436"/>
      <c r="T169" s="1436"/>
      <c r="U169" s="1436"/>
      <c r="V169" s="1437"/>
    </row>
    <row r="170" spans="1:22" ht="18" thickBot="1">
      <c r="N170" s="1438"/>
      <c r="O170" s="1439"/>
      <c r="P170" s="1439"/>
      <c r="Q170" s="1439"/>
      <c r="R170" s="1439"/>
      <c r="S170" s="1439"/>
      <c r="T170" s="1439"/>
      <c r="U170" s="1439"/>
      <c r="V170" s="1440"/>
    </row>
  </sheetData>
  <sheetProtection insertRows="0" insertHyperlinks="0" deleteRows="0" selectLockedCells="1" sort="0" pivotTables="0"/>
  <protectedRanges>
    <protectedRange algorithmName="SHA-512" hashValue="EJQYyeBZSh89+zRD9w3QZFGU3VSoYTrLWpUIfXvpQrwH93fvnq5bbkmNuYYi+gLN5SoTMLjD8zHKDAY46dtAFQ==" saltValue="lnvz9X6LZlrhw2cM4fixig==" spinCount="100000" sqref="E158:E161 E77:E115 H158:I161 K83:K115 H4:I34 E4:E34 H77:I115 H118:I157 E118:E157" name="Plage1"/>
  </protectedRanges>
  <mergeCells count="11">
    <mergeCell ref="N115:V118"/>
    <mergeCell ref="A116:K116"/>
    <mergeCell ref="A117:D117"/>
    <mergeCell ref="N120:V161"/>
    <mergeCell ref="N162:V170"/>
    <mergeCell ref="A2:K2"/>
    <mergeCell ref="A3:D3"/>
    <mergeCell ref="N3:V34"/>
    <mergeCell ref="N35:V101"/>
    <mergeCell ref="A75:K75"/>
    <mergeCell ref="A76:D76"/>
  </mergeCells>
  <dataValidations count="2">
    <dataValidation type="list" allowBlank="1" showInputMessage="1" showErrorMessage="1" sqref="C1" xr:uid="{CAE9EBF5-9047-4074-9513-B26822BB05E7}">
      <formula1>indica1</formula1>
    </dataValidation>
    <dataValidation type="list" allowBlank="1" showInputMessage="1" showErrorMessage="1" sqref="C35:C74 K3 E3:F3 K76 E76:F76 K117 E117:F117" xr:uid="{B8EE89C0-03AE-4607-8EE7-A8537784FDEB}">
      <formula1>sativa1</formula1>
    </dataValidation>
  </dataValidations>
  <printOptions horizontalCentered="1" verticalCentered="1"/>
  <pageMargins left="0.23622047244094502" right="0.23622047244094502" top="0" bottom="0" header="0.31496062992126" footer="0.31496062992126"/>
  <pageSetup scale="21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ou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571500</xdr:colOff>
                    <xdr:row>1</xdr:row>
                    <xdr:rowOff>38100</xdr:rowOff>
                  </from>
                  <to>
                    <xdr:col>9</xdr:col>
                    <xdr:colOff>95250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InsertRowFormulas" altText="Ajouter ligne">
                <anchor moveWithCells="1">
                  <from>
                    <xdr:col>7</xdr:col>
                    <xdr:colOff>514350</xdr:colOff>
                    <xdr:row>74</xdr:row>
                    <xdr:rowOff>38100</xdr:rowOff>
                  </from>
                  <to>
                    <xdr:col>9</xdr:col>
                    <xdr:colOff>180975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InsertRowFormulas" altText="Ajouter ligne">
                <anchor moveWithCells="1">
                  <from>
                    <xdr:col>7</xdr:col>
                    <xdr:colOff>638175</xdr:colOff>
                    <xdr:row>115</xdr:row>
                    <xdr:rowOff>38100</xdr:rowOff>
                  </from>
                  <to>
                    <xdr:col>9</xdr:col>
                    <xdr:colOff>571500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tri_indica_77096" altText="Ajouter ligne">
                <anchor moveWithCells="1">
                  <from>
                    <xdr:col>1</xdr:col>
                    <xdr:colOff>276225</xdr:colOff>
                    <xdr:row>1</xdr:row>
                    <xdr:rowOff>57150</xdr:rowOff>
                  </from>
                  <to>
                    <xdr:col>4</xdr:col>
                    <xdr:colOff>466725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tri_sat_77096" altText="Ajouter ligne">
                <anchor moveWithCells="1">
                  <from>
                    <xdr:col>0</xdr:col>
                    <xdr:colOff>85725</xdr:colOff>
                    <xdr:row>74</xdr:row>
                    <xdr:rowOff>47625</xdr:rowOff>
                  </from>
                  <to>
                    <xdr:col>4</xdr:col>
                    <xdr:colOff>180975</xdr:colOff>
                    <xdr:row>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tri_hyb_77096" altText="Ajouter ligne">
                <anchor moveWithCells="1">
                  <from>
                    <xdr:col>0</xdr:col>
                    <xdr:colOff>142875</xdr:colOff>
                    <xdr:row>115</xdr:row>
                    <xdr:rowOff>9525</xdr:rowOff>
                  </from>
                  <to>
                    <xdr:col>4</xdr:col>
                    <xdr:colOff>333375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imp_ind_77096" altText="Ajouter ligne">
                <anchor moveWithCells="1">
                  <from>
                    <xdr:col>9</xdr:col>
                    <xdr:colOff>1257300</xdr:colOff>
                    <xdr:row>1</xdr:row>
                    <xdr:rowOff>47625</xdr:rowOff>
                  </from>
                  <to>
                    <xdr:col>10</xdr:col>
                    <xdr:colOff>971550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IMPSAT77096" altText="Ajouter ligne">
                <anchor moveWithCells="1">
                  <from>
                    <xdr:col>9</xdr:col>
                    <xdr:colOff>1257300</xdr:colOff>
                    <xdr:row>74</xdr:row>
                    <xdr:rowOff>38100</xdr:rowOff>
                  </from>
                  <to>
                    <xdr:col>10</xdr:col>
                    <xdr:colOff>971550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IMPHYB77096" altText="Ajouter ligne">
                <anchor moveWithCells="1">
                  <from>
                    <xdr:col>9</xdr:col>
                    <xdr:colOff>1247775</xdr:colOff>
                    <xdr:row>115</xdr:row>
                    <xdr:rowOff>28575</xdr:rowOff>
                  </from>
                  <to>
                    <xdr:col>10</xdr:col>
                    <xdr:colOff>971550</xdr:colOff>
                    <xdr:row>116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E7DCEA6-D4A7-4966-8D9B-5B389ECE9697}">
          <x14:formula1>
            <xm:f>'Base Préroués'!$A$6:$A$69</xm:f>
          </x14:formula1>
          <xm:sqref>E78:E115</xm:sqref>
        </x14:dataValidation>
        <x14:dataValidation type="list" allowBlank="1" showInputMessage="1" showErrorMessage="1" xr:uid="{B29C8A05-7592-4B75-A32C-35585F29C890}">
          <x14:formula1>
            <xm:f>'Base Préroués'!$A$75:$A$136</xm:f>
          </x14:formula1>
          <xm:sqref>E5:E34</xm:sqref>
        </x14:dataValidation>
        <x14:dataValidation type="list" allowBlank="1" showInputMessage="1" showErrorMessage="1" xr:uid="{9FBD468E-B1CC-4F34-A95B-55107ADA2D7F}">
          <x14:formula1>
            <xm:f>'Base Préroués'!$A$143:$A$259</xm:f>
          </x14:formula1>
          <xm:sqref>E119:E161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2">
    <tabColor theme="0" tint="-0.499984740745262"/>
    <pageSetUpPr fitToPage="1"/>
  </sheetPr>
  <dimension ref="A1:R259"/>
  <sheetViews>
    <sheetView zoomScale="70" zoomScaleNormal="85" workbookViewId="0">
      <selection activeCell="Q13" sqref="Q13"/>
    </sheetView>
  </sheetViews>
  <sheetFormatPr baseColWidth="10" defaultColWidth="11.42578125" defaultRowHeight="15"/>
  <cols>
    <col min="1" max="1" width="29.28515625" style="552" customWidth="1"/>
    <col min="2" max="2" width="22.140625" style="552" bestFit="1" customWidth="1"/>
    <col min="3" max="3" width="21" style="552" customWidth="1"/>
    <col min="4" max="5" width="29.7109375" style="13" customWidth="1"/>
    <col min="6" max="6" width="28.140625" style="13" customWidth="1"/>
    <col min="7" max="7" width="24.140625" style="13" customWidth="1"/>
    <col min="8" max="8" width="21.42578125" style="13" customWidth="1"/>
    <col min="9" max="9" width="18" style="13" customWidth="1"/>
    <col min="10" max="10" width="15.140625" style="19" customWidth="1"/>
    <col min="11" max="11" width="13.42578125" style="13" customWidth="1"/>
    <col min="12" max="12" width="14.5703125" style="13" customWidth="1"/>
    <col min="13" max="13" width="14.5703125" style="19" customWidth="1"/>
    <col min="14" max="14" width="14.5703125" style="13" customWidth="1"/>
    <col min="15" max="15" width="15.7109375" customWidth="1"/>
    <col min="16" max="16" width="13.140625" customWidth="1"/>
    <col min="17" max="17" width="31.140625" customWidth="1"/>
    <col min="18" max="18" width="27.5703125" customWidth="1"/>
    <col min="19" max="19" width="17.140625" customWidth="1"/>
    <col min="20" max="20" width="24.5703125" customWidth="1"/>
  </cols>
  <sheetData>
    <row r="1" spans="1:17" ht="15.75" thickBot="1"/>
    <row r="2" spans="1:17" ht="15" customHeight="1">
      <c r="A2" s="1447" t="s">
        <v>243</v>
      </c>
      <c r="B2" s="1448"/>
      <c r="C2" s="1448"/>
      <c r="D2" s="1448"/>
      <c r="E2" s="1448"/>
      <c r="F2" s="1448"/>
      <c r="G2" s="1448"/>
      <c r="H2" s="1448"/>
      <c r="I2" s="1448"/>
      <c r="J2" s="1448"/>
      <c r="K2" s="1448"/>
      <c r="L2" s="1448"/>
      <c r="M2" s="1448"/>
      <c r="N2" s="1448"/>
      <c r="O2" s="1448"/>
      <c r="P2" s="1449"/>
    </row>
    <row r="3" spans="1:17" ht="15.75" customHeight="1" thickBot="1">
      <c r="A3" s="1450"/>
      <c r="B3" s="1451"/>
      <c r="C3" s="1451"/>
      <c r="D3" s="1451"/>
      <c r="E3" s="1451"/>
      <c r="F3" s="1451"/>
      <c r="G3" s="1451"/>
      <c r="H3" s="1451"/>
      <c r="I3" s="1451"/>
      <c r="J3" s="1451"/>
      <c r="K3" s="1451"/>
      <c r="L3" s="1451"/>
      <c r="M3" s="1451"/>
      <c r="N3" s="1451"/>
      <c r="O3" s="1451"/>
      <c r="P3" s="1452"/>
    </row>
    <row r="5" spans="1:17">
      <c r="A5" s="553" t="s">
        <v>29</v>
      </c>
      <c r="B5" s="553" t="s">
        <v>295</v>
      </c>
      <c r="C5" s="553" t="s">
        <v>296</v>
      </c>
      <c r="D5" s="11" t="s">
        <v>297</v>
      </c>
      <c r="E5" s="11" t="s">
        <v>298</v>
      </c>
      <c r="F5" s="11" t="s">
        <v>40</v>
      </c>
      <c r="G5" s="11" t="s">
        <v>299</v>
      </c>
      <c r="H5" s="11" t="s">
        <v>34</v>
      </c>
      <c r="I5" s="11" t="s">
        <v>300</v>
      </c>
      <c r="J5" s="24" t="s">
        <v>301</v>
      </c>
      <c r="K5" s="11" t="s">
        <v>36</v>
      </c>
      <c r="L5" s="11" t="s">
        <v>37</v>
      </c>
      <c r="M5" s="24" t="s">
        <v>38</v>
      </c>
      <c r="N5" s="35" t="s">
        <v>39</v>
      </c>
      <c r="O5" s="11" t="s">
        <v>302</v>
      </c>
      <c r="P5" s="11" t="s">
        <v>31</v>
      </c>
      <c r="Q5" s="11" t="s">
        <v>303</v>
      </c>
    </row>
    <row r="6" spans="1:17">
      <c r="A6" s="544" t="s">
        <v>160</v>
      </c>
      <c r="B6" s="544" t="s">
        <v>263</v>
      </c>
      <c r="C6" s="544" t="s">
        <v>304</v>
      </c>
      <c r="D6" s="544" t="s">
        <v>42</v>
      </c>
      <c r="E6" s="544" t="s">
        <v>160</v>
      </c>
      <c r="F6" s="544" t="s">
        <v>305</v>
      </c>
      <c r="G6" s="544" t="s">
        <v>306</v>
      </c>
      <c r="H6" s="544" t="str">
        <f>_xlfn.CONCAT(Préroulés_Sativa[[#This Row],[Arômes3]]," / ",Préroulés_Sativa[[#This Row],[Arômes2]])</f>
        <v>Sucré / Boisé</v>
      </c>
      <c r="I6" s="544" t="s">
        <v>307</v>
      </c>
      <c r="J6" s="545" t="s">
        <v>308</v>
      </c>
      <c r="K6" s="544">
        <v>5</v>
      </c>
      <c r="L6" s="544" t="s">
        <v>260</v>
      </c>
      <c r="M6" s="545">
        <v>0.5</v>
      </c>
      <c r="N6" s="546" t="s">
        <v>261</v>
      </c>
      <c r="O6" s="544" t="s">
        <v>309</v>
      </c>
      <c r="P6" s="562">
        <v>19.600000000000001</v>
      </c>
      <c r="Q6" s="544"/>
    </row>
    <row r="7" spans="1:17">
      <c r="A7" s="544" t="s">
        <v>63</v>
      </c>
      <c r="B7" s="544" t="s">
        <v>42</v>
      </c>
      <c r="C7" s="544" t="s">
        <v>304</v>
      </c>
      <c r="D7" s="544" t="s">
        <v>42</v>
      </c>
      <c r="E7" s="544" t="s">
        <v>63</v>
      </c>
      <c r="F7" s="544" t="s">
        <v>310</v>
      </c>
      <c r="G7" s="544" t="s">
        <v>311</v>
      </c>
      <c r="H7" s="544" t="str">
        <f>_xlfn.CONCAT(Préroulés_Sativa[[#This Row],[Arômes3]]," / ",Préroulés_Sativa[[#This Row],[Arômes2]])</f>
        <v>Citronné / Épicé</v>
      </c>
      <c r="I7" s="544" t="s">
        <v>312</v>
      </c>
      <c r="J7" s="545" t="s">
        <v>313</v>
      </c>
      <c r="K7" s="544">
        <v>3</v>
      </c>
      <c r="L7" s="544" t="s">
        <v>260</v>
      </c>
      <c r="M7" s="545">
        <v>0.5</v>
      </c>
      <c r="N7" s="546" t="s">
        <v>261</v>
      </c>
      <c r="O7" s="544" t="s">
        <v>309</v>
      </c>
      <c r="P7" s="562">
        <v>19.3</v>
      </c>
      <c r="Q7" s="544"/>
    </row>
    <row r="8" spans="1:17">
      <c r="A8" t="s">
        <v>225</v>
      </c>
      <c r="B8" t="s">
        <v>42</v>
      </c>
      <c r="C8" s="544" t="s">
        <v>304</v>
      </c>
      <c r="D8" s="544" t="s">
        <v>42</v>
      </c>
      <c r="E8" t="s">
        <v>314</v>
      </c>
      <c r="F8" t="s">
        <v>315</v>
      </c>
      <c r="G8" t="s">
        <v>42</v>
      </c>
      <c r="H8" s="544" t="str">
        <f>_xlfn.CONCAT(Préroulés_Sativa[[#This Row],[Arômes3]]," / ",Préroulés_Sativa[[#This Row],[Arômes2]])</f>
        <v>- / -</v>
      </c>
      <c r="I8" t="s">
        <v>42</v>
      </c>
      <c r="J8" t="s">
        <v>42</v>
      </c>
      <c r="K8">
        <v>14</v>
      </c>
      <c r="L8" s="544" t="s">
        <v>260</v>
      </c>
      <c r="M8">
        <v>0.5</v>
      </c>
      <c r="N8" s="546" t="s">
        <v>261</v>
      </c>
      <c r="O8" s="544" t="s">
        <v>309</v>
      </c>
      <c r="P8" s="859">
        <v>47</v>
      </c>
      <c r="Q8" s="544"/>
    </row>
    <row r="9" spans="1:17">
      <c r="A9" s="547" t="s">
        <v>149</v>
      </c>
      <c r="B9" s="544" t="s">
        <v>42</v>
      </c>
      <c r="C9" s="547" t="s">
        <v>304</v>
      </c>
      <c r="D9" s="544" t="s">
        <v>42</v>
      </c>
      <c r="E9" s="547" t="s">
        <v>149</v>
      </c>
      <c r="F9" s="547" t="s">
        <v>316</v>
      </c>
      <c r="G9" s="544" t="s">
        <v>317</v>
      </c>
      <c r="H9" s="544" t="s">
        <v>312</v>
      </c>
      <c r="I9" s="544" t="s">
        <v>318</v>
      </c>
      <c r="J9" s="504" t="s">
        <v>307</v>
      </c>
      <c r="K9" s="547">
        <v>3</v>
      </c>
      <c r="L9" s="544" t="s">
        <v>260</v>
      </c>
      <c r="M9" s="545">
        <v>0.5</v>
      </c>
      <c r="N9" s="544" t="s">
        <v>261</v>
      </c>
      <c r="O9" s="547" t="s">
        <v>319</v>
      </c>
      <c r="P9" s="563">
        <v>23.4</v>
      </c>
      <c r="Q9" s="544"/>
    </row>
    <row r="10" spans="1:17">
      <c r="A10" s="747" t="s">
        <v>320</v>
      </c>
      <c r="B10" s="544" t="s">
        <v>42</v>
      </c>
      <c r="C10" s="554" t="s">
        <v>304</v>
      </c>
      <c r="D10" s="554" t="s">
        <v>42</v>
      </c>
      <c r="E10" s="544" t="s">
        <v>321</v>
      </c>
      <c r="F10" s="748" t="s">
        <v>322</v>
      </c>
      <c r="G10" s="544" t="s">
        <v>306</v>
      </c>
      <c r="H10" s="544" t="str">
        <f>_xlfn.CONCAT(Préroulés_Sativa[[#This Row],[Arômes3]]," / ",Préroulés_Sativa[[#This Row],[Arômes2]])</f>
        <v>Fruité / Sucré</v>
      </c>
      <c r="I10" s="544" t="s">
        <v>323</v>
      </c>
      <c r="J10" s="545" t="s">
        <v>307</v>
      </c>
      <c r="K10" s="544">
        <v>3</v>
      </c>
      <c r="L10" s="554" t="s">
        <v>260</v>
      </c>
      <c r="M10" s="545">
        <v>0.5</v>
      </c>
      <c r="N10" s="546" t="s">
        <v>261</v>
      </c>
      <c r="O10" s="554" t="s">
        <v>319</v>
      </c>
      <c r="P10" s="749">
        <v>12</v>
      </c>
      <c r="Q10" s="544"/>
    </row>
    <row r="11" spans="1:17">
      <c r="A11" t="s">
        <v>247</v>
      </c>
      <c r="B11" t="s">
        <v>263</v>
      </c>
      <c r="C11" s="544" t="s">
        <v>304</v>
      </c>
      <c r="D11" s="544" t="s">
        <v>42</v>
      </c>
      <c r="E11" t="s">
        <v>324</v>
      </c>
      <c r="F11" t="s">
        <v>325</v>
      </c>
      <c r="G11" t="s">
        <v>306</v>
      </c>
      <c r="H11" s="544" t="str">
        <f>_xlfn.CONCAT(Préroulés_Sativa[[#This Row],[Arômes3]]," / ",Préroulés_Sativa[[#This Row],[Arômes2]])</f>
        <v>Terreux / Sucre</v>
      </c>
      <c r="I11" t="s">
        <v>326</v>
      </c>
      <c r="J11" t="s">
        <v>327</v>
      </c>
      <c r="K11">
        <v>2</v>
      </c>
      <c r="L11" s="544" t="s">
        <v>260</v>
      </c>
      <c r="M11">
        <v>1</v>
      </c>
      <c r="N11" s="546" t="s">
        <v>261</v>
      </c>
      <c r="O11" s="544" t="s">
        <v>309</v>
      </c>
      <c r="P11" s="859">
        <v>15</v>
      </c>
      <c r="Q11" s="544"/>
    </row>
    <row r="12" spans="1:17">
      <c r="A12" t="s">
        <v>217</v>
      </c>
      <c r="B12" t="s">
        <v>42</v>
      </c>
      <c r="C12" s="544" t="s">
        <v>304</v>
      </c>
      <c r="D12" s="544" t="s">
        <v>42</v>
      </c>
      <c r="E12" t="s">
        <v>328</v>
      </c>
      <c r="F12" t="s">
        <v>329</v>
      </c>
      <c r="G12" t="s">
        <v>317</v>
      </c>
      <c r="H12" s="544" t="str">
        <f>_xlfn.CONCAT(Préroulés_Sativa[[#This Row],[Arômes3]]," / ",Préroulés_Sativa[[#This Row],[Arômes2]])</f>
        <v>Fruité / -</v>
      </c>
      <c r="I12" t="s">
        <v>323</v>
      </c>
      <c r="J12" t="s">
        <v>42</v>
      </c>
      <c r="K12">
        <v>5</v>
      </c>
      <c r="L12" s="544" t="s">
        <v>260</v>
      </c>
      <c r="M12">
        <v>0.3</v>
      </c>
      <c r="N12" s="546" t="s">
        <v>261</v>
      </c>
      <c r="O12" s="544" t="s">
        <v>309</v>
      </c>
      <c r="P12" s="859">
        <v>23.4</v>
      </c>
      <c r="Q12" s="544"/>
    </row>
    <row r="13" spans="1:17">
      <c r="A13" s="689" t="s">
        <v>144</v>
      </c>
      <c r="B13" s="544" t="s">
        <v>42</v>
      </c>
      <c r="C13" s="544" t="s">
        <v>304</v>
      </c>
      <c r="D13" s="544" t="s">
        <v>42</v>
      </c>
      <c r="E13" s="544" t="s">
        <v>330</v>
      </c>
      <c r="F13" s="689" t="s">
        <v>331</v>
      </c>
      <c r="G13" s="544"/>
      <c r="H13" s="544" t="str">
        <f>_xlfn.CONCAT(Préroulés_Sativa[[#This Row],[Arômes3]]," / ",Préroulés_Sativa[[#This Row],[Arômes2]])</f>
        <v>Citronné / Fruité</v>
      </c>
      <c r="I13" s="544" t="s">
        <v>312</v>
      </c>
      <c r="J13" s="545" t="s">
        <v>323</v>
      </c>
      <c r="K13" s="693">
        <v>1</v>
      </c>
      <c r="L13" s="544" t="s">
        <v>260</v>
      </c>
      <c r="M13" s="545">
        <v>1</v>
      </c>
      <c r="N13" s="546" t="s">
        <v>261</v>
      </c>
      <c r="O13" s="544" t="s">
        <v>309</v>
      </c>
      <c r="P13" s="691">
        <v>7.9</v>
      </c>
      <c r="Q13" s="544"/>
    </row>
    <row r="14" spans="1:17">
      <c r="A14" t="s">
        <v>222</v>
      </c>
      <c r="B14" t="s">
        <v>42</v>
      </c>
      <c r="C14" s="544" t="s">
        <v>304</v>
      </c>
      <c r="D14" s="544" t="s">
        <v>42</v>
      </c>
      <c r="E14" t="s">
        <v>222</v>
      </c>
      <c r="F14" t="s">
        <v>332</v>
      </c>
      <c r="G14" t="s">
        <v>333</v>
      </c>
      <c r="H14" s="544" t="str">
        <f>_xlfn.CONCAT(Préroulés_Sativa[[#This Row],[Arômes3]]," / ",Préroulés_Sativa[[#This Row],[Arômes2]])</f>
        <v>Épicé / Fruité</v>
      </c>
      <c r="I14" t="s">
        <v>313</v>
      </c>
      <c r="J14" t="s">
        <v>323</v>
      </c>
      <c r="K14">
        <v>7</v>
      </c>
      <c r="L14" s="544" t="s">
        <v>260</v>
      </c>
      <c r="M14">
        <v>0.5</v>
      </c>
      <c r="N14" s="546" t="s">
        <v>261</v>
      </c>
      <c r="O14" s="544" t="s">
        <v>309</v>
      </c>
      <c r="P14" s="859">
        <v>31.1</v>
      </c>
      <c r="Q14" s="544"/>
    </row>
    <row r="15" spans="1:17">
      <c r="A15" s="544" t="s">
        <v>158</v>
      </c>
      <c r="B15" s="544" t="s">
        <v>263</v>
      </c>
      <c r="C15" s="544" t="s">
        <v>304</v>
      </c>
      <c r="D15" s="544" t="s">
        <v>42</v>
      </c>
      <c r="E15" s="544" t="s">
        <v>314</v>
      </c>
      <c r="F15" s="544" t="s">
        <v>334</v>
      </c>
      <c r="G15" s="544" t="s">
        <v>42</v>
      </c>
      <c r="H15" s="544" t="str">
        <f>_xlfn.CONCAT(Préroulés_Sativa[[#This Row],[Arômes3]]," / ",Préroulés_Sativa[[#This Row],[Arômes2]])</f>
        <v>- / -</v>
      </c>
      <c r="I15" s="544" t="s">
        <v>42</v>
      </c>
      <c r="J15" s="545" t="s">
        <v>42</v>
      </c>
      <c r="K15" s="544">
        <v>5</v>
      </c>
      <c r="L15" s="544" t="s">
        <v>260</v>
      </c>
      <c r="M15" s="545">
        <v>0.5</v>
      </c>
      <c r="N15" s="546" t="s">
        <v>261</v>
      </c>
      <c r="O15" s="544" t="s">
        <v>319</v>
      </c>
      <c r="P15" s="562">
        <v>20.9</v>
      </c>
      <c r="Q15" s="544"/>
    </row>
    <row r="16" spans="1:17">
      <c r="A16" t="s">
        <v>335</v>
      </c>
      <c r="B16" t="s">
        <v>263</v>
      </c>
      <c r="C16" s="544" t="s">
        <v>304</v>
      </c>
      <c r="D16" s="544" t="s">
        <v>42</v>
      </c>
      <c r="E16" t="s">
        <v>152</v>
      </c>
      <c r="F16" t="s">
        <v>336</v>
      </c>
      <c r="G16" t="s">
        <v>306</v>
      </c>
      <c r="H16" s="544" t="str">
        <f>_xlfn.CONCAT(Préroulés_Sativa[[#This Row],[Arômes3]]," / ",Préroulés_Sativa[[#This Row],[Arômes2]])</f>
        <v>Fruité / Épicé</v>
      </c>
      <c r="I16" t="s">
        <v>323</v>
      </c>
      <c r="J16" t="s">
        <v>313</v>
      </c>
      <c r="K16">
        <v>1</v>
      </c>
      <c r="L16" s="544" t="s">
        <v>260</v>
      </c>
      <c r="M16">
        <v>0.7</v>
      </c>
      <c r="N16" s="546" t="s">
        <v>261</v>
      </c>
      <c r="O16" s="544" t="s">
        <v>309</v>
      </c>
      <c r="P16" s="859">
        <v>9</v>
      </c>
      <c r="Q16" s="544"/>
    </row>
    <row r="17" spans="1:17">
      <c r="A17" s="558" t="s">
        <v>161</v>
      </c>
      <c r="B17" s="544" t="s">
        <v>42</v>
      </c>
      <c r="C17" s="547" t="s">
        <v>304</v>
      </c>
      <c r="D17" s="547" t="s">
        <v>42</v>
      </c>
      <c r="E17" s="547" t="s">
        <v>152</v>
      </c>
      <c r="F17" s="547">
        <v>1964</v>
      </c>
      <c r="G17" s="544" t="s">
        <v>306</v>
      </c>
      <c r="H17" s="544" t="str">
        <f>_xlfn.CONCAT(Préroulés_Sativa[[#This Row],[Arômes3]]," / ",Préroulés_Sativa[[#This Row],[Arômes2]])</f>
        <v>Fruité / Sucré</v>
      </c>
      <c r="I17" s="544" t="s">
        <v>323</v>
      </c>
      <c r="J17" s="548" t="s">
        <v>307</v>
      </c>
      <c r="K17" s="547">
        <v>5</v>
      </c>
      <c r="L17" s="544" t="s">
        <v>260</v>
      </c>
      <c r="M17" s="545">
        <v>0.5</v>
      </c>
      <c r="N17" s="544" t="s">
        <v>261</v>
      </c>
      <c r="O17" s="547" t="s">
        <v>319</v>
      </c>
      <c r="P17" s="563">
        <v>23.9</v>
      </c>
      <c r="Q17" s="544"/>
    </row>
    <row r="18" spans="1:17">
      <c r="A18" s="689" t="s">
        <v>152</v>
      </c>
      <c r="B18" s="544" t="s">
        <v>42</v>
      </c>
      <c r="C18" s="544" t="s">
        <v>304</v>
      </c>
      <c r="D18" s="544" t="s">
        <v>42</v>
      </c>
      <c r="E18" s="544" t="s">
        <v>152</v>
      </c>
      <c r="F18" s="689" t="s">
        <v>337</v>
      </c>
      <c r="G18" s="544"/>
      <c r="H18" s="544" t="str">
        <f>_xlfn.CONCAT(Préroulés_Sativa[[#This Row],[Arômes3]]," / ",Préroulés_Sativa[[#This Row],[Arômes2]])</f>
        <v>Fruité / Citronné</v>
      </c>
      <c r="I18" s="544" t="s">
        <v>323</v>
      </c>
      <c r="J18" s="545" t="s">
        <v>312</v>
      </c>
      <c r="K18" s="693">
        <v>3</v>
      </c>
      <c r="L18" s="544" t="s">
        <v>260</v>
      </c>
      <c r="M18" s="545">
        <v>0.5</v>
      </c>
      <c r="N18" s="546" t="s">
        <v>261</v>
      </c>
      <c r="O18" s="544" t="s">
        <v>309</v>
      </c>
      <c r="P18" s="866">
        <v>9.9</v>
      </c>
      <c r="Q18" s="544"/>
    </row>
    <row r="19" spans="1:17">
      <c r="A19" t="s">
        <v>248</v>
      </c>
      <c r="B19" t="s">
        <v>263</v>
      </c>
      <c r="C19" s="544" t="s">
        <v>304</v>
      </c>
      <c r="D19" s="544" t="s">
        <v>42</v>
      </c>
      <c r="E19" t="s">
        <v>248</v>
      </c>
      <c r="F19" t="s">
        <v>338</v>
      </c>
      <c r="G19" t="s">
        <v>333</v>
      </c>
      <c r="H19" s="544" t="str">
        <f>_xlfn.CONCAT(Préroulés_Sativa[[#This Row],[Arômes3]]," / ",Préroulés_Sativa[[#This Row],[Arômes2]])</f>
        <v>Sucré / -</v>
      </c>
      <c r="I19" t="s">
        <v>307</v>
      </c>
      <c r="J19" t="s">
        <v>42</v>
      </c>
      <c r="K19">
        <v>14</v>
      </c>
      <c r="L19" s="544" t="s">
        <v>260</v>
      </c>
      <c r="M19">
        <v>0.25</v>
      </c>
      <c r="N19" s="546" t="s">
        <v>261</v>
      </c>
      <c r="O19" s="544" t="s">
        <v>309</v>
      </c>
      <c r="P19" s="859">
        <v>29.9</v>
      </c>
      <c r="Q19" s="544"/>
    </row>
    <row r="20" spans="1:17">
      <c r="A20" t="s">
        <v>223</v>
      </c>
      <c r="B20" t="s">
        <v>263</v>
      </c>
      <c r="C20" s="544" t="s">
        <v>304</v>
      </c>
      <c r="D20" s="544" t="s">
        <v>42</v>
      </c>
      <c r="E20" t="s">
        <v>339</v>
      </c>
      <c r="F20" t="s">
        <v>340</v>
      </c>
      <c r="G20" t="s">
        <v>306</v>
      </c>
      <c r="H20" s="544" t="str">
        <f>_xlfn.CONCAT(Préroulés_Sativa[[#This Row],[Arômes3]]," / ",Préroulés_Sativa[[#This Row],[Arômes2]])</f>
        <v>Floral / -</v>
      </c>
      <c r="I20" t="s">
        <v>341</v>
      </c>
      <c r="J20" t="s">
        <v>42</v>
      </c>
      <c r="K20">
        <v>10</v>
      </c>
      <c r="L20" s="544" t="s">
        <v>260</v>
      </c>
      <c r="M20">
        <v>0.5</v>
      </c>
      <c r="N20" s="546" t="s">
        <v>261</v>
      </c>
      <c r="O20" s="544" t="s">
        <v>309</v>
      </c>
      <c r="P20" s="859">
        <v>27.1</v>
      </c>
      <c r="Q20" s="544"/>
    </row>
    <row r="21" spans="1:17" ht="15.75" thickBot="1">
      <c r="A21" s="561" t="s">
        <v>114</v>
      </c>
      <c r="B21" s="558" t="s">
        <v>42</v>
      </c>
      <c r="C21" s="756" t="s">
        <v>342</v>
      </c>
      <c r="D21" s="756" t="s">
        <v>42</v>
      </c>
      <c r="E21" s="561" t="s">
        <v>343</v>
      </c>
      <c r="F21" s="756" t="s">
        <v>344</v>
      </c>
      <c r="G21" s="756" t="s">
        <v>345</v>
      </c>
      <c r="H21" s="544" t="str">
        <f>_xlfn.CONCAT(Préroulés_Sativa[[#This Row],[Arômes3]]," / ",Préroulés_Sativa[[#This Row],[Arômes2]])</f>
        <v>Citronné / Sucré</v>
      </c>
      <c r="I21" s="756" t="s">
        <v>312</v>
      </c>
      <c r="J21" s="756" t="s">
        <v>307</v>
      </c>
      <c r="K21" s="761">
        <v>14</v>
      </c>
      <c r="L21" s="758" t="s">
        <v>260</v>
      </c>
      <c r="M21" s="759">
        <v>0.5</v>
      </c>
      <c r="N21" s="758" t="s">
        <v>261</v>
      </c>
      <c r="O21" s="756" t="s">
        <v>309</v>
      </c>
      <c r="P21" s="762">
        <v>43.9</v>
      </c>
      <c r="Q21" s="544"/>
    </row>
    <row r="22" spans="1:17">
      <c r="A22" s="756" t="s">
        <v>162</v>
      </c>
      <c r="B22" s="554" t="s">
        <v>42</v>
      </c>
      <c r="C22" s="554" t="s">
        <v>304</v>
      </c>
      <c r="D22" s="554" t="s">
        <v>42</v>
      </c>
      <c r="E22" s="554" t="s">
        <v>346</v>
      </c>
      <c r="F22" s="554" t="s">
        <v>347</v>
      </c>
      <c r="G22" s="554" t="s">
        <v>333</v>
      </c>
      <c r="H22" s="544" t="str">
        <f>_xlfn.CONCAT(Préroulés_Sativa[[#This Row],[Arômes3]]," / ",Préroulés_Sativa[[#This Row],[Arômes2]])</f>
        <v>Sucré / Épicé</v>
      </c>
      <c r="I22" s="554" t="s">
        <v>307</v>
      </c>
      <c r="J22" s="554" t="s">
        <v>313</v>
      </c>
      <c r="K22" s="554">
        <v>5</v>
      </c>
      <c r="L22" s="554" t="s">
        <v>260</v>
      </c>
      <c r="M22" s="554">
        <v>0.5</v>
      </c>
      <c r="N22" s="546" t="s">
        <v>261</v>
      </c>
      <c r="O22" s="554" t="s">
        <v>319</v>
      </c>
      <c r="P22" s="866">
        <v>25</v>
      </c>
      <c r="Q22" s="544"/>
    </row>
    <row r="23" spans="1:17">
      <c r="A23" t="s">
        <v>219</v>
      </c>
      <c r="B23" t="s">
        <v>263</v>
      </c>
      <c r="C23" s="544" t="s">
        <v>304</v>
      </c>
      <c r="D23" s="544" t="s">
        <v>42</v>
      </c>
      <c r="E23" t="s">
        <v>219</v>
      </c>
      <c r="F23" t="s">
        <v>348</v>
      </c>
      <c r="G23" t="s">
        <v>333</v>
      </c>
      <c r="H23" s="544" t="str">
        <f>_xlfn.CONCAT(Préroulés_Sativa[[#This Row],[Arômes3]]," / ",Préroulés_Sativa[[#This Row],[Arômes2]])</f>
        <v>Citronné / Diesel</v>
      </c>
      <c r="I23" t="s">
        <v>312</v>
      </c>
      <c r="J23" t="s">
        <v>318</v>
      </c>
      <c r="K23">
        <v>5</v>
      </c>
      <c r="L23" s="544" t="s">
        <v>260</v>
      </c>
      <c r="M23">
        <v>0.5</v>
      </c>
      <c r="N23" s="546" t="s">
        <v>261</v>
      </c>
      <c r="O23" s="544" t="s">
        <v>309</v>
      </c>
      <c r="P23" s="859">
        <v>19.899999999999999</v>
      </c>
      <c r="Q23" s="544"/>
    </row>
    <row r="24" spans="1:17">
      <c r="A24" t="s">
        <v>245</v>
      </c>
      <c r="B24" t="s">
        <v>263</v>
      </c>
      <c r="C24" s="544" t="s">
        <v>304</v>
      </c>
      <c r="D24" s="544" t="s">
        <v>42</v>
      </c>
      <c r="E24" t="s">
        <v>245</v>
      </c>
      <c r="F24" t="s">
        <v>349</v>
      </c>
      <c r="G24" t="s">
        <v>306</v>
      </c>
      <c r="H24" s="544" t="str">
        <f>_xlfn.CONCAT(Préroulés_Sativa[[#This Row],[Arômes3]]," / ",Préroulés_Sativa[[#This Row],[Arômes2]])</f>
        <v>Fruité / Sucre</v>
      </c>
      <c r="I24" t="s">
        <v>323</v>
      </c>
      <c r="J24" t="s">
        <v>327</v>
      </c>
      <c r="K24">
        <v>1</v>
      </c>
      <c r="L24" s="544" t="s">
        <v>260</v>
      </c>
      <c r="M24">
        <v>1</v>
      </c>
      <c r="N24" s="546" t="s">
        <v>261</v>
      </c>
      <c r="O24" s="544" t="s">
        <v>309</v>
      </c>
      <c r="P24" s="859">
        <v>8.9</v>
      </c>
      <c r="Q24" s="544"/>
    </row>
    <row r="25" spans="1:17">
      <c r="A25" t="s">
        <v>350</v>
      </c>
      <c r="B25" t="s">
        <v>42</v>
      </c>
      <c r="C25" s="544" t="s">
        <v>304</v>
      </c>
      <c r="D25" s="544" t="s">
        <v>42</v>
      </c>
      <c r="E25" t="s">
        <v>351</v>
      </c>
      <c r="F25" t="s">
        <v>352</v>
      </c>
      <c r="G25" t="s">
        <v>306</v>
      </c>
      <c r="H25" s="544" t="str">
        <f>_xlfn.CONCAT(Préroulés_Sativa[[#This Row],[Arômes3]]," / ",Préroulés_Sativa[[#This Row],[Arômes2]])</f>
        <v>Fruité / Diesel</v>
      </c>
      <c r="I25" t="s">
        <v>323</v>
      </c>
      <c r="J25" t="s">
        <v>318</v>
      </c>
      <c r="K25">
        <v>1</v>
      </c>
      <c r="L25" s="544" t="s">
        <v>260</v>
      </c>
      <c r="M25">
        <v>1</v>
      </c>
      <c r="N25" s="546" t="s">
        <v>261</v>
      </c>
      <c r="O25" s="544" t="s">
        <v>309</v>
      </c>
      <c r="P25" s="859">
        <v>13</v>
      </c>
      <c r="Q25" s="544"/>
    </row>
    <row r="26" spans="1:17">
      <c r="A26" s="756" t="s">
        <v>168</v>
      </c>
      <c r="B26" s="544" t="s">
        <v>263</v>
      </c>
      <c r="C26" s="544" t="s">
        <v>304</v>
      </c>
      <c r="D26" s="544" t="s">
        <v>42</v>
      </c>
      <c r="E26" s="544" t="s">
        <v>168</v>
      </c>
      <c r="F26" s="544" t="s">
        <v>353</v>
      </c>
      <c r="G26" s="544" t="s">
        <v>317</v>
      </c>
      <c r="H26" s="544" t="str">
        <f>_xlfn.CONCAT(Préroulés_Sativa[[#This Row],[Arômes3]]," / ",Préroulés_Sativa[[#This Row],[Arômes2]])</f>
        <v>Citronné / Sucré</v>
      </c>
      <c r="I26" s="544" t="s">
        <v>312</v>
      </c>
      <c r="J26" s="545" t="s">
        <v>307</v>
      </c>
      <c r="K26" s="544">
        <v>14</v>
      </c>
      <c r="L26" s="544" t="s">
        <v>260</v>
      </c>
      <c r="M26" s="545">
        <v>0.6</v>
      </c>
      <c r="N26" s="546" t="s">
        <v>261</v>
      </c>
      <c r="O26" s="544" t="s">
        <v>309</v>
      </c>
      <c r="P26" s="562">
        <v>49.4</v>
      </c>
      <c r="Q26" s="544"/>
    </row>
    <row r="27" spans="1:17">
      <c r="A27" s="747" t="s">
        <v>354</v>
      </c>
      <c r="B27" s="544" t="s">
        <v>42</v>
      </c>
      <c r="C27" s="554" t="s">
        <v>304</v>
      </c>
      <c r="D27" s="554" t="s">
        <v>42</v>
      </c>
      <c r="E27" s="544" t="s">
        <v>354</v>
      </c>
      <c r="F27" s="748" t="s">
        <v>310</v>
      </c>
      <c r="G27" s="544" t="s">
        <v>355</v>
      </c>
      <c r="H27" s="544" t="str">
        <f>_xlfn.CONCAT(Préroulés_Sativa[[#This Row],[Arômes3]]," / ",Préroulés_Sativa[[#This Row],[Arômes2]])</f>
        <v>Citronné / Fromagé</v>
      </c>
      <c r="I27" s="544" t="s">
        <v>312</v>
      </c>
      <c r="J27" s="545" t="s">
        <v>293</v>
      </c>
      <c r="K27" s="544">
        <v>3</v>
      </c>
      <c r="L27" s="554" t="s">
        <v>260</v>
      </c>
      <c r="M27" s="545">
        <v>0.5</v>
      </c>
      <c r="N27" s="546" t="s">
        <v>261</v>
      </c>
      <c r="O27" s="554" t="s">
        <v>319</v>
      </c>
      <c r="P27" s="749">
        <v>20.7</v>
      </c>
      <c r="Q27" s="544"/>
    </row>
    <row r="28" spans="1:17">
      <c r="A28" s="689" t="s">
        <v>167</v>
      </c>
      <c r="B28" s="544" t="s">
        <v>42</v>
      </c>
      <c r="C28" s="544" t="s">
        <v>304</v>
      </c>
      <c r="D28" s="544" t="s">
        <v>42</v>
      </c>
      <c r="E28" s="544" t="s">
        <v>343</v>
      </c>
      <c r="F28" s="689" t="s">
        <v>292</v>
      </c>
      <c r="G28" s="544"/>
      <c r="H28" s="544" t="str">
        <f>_xlfn.CONCAT(Préroulés_Sativa[[#This Row],[Arômes3]]," / ",Préroulés_Sativa[[#This Row],[Arômes2]])</f>
        <v>Fruité / Sucré</v>
      </c>
      <c r="I28" s="544" t="s">
        <v>323</v>
      </c>
      <c r="J28" s="545" t="s">
        <v>307</v>
      </c>
      <c r="K28" s="693">
        <v>10</v>
      </c>
      <c r="L28" s="544" t="s">
        <v>260</v>
      </c>
      <c r="M28" s="545">
        <v>0.33</v>
      </c>
      <c r="N28" s="546" t="s">
        <v>261</v>
      </c>
      <c r="O28" s="544" t="s">
        <v>309</v>
      </c>
      <c r="P28" s="691">
        <v>25</v>
      </c>
      <c r="Q28" s="544"/>
    </row>
    <row r="29" spans="1:17">
      <c r="A29" s="756" t="s">
        <v>77</v>
      </c>
      <c r="B29" s="544" t="s">
        <v>263</v>
      </c>
      <c r="C29" s="544" t="s">
        <v>304</v>
      </c>
      <c r="D29" s="544" t="s">
        <v>42</v>
      </c>
      <c r="E29" s="544" t="s">
        <v>77</v>
      </c>
      <c r="F29" s="756" t="s">
        <v>305</v>
      </c>
      <c r="G29" s="544" t="s">
        <v>306</v>
      </c>
      <c r="H29" s="544" t="str">
        <f>_xlfn.CONCAT(Préroulés_Sativa[[#This Row],[Arômes3]]," / ",Préroulés_Sativa[[#This Row],[Arômes2]])</f>
        <v>Épicé / Fruité</v>
      </c>
      <c r="I29" s="544" t="s">
        <v>313</v>
      </c>
      <c r="J29" s="545" t="s">
        <v>323</v>
      </c>
      <c r="K29" s="544">
        <v>5</v>
      </c>
      <c r="L29" s="544" t="s">
        <v>260</v>
      </c>
      <c r="M29" s="545">
        <v>0.5</v>
      </c>
      <c r="N29" s="546" t="s">
        <v>261</v>
      </c>
      <c r="O29" s="544" t="s">
        <v>309</v>
      </c>
      <c r="P29" s="562">
        <v>21.9</v>
      </c>
      <c r="Q29" s="544"/>
    </row>
    <row r="30" spans="1:17" ht="15.75" thickBot="1">
      <c r="A30" t="s">
        <v>224</v>
      </c>
      <c r="B30" t="s">
        <v>42</v>
      </c>
      <c r="C30" s="544" t="s">
        <v>304</v>
      </c>
      <c r="D30" s="544" t="s">
        <v>42</v>
      </c>
      <c r="E30" t="s">
        <v>224</v>
      </c>
      <c r="F30" t="s">
        <v>356</v>
      </c>
      <c r="G30" t="s">
        <v>317</v>
      </c>
      <c r="H30" s="544" t="str">
        <f>_xlfn.CONCAT(Préroulés_Sativa[[#This Row],[Arômes3]]," / ",Préroulés_Sativa[[#This Row],[Arômes2]])</f>
        <v>Fromagé / Diesel</v>
      </c>
      <c r="I30" t="s">
        <v>293</v>
      </c>
      <c r="J30" t="s">
        <v>318</v>
      </c>
      <c r="K30">
        <v>12</v>
      </c>
      <c r="L30" s="544" t="s">
        <v>260</v>
      </c>
      <c r="M30">
        <v>0.5</v>
      </c>
      <c r="N30" s="546" t="s">
        <v>261</v>
      </c>
      <c r="O30" s="544" t="s">
        <v>309</v>
      </c>
      <c r="P30" s="861">
        <v>39.9</v>
      </c>
      <c r="Q30" s="544"/>
    </row>
    <row r="31" spans="1:17" ht="15.75" thickBot="1">
      <c r="A31" t="s">
        <v>218</v>
      </c>
      <c r="B31" t="s">
        <v>263</v>
      </c>
      <c r="C31" s="544" t="s">
        <v>304</v>
      </c>
      <c r="D31" s="544" t="s">
        <v>42</v>
      </c>
      <c r="E31" t="s">
        <v>218</v>
      </c>
      <c r="F31" t="s">
        <v>357</v>
      </c>
      <c r="G31" t="s">
        <v>358</v>
      </c>
      <c r="H31" s="544" t="str">
        <f>_xlfn.CONCAT(Préroulés_Sativa[[#This Row],[Arômes3]]," / ",Préroulés_Sativa[[#This Row],[Arômes2]])</f>
        <v>Fruité / Sucre</v>
      </c>
      <c r="I31" t="s">
        <v>323</v>
      </c>
      <c r="J31" t="s">
        <v>327</v>
      </c>
      <c r="K31">
        <v>5</v>
      </c>
      <c r="L31" s="544" t="s">
        <v>260</v>
      </c>
      <c r="M31">
        <v>0.5</v>
      </c>
      <c r="N31" s="546" t="s">
        <v>261</v>
      </c>
      <c r="O31" s="544" t="s">
        <v>309</v>
      </c>
      <c r="P31" s="861">
        <v>19.8</v>
      </c>
      <c r="Q31" s="544"/>
    </row>
    <row r="32" spans="1:17" ht="15.75" thickBot="1">
      <c r="A32" s="549" t="s">
        <v>148</v>
      </c>
      <c r="B32" s="544" t="s">
        <v>42</v>
      </c>
      <c r="C32" s="544" t="s">
        <v>304</v>
      </c>
      <c r="D32" s="544" t="s">
        <v>42</v>
      </c>
      <c r="E32" s="544" t="s">
        <v>359</v>
      </c>
      <c r="F32" s="549" t="s">
        <v>360</v>
      </c>
      <c r="G32" s="544" t="s">
        <v>317</v>
      </c>
      <c r="H32" s="544" t="str">
        <f>_xlfn.CONCAT(Préroulés_Sativa[[#This Row],[Arômes3]]," / ",Préroulés_Sativa[[#This Row],[Arômes2]])</f>
        <v>Épicé / Floral</v>
      </c>
      <c r="I32" s="544" t="s">
        <v>313</v>
      </c>
      <c r="J32" s="545" t="s">
        <v>341</v>
      </c>
      <c r="K32" s="544">
        <v>3</v>
      </c>
      <c r="L32" s="544" t="s">
        <v>260</v>
      </c>
      <c r="M32" s="545">
        <v>0.5</v>
      </c>
      <c r="N32" s="546" t="s">
        <v>261</v>
      </c>
      <c r="O32" s="544" t="s">
        <v>319</v>
      </c>
      <c r="P32" s="566">
        <v>16.899999999999999</v>
      </c>
      <c r="Q32" s="544"/>
    </row>
    <row r="33" spans="1:17" ht="15.75" thickBot="1">
      <c r="A33" s="750" t="s">
        <v>169</v>
      </c>
      <c r="B33" s="544" t="s">
        <v>263</v>
      </c>
      <c r="C33" s="554" t="s">
        <v>304</v>
      </c>
      <c r="D33" s="554" t="s">
        <v>42</v>
      </c>
      <c r="E33" s="544" t="s">
        <v>314</v>
      </c>
      <c r="F33" s="751" t="s">
        <v>361</v>
      </c>
      <c r="G33" s="544" t="s">
        <v>42</v>
      </c>
      <c r="H33" s="544" t="str">
        <f>_xlfn.CONCAT(Préroulés_Sativa[[#This Row],[Arômes3]]," / ",Préroulés_Sativa[[#This Row],[Arômes2]])</f>
        <v>- / -</v>
      </c>
      <c r="I33" s="544" t="s">
        <v>42</v>
      </c>
      <c r="J33" s="545" t="s">
        <v>42</v>
      </c>
      <c r="K33" s="544">
        <v>14</v>
      </c>
      <c r="L33" s="554" t="s">
        <v>260</v>
      </c>
      <c r="M33" s="545">
        <v>0.5</v>
      </c>
      <c r="N33" s="546" t="s">
        <v>261</v>
      </c>
      <c r="O33" s="554" t="s">
        <v>319</v>
      </c>
      <c r="P33" s="752">
        <v>43.9</v>
      </c>
      <c r="Q33" s="544"/>
    </row>
    <row r="34" spans="1:17" ht="15.75" thickBot="1">
      <c r="A34" s="750" t="s">
        <v>145</v>
      </c>
      <c r="B34" s="544" t="s">
        <v>263</v>
      </c>
      <c r="C34" s="554" t="s">
        <v>304</v>
      </c>
      <c r="D34" s="554" t="s">
        <v>42</v>
      </c>
      <c r="E34" s="544" t="s">
        <v>362</v>
      </c>
      <c r="F34" s="751" t="s">
        <v>363</v>
      </c>
      <c r="G34" s="544" t="s">
        <v>42</v>
      </c>
      <c r="H34" s="544" t="str">
        <f>_xlfn.CONCAT(Préroulés_Sativa[[#This Row],[Arômes3]]," / ",Préroulés_Sativa[[#This Row],[Arômes2]])</f>
        <v>- / -</v>
      </c>
      <c r="I34" s="544" t="s">
        <v>42</v>
      </c>
      <c r="J34" s="545" t="s">
        <v>42</v>
      </c>
      <c r="K34" s="544">
        <v>2</v>
      </c>
      <c r="L34" s="554" t="s">
        <v>260</v>
      </c>
      <c r="M34" s="545">
        <v>0.5</v>
      </c>
      <c r="N34" s="546" t="s">
        <v>261</v>
      </c>
      <c r="O34" s="554" t="s">
        <v>319</v>
      </c>
      <c r="P34" s="752">
        <v>12.1</v>
      </c>
      <c r="Q34" s="544"/>
    </row>
    <row r="35" spans="1:17" ht="15.75" thickBot="1">
      <c r="A35" s="750" t="s">
        <v>163</v>
      </c>
      <c r="B35" s="544" t="s">
        <v>263</v>
      </c>
      <c r="C35" s="554" t="s">
        <v>304</v>
      </c>
      <c r="D35" s="554" t="s">
        <v>42</v>
      </c>
      <c r="E35" s="544" t="s">
        <v>364</v>
      </c>
      <c r="F35" s="751" t="s">
        <v>365</v>
      </c>
      <c r="G35" s="544" t="s">
        <v>311</v>
      </c>
      <c r="H35" s="544" t="str">
        <f>_xlfn.CONCAT(Préroulés_Sativa[[#This Row],[Arômes3]]," / ",Préroulés_Sativa[[#This Row],[Arômes2]])</f>
        <v>Sucré / Boisé</v>
      </c>
      <c r="I35" s="544" t="s">
        <v>307</v>
      </c>
      <c r="J35" s="545" t="s">
        <v>308</v>
      </c>
      <c r="K35" s="544">
        <v>7</v>
      </c>
      <c r="L35" s="554" t="s">
        <v>260</v>
      </c>
      <c r="M35" s="545">
        <v>0.5</v>
      </c>
      <c r="N35" s="546" t="s">
        <v>261</v>
      </c>
      <c r="O35" s="554" t="s">
        <v>319</v>
      </c>
      <c r="P35" s="752">
        <v>32.9</v>
      </c>
      <c r="Q35" s="544"/>
    </row>
    <row r="36" spans="1:17" ht="15.75" thickBot="1">
      <c r="A36" s="549" t="s">
        <v>146</v>
      </c>
      <c r="B36" s="544" t="s">
        <v>42</v>
      </c>
      <c r="C36" s="544" t="s">
        <v>304</v>
      </c>
      <c r="D36" s="544" t="s">
        <v>42</v>
      </c>
      <c r="E36" s="544" t="s">
        <v>146</v>
      </c>
      <c r="F36" s="549" t="s">
        <v>366</v>
      </c>
      <c r="G36" s="544" t="s">
        <v>345</v>
      </c>
      <c r="H36" s="544" t="str">
        <f>_xlfn.CONCAT(Préroulés_Sativa[[#This Row],[Arômes3]]," / ",Préroulés_Sativa[[#This Row],[Arômes2]])</f>
        <v>Sucré / Épicé</v>
      </c>
      <c r="I36" s="544" t="s">
        <v>307</v>
      </c>
      <c r="J36" s="545" t="s">
        <v>313</v>
      </c>
      <c r="K36" s="544">
        <v>2</v>
      </c>
      <c r="L36" s="544" t="s">
        <v>260</v>
      </c>
      <c r="M36" s="545">
        <v>0.5</v>
      </c>
      <c r="N36" s="546" t="s">
        <v>261</v>
      </c>
      <c r="O36" s="544" t="s">
        <v>309</v>
      </c>
      <c r="P36" s="566">
        <v>9.5</v>
      </c>
      <c r="Q36" s="544"/>
    </row>
    <row r="37" spans="1:17" ht="15.75" thickBot="1">
      <c r="A37" s="860" t="s">
        <v>220</v>
      </c>
      <c r="B37" t="s">
        <v>263</v>
      </c>
      <c r="C37" s="544" t="s">
        <v>304</v>
      </c>
      <c r="D37" s="544" t="s">
        <v>42</v>
      </c>
      <c r="E37" t="s">
        <v>220</v>
      </c>
      <c r="F37" s="860" t="s">
        <v>367</v>
      </c>
      <c r="G37" t="s">
        <v>358</v>
      </c>
      <c r="H37" s="544" t="str">
        <f>_xlfn.CONCAT(Préroulés_Sativa[[#This Row],[Arômes3]]," / ",Préroulés_Sativa[[#This Row],[Arômes2]])</f>
        <v>Épicé / Terreux</v>
      </c>
      <c r="I37" t="s">
        <v>313</v>
      </c>
      <c r="J37" t="s">
        <v>326</v>
      </c>
      <c r="K37">
        <v>5</v>
      </c>
      <c r="L37" s="544" t="s">
        <v>260</v>
      </c>
      <c r="M37">
        <v>0.5</v>
      </c>
      <c r="N37" s="546" t="s">
        <v>261</v>
      </c>
      <c r="O37" s="544" t="s">
        <v>309</v>
      </c>
      <c r="P37" s="861">
        <v>29.1</v>
      </c>
      <c r="Q37" s="544"/>
    </row>
    <row r="38" spans="1:17" ht="15.75" thickBot="1">
      <c r="A38" s="549" t="s">
        <v>60</v>
      </c>
      <c r="B38" s="544" t="s">
        <v>42</v>
      </c>
      <c r="C38" s="544" t="s">
        <v>304</v>
      </c>
      <c r="D38" s="544" t="s">
        <v>42</v>
      </c>
      <c r="E38" s="544" t="s">
        <v>368</v>
      </c>
      <c r="F38" s="549" t="s">
        <v>369</v>
      </c>
      <c r="G38" s="544" t="s">
        <v>333</v>
      </c>
      <c r="H38" s="544" t="str">
        <f>_xlfn.CONCAT(Préroulés_Sativa[[#This Row],[Arômes3]]," / ",Préroulés_Sativa[[#This Row],[Arômes2]])</f>
        <v>Citronné / Terreux</v>
      </c>
      <c r="I38" s="544" t="s">
        <v>312</v>
      </c>
      <c r="J38" s="545" t="s">
        <v>326</v>
      </c>
      <c r="K38" s="544">
        <v>1</v>
      </c>
      <c r="L38" s="544" t="s">
        <v>260</v>
      </c>
      <c r="M38" s="545">
        <v>1</v>
      </c>
      <c r="N38" s="546" t="s">
        <v>261</v>
      </c>
      <c r="O38" s="544" t="s">
        <v>309</v>
      </c>
      <c r="P38" s="566">
        <v>8.6</v>
      </c>
      <c r="Q38" s="544"/>
    </row>
    <row r="39" spans="1:17" ht="15.75" thickBot="1">
      <c r="A39" s="549" t="s">
        <v>79</v>
      </c>
      <c r="B39" s="544" t="s">
        <v>42</v>
      </c>
      <c r="C39" s="544" t="s">
        <v>304</v>
      </c>
      <c r="D39" s="544" t="s">
        <v>42</v>
      </c>
      <c r="E39" s="544" t="s">
        <v>368</v>
      </c>
      <c r="F39" s="549" t="s">
        <v>369</v>
      </c>
      <c r="G39" s="544" t="s">
        <v>333</v>
      </c>
      <c r="H39" s="544" t="str">
        <f>_xlfn.CONCAT(Préroulés_Sativa[[#This Row],[Arômes3]]," / ",Préroulés_Sativa[[#This Row],[Arômes2]])</f>
        <v>Citronné / Terreux</v>
      </c>
      <c r="I39" s="544" t="s">
        <v>312</v>
      </c>
      <c r="J39" s="545" t="s">
        <v>326</v>
      </c>
      <c r="K39" s="544">
        <v>7</v>
      </c>
      <c r="L39" s="544" t="s">
        <v>260</v>
      </c>
      <c r="M39" s="545">
        <v>0.5</v>
      </c>
      <c r="N39" s="546" t="s">
        <v>261</v>
      </c>
      <c r="O39" s="544" t="s">
        <v>309</v>
      </c>
      <c r="P39" s="566">
        <v>29.9</v>
      </c>
      <c r="Q39" s="544"/>
    </row>
    <row r="40" spans="1:17" ht="15.75" thickBot="1">
      <c r="A40" s="750" t="s">
        <v>370</v>
      </c>
      <c r="B40" s="544" t="s">
        <v>263</v>
      </c>
      <c r="C40" s="554" t="s">
        <v>304</v>
      </c>
      <c r="D40" s="554" t="s">
        <v>42</v>
      </c>
      <c r="E40" s="544" t="s">
        <v>370</v>
      </c>
      <c r="F40" s="751" t="s">
        <v>371</v>
      </c>
      <c r="G40" s="544" t="s">
        <v>317</v>
      </c>
      <c r="H40" s="544" t="str">
        <f>_xlfn.CONCAT(Préroulés_Sativa[[#This Row],[Arômes3]]," / ",Préroulés_Sativa[[#This Row],[Arômes2]])</f>
        <v>Sucré / Fruité</v>
      </c>
      <c r="I40" s="544" t="s">
        <v>307</v>
      </c>
      <c r="J40" s="545" t="s">
        <v>323</v>
      </c>
      <c r="K40" s="544">
        <v>5</v>
      </c>
      <c r="L40" s="554" t="s">
        <v>260</v>
      </c>
      <c r="M40" s="545">
        <v>0.5</v>
      </c>
      <c r="N40" s="546" t="s">
        <v>261</v>
      </c>
      <c r="O40" s="554" t="s">
        <v>319</v>
      </c>
      <c r="P40" s="752">
        <v>23</v>
      </c>
      <c r="Q40" s="544"/>
    </row>
    <row r="41" spans="1:17" ht="15.75" thickBot="1">
      <c r="A41" s="549" t="s">
        <v>78</v>
      </c>
      <c r="B41" s="544" t="s">
        <v>263</v>
      </c>
      <c r="C41" s="544" t="s">
        <v>304</v>
      </c>
      <c r="D41" s="544" t="s">
        <v>42</v>
      </c>
      <c r="E41" s="544" t="s">
        <v>372</v>
      </c>
      <c r="F41" s="549" t="s">
        <v>373</v>
      </c>
      <c r="G41" s="544" t="s">
        <v>333</v>
      </c>
      <c r="H41" s="544" t="str">
        <f>_xlfn.CONCAT(Préroulés_Sativa[[#This Row],[Arômes3]]," / ",Préroulés_Sativa[[#This Row],[Arômes2]])</f>
        <v>Diesel / Citronné</v>
      </c>
      <c r="I41" s="544" t="s">
        <v>318</v>
      </c>
      <c r="J41" s="545" t="s">
        <v>312</v>
      </c>
      <c r="K41" s="544">
        <v>6</v>
      </c>
      <c r="L41" s="544" t="s">
        <v>260</v>
      </c>
      <c r="M41" s="545">
        <v>0.6</v>
      </c>
      <c r="N41" s="546" t="s">
        <v>261</v>
      </c>
      <c r="O41" s="544" t="s">
        <v>309</v>
      </c>
      <c r="P41" s="566">
        <v>34</v>
      </c>
      <c r="Q41" s="544"/>
    </row>
    <row r="42" spans="1:17" ht="15.75" thickBot="1">
      <c r="A42" s="750" t="s">
        <v>159</v>
      </c>
      <c r="B42" s="544" t="s">
        <v>263</v>
      </c>
      <c r="C42" s="554" t="s">
        <v>304</v>
      </c>
      <c r="D42" s="554" t="s">
        <v>42</v>
      </c>
      <c r="E42" s="544" t="s">
        <v>374</v>
      </c>
      <c r="F42" s="751" t="s">
        <v>325</v>
      </c>
      <c r="G42" s="544" t="s">
        <v>317</v>
      </c>
      <c r="H42" s="544" t="str">
        <f>_xlfn.CONCAT(Préroulés_Sativa[[#This Row],[Arômes3]]," / ",Préroulés_Sativa[[#This Row],[Arômes2]])</f>
        <v>Fruité / Sucré</v>
      </c>
      <c r="I42" s="544" t="s">
        <v>323</v>
      </c>
      <c r="J42" s="545" t="s">
        <v>307</v>
      </c>
      <c r="K42" s="544">
        <v>5</v>
      </c>
      <c r="L42" s="554" t="s">
        <v>260</v>
      </c>
      <c r="M42" s="545">
        <v>0.5</v>
      </c>
      <c r="N42" s="546" t="s">
        <v>261</v>
      </c>
      <c r="O42" s="554" t="s">
        <v>319</v>
      </c>
      <c r="P42" s="752">
        <v>30.1</v>
      </c>
      <c r="Q42" s="544"/>
    </row>
    <row r="43" spans="1:17" ht="15.75" thickBot="1">
      <c r="A43" s="750" t="s">
        <v>166</v>
      </c>
      <c r="B43" s="544" t="s">
        <v>263</v>
      </c>
      <c r="C43" s="554" t="s">
        <v>304</v>
      </c>
      <c r="D43" s="554" t="s">
        <v>42</v>
      </c>
      <c r="E43" s="544" t="s">
        <v>375</v>
      </c>
      <c r="F43" s="751" t="s">
        <v>373</v>
      </c>
      <c r="G43" s="544" t="s">
        <v>376</v>
      </c>
      <c r="H43" s="544" t="str">
        <f>_xlfn.CONCAT(Préroulés_Sativa[[#This Row],[Arômes3]]," / ",Préroulés_Sativa[[#This Row],[Arômes2]])</f>
        <v>Diesel / CItronné</v>
      </c>
      <c r="I43" s="544" t="s">
        <v>318</v>
      </c>
      <c r="J43" s="545" t="s">
        <v>377</v>
      </c>
      <c r="K43" s="544">
        <v>10</v>
      </c>
      <c r="L43" s="554" t="s">
        <v>260</v>
      </c>
      <c r="M43" s="545">
        <v>0.35</v>
      </c>
      <c r="N43" s="546" t="s">
        <v>261</v>
      </c>
      <c r="O43" s="554" t="s">
        <v>319</v>
      </c>
      <c r="P43" s="752">
        <v>34.200000000000003</v>
      </c>
      <c r="Q43" s="544"/>
    </row>
    <row r="44" spans="1:17">
      <c r="A44" s="747" t="s">
        <v>378</v>
      </c>
      <c r="B44" s="544" t="s">
        <v>263</v>
      </c>
      <c r="C44" s="554" t="s">
        <v>304</v>
      </c>
      <c r="D44" s="554" t="s">
        <v>42</v>
      </c>
      <c r="E44" s="544" t="s">
        <v>378</v>
      </c>
      <c r="F44" s="748" t="s">
        <v>379</v>
      </c>
      <c r="G44" s="544" t="s">
        <v>306</v>
      </c>
      <c r="H44" s="544" t="str">
        <f>_xlfn.CONCAT(Préroulés_Sativa[[#This Row],[Arômes3]]," / ",Préroulés_Sativa[[#This Row],[Arômes2]])</f>
        <v>Sucré / CItronné</v>
      </c>
      <c r="I44" s="544" t="s">
        <v>307</v>
      </c>
      <c r="J44" s="545" t="s">
        <v>377</v>
      </c>
      <c r="K44" s="544">
        <v>5</v>
      </c>
      <c r="L44" s="554" t="s">
        <v>260</v>
      </c>
      <c r="M44" s="545">
        <v>0.5</v>
      </c>
      <c r="N44" s="546" t="s">
        <v>261</v>
      </c>
      <c r="O44" s="554" t="s">
        <v>319</v>
      </c>
      <c r="P44" s="749">
        <v>20.2</v>
      </c>
      <c r="Q44" s="544"/>
    </row>
    <row r="45" spans="1:17" ht="15.75" thickBot="1">
      <c r="A45" s="750" t="s">
        <v>380</v>
      </c>
      <c r="B45" s="544" t="s">
        <v>263</v>
      </c>
      <c r="C45" s="554" t="s">
        <v>304</v>
      </c>
      <c r="D45" s="554" t="s">
        <v>42</v>
      </c>
      <c r="E45" s="544" t="s">
        <v>380</v>
      </c>
      <c r="F45" s="751" t="s">
        <v>381</v>
      </c>
      <c r="G45" s="544" t="s">
        <v>317</v>
      </c>
      <c r="H45" s="544" t="str">
        <f>_xlfn.CONCAT(Préroulés_Sativa[[#This Row],[Arômes3]]," / ",Préroulés_Sativa[[#This Row],[Arômes2]])</f>
        <v>Citronnée / Épicé</v>
      </c>
      <c r="I45" s="544" t="s">
        <v>382</v>
      </c>
      <c r="J45" s="545" t="s">
        <v>313</v>
      </c>
      <c r="K45" s="549">
        <v>3</v>
      </c>
      <c r="L45" s="554" t="s">
        <v>260</v>
      </c>
      <c r="M45" s="545">
        <v>1</v>
      </c>
      <c r="N45" s="546" t="s">
        <v>261</v>
      </c>
      <c r="O45" s="554" t="s">
        <v>319</v>
      </c>
      <c r="P45" s="752">
        <v>29.9</v>
      </c>
      <c r="Q45" s="544"/>
    </row>
    <row r="46" spans="1:17" ht="15.75" thickBot="1">
      <c r="A46" s="549" t="s">
        <v>74</v>
      </c>
      <c r="B46" s="544" t="s">
        <v>42</v>
      </c>
      <c r="C46" s="544" t="s">
        <v>304</v>
      </c>
      <c r="D46" s="544" t="s">
        <v>42</v>
      </c>
      <c r="E46" s="544" t="s">
        <v>383</v>
      </c>
      <c r="F46" s="549" t="s">
        <v>384</v>
      </c>
      <c r="G46" s="544" t="s">
        <v>358</v>
      </c>
      <c r="H46" s="544" t="str">
        <f>_xlfn.CONCAT(Préroulés_Sativa[[#This Row],[Arômes3]]," / ",Préroulés_Sativa[[#This Row],[Arômes2]])</f>
        <v>Moufette / Épicé</v>
      </c>
      <c r="I46" s="544" t="s">
        <v>385</v>
      </c>
      <c r="J46" s="545" t="s">
        <v>313</v>
      </c>
      <c r="K46" s="549">
        <v>3</v>
      </c>
      <c r="L46" s="544" t="s">
        <v>260</v>
      </c>
      <c r="M46" s="545">
        <v>0.33</v>
      </c>
      <c r="N46" s="546" t="s">
        <v>261</v>
      </c>
      <c r="O46" s="544" t="s">
        <v>309</v>
      </c>
      <c r="P46" s="566">
        <v>9.4</v>
      </c>
      <c r="Q46" s="544"/>
    </row>
    <row r="47" spans="1:17" ht="15.75" thickBot="1">
      <c r="A47" s="860" t="s">
        <v>216</v>
      </c>
      <c r="B47" t="s">
        <v>263</v>
      </c>
      <c r="C47" s="544" t="s">
        <v>304</v>
      </c>
      <c r="D47" s="544" t="s">
        <v>42</v>
      </c>
      <c r="E47" t="s">
        <v>314</v>
      </c>
      <c r="F47" s="860" t="s">
        <v>386</v>
      </c>
      <c r="G47" t="s">
        <v>42</v>
      </c>
      <c r="H47" s="544" t="str">
        <f>_xlfn.CONCAT(Préroulés_Sativa[[#This Row],[Arômes3]]," / ",Préroulés_Sativa[[#This Row],[Arômes2]])</f>
        <v>- / -</v>
      </c>
      <c r="I47" t="s">
        <v>42</v>
      </c>
      <c r="J47" t="s">
        <v>42</v>
      </c>
      <c r="K47" s="860">
        <v>3</v>
      </c>
      <c r="L47" s="544" t="s">
        <v>260</v>
      </c>
      <c r="M47">
        <v>0.5</v>
      </c>
      <c r="N47" s="546" t="s">
        <v>261</v>
      </c>
      <c r="O47" s="544" t="s">
        <v>309</v>
      </c>
      <c r="P47" s="861">
        <v>11.4</v>
      </c>
      <c r="Q47" s="544"/>
    </row>
    <row r="48" spans="1:17" ht="15.75" thickBot="1">
      <c r="A48" s="860" t="s">
        <v>244</v>
      </c>
      <c r="B48" t="s">
        <v>263</v>
      </c>
      <c r="C48" s="544" t="s">
        <v>304</v>
      </c>
      <c r="D48" s="544" t="s">
        <v>42</v>
      </c>
      <c r="E48" t="s">
        <v>314</v>
      </c>
      <c r="F48" s="860" t="s">
        <v>353</v>
      </c>
      <c r="G48" t="s">
        <v>42</v>
      </c>
      <c r="H48" s="544" t="str">
        <f>_xlfn.CONCAT(Préroulés_Sativa[[#This Row],[Arômes3]]," / ",Préroulés_Sativa[[#This Row],[Arômes2]])</f>
        <v>- / -</v>
      </c>
      <c r="I48" t="s">
        <v>42</v>
      </c>
      <c r="J48" t="s">
        <v>42</v>
      </c>
      <c r="K48" s="860">
        <v>1</v>
      </c>
      <c r="L48" s="544" t="s">
        <v>260</v>
      </c>
      <c r="M48">
        <v>1</v>
      </c>
      <c r="N48" s="546" t="s">
        <v>261</v>
      </c>
      <c r="O48" s="544" t="s">
        <v>309</v>
      </c>
      <c r="P48" s="861">
        <v>10.1</v>
      </c>
      <c r="Q48" s="544"/>
    </row>
    <row r="49" spans="1:17" ht="15.75" thickBot="1">
      <c r="A49" s="750" t="s">
        <v>157</v>
      </c>
      <c r="B49" s="544" t="s">
        <v>263</v>
      </c>
      <c r="C49" s="554" t="s">
        <v>304</v>
      </c>
      <c r="D49" s="554" t="s">
        <v>42</v>
      </c>
      <c r="E49" s="544" t="s">
        <v>387</v>
      </c>
      <c r="F49" s="751" t="s">
        <v>388</v>
      </c>
      <c r="G49" s="544" t="s">
        <v>306</v>
      </c>
      <c r="H49" s="544" t="str">
        <f>_xlfn.CONCAT(Préroulés_Sativa[[#This Row],[Arômes3]]," / ",Préroulés_Sativa[[#This Row],[Arômes2]])</f>
        <v>Fruité / Sucré</v>
      </c>
      <c r="I49" s="544" t="s">
        <v>323</v>
      </c>
      <c r="J49" s="545" t="s">
        <v>307</v>
      </c>
      <c r="K49" s="549">
        <v>5</v>
      </c>
      <c r="L49" s="554" t="s">
        <v>260</v>
      </c>
      <c r="M49" s="545">
        <v>0.5</v>
      </c>
      <c r="N49" s="546" t="s">
        <v>261</v>
      </c>
      <c r="O49" s="554" t="s">
        <v>319</v>
      </c>
      <c r="P49" s="752">
        <v>24.9</v>
      </c>
      <c r="Q49" s="544"/>
    </row>
    <row r="50" spans="1:17" ht="15.75" thickBot="1">
      <c r="A50" s="549" t="s">
        <v>84</v>
      </c>
      <c r="B50" s="544" t="s">
        <v>263</v>
      </c>
      <c r="C50" s="544" t="s">
        <v>304</v>
      </c>
      <c r="D50" s="544" t="s">
        <v>42</v>
      </c>
      <c r="E50" s="544" t="s">
        <v>314</v>
      </c>
      <c r="F50" s="549" t="s">
        <v>356</v>
      </c>
      <c r="G50" s="544" t="s">
        <v>306</v>
      </c>
      <c r="H50" s="544" t="str">
        <f>_xlfn.CONCAT(Préroulés_Sativa[[#This Row],[Arômes3]]," / ",Préroulés_Sativa[[#This Row],[Arômes2]])</f>
        <v>- / -</v>
      </c>
      <c r="I50" s="544" t="s">
        <v>42</v>
      </c>
      <c r="J50" s="545" t="s">
        <v>42</v>
      </c>
      <c r="K50" s="549">
        <v>12</v>
      </c>
      <c r="L50" s="544" t="s">
        <v>260</v>
      </c>
      <c r="M50" s="545">
        <v>0.6</v>
      </c>
      <c r="N50" s="546" t="s">
        <v>261</v>
      </c>
      <c r="O50" s="544" t="s">
        <v>309</v>
      </c>
      <c r="P50" s="566">
        <v>38.5</v>
      </c>
      <c r="Q50" s="544"/>
    </row>
    <row r="51" spans="1:17" ht="15.75" thickBot="1">
      <c r="A51" s="860" t="s">
        <v>221</v>
      </c>
      <c r="B51" t="s">
        <v>263</v>
      </c>
      <c r="C51" s="544" t="s">
        <v>304</v>
      </c>
      <c r="D51" s="544" t="s">
        <v>42</v>
      </c>
      <c r="E51" t="s">
        <v>389</v>
      </c>
      <c r="F51" s="860" t="s">
        <v>338</v>
      </c>
      <c r="G51" t="s">
        <v>306</v>
      </c>
      <c r="H51" s="544" t="str">
        <f>_xlfn.CONCAT(Préroulés_Sativa[[#This Row],[Arômes3]]," / ",Préroulés_Sativa[[#This Row],[Arômes2]])</f>
        <v>Épicé / Citronné</v>
      </c>
      <c r="I51" t="s">
        <v>313</v>
      </c>
      <c r="J51" t="s">
        <v>312</v>
      </c>
      <c r="K51" s="860">
        <v>5</v>
      </c>
      <c r="L51" s="544" t="s">
        <v>260</v>
      </c>
      <c r="M51">
        <v>0.5</v>
      </c>
      <c r="N51" s="546" t="s">
        <v>261</v>
      </c>
      <c r="O51" s="544" t="s">
        <v>309</v>
      </c>
      <c r="P51" s="861">
        <v>23.3</v>
      </c>
      <c r="Q51" s="544"/>
    </row>
    <row r="52" spans="1:17" ht="15.75" thickBot="1">
      <c r="A52" s="860" t="s">
        <v>246</v>
      </c>
      <c r="B52" t="s">
        <v>263</v>
      </c>
      <c r="C52" s="544" t="s">
        <v>304</v>
      </c>
      <c r="D52" s="544" t="s">
        <v>42</v>
      </c>
      <c r="E52" t="s">
        <v>246</v>
      </c>
      <c r="F52" s="860" t="s">
        <v>390</v>
      </c>
      <c r="G52" t="s">
        <v>358</v>
      </c>
      <c r="H52" s="544" t="str">
        <f>_xlfn.CONCAT(Préroulés_Sativa[[#This Row],[Arômes3]]," / ",Préroulés_Sativa[[#This Row],[Arômes2]])</f>
        <v>Fruité / Citronné</v>
      </c>
      <c r="I52" t="s">
        <v>323</v>
      </c>
      <c r="J52" t="s">
        <v>312</v>
      </c>
      <c r="K52" s="860">
        <v>2</v>
      </c>
      <c r="L52" s="544" t="s">
        <v>260</v>
      </c>
      <c r="M52">
        <v>0.35</v>
      </c>
      <c r="N52" s="546" t="s">
        <v>261</v>
      </c>
      <c r="O52" s="544" t="s">
        <v>309</v>
      </c>
      <c r="P52" s="861">
        <v>6</v>
      </c>
      <c r="Q52" s="544"/>
    </row>
    <row r="53" spans="1:17" ht="15.75" thickBot="1">
      <c r="A53" s="750" t="s">
        <v>164</v>
      </c>
      <c r="B53" s="544" t="s">
        <v>263</v>
      </c>
      <c r="C53" s="554" t="s">
        <v>304</v>
      </c>
      <c r="D53" s="554" t="s">
        <v>42</v>
      </c>
      <c r="E53" s="544" t="s">
        <v>164</v>
      </c>
      <c r="F53" s="751" t="s">
        <v>391</v>
      </c>
      <c r="G53" s="544" t="s">
        <v>306</v>
      </c>
      <c r="H53" s="544" t="str">
        <f>_xlfn.CONCAT(Préroulés_Sativa[[#This Row],[Arômes3]]," / ",Préroulés_Sativa[[#This Row],[Arômes2]])</f>
        <v>Épicé / Terreux</v>
      </c>
      <c r="I53" s="544" t="s">
        <v>313</v>
      </c>
      <c r="J53" s="545" t="s">
        <v>326</v>
      </c>
      <c r="K53" s="549">
        <v>7</v>
      </c>
      <c r="L53" s="554" t="s">
        <v>260</v>
      </c>
      <c r="M53" s="545">
        <v>0.5</v>
      </c>
      <c r="N53" s="546" t="s">
        <v>261</v>
      </c>
      <c r="O53" s="554" t="s">
        <v>319</v>
      </c>
      <c r="P53" s="752">
        <v>27</v>
      </c>
      <c r="Q53" s="544"/>
    </row>
    <row r="54" spans="1:17">
      <c r="A54" t="s">
        <v>215</v>
      </c>
      <c r="B54" t="s">
        <v>263</v>
      </c>
      <c r="C54" s="544" t="s">
        <v>304</v>
      </c>
      <c r="D54" s="544" t="s">
        <v>42</v>
      </c>
      <c r="E54" t="s">
        <v>392</v>
      </c>
      <c r="F54" t="s">
        <v>325</v>
      </c>
      <c r="G54" t="s">
        <v>306</v>
      </c>
      <c r="H54" s="544" t="str">
        <f>_xlfn.CONCAT(Préroulés_Sativa[[#This Row],[Arômes3]]," / ",Préroulés_Sativa[[#This Row],[Arômes2]])</f>
        <v>Boisé / Citronné</v>
      </c>
      <c r="I54" t="s">
        <v>308</v>
      </c>
      <c r="J54" t="s">
        <v>312</v>
      </c>
      <c r="K54">
        <v>2</v>
      </c>
      <c r="L54" s="544" t="s">
        <v>260</v>
      </c>
      <c r="M54">
        <v>0.5</v>
      </c>
      <c r="N54" s="546" t="s">
        <v>261</v>
      </c>
      <c r="O54" s="544" t="s">
        <v>309</v>
      </c>
      <c r="P54" s="859">
        <v>10</v>
      </c>
      <c r="Q54" s="544"/>
    </row>
    <row r="55" spans="1:17">
      <c r="A55" s="747" t="s">
        <v>393</v>
      </c>
      <c r="B55" s="544" t="s">
        <v>42</v>
      </c>
      <c r="C55" s="554" t="s">
        <v>304</v>
      </c>
      <c r="D55" s="554" t="s">
        <v>42</v>
      </c>
      <c r="E55" s="544" t="s">
        <v>314</v>
      </c>
      <c r="F55" s="748" t="s">
        <v>394</v>
      </c>
      <c r="G55" s="544" t="s">
        <v>42</v>
      </c>
      <c r="H55" s="544" t="str">
        <f>_xlfn.CONCAT(Préroulés_Sativa[[#This Row],[Arômes3]]," / ",Préroulés_Sativa[[#This Row],[Arômes2]])</f>
        <v>- / -</v>
      </c>
      <c r="I55" s="544" t="s">
        <v>42</v>
      </c>
      <c r="J55" s="545" t="s">
        <v>42</v>
      </c>
      <c r="K55" s="544">
        <v>3</v>
      </c>
      <c r="L55" s="554" t="s">
        <v>260</v>
      </c>
      <c r="M55" s="545">
        <v>0.5</v>
      </c>
      <c r="N55" s="546" t="s">
        <v>261</v>
      </c>
      <c r="O55" s="554" t="s">
        <v>319</v>
      </c>
      <c r="P55" s="749">
        <v>18</v>
      </c>
      <c r="Q55" s="544"/>
    </row>
    <row r="56" spans="1:17">
      <c r="A56" s="544" t="s">
        <v>80</v>
      </c>
      <c r="B56" s="544" t="s">
        <v>42</v>
      </c>
      <c r="C56" s="544" t="s">
        <v>304</v>
      </c>
      <c r="D56" s="544" t="s">
        <v>42</v>
      </c>
      <c r="E56" s="544" t="s">
        <v>343</v>
      </c>
      <c r="F56" s="544" t="s">
        <v>395</v>
      </c>
      <c r="G56" s="544" t="s">
        <v>42</v>
      </c>
      <c r="H56" s="544" t="str">
        <f>_xlfn.CONCAT(Préroulés_Sativa[[#This Row],[Arômes3]]," / ",Préroulés_Sativa[[#This Row],[Arômes2]])</f>
        <v>- / -</v>
      </c>
      <c r="I56" s="544" t="s">
        <v>42</v>
      </c>
      <c r="J56" s="545" t="s">
        <v>42</v>
      </c>
      <c r="K56" s="544">
        <v>7</v>
      </c>
      <c r="L56" s="544" t="s">
        <v>260</v>
      </c>
      <c r="M56" s="545">
        <v>0.3</v>
      </c>
      <c r="N56" s="546" t="s">
        <v>261</v>
      </c>
      <c r="O56" s="544" t="s">
        <v>309</v>
      </c>
      <c r="P56" s="562">
        <v>16</v>
      </c>
      <c r="Q56" s="544"/>
    </row>
    <row r="57" spans="1:17">
      <c r="A57" s="689" t="s">
        <v>155</v>
      </c>
      <c r="B57" s="544" t="s">
        <v>263</v>
      </c>
      <c r="C57" s="544" t="s">
        <v>304</v>
      </c>
      <c r="D57" s="544" t="s">
        <v>42</v>
      </c>
      <c r="E57" s="544" t="s">
        <v>155</v>
      </c>
      <c r="F57" s="689" t="s">
        <v>396</v>
      </c>
      <c r="G57" s="544"/>
      <c r="H57" s="544" t="str">
        <f>_xlfn.CONCAT(Préroulés_Sativa[[#This Row],[Arômes3]]," / ",Préroulés_Sativa[[#This Row],[Arômes2]])</f>
        <v>Floral / Citronné</v>
      </c>
      <c r="I57" s="544" t="s">
        <v>341</v>
      </c>
      <c r="J57" s="545" t="s">
        <v>312</v>
      </c>
      <c r="K57" s="693">
        <v>5</v>
      </c>
      <c r="L57" s="544" t="s">
        <v>260</v>
      </c>
      <c r="M57" s="545">
        <v>0.33</v>
      </c>
      <c r="N57" s="546" t="s">
        <v>261</v>
      </c>
      <c r="O57" s="544" t="s">
        <v>309</v>
      </c>
      <c r="P57" s="691">
        <v>13.4</v>
      </c>
      <c r="Q57" s="544"/>
    </row>
    <row r="58" spans="1:17" ht="15.75" thickBot="1">
      <c r="A58" s="549" t="s">
        <v>397</v>
      </c>
      <c r="B58" s="544" t="s">
        <v>42</v>
      </c>
      <c r="C58" s="549" t="s">
        <v>304</v>
      </c>
      <c r="D58" s="549" t="s">
        <v>42</v>
      </c>
      <c r="E58" s="549" t="s">
        <v>152</v>
      </c>
      <c r="F58" s="549" t="s">
        <v>398</v>
      </c>
      <c r="G58" s="544" t="s">
        <v>306</v>
      </c>
      <c r="H58" s="544" t="str">
        <f>_xlfn.CONCAT(Préroulés_Sativa[[#This Row],[Arômes3]]," / ",Préroulés_Sativa[[#This Row],[Arômes2]])</f>
        <v>Fruité / Citronné</v>
      </c>
      <c r="I58" s="544" t="s">
        <v>323</v>
      </c>
      <c r="J58" s="550" t="s">
        <v>312</v>
      </c>
      <c r="K58" s="549">
        <v>3</v>
      </c>
      <c r="L58" s="544" t="s">
        <v>260</v>
      </c>
      <c r="M58" s="545">
        <v>0.5</v>
      </c>
      <c r="N58" s="546" t="s">
        <v>261</v>
      </c>
      <c r="O58" s="549" t="s">
        <v>309</v>
      </c>
      <c r="P58" s="566">
        <v>14</v>
      </c>
      <c r="Q58" s="544"/>
    </row>
    <row r="59" spans="1:17">
      <c r="A59" s="544" t="s">
        <v>154</v>
      </c>
      <c r="B59" s="544" t="s">
        <v>42</v>
      </c>
      <c r="C59" s="544" t="s">
        <v>304</v>
      </c>
      <c r="D59" s="544" t="s">
        <v>42</v>
      </c>
      <c r="E59" s="544" t="s">
        <v>399</v>
      </c>
      <c r="F59" s="544" t="s">
        <v>398</v>
      </c>
      <c r="G59" s="544" t="s">
        <v>306</v>
      </c>
      <c r="H59" s="544" t="str">
        <f>_xlfn.CONCAT(Préroulés_Sativa[[#This Row],[Arômes3]]," / ",Préroulés_Sativa[[#This Row],[Arômes2]])</f>
        <v>Sucré / Épicé</v>
      </c>
      <c r="I59" s="544" t="s">
        <v>307</v>
      </c>
      <c r="J59" s="545" t="s">
        <v>313</v>
      </c>
      <c r="K59" s="544">
        <v>3</v>
      </c>
      <c r="L59" s="544" t="s">
        <v>260</v>
      </c>
      <c r="M59" s="545">
        <v>0.5</v>
      </c>
      <c r="N59" s="546" t="s">
        <v>261</v>
      </c>
      <c r="O59" s="544" t="s">
        <v>309</v>
      </c>
      <c r="P59" s="562">
        <v>11.9</v>
      </c>
      <c r="Q59" s="544"/>
    </row>
    <row r="60" spans="1:17">
      <c r="A60" t="s">
        <v>214</v>
      </c>
      <c r="B60" t="s">
        <v>42</v>
      </c>
      <c r="C60" s="544" t="s">
        <v>304</v>
      </c>
      <c r="D60" s="544" t="s">
        <v>42</v>
      </c>
      <c r="E60" t="s">
        <v>400</v>
      </c>
      <c r="F60" t="s">
        <v>398</v>
      </c>
      <c r="G60" t="s">
        <v>317</v>
      </c>
      <c r="H60" s="544" t="str">
        <f>_xlfn.CONCAT(Préroulés_Sativa[[#This Row],[Arômes3]]," / ",Préroulés_Sativa[[#This Row],[Arômes2]])</f>
        <v>Sucré / Fruité</v>
      </c>
      <c r="I60" t="s">
        <v>307</v>
      </c>
      <c r="J60" t="s">
        <v>323</v>
      </c>
      <c r="K60">
        <v>1</v>
      </c>
      <c r="L60" s="544" t="s">
        <v>260</v>
      </c>
      <c r="M60">
        <v>1</v>
      </c>
      <c r="N60" s="546" t="s">
        <v>261</v>
      </c>
      <c r="O60" s="544" t="s">
        <v>309</v>
      </c>
      <c r="P60" s="859">
        <v>7.9</v>
      </c>
      <c r="Q60" s="544"/>
    </row>
    <row r="61" spans="1:17">
      <c r="A61" s="689" t="s">
        <v>151</v>
      </c>
      <c r="B61" s="544" t="s">
        <v>42</v>
      </c>
      <c r="C61" s="544" t="s">
        <v>304</v>
      </c>
      <c r="D61" s="544" t="s">
        <v>42</v>
      </c>
      <c r="E61" s="544" t="s">
        <v>401</v>
      </c>
      <c r="F61" s="689" t="s">
        <v>398</v>
      </c>
      <c r="G61" s="544"/>
      <c r="H61" s="544" t="str">
        <f>_xlfn.CONCAT(Préroulés_Sativa[[#This Row],[Arômes3]]," / ",Préroulés_Sativa[[#This Row],[Arômes2]])</f>
        <v>Citronnée / Diesel</v>
      </c>
      <c r="I61" s="544" t="s">
        <v>382</v>
      </c>
      <c r="J61" s="545" t="s">
        <v>318</v>
      </c>
      <c r="K61" s="693">
        <v>3</v>
      </c>
      <c r="L61" s="544" t="s">
        <v>260</v>
      </c>
      <c r="M61" s="545">
        <v>0.5</v>
      </c>
      <c r="N61" s="546" t="s">
        <v>261</v>
      </c>
      <c r="O61" s="544" t="s">
        <v>309</v>
      </c>
      <c r="P61" s="691">
        <v>11.9</v>
      </c>
      <c r="Q61" s="544"/>
    </row>
    <row r="62" spans="1:17">
      <c r="A62" s="554" t="s">
        <v>156</v>
      </c>
      <c r="B62" s="554" t="s">
        <v>263</v>
      </c>
      <c r="C62" s="554" t="s">
        <v>304</v>
      </c>
      <c r="D62" s="554" t="s">
        <v>42</v>
      </c>
      <c r="E62" s="554" t="s">
        <v>156</v>
      </c>
      <c r="F62" s="554" t="s">
        <v>402</v>
      </c>
      <c r="G62" s="554" t="s">
        <v>333</v>
      </c>
      <c r="H62" s="544" t="str">
        <f>_xlfn.CONCAT(Préroulés_Sativa[[#This Row],[Arômes3]]," / ",Préroulés_Sativa[[#This Row],[Arômes2]])</f>
        <v>Sucré / Fruité</v>
      </c>
      <c r="I62" s="554" t="s">
        <v>307</v>
      </c>
      <c r="J62" s="554" t="s">
        <v>323</v>
      </c>
      <c r="K62" s="554">
        <v>5</v>
      </c>
      <c r="L62" s="554" t="s">
        <v>260</v>
      </c>
      <c r="M62" s="554">
        <v>0.5</v>
      </c>
      <c r="N62" s="554" t="s">
        <v>261</v>
      </c>
      <c r="O62" s="554" t="s">
        <v>319</v>
      </c>
      <c r="P62" s="564">
        <v>24.9</v>
      </c>
      <c r="Q62" s="544"/>
    </row>
    <row r="63" spans="1:17">
      <c r="A63" s="747" t="s">
        <v>165</v>
      </c>
      <c r="B63" s="544" t="s">
        <v>263</v>
      </c>
      <c r="C63" s="554" t="s">
        <v>304</v>
      </c>
      <c r="D63" s="554" t="s">
        <v>42</v>
      </c>
      <c r="E63" s="544" t="s">
        <v>403</v>
      </c>
      <c r="F63" s="748" t="s">
        <v>404</v>
      </c>
      <c r="G63" s="544" t="s">
        <v>306</v>
      </c>
      <c r="H63" s="544" t="str">
        <f>_xlfn.CONCAT(Préroulés_Sativa[[#This Row],[Arômes3]]," / ",Préroulés_Sativa[[#This Row],[Arômes2]])</f>
        <v>Citronné / Fruité</v>
      </c>
      <c r="I63" s="544" t="s">
        <v>312</v>
      </c>
      <c r="J63" s="545" t="s">
        <v>323</v>
      </c>
      <c r="K63" s="544">
        <v>8</v>
      </c>
      <c r="L63" s="554" t="s">
        <v>260</v>
      </c>
      <c r="M63" s="545">
        <v>0.35</v>
      </c>
      <c r="N63" s="546" t="s">
        <v>261</v>
      </c>
      <c r="O63" s="554" t="s">
        <v>319</v>
      </c>
      <c r="P63" s="749">
        <v>28.7</v>
      </c>
      <c r="Q63" s="544"/>
    </row>
    <row r="64" spans="1:17">
      <c r="A64" s="547" t="s">
        <v>153</v>
      </c>
      <c r="B64" s="544" t="s">
        <v>42</v>
      </c>
      <c r="C64" s="547" t="s">
        <v>304</v>
      </c>
      <c r="D64" s="547" t="s">
        <v>42</v>
      </c>
      <c r="E64" s="547" t="s">
        <v>153</v>
      </c>
      <c r="F64" s="547" t="s">
        <v>332</v>
      </c>
      <c r="G64" s="544" t="s">
        <v>306</v>
      </c>
      <c r="H64" s="544" t="str">
        <f>_xlfn.CONCAT(Préroulés_Sativa[[#This Row],[Arômes3]]," / ",Préroulés_Sativa[[#This Row],[Arômes2]])</f>
        <v>Citronné / -</v>
      </c>
      <c r="I64" s="544" t="s">
        <v>312</v>
      </c>
      <c r="J64" s="548" t="s">
        <v>42</v>
      </c>
      <c r="K64" s="547">
        <v>3</v>
      </c>
      <c r="L64" s="544" t="s">
        <v>260</v>
      </c>
      <c r="M64" s="545">
        <v>0.5</v>
      </c>
      <c r="N64" s="544" t="s">
        <v>261</v>
      </c>
      <c r="O64" s="547" t="s">
        <v>319</v>
      </c>
      <c r="P64" s="565">
        <v>17</v>
      </c>
      <c r="Q64" s="544"/>
    </row>
    <row r="65" spans="1:17">
      <c r="A65" s="689" t="s">
        <v>405</v>
      </c>
      <c r="B65" s="544" t="s">
        <v>42</v>
      </c>
      <c r="C65" s="544" t="s">
        <v>304</v>
      </c>
      <c r="D65" s="544" t="s">
        <v>42</v>
      </c>
      <c r="E65" s="544" t="s">
        <v>405</v>
      </c>
      <c r="F65" s="689" t="s">
        <v>406</v>
      </c>
      <c r="G65" s="544"/>
      <c r="H65" s="544" t="str">
        <f>_xlfn.CONCAT(Préroulés_Sativa[[#This Row],[Arômes3]]," / ",Préroulés_Sativa[[#This Row],[Arômes2]])</f>
        <v>Fruité / Terreux</v>
      </c>
      <c r="I65" s="544" t="s">
        <v>323</v>
      </c>
      <c r="J65" s="545" t="s">
        <v>326</v>
      </c>
      <c r="K65" s="693">
        <v>10</v>
      </c>
      <c r="L65" s="544" t="s">
        <v>260</v>
      </c>
      <c r="M65" s="545">
        <v>0.5</v>
      </c>
      <c r="N65" s="546" t="s">
        <v>261</v>
      </c>
      <c r="O65" s="544" t="s">
        <v>309</v>
      </c>
      <c r="P65" s="691">
        <v>47.5</v>
      </c>
      <c r="Q65" s="544"/>
    </row>
    <row r="66" spans="1:17">
      <c r="A66" s="544" t="s">
        <v>69</v>
      </c>
      <c r="B66" s="544" t="s">
        <v>263</v>
      </c>
      <c r="C66" s="544" t="s">
        <v>304</v>
      </c>
      <c r="D66" s="544" t="s">
        <v>42</v>
      </c>
      <c r="E66" s="544" t="s">
        <v>407</v>
      </c>
      <c r="F66" s="544" t="s">
        <v>408</v>
      </c>
      <c r="G66" s="544" t="s">
        <v>345</v>
      </c>
      <c r="H66" s="544" t="str">
        <f>_xlfn.CONCAT(Préroulés_Sativa[[#This Row],[Arômes3]]," / ",Préroulés_Sativa[[#This Row],[Arômes2]])</f>
        <v>Citronné / Fruité</v>
      </c>
      <c r="I66" s="544" t="s">
        <v>312</v>
      </c>
      <c r="J66" s="545" t="s">
        <v>323</v>
      </c>
      <c r="K66" s="544">
        <v>3</v>
      </c>
      <c r="L66" s="544" t="s">
        <v>260</v>
      </c>
      <c r="M66" s="545">
        <v>0.5</v>
      </c>
      <c r="N66" s="546" t="s">
        <v>261</v>
      </c>
      <c r="O66" s="544" t="s">
        <v>309</v>
      </c>
      <c r="P66" s="562">
        <v>17.100000000000001</v>
      </c>
      <c r="Q66" s="544"/>
    </row>
    <row r="67" spans="1:17">
      <c r="A67" s="689" t="s">
        <v>150</v>
      </c>
      <c r="B67" s="544" t="s">
        <v>42</v>
      </c>
      <c r="C67" s="544" t="s">
        <v>304</v>
      </c>
      <c r="D67" s="544" t="s">
        <v>42</v>
      </c>
      <c r="E67" s="544" t="s">
        <v>407</v>
      </c>
      <c r="F67" s="689" t="s">
        <v>409</v>
      </c>
      <c r="G67" s="544"/>
      <c r="H67" s="544" t="str">
        <f>_xlfn.CONCAT(Préroulés_Sativa[[#This Row],[Arômes3]]," / ",Préroulés_Sativa[[#This Row],[Arômes2]])</f>
        <v>Citronné / Diesel</v>
      </c>
      <c r="I67" s="544" t="s">
        <v>312</v>
      </c>
      <c r="J67" s="545" t="s">
        <v>318</v>
      </c>
      <c r="K67" s="693">
        <v>3</v>
      </c>
      <c r="L67" s="544" t="s">
        <v>260</v>
      </c>
      <c r="M67" s="545">
        <v>0.5</v>
      </c>
      <c r="N67" s="546" t="s">
        <v>261</v>
      </c>
      <c r="O67" s="544" t="s">
        <v>309</v>
      </c>
      <c r="P67" s="691">
        <v>12</v>
      </c>
      <c r="Q67" s="544"/>
    </row>
    <row r="68" spans="1:17">
      <c r="A68" s="544" t="s">
        <v>410</v>
      </c>
      <c r="B68" s="544" t="s">
        <v>42</v>
      </c>
      <c r="C68" s="544" t="s">
        <v>304</v>
      </c>
      <c r="D68" s="544" t="s">
        <v>42</v>
      </c>
      <c r="E68" s="544" t="s">
        <v>314</v>
      </c>
      <c r="F68" s="544" t="s">
        <v>411</v>
      </c>
      <c r="G68" s="544" t="s">
        <v>42</v>
      </c>
      <c r="H68" s="544" t="str">
        <f>_xlfn.CONCAT(Préroulés_Sativa[[#This Row],[Arômes3]]," / ",Préroulés_Sativa[[#This Row],[Arômes2]])</f>
        <v>- / -</v>
      </c>
      <c r="I68" s="544" t="s">
        <v>42</v>
      </c>
      <c r="J68" s="545" t="s">
        <v>42</v>
      </c>
      <c r="K68" s="544">
        <v>14</v>
      </c>
      <c r="L68" s="544" t="s">
        <v>260</v>
      </c>
      <c r="M68" s="545">
        <v>0.33</v>
      </c>
      <c r="N68" s="546" t="s">
        <v>261</v>
      </c>
      <c r="O68" s="544" t="s">
        <v>319</v>
      </c>
      <c r="P68" s="562">
        <v>61.8</v>
      </c>
      <c r="Q68" s="544"/>
    </row>
    <row r="69" spans="1:17">
      <c r="A69" s="551" t="s">
        <v>147</v>
      </c>
      <c r="B69" s="544" t="s">
        <v>263</v>
      </c>
      <c r="C69" s="547" t="s">
        <v>304</v>
      </c>
      <c r="D69" s="547" t="s">
        <v>42</v>
      </c>
      <c r="E69" s="547" t="s">
        <v>412</v>
      </c>
      <c r="F69" s="547" t="s">
        <v>391</v>
      </c>
      <c r="G69" s="544" t="s">
        <v>345</v>
      </c>
      <c r="H69" s="544" t="str">
        <f>_xlfn.CONCAT(Préroulés_Sativa[[#This Row],[Arômes3]]," / ",Préroulés_Sativa[[#This Row],[Arômes2]])</f>
        <v>Citronné / Terreux</v>
      </c>
      <c r="I69" s="544" t="s">
        <v>312</v>
      </c>
      <c r="J69" s="504" t="s">
        <v>326</v>
      </c>
      <c r="K69" s="547">
        <v>3</v>
      </c>
      <c r="L69" s="544" t="s">
        <v>260</v>
      </c>
      <c r="M69" s="545">
        <v>0.5</v>
      </c>
      <c r="N69" s="544" t="s">
        <v>261</v>
      </c>
      <c r="O69" s="547" t="s">
        <v>319</v>
      </c>
      <c r="P69" s="563">
        <v>16.2</v>
      </c>
      <c r="Q69" s="544"/>
    </row>
    <row r="70" spans="1:17" ht="15.75" thickBot="1"/>
    <row r="71" spans="1:17" ht="15" customHeight="1">
      <c r="A71" s="1441" t="s">
        <v>413</v>
      </c>
      <c r="B71" s="1442"/>
      <c r="C71" s="1442"/>
      <c r="D71" s="1442"/>
      <c r="E71" s="1442"/>
      <c r="F71" s="1442"/>
      <c r="G71" s="1442"/>
      <c r="H71" s="1442"/>
      <c r="I71" s="1442"/>
      <c r="J71" s="1442"/>
      <c r="K71" s="1442"/>
      <c r="L71" s="1442"/>
      <c r="M71" s="1442"/>
      <c r="N71" s="1442"/>
      <c r="O71" s="1442"/>
      <c r="P71" s="1443"/>
    </row>
    <row r="72" spans="1:17" ht="15.75" customHeight="1" thickBot="1">
      <c r="A72" s="1444"/>
      <c r="B72" s="1445"/>
      <c r="C72" s="1445"/>
      <c r="D72" s="1445"/>
      <c r="E72" s="1445"/>
      <c r="F72" s="1445"/>
      <c r="G72" s="1445"/>
      <c r="H72" s="1445"/>
      <c r="I72" s="1445"/>
      <c r="J72" s="1445"/>
      <c r="K72" s="1445"/>
      <c r="L72" s="1445"/>
      <c r="M72" s="1445"/>
      <c r="N72" s="1445"/>
      <c r="O72" s="1445"/>
      <c r="P72" s="1446"/>
    </row>
    <row r="74" spans="1:17">
      <c r="A74" s="555" t="s">
        <v>29</v>
      </c>
      <c r="B74" s="555" t="s">
        <v>295</v>
      </c>
      <c r="C74" s="553" t="s">
        <v>296</v>
      </c>
      <c r="D74" s="11" t="s">
        <v>297</v>
      </c>
      <c r="E74" s="12" t="s">
        <v>298</v>
      </c>
      <c r="F74" s="12" t="s">
        <v>40</v>
      </c>
      <c r="G74" s="12" t="s">
        <v>299</v>
      </c>
      <c r="H74" s="12" t="s">
        <v>34</v>
      </c>
      <c r="I74" s="12" t="s">
        <v>300</v>
      </c>
      <c r="J74" s="12" t="s">
        <v>301</v>
      </c>
      <c r="K74" s="24" t="s">
        <v>36</v>
      </c>
      <c r="L74" s="24" t="s">
        <v>37</v>
      </c>
      <c r="M74" s="24" t="s">
        <v>38</v>
      </c>
      <c r="N74" s="24" t="s">
        <v>39</v>
      </c>
      <c r="O74" s="11" t="s">
        <v>302</v>
      </c>
      <c r="P74" s="11" t="s">
        <v>31</v>
      </c>
      <c r="Q74" s="11" t="s">
        <v>303</v>
      </c>
    </row>
    <row r="75" spans="1:17" ht="15.75" thickBot="1">
      <c r="A75" s="687" t="s">
        <v>118</v>
      </c>
      <c r="B75" s="547" t="s">
        <v>263</v>
      </c>
      <c r="C75" s="544" t="s">
        <v>414</v>
      </c>
      <c r="D75" s="544" t="s">
        <v>42</v>
      </c>
      <c r="E75" s="544" t="s">
        <v>415</v>
      </c>
      <c r="F75" s="686" t="s">
        <v>365</v>
      </c>
      <c r="G75" s="544"/>
      <c r="H75" s="544" t="str">
        <f>_xlfn.CONCAT(Préroulés_Indica[[#This Row],[Arômes3]]," / ",Préroulés_Indica[[#This Row],[Arômes2]])</f>
        <v>Fruité / Sucré</v>
      </c>
      <c r="I75" s="544" t="s">
        <v>323</v>
      </c>
      <c r="J75" s="544" t="s">
        <v>307</v>
      </c>
      <c r="K75" s="686">
        <v>1</v>
      </c>
      <c r="L75" s="570" t="s">
        <v>260</v>
      </c>
      <c r="M75" s="545">
        <v>1</v>
      </c>
      <c r="N75" s="570" t="s">
        <v>261</v>
      </c>
      <c r="O75" s="544" t="s">
        <v>309</v>
      </c>
      <c r="P75" s="688">
        <v>9.5</v>
      </c>
      <c r="Q75" s="544"/>
    </row>
    <row r="76" spans="1:17" ht="15.75" thickBot="1">
      <c r="A76" s="860" t="s">
        <v>212</v>
      </c>
      <c r="B76" t="s">
        <v>263</v>
      </c>
      <c r="C76" t="s">
        <v>414</v>
      </c>
      <c r="D76" s="544"/>
      <c r="E76" t="s">
        <v>415</v>
      </c>
      <c r="F76" s="860" t="s">
        <v>365</v>
      </c>
      <c r="G76" t="s">
        <v>306</v>
      </c>
      <c r="H76" s="544" t="str">
        <f>_xlfn.CONCAT(Préroulés_Indica[[#This Row],[Arômes3]]," / ",Préroulés_Indica[[#This Row],[Arômes2]])</f>
        <v>Fruité / Sucre</v>
      </c>
      <c r="I76" t="s">
        <v>323</v>
      </c>
      <c r="J76" t="s">
        <v>327</v>
      </c>
      <c r="K76" s="860">
        <v>5</v>
      </c>
      <c r="L76" s="544" t="s">
        <v>260</v>
      </c>
      <c r="M76">
        <v>0.5</v>
      </c>
      <c r="N76" s="544" t="s">
        <v>261</v>
      </c>
      <c r="O76" s="544"/>
      <c r="P76" s="861">
        <v>22.9</v>
      </c>
      <c r="Q76" s="544"/>
    </row>
    <row r="77" spans="1:17">
      <c r="A77" s="547" t="s">
        <v>130</v>
      </c>
      <c r="B77" s="544" t="s">
        <v>263</v>
      </c>
      <c r="C77" s="547" t="s">
        <v>414</v>
      </c>
      <c r="D77" s="547" t="s">
        <v>42</v>
      </c>
      <c r="E77" s="547" t="s">
        <v>416</v>
      </c>
      <c r="F77" s="547" t="s">
        <v>417</v>
      </c>
      <c r="G77" s="544" t="s">
        <v>317</v>
      </c>
      <c r="H77" s="544" t="str">
        <f>_xlfn.CONCAT(Préroulés_Indica[[#This Row],[Arômes3]]," / ",Préroulés_Indica[[#This Row],[Arômes2]])</f>
        <v>Fruité / Épicé</v>
      </c>
      <c r="I77" s="544" t="s">
        <v>323</v>
      </c>
      <c r="J77" s="504" t="s">
        <v>313</v>
      </c>
      <c r="K77" s="547">
        <v>5</v>
      </c>
      <c r="L77" s="544" t="s">
        <v>260</v>
      </c>
      <c r="M77" s="545">
        <v>0.5</v>
      </c>
      <c r="N77" s="544" t="s">
        <v>261</v>
      </c>
      <c r="O77" s="547" t="s">
        <v>319</v>
      </c>
      <c r="P77" s="563">
        <v>22.9</v>
      </c>
      <c r="Q77" s="544"/>
    </row>
    <row r="78" spans="1:17">
      <c r="A78" s="544" t="s">
        <v>418</v>
      </c>
      <c r="B78" s="547" t="s">
        <v>42</v>
      </c>
      <c r="C78" s="544" t="s">
        <v>414</v>
      </c>
      <c r="D78" s="544"/>
      <c r="E78" s="544" t="s">
        <v>419</v>
      </c>
      <c r="F78" s="544" t="s">
        <v>420</v>
      </c>
      <c r="G78" s="544" t="s">
        <v>333</v>
      </c>
      <c r="H78" s="544" t="str">
        <f>_xlfn.CONCAT(Préroulés_Indica[[#This Row],[Arômes3]]," / ",Préroulés_Indica[[#This Row],[Arômes2]])</f>
        <v xml:space="preserve">Terreux / </v>
      </c>
      <c r="I78" s="544" t="s">
        <v>326</v>
      </c>
      <c r="J78" s="544"/>
      <c r="K78" s="569">
        <v>20</v>
      </c>
      <c r="L78" s="570" t="s">
        <v>260</v>
      </c>
      <c r="M78" s="545">
        <v>0.35</v>
      </c>
      <c r="N78" s="570" t="s">
        <v>261</v>
      </c>
      <c r="O78" s="544"/>
      <c r="P78" s="562">
        <v>50.4</v>
      </c>
      <c r="Q78" s="544"/>
    </row>
    <row r="79" spans="1:17">
      <c r="A79" s="544" t="s">
        <v>421</v>
      </c>
      <c r="B79" s="547" t="s">
        <v>42</v>
      </c>
      <c r="C79" s="544" t="s">
        <v>414</v>
      </c>
      <c r="D79" s="544"/>
      <c r="E79" s="544" t="s">
        <v>422</v>
      </c>
      <c r="F79" s="544" t="s">
        <v>329</v>
      </c>
      <c r="G79" s="544" t="s">
        <v>317</v>
      </c>
      <c r="H79" s="544" t="str">
        <f>_xlfn.CONCAT(Préroulés_Indica[[#This Row],[Arômes3]]," / ",Préroulés_Indica[[#This Row],[Arômes2]])</f>
        <v>Floral / Diesel</v>
      </c>
      <c r="I79" s="544" t="s">
        <v>341</v>
      </c>
      <c r="J79" s="544" t="s">
        <v>318</v>
      </c>
      <c r="K79" s="569">
        <v>3</v>
      </c>
      <c r="L79" s="570" t="s">
        <v>260</v>
      </c>
      <c r="M79" s="545">
        <v>0.5</v>
      </c>
      <c r="N79" s="570" t="s">
        <v>261</v>
      </c>
      <c r="O79" s="544"/>
      <c r="P79" s="562">
        <v>22.9</v>
      </c>
      <c r="Q79" s="544"/>
    </row>
    <row r="80" spans="1:17">
      <c r="A80" s="862" t="s">
        <v>142</v>
      </c>
      <c r="B80" s="756" t="s">
        <v>42</v>
      </c>
      <c r="C80" s="558" t="s">
        <v>414</v>
      </c>
      <c r="D80" s="558" t="s">
        <v>42</v>
      </c>
      <c r="E80" s="558" t="s">
        <v>343</v>
      </c>
      <c r="F80" s="558" t="s">
        <v>344</v>
      </c>
      <c r="G80" s="756" t="s">
        <v>42</v>
      </c>
      <c r="H80" s="544" t="str">
        <f>_xlfn.CONCAT(Préroulés_Indica[[#This Row],[Arômes3]]," / ",Préroulés_Indica[[#This Row],[Arômes2]])</f>
        <v>Diesel / Moufette</v>
      </c>
      <c r="I80" s="756" t="s">
        <v>318</v>
      </c>
      <c r="J80" s="560" t="s">
        <v>385</v>
      </c>
      <c r="K80" s="864">
        <v>14</v>
      </c>
      <c r="L80" s="758" t="s">
        <v>260</v>
      </c>
      <c r="M80" s="756">
        <v>0.5</v>
      </c>
      <c r="N80" s="756" t="s">
        <v>261</v>
      </c>
      <c r="O80" s="558" t="s">
        <v>319</v>
      </c>
      <c r="P80" s="567">
        <v>43.9</v>
      </c>
      <c r="Q80" s="544"/>
    </row>
    <row r="81" spans="1:17">
      <c r="A81" s="544" t="s">
        <v>123</v>
      </c>
      <c r="B81" s="547" t="s">
        <v>263</v>
      </c>
      <c r="C81" s="544" t="s">
        <v>414</v>
      </c>
      <c r="D81" s="544" t="s">
        <v>42</v>
      </c>
      <c r="E81" s="544" t="s">
        <v>423</v>
      </c>
      <c r="F81" s="544" t="s">
        <v>338</v>
      </c>
      <c r="G81" s="544" t="s">
        <v>333</v>
      </c>
      <c r="H81" s="544" t="str">
        <f>_xlfn.CONCAT(Préroulés_Indica[[#This Row],[Arômes3]]," / ",Préroulés_Indica[[#This Row],[Arômes2]])</f>
        <v>Fruité / Sucré</v>
      </c>
      <c r="I81" s="544" t="s">
        <v>323</v>
      </c>
      <c r="J81" s="544" t="s">
        <v>307</v>
      </c>
      <c r="K81" s="569">
        <v>2</v>
      </c>
      <c r="L81" s="570" t="s">
        <v>260</v>
      </c>
      <c r="M81" s="545">
        <v>0.5</v>
      </c>
      <c r="N81" s="570" t="s">
        <v>261</v>
      </c>
      <c r="O81" s="544"/>
      <c r="P81" s="562">
        <v>8.3000000000000007</v>
      </c>
      <c r="Q81" s="544"/>
    </row>
    <row r="82" spans="1:17">
      <c r="A82" t="s">
        <v>237</v>
      </c>
      <c r="B82" t="s">
        <v>263</v>
      </c>
      <c r="C82" t="s">
        <v>414</v>
      </c>
      <c r="D82" s="544"/>
      <c r="E82" t="s">
        <v>423</v>
      </c>
      <c r="F82" t="s">
        <v>424</v>
      </c>
      <c r="G82" t="s">
        <v>333</v>
      </c>
      <c r="H82" s="544" t="str">
        <f>_xlfn.CONCAT(Préroulés_Indica[[#This Row],[Arômes3]]," / ",Préroulés_Indica[[#This Row],[Arômes2]])</f>
        <v>Fruité / Sucre</v>
      </c>
      <c r="I82" t="s">
        <v>323</v>
      </c>
      <c r="J82" t="s">
        <v>327</v>
      </c>
      <c r="K82">
        <v>3</v>
      </c>
      <c r="L82" s="544" t="s">
        <v>260</v>
      </c>
      <c r="M82">
        <v>0.5</v>
      </c>
      <c r="N82" s="544" t="s">
        <v>261</v>
      </c>
      <c r="O82" s="544"/>
      <c r="P82" s="859">
        <v>11</v>
      </c>
      <c r="Q82" s="544"/>
    </row>
    <row r="83" spans="1:17">
      <c r="A83" s="547" t="s">
        <v>140</v>
      </c>
      <c r="B83" s="547" t="s">
        <v>42</v>
      </c>
      <c r="C83" s="544" t="s">
        <v>414</v>
      </c>
      <c r="D83" s="544" t="s">
        <v>42</v>
      </c>
      <c r="E83" s="547" t="s">
        <v>140</v>
      </c>
      <c r="F83" s="547" t="s">
        <v>425</v>
      </c>
      <c r="G83" s="544" t="s">
        <v>333</v>
      </c>
      <c r="H83" s="544" t="str">
        <f>_xlfn.CONCAT(Préroulés_Indica[[#This Row],[Arômes3]]," / ",Préroulés_Indica[[#This Row],[Arômes2]])</f>
        <v>Fruité / Floral</v>
      </c>
      <c r="I83" s="544" t="s">
        <v>323</v>
      </c>
      <c r="J83" s="548" t="s">
        <v>341</v>
      </c>
      <c r="K83" s="569">
        <v>10</v>
      </c>
      <c r="L83" s="570" t="s">
        <v>260</v>
      </c>
      <c r="M83" s="545">
        <v>0.35</v>
      </c>
      <c r="N83" s="570" t="s">
        <v>261</v>
      </c>
      <c r="O83" s="544" t="s">
        <v>309</v>
      </c>
      <c r="P83" s="848">
        <v>22.2</v>
      </c>
      <c r="Q83" s="544"/>
    </row>
    <row r="84" spans="1:17">
      <c r="A84" t="s">
        <v>240</v>
      </c>
      <c r="B84" t="s">
        <v>263</v>
      </c>
      <c r="C84" t="s">
        <v>414</v>
      </c>
      <c r="D84" s="544"/>
      <c r="E84" t="s">
        <v>343</v>
      </c>
      <c r="F84" t="s">
        <v>373</v>
      </c>
      <c r="G84" t="s">
        <v>333</v>
      </c>
      <c r="H84" s="544" t="str">
        <f>_xlfn.CONCAT(Préroulés_Indica[[#This Row],[Arômes3]]," / ",Préroulés_Indica[[#This Row],[Arômes2]])</f>
        <v>Citronné / Diesel</v>
      </c>
      <c r="I84" t="s">
        <v>312</v>
      </c>
      <c r="J84" t="s">
        <v>318</v>
      </c>
      <c r="K84">
        <v>10</v>
      </c>
      <c r="L84" s="544" t="s">
        <v>260</v>
      </c>
      <c r="M84">
        <v>0.35</v>
      </c>
      <c r="N84" s="544" t="s">
        <v>261</v>
      </c>
      <c r="O84" s="544"/>
      <c r="P84" s="859">
        <v>28.7</v>
      </c>
      <c r="Q84" s="544"/>
    </row>
    <row r="85" spans="1:17">
      <c r="A85" t="s">
        <v>239</v>
      </c>
      <c r="B85" t="s">
        <v>263</v>
      </c>
      <c r="C85" t="s">
        <v>414</v>
      </c>
      <c r="D85" s="544"/>
      <c r="E85" t="s">
        <v>239</v>
      </c>
      <c r="F85" t="s">
        <v>371</v>
      </c>
      <c r="G85" t="s">
        <v>333</v>
      </c>
      <c r="H85" s="544" t="str">
        <f>_xlfn.CONCAT(Préroulés_Indica[[#This Row],[Arômes3]]," / ",Préroulés_Indica[[#This Row],[Arômes2]])</f>
        <v>Floral / Sucre</v>
      </c>
      <c r="I85" t="s">
        <v>341</v>
      </c>
      <c r="J85" t="s">
        <v>327</v>
      </c>
      <c r="K85">
        <v>5</v>
      </c>
      <c r="L85" s="544" t="s">
        <v>260</v>
      </c>
      <c r="M85">
        <v>0.5</v>
      </c>
      <c r="N85" s="544" t="s">
        <v>261</v>
      </c>
      <c r="O85" s="544"/>
      <c r="P85" s="859">
        <v>23.6</v>
      </c>
      <c r="Q85" s="544"/>
    </row>
    <row r="86" spans="1:17">
      <c r="A86" s="544" t="s">
        <v>122</v>
      </c>
      <c r="B86" s="547" t="s">
        <v>42</v>
      </c>
      <c r="C86" s="544" t="s">
        <v>414</v>
      </c>
      <c r="D86" s="544"/>
      <c r="E86" s="544" t="s">
        <v>122</v>
      </c>
      <c r="F86" s="544" t="s">
        <v>366</v>
      </c>
      <c r="G86" s="544" t="s">
        <v>306</v>
      </c>
      <c r="H86" s="544" t="str">
        <f>_xlfn.CONCAT(Préroulés_Indica[[#This Row],[Arômes3]]," / ",Préroulés_Indica[[#This Row],[Arômes2]])</f>
        <v>Mouffette  / Terreux</v>
      </c>
      <c r="I86" s="544" t="s">
        <v>426</v>
      </c>
      <c r="J86" s="544" t="s">
        <v>326</v>
      </c>
      <c r="K86" s="569">
        <v>2</v>
      </c>
      <c r="L86" s="570" t="s">
        <v>260</v>
      </c>
      <c r="M86" s="545">
        <v>0.5</v>
      </c>
      <c r="N86" s="570" t="s">
        <v>261</v>
      </c>
      <c r="O86" s="544"/>
      <c r="P86" s="562">
        <v>9.5</v>
      </c>
      <c r="Q86" s="544"/>
    </row>
    <row r="87" spans="1:17">
      <c r="A87" s="547" t="s">
        <v>141</v>
      </c>
      <c r="B87" s="547" t="s">
        <v>263</v>
      </c>
      <c r="C87" s="544" t="s">
        <v>414</v>
      </c>
      <c r="D87" s="544" t="s">
        <v>42</v>
      </c>
      <c r="E87" s="544" t="s">
        <v>141</v>
      </c>
      <c r="F87" s="544" t="s">
        <v>427</v>
      </c>
      <c r="G87" s="544" t="s">
        <v>345</v>
      </c>
      <c r="H87" s="544" t="str">
        <f>_xlfn.CONCAT(Préroulés_Indica[[#This Row],[Arômes3]]," / ",Préroulés_Indica[[#This Row],[Arômes2]])</f>
        <v>Sucré / Fruité</v>
      </c>
      <c r="I87" s="544" t="s">
        <v>307</v>
      </c>
      <c r="J87" s="544" t="s">
        <v>323</v>
      </c>
      <c r="K87" s="569">
        <v>10</v>
      </c>
      <c r="L87" s="570" t="s">
        <v>260</v>
      </c>
      <c r="M87" s="545">
        <v>0.35</v>
      </c>
      <c r="N87" s="570" t="s">
        <v>261</v>
      </c>
      <c r="O87" s="544" t="s">
        <v>309</v>
      </c>
      <c r="P87" s="562">
        <v>29.2</v>
      </c>
      <c r="Q87" s="544"/>
    </row>
    <row r="88" spans="1:17">
      <c r="A88" t="s">
        <v>241</v>
      </c>
      <c r="B88" t="s">
        <v>263</v>
      </c>
      <c r="C88" t="s">
        <v>414</v>
      </c>
      <c r="D88" s="544"/>
      <c r="E88" t="s">
        <v>428</v>
      </c>
      <c r="F88" t="s">
        <v>429</v>
      </c>
      <c r="G88" t="s">
        <v>345</v>
      </c>
      <c r="H88" s="544" t="str">
        <f>_xlfn.CONCAT(Préroulés_Indica[[#This Row],[Arômes3]]," / ",Préroulés_Indica[[#This Row],[Arômes2]])</f>
        <v>Citronné / Fruité</v>
      </c>
      <c r="I88" t="s">
        <v>312</v>
      </c>
      <c r="J88" t="s">
        <v>323</v>
      </c>
      <c r="K88">
        <v>12</v>
      </c>
      <c r="L88" s="544" t="s">
        <v>260</v>
      </c>
      <c r="M88">
        <v>0.5</v>
      </c>
      <c r="N88" s="544" t="s">
        <v>261</v>
      </c>
      <c r="O88" s="544"/>
      <c r="P88" s="859">
        <v>44.2</v>
      </c>
      <c r="Q88" s="544"/>
    </row>
    <row r="89" spans="1:17">
      <c r="A89" t="s">
        <v>430</v>
      </c>
      <c r="B89" t="s">
        <v>263</v>
      </c>
      <c r="C89" t="s">
        <v>414</v>
      </c>
      <c r="D89" s="544"/>
      <c r="E89" t="s">
        <v>428</v>
      </c>
      <c r="F89" t="s">
        <v>431</v>
      </c>
      <c r="G89" t="s">
        <v>345</v>
      </c>
      <c r="H89" s="544" t="str">
        <f>_xlfn.CONCAT(Préroulés_Indica[[#This Row],[Arômes3]]," / ",Préroulés_Indica[[#This Row],[Arômes2]])</f>
        <v>Citronné / Fruité</v>
      </c>
      <c r="I89" t="s">
        <v>312</v>
      </c>
      <c r="J89" t="s">
        <v>323</v>
      </c>
      <c r="K89">
        <v>5</v>
      </c>
      <c r="L89" s="544" t="s">
        <v>260</v>
      </c>
      <c r="M89">
        <v>0.5</v>
      </c>
      <c r="N89" s="544" t="s">
        <v>261</v>
      </c>
      <c r="O89" s="544"/>
      <c r="P89" s="859">
        <v>20.2</v>
      </c>
      <c r="Q89" s="544"/>
    </row>
    <row r="90" spans="1:17">
      <c r="A90" s="544" t="s">
        <v>135</v>
      </c>
      <c r="B90" s="547" t="s">
        <v>42</v>
      </c>
      <c r="C90" s="544" t="s">
        <v>414</v>
      </c>
      <c r="D90" s="544"/>
      <c r="E90" s="544" t="s">
        <v>135</v>
      </c>
      <c r="F90" s="544" t="s">
        <v>332</v>
      </c>
      <c r="G90" s="544" t="s">
        <v>317</v>
      </c>
      <c r="H90" s="544" t="str">
        <f>_xlfn.CONCAT(Préroulés_Indica[[#This Row],[Arômes3]]," / ",Préroulés_Indica[[#This Row],[Arômes2]])</f>
        <v>Fruité / Épicé</v>
      </c>
      <c r="I90" s="544" t="s">
        <v>323</v>
      </c>
      <c r="J90" s="544" t="s">
        <v>313</v>
      </c>
      <c r="K90" s="569">
        <v>7</v>
      </c>
      <c r="L90" s="570" t="s">
        <v>260</v>
      </c>
      <c r="M90" s="545">
        <v>0.5</v>
      </c>
      <c r="N90" s="570" t="s">
        <v>261</v>
      </c>
      <c r="O90" s="544"/>
      <c r="P90" s="562">
        <v>31.1</v>
      </c>
      <c r="Q90" s="544"/>
    </row>
    <row r="91" spans="1:17">
      <c r="A91" s="544" t="s">
        <v>432</v>
      </c>
      <c r="B91" s="547" t="s">
        <v>263</v>
      </c>
      <c r="C91" s="544" t="s">
        <v>414</v>
      </c>
      <c r="D91" s="544"/>
      <c r="E91" s="544" t="s">
        <v>314</v>
      </c>
      <c r="F91" s="544" t="s">
        <v>433</v>
      </c>
      <c r="G91" s="544" t="s">
        <v>42</v>
      </c>
      <c r="H91" s="544" t="str">
        <f>_xlfn.CONCAT(Préroulés_Indica[[#This Row],[Arômes3]]," / ",Préroulés_Indica[[#This Row],[Arômes2]])</f>
        <v>- / -</v>
      </c>
      <c r="I91" s="544" t="s">
        <v>42</v>
      </c>
      <c r="J91" s="544" t="s">
        <v>42</v>
      </c>
      <c r="K91" s="569">
        <v>3</v>
      </c>
      <c r="L91" s="570" t="s">
        <v>260</v>
      </c>
      <c r="M91" s="545">
        <v>0.5</v>
      </c>
      <c r="N91" s="570" t="s">
        <v>261</v>
      </c>
      <c r="O91" s="544"/>
      <c r="P91" s="562">
        <v>12.1</v>
      </c>
      <c r="Q91" s="544"/>
    </row>
    <row r="92" spans="1:17">
      <c r="A92" t="s">
        <v>434</v>
      </c>
      <c r="B92" t="s">
        <v>263</v>
      </c>
      <c r="C92" t="s">
        <v>414</v>
      </c>
      <c r="D92" s="544"/>
      <c r="E92" t="s">
        <v>435</v>
      </c>
      <c r="F92" t="s">
        <v>436</v>
      </c>
      <c r="G92" t="s">
        <v>306</v>
      </c>
      <c r="H92" s="544" t="str">
        <f>_xlfn.CONCAT(Préroulés_Indica[[#This Row],[Arômes3]]," / ",Préroulés_Indica[[#This Row],[Arômes2]])</f>
        <v>Diesel / -</v>
      </c>
      <c r="I92" t="s">
        <v>318</v>
      </c>
      <c r="J92" t="s">
        <v>42</v>
      </c>
      <c r="K92">
        <v>3</v>
      </c>
      <c r="L92" s="544" t="s">
        <v>260</v>
      </c>
      <c r="M92">
        <v>0.5</v>
      </c>
      <c r="N92" s="544" t="s">
        <v>261</v>
      </c>
      <c r="O92" s="544"/>
      <c r="P92" s="859">
        <v>22.9</v>
      </c>
      <c r="Q92" s="544"/>
    </row>
    <row r="93" spans="1:17">
      <c r="A93" t="s">
        <v>238</v>
      </c>
      <c r="B93" t="s">
        <v>263</v>
      </c>
      <c r="C93" t="s">
        <v>414</v>
      </c>
      <c r="D93" s="544"/>
      <c r="E93" t="s">
        <v>435</v>
      </c>
      <c r="F93" t="s">
        <v>436</v>
      </c>
      <c r="G93" t="s">
        <v>306</v>
      </c>
      <c r="H93" s="544" t="str">
        <f>_xlfn.CONCAT(Préroulés_Indica[[#This Row],[Arômes3]]," / ",Préroulés_Indica[[#This Row],[Arômes2]])</f>
        <v>Diesel / -</v>
      </c>
      <c r="I93" t="s">
        <v>318</v>
      </c>
      <c r="J93" t="s">
        <v>42</v>
      </c>
      <c r="K93">
        <v>5</v>
      </c>
      <c r="L93" s="544" t="s">
        <v>260</v>
      </c>
      <c r="M93">
        <v>0.5</v>
      </c>
      <c r="N93" s="544" t="s">
        <v>261</v>
      </c>
      <c r="O93" s="544"/>
      <c r="P93" s="859">
        <v>41.4</v>
      </c>
      <c r="Q93" s="544"/>
    </row>
    <row r="94" spans="1:17">
      <c r="A94" t="s">
        <v>137</v>
      </c>
      <c r="B94" t="s">
        <v>263</v>
      </c>
      <c r="C94" t="s">
        <v>414</v>
      </c>
      <c r="D94" s="544"/>
      <c r="E94" t="s">
        <v>314</v>
      </c>
      <c r="F94" t="s">
        <v>262</v>
      </c>
      <c r="G94" t="s">
        <v>42</v>
      </c>
      <c r="H94" s="544" t="str">
        <f>_xlfn.CONCAT(Préroulés_Indica[[#This Row],[Arômes3]]," / ",Préroulés_Indica[[#This Row],[Arômes2]])</f>
        <v>- / -</v>
      </c>
      <c r="I94" t="s">
        <v>42</v>
      </c>
      <c r="J94" t="s">
        <v>42</v>
      </c>
      <c r="K94">
        <v>9</v>
      </c>
      <c r="L94" s="544" t="s">
        <v>260</v>
      </c>
      <c r="M94">
        <v>0.45</v>
      </c>
      <c r="N94" s="544" t="s">
        <v>261</v>
      </c>
      <c r="O94" s="544"/>
      <c r="P94" s="859">
        <v>30</v>
      </c>
      <c r="Q94" s="544"/>
    </row>
    <row r="95" spans="1:17">
      <c r="A95" s="544" t="s">
        <v>437</v>
      </c>
      <c r="B95" s="547" t="s">
        <v>263</v>
      </c>
      <c r="C95" s="544" t="s">
        <v>414</v>
      </c>
      <c r="D95" s="544"/>
      <c r="E95" s="544" t="s">
        <v>437</v>
      </c>
      <c r="F95" s="544" t="s">
        <v>371</v>
      </c>
      <c r="G95" s="544" t="s">
        <v>376</v>
      </c>
      <c r="H95" s="544" t="str">
        <f>_xlfn.CONCAT(Préroulés_Indica[[#This Row],[Arômes3]]," / ",Préroulés_Indica[[#This Row],[Arômes2]])</f>
        <v>Diesel / Épicé</v>
      </c>
      <c r="I95" s="544" t="s">
        <v>318</v>
      </c>
      <c r="J95" s="544" t="s">
        <v>313</v>
      </c>
      <c r="K95" s="569">
        <v>5</v>
      </c>
      <c r="L95" s="570" t="s">
        <v>260</v>
      </c>
      <c r="M95" s="545">
        <v>0.5</v>
      </c>
      <c r="N95" s="570" t="s">
        <v>261</v>
      </c>
      <c r="O95" s="544"/>
      <c r="P95" s="562">
        <v>23</v>
      </c>
      <c r="Q95" s="544"/>
    </row>
    <row r="96" spans="1:17">
      <c r="A96" s="575" t="s">
        <v>131</v>
      </c>
      <c r="B96" s="575" t="s">
        <v>263</v>
      </c>
      <c r="C96" s="575" t="s">
        <v>414</v>
      </c>
      <c r="D96" s="575" t="s">
        <v>42</v>
      </c>
      <c r="E96" s="575" t="s">
        <v>438</v>
      </c>
      <c r="F96" s="575" t="s">
        <v>371</v>
      </c>
      <c r="G96" s="575" t="s">
        <v>333</v>
      </c>
      <c r="H96" s="544" t="str">
        <f>_xlfn.CONCAT(Préroulés_Indica[[#This Row],[Arômes3]]," / ",Préroulés_Indica[[#This Row],[Arômes2]])</f>
        <v>Diesel / Fruité</v>
      </c>
      <c r="I96" s="575" t="s">
        <v>318</v>
      </c>
      <c r="J96" s="576" t="s">
        <v>323</v>
      </c>
      <c r="K96" s="575">
        <v>5</v>
      </c>
      <c r="L96" s="575" t="s">
        <v>260</v>
      </c>
      <c r="M96" s="576">
        <v>0.5</v>
      </c>
      <c r="N96" s="575" t="s">
        <v>261</v>
      </c>
      <c r="O96" s="575" t="s">
        <v>319</v>
      </c>
      <c r="P96" s="744">
        <v>23</v>
      </c>
      <c r="Q96" s="544"/>
    </row>
    <row r="97" spans="1:17">
      <c r="A97" t="s">
        <v>439</v>
      </c>
      <c r="B97" t="s">
        <v>263</v>
      </c>
      <c r="C97" t="s">
        <v>414</v>
      </c>
      <c r="D97" s="544"/>
      <c r="E97" t="s">
        <v>439</v>
      </c>
      <c r="F97" t="s">
        <v>431</v>
      </c>
      <c r="G97" t="s">
        <v>306</v>
      </c>
      <c r="H97" s="544" t="str">
        <f>_xlfn.CONCAT(Préroulés_Indica[[#This Row],[Arômes3]]," / ",Préroulés_Indica[[#This Row],[Arômes2]])</f>
        <v>Épicé / Terreux</v>
      </c>
      <c r="I97" t="s">
        <v>313</v>
      </c>
      <c r="J97" t="s">
        <v>326</v>
      </c>
      <c r="K97">
        <v>5</v>
      </c>
      <c r="L97" s="544" t="s">
        <v>260</v>
      </c>
      <c r="M97">
        <v>0.5</v>
      </c>
      <c r="N97" s="544" t="s">
        <v>261</v>
      </c>
      <c r="O97" s="544"/>
      <c r="P97" s="859">
        <v>20.2</v>
      </c>
      <c r="Q97" s="544"/>
    </row>
    <row r="98" spans="1:17">
      <c r="A98" s="544" t="s">
        <v>284</v>
      </c>
      <c r="B98" s="547" t="s">
        <v>263</v>
      </c>
      <c r="C98" s="544" t="s">
        <v>414</v>
      </c>
      <c r="D98" s="544" t="s">
        <v>42</v>
      </c>
      <c r="E98" s="544" t="s">
        <v>119</v>
      </c>
      <c r="F98" s="544" t="s">
        <v>440</v>
      </c>
      <c r="G98" s="544" t="s">
        <v>333</v>
      </c>
      <c r="H98" s="544" t="str">
        <f>_xlfn.CONCAT(Préroulés_Indica[[#This Row],[Arômes3]]," / ",Préroulés_Indica[[#This Row],[Arômes2]])</f>
        <v>Boisé / Épicé</v>
      </c>
      <c r="I98" s="544" t="s">
        <v>308</v>
      </c>
      <c r="J98" s="544" t="s">
        <v>313</v>
      </c>
      <c r="K98" s="569">
        <v>1</v>
      </c>
      <c r="L98" s="570" t="s">
        <v>260</v>
      </c>
      <c r="M98" s="545">
        <v>0.5</v>
      </c>
      <c r="N98" s="570" t="s">
        <v>261</v>
      </c>
      <c r="O98" s="544" t="s">
        <v>309</v>
      </c>
      <c r="P98" s="562">
        <v>6</v>
      </c>
      <c r="Q98" s="544"/>
    </row>
    <row r="99" spans="1:17">
      <c r="A99" s="544" t="s">
        <v>119</v>
      </c>
      <c r="B99" s="547" t="s">
        <v>263</v>
      </c>
      <c r="C99" s="544" t="s">
        <v>414</v>
      </c>
      <c r="D99" s="544" t="s">
        <v>42</v>
      </c>
      <c r="E99" s="544" t="s">
        <v>119</v>
      </c>
      <c r="F99" s="544" t="s">
        <v>348</v>
      </c>
      <c r="G99" s="544" t="s">
        <v>333</v>
      </c>
      <c r="H99" s="544" t="str">
        <f>_xlfn.CONCAT(Préroulés_Indica[[#This Row],[Arômes3]]," / ",Préroulés_Indica[[#This Row],[Arômes2]])</f>
        <v>Boisé / Épicé</v>
      </c>
      <c r="I99" s="544" t="s">
        <v>308</v>
      </c>
      <c r="J99" s="544" t="s">
        <v>313</v>
      </c>
      <c r="K99" s="569">
        <v>1</v>
      </c>
      <c r="L99" s="570" t="s">
        <v>260</v>
      </c>
      <c r="M99" s="545">
        <v>0.5</v>
      </c>
      <c r="N99" s="570" t="s">
        <v>261</v>
      </c>
      <c r="O99" s="544" t="s">
        <v>309</v>
      </c>
      <c r="P99" s="562">
        <v>6</v>
      </c>
      <c r="Q99" s="544"/>
    </row>
    <row r="100" spans="1:17" ht="15.75" thickBot="1">
      <c r="A100" s="549" t="s">
        <v>132</v>
      </c>
      <c r="B100" s="547" t="s">
        <v>263</v>
      </c>
      <c r="C100" s="544" t="s">
        <v>414</v>
      </c>
      <c r="D100" s="544" t="s">
        <v>42</v>
      </c>
      <c r="E100" s="544" t="s">
        <v>132</v>
      </c>
      <c r="F100" s="549" t="s">
        <v>371</v>
      </c>
      <c r="G100" s="544" t="s">
        <v>333</v>
      </c>
      <c r="H100" s="544" t="str">
        <f>_xlfn.CONCAT(Préroulés_Indica[[#This Row],[Arômes3]]," / ",Préroulés_Indica[[#This Row],[Arômes2]])</f>
        <v>Épicé / Sucré</v>
      </c>
      <c r="I100" s="544" t="s">
        <v>313</v>
      </c>
      <c r="J100" s="544" t="s">
        <v>307</v>
      </c>
      <c r="K100" s="572">
        <v>5</v>
      </c>
      <c r="L100" s="570" t="s">
        <v>260</v>
      </c>
      <c r="M100" s="545">
        <v>0.5</v>
      </c>
      <c r="N100" s="570" t="s">
        <v>261</v>
      </c>
      <c r="O100" s="544" t="s">
        <v>309</v>
      </c>
      <c r="P100" s="566">
        <v>23</v>
      </c>
      <c r="Q100" s="544"/>
    </row>
    <row r="101" spans="1:17">
      <c r="A101" t="s">
        <v>441</v>
      </c>
      <c r="B101" t="s">
        <v>42</v>
      </c>
      <c r="C101" t="s">
        <v>414</v>
      </c>
      <c r="D101" s="544"/>
      <c r="E101" t="s">
        <v>442</v>
      </c>
      <c r="F101" t="s">
        <v>336</v>
      </c>
      <c r="G101" t="s">
        <v>443</v>
      </c>
      <c r="H101" s="544" t="str">
        <f>_xlfn.CONCAT(Préroulés_Indica[[#This Row],[Arômes3]]," / ",Préroulés_Indica[[#This Row],[Arômes2]])</f>
        <v>Diesel / -</v>
      </c>
      <c r="I101" t="s">
        <v>318</v>
      </c>
      <c r="J101" t="s">
        <v>42</v>
      </c>
      <c r="K101">
        <v>1</v>
      </c>
      <c r="L101" s="544" t="s">
        <v>260</v>
      </c>
      <c r="M101">
        <v>0.7</v>
      </c>
      <c r="N101" s="544" t="s">
        <v>261</v>
      </c>
      <c r="O101" s="544"/>
      <c r="P101" s="859">
        <v>9</v>
      </c>
      <c r="Q101" s="544"/>
    </row>
    <row r="102" spans="1:17">
      <c r="A102" t="s">
        <v>213</v>
      </c>
      <c r="B102" t="s">
        <v>42</v>
      </c>
      <c r="C102" t="s">
        <v>414</v>
      </c>
      <c r="D102" s="544"/>
      <c r="E102" t="s">
        <v>442</v>
      </c>
      <c r="F102" t="s">
        <v>336</v>
      </c>
      <c r="G102" t="s">
        <v>443</v>
      </c>
      <c r="H102" s="544" t="str">
        <f>_xlfn.CONCAT(Préroulés_Indica[[#This Row],[Arômes3]]," / ",Préroulés_Indica[[#This Row],[Arômes2]])</f>
        <v>Diesel / -</v>
      </c>
      <c r="I102" t="s">
        <v>318</v>
      </c>
      <c r="J102" t="s">
        <v>42</v>
      </c>
      <c r="K102">
        <v>5</v>
      </c>
      <c r="L102" s="544" t="s">
        <v>260</v>
      </c>
      <c r="M102">
        <v>0.5</v>
      </c>
      <c r="N102" s="544" t="s">
        <v>261</v>
      </c>
      <c r="O102" s="544"/>
      <c r="P102" s="859">
        <v>23.9</v>
      </c>
      <c r="Q102" s="544"/>
    </row>
    <row r="103" spans="1:17">
      <c r="A103" s="573" t="s">
        <v>126</v>
      </c>
      <c r="B103" s="573" t="s">
        <v>42</v>
      </c>
      <c r="C103" s="573" t="s">
        <v>414</v>
      </c>
      <c r="D103" s="573" t="s">
        <v>42</v>
      </c>
      <c r="E103" s="573" t="s">
        <v>444</v>
      </c>
      <c r="F103" s="573" t="s">
        <v>337</v>
      </c>
      <c r="G103" s="573" t="s">
        <v>333</v>
      </c>
      <c r="H103" s="544" t="str">
        <f>_xlfn.CONCAT(Préroulés_Indica[[#This Row],[Arômes3]]," / ",Préroulés_Indica[[#This Row],[Arômes2]])</f>
        <v>Épicé / Moufette</v>
      </c>
      <c r="I103" s="573" t="s">
        <v>313</v>
      </c>
      <c r="J103" s="573" t="s">
        <v>385</v>
      </c>
      <c r="K103" s="573">
        <v>3</v>
      </c>
      <c r="L103" s="573" t="s">
        <v>260</v>
      </c>
      <c r="M103" s="573">
        <v>0.5</v>
      </c>
      <c r="N103" s="573" t="s">
        <v>261</v>
      </c>
      <c r="O103" s="573" t="s">
        <v>319</v>
      </c>
      <c r="P103" s="574">
        <v>10.6</v>
      </c>
      <c r="Q103" s="544"/>
    </row>
    <row r="104" spans="1:17">
      <c r="A104" s="544" t="s">
        <v>445</v>
      </c>
      <c r="B104" s="547" t="s">
        <v>42</v>
      </c>
      <c r="C104" s="544" t="s">
        <v>414</v>
      </c>
      <c r="D104" s="544"/>
      <c r="E104" s="544" t="s">
        <v>445</v>
      </c>
      <c r="F104" s="544" t="s">
        <v>292</v>
      </c>
      <c r="G104" s="544" t="s">
        <v>333</v>
      </c>
      <c r="H104" s="544" t="str">
        <f>_xlfn.CONCAT(Préroulés_Indica[[#This Row],[Arômes3]]," / ",Préroulés_Indica[[#This Row],[Arômes2]])</f>
        <v>Terreux / Épicé</v>
      </c>
      <c r="I104" s="544" t="s">
        <v>326</v>
      </c>
      <c r="J104" s="544" t="s">
        <v>313</v>
      </c>
      <c r="K104" s="569">
        <v>5</v>
      </c>
      <c r="L104" s="570" t="s">
        <v>260</v>
      </c>
      <c r="M104" s="545">
        <v>0.5</v>
      </c>
      <c r="N104" s="570" t="s">
        <v>261</v>
      </c>
      <c r="O104" s="544"/>
      <c r="P104" s="562">
        <v>20.2</v>
      </c>
      <c r="Q104" s="544"/>
    </row>
    <row r="105" spans="1:17">
      <c r="A105" s="573" t="s">
        <v>134</v>
      </c>
      <c r="B105" s="573" t="s">
        <v>263</v>
      </c>
      <c r="C105" s="573" t="s">
        <v>414</v>
      </c>
      <c r="D105" s="573" t="s">
        <v>42</v>
      </c>
      <c r="E105" s="573" t="s">
        <v>314</v>
      </c>
      <c r="F105" s="573" t="s">
        <v>386</v>
      </c>
      <c r="G105" s="573" t="s">
        <v>42</v>
      </c>
      <c r="H105" s="544" t="str">
        <f>_xlfn.CONCAT(Préroulés_Indica[[#This Row],[Arômes3]]," / ",Préroulés_Indica[[#This Row],[Arômes2]])</f>
        <v>- / -</v>
      </c>
      <c r="I105" s="573" t="s">
        <v>42</v>
      </c>
      <c r="J105" s="573" t="s">
        <v>42</v>
      </c>
      <c r="K105" s="573">
        <v>6</v>
      </c>
      <c r="L105" s="573" t="s">
        <v>260</v>
      </c>
      <c r="M105" s="577">
        <v>0.35</v>
      </c>
      <c r="N105" s="573" t="s">
        <v>261</v>
      </c>
      <c r="O105" s="573" t="s">
        <v>309</v>
      </c>
      <c r="P105" s="745">
        <v>17.5</v>
      </c>
      <c r="Q105" s="544"/>
    </row>
    <row r="106" spans="1:17">
      <c r="A106" s="544" t="s">
        <v>446</v>
      </c>
      <c r="B106" s="547" t="s">
        <v>263</v>
      </c>
      <c r="C106" s="544" t="s">
        <v>414</v>
      </c>
      <c r="D106" s="544"/>
      <c r="E106" s="544" t="s">
        <v>447</v>
      </c>
      <c r="F106" s="544" t="s">
        <v>404</v>
      </c>
      <c r="G106" s="544" t="s">
        <v>306</v>
      </c>
      <c r="H106" s="544" t="str">
        <f>_xlfn.CONCAT(Préroulés_Indica[[#This Row],[Arômes3]]," / ",Préroulés_Indica[[#This Row],[Arômes2]])</f>
        <v>Floral / Sucré</v>
      </c>
      <c r="I106" s="544" t="s">
        <v>341</v>
      </c>
      <c r="J106" s="544" t="s">
        <v>307</v>
      </c>
      <c r="K106" s="569">
        <v>8</v>
      </c>
      <c r="L106" s="570" t="s">
        <v>260</v>
      </c>
      <c r="M106" s="545">
        <v>0.35</v>
      </c>
      <c r="N106" s="570" t="s">
        <v>261</v>
      </c>
      <c r="O106" s="544"/>
      <c r="P106" s="562">
        <v>28.7</v>
      </c>
      <c r="Q106" s="544"/>
    </row>
    <row r="107" spans="1:17">
      <c r="A107" t="s">
        <v>236</v>
      </c>
      <c r="B107" t="s">
        <v>263</v>
      </c>
      <c r="C107" t="s">
        <v>414</v>
      </c>
      <c r="D107" s="544"/>
      <c r="E107" t="s">
        <v>448</v>
      </c>
      <c r="F107" t="s">
        <v>449</v>
      </c>
      <c r="G107" t="s">
        <v>317</v>
      </c>
      <c r="H107" s="544" t="str">
        <f>_xlfn.CONCAT(Préroulés_Indica[[#This Row],[Arômes3]]," / ",Préroulés_Indica[[#This Row],[Arômes2]])</f>
        <v>Épicé / Sucre</v>
      </c>
      <c r="I107" t="s">
        <v>313</v>
      </c>
      <c r="J107" t="s">
        <v>327</v>
      </c>
      <c r="K107">
        <v>3</v>
      </c>
      <c r="L107" s="544" t="s">
        <v>260</v>
      </c>
      <c r="M107">
        <v>0.5</v>
      </c>
      <c r="N107" s="544" t="s">
        <v>261</v>
      </c>
      <c r="O107" s="544"/>
      <c r="P107" s="859">
        <v>17</v>
      </c>
      <c r="Q107" s="544"/>
    </row>
    <row r="108" spans="1:17">
      <c r="A108" s="547" t="s">
        <v>143</v>
      </c>
      <c r="B108" s="544" t="s">
        <v>263</v>
      </c>
      <c r="C108" s="547" t="s">
        <v>414</v>
      </c>
      <c r="D108" s="547" t="s">
        <v>42</v>
      </c>
      <c r="E108" s="547" t="s">
        <v>143</v>
      </c>
      <c r="F108" s="547" t="s">
        <v>348</v>
      </c>
      <c r="G108" s="544" t="s">
        <v>317</v>
      </c>
      <c r="H108" s="544" t="str">
        <f>_xlfn.CONCAT(Préroulés_Indica[[#This Row],[Arômes3]]," / ",Préroulés_Indica[[#This Row],[Arômes2]])</f>
        <v>Citronné / Épicé</v>
      </c>
      <c r="I108" s="544" t="s">
        <v>312</v>
      </c>
      <c r="J108" s="504" t="s">
        <v>313</v>
      </c>
      <c r="K108" s="547">
        <v>20</v>
      </c>
      <c r="L108" s="544" t="s">
        <v>260</v>
      </c>
      <c r="M108" s="545">
        <v>0.35</v>
      </c>
      <c r="N108" s="544" t="s">
        <v>261</v>
      </c>
      <c r="O108" s="547" t="s">
        <v>319</v>
      </c>
      <c r="P108" s="563">
        <v>64.099999999999994</v>
      </c>
      <c r="Q108" s="544"/>
    </row>
    <row r="109" spans="1:17">
      <c r="A109" s="544" t="s">
        <v>450</v>
      </c>
      <c r="B109" s="547" t="s">
        <v>263</v>
      </c>
      <c r="C109" s="544" t="s">
        <v>414</v>
      </c>
      <c r="D109" s="544"/>
      <c r="E109" s="544" t="s">
        <v>451</v>
      </c>
      <c r="F109" s="544" t="s">
        <v>452</v>
      </c>
      <c r="G109" s="544" t="s">
        <v>42</v>
      </c>
      <c r="H109" s="544" t="str">
        <f>_xlfn.CONCAT(Préroulés_Indica[[#This Row],[Arômes3]]," / ",Préroulés_Indica[[#This Row],[Arômes2]])</f>
        <v>- / -</v>
      </c>
      <c r="I109" s="544" t="s">
        <v>42</v>
      </c>
      <c r="J109" s="544" t="s">
        <v>42</v>
      </c>
      <c r="K109" s="569">
        <v>4</v>
      </c>
      <c r="L109" s="570" t="s">
        <v>260</v>
      </c>
      <c r="M109" s="545">
        <v>0.5</v>
      </c>
      <c r="N109" s="570" t="s">
        <v>261</v>
      </c>
      <c r="O109" s="544"/>
      <c r="P109" s="562">
        <v>22.5</v>
      </c>
      <c r="Q109" s="544"/>
    </row>
    <row r="110" spans="1:17">
      <c r="A110" s="544" t="s">
        <v>116</v>
      </c>
      <c r="B110" s="547" t="s">
        <v>42</v>
      </c>
      <c r="C110" s="544" t="s">
        <v>414</v>
      </c>
      <c r="D110" s="544" t="s">
        <v>42</v>
      </c>
      <c r="E110" s="544" t="s">
        <v>453</v>
      </c>
      <c r="F110" s="544" t="s">
        <v>454</v>
      </c>
      <c r="G110" s="544" t="s">
        <v>345</v>
      </c>
      <c r="H110" s="544" t="str">
        <f>_xlfn.CONCAT(Préroulés_Indica[[#This Row],[Arômes3]]," / ",Préroulés_Indica[[#This Row],[Arômes2]])</f>
        <v>Diesel / Citronné</v>
      </c>
      <c r="I110" s="544" t="s">
        <v>318</v>
      </c>
      <c r="J110" s="544" t="s">
        <v>312</v>
      </c>
      <c r="K110" s="569">
        <v>1</v>
      </c>
      <c r="L110" s="570" t="s">
        <v>260</v>
      </c>
      <c r="M110" s="545">
        <v>1</v>
      </c>
      <c r="N110" s="570" t="s">
        <v>261</v>
      </c>
      <c r="O110" s="544"/>
      <c r="P110" s="562">
        <v>10.5</v>
      </c>
      <c r="Q110" s="544"/>
    </row>
    <row r="111" spans="1:17">
      <c r="A111" t="s">
        <v>455</v>
      </c>
      <c r="B111" t="s">
        <v>42</v>
      </c>
      <c r="C111" t="s">
        <v>414</v>
      </c>
      <c r="D111" s="544"/>
      <c r="E111" t="s">
        <v>455</v>
      </c>
      <c r="F111" t="s">
        <v>336</v>
      </c>
      <c r="G111" t="s">
        <v>306</v>
      </c>
      <c r="H111" s="544" t="str">
        <f>_xlfn.CONCAT(Préroulés_Indica[[#This Row],[Arômes3]]," / ",Préroulés_Indica[[#This Row],[Arômes2]])</f>
        <v>Terreux / Diesel</v>
      </c>
      <c r="I111" t="s">
        <v>326</v>
      </c>
      <c r="J111" t="s">
        <v>318</v>
      </c>
      <c r="K111">
        <v>1</v>
      </c>
      <c r="L111" s="544" t="s">
        <v>260</v>
      </c>
      <c r="M111">
        <v>0.7</v>
      </c>
      <c r="N111" s="544" t="s">
        <v>261</v>
      </c>
      <c r="O111" s="544"/>
      <c r="P111" s="859">
        <v>9</v>
      </c>
      <c r="Q111" s="544"/>
    </row>
    <row r="112" spans="1:17">
      <c r="A112" s="547" t="s">
        <v>124</v>
      </c>
      <c r="B112" s="544" t="s">
        <v>263</v>
      </c>
      <c r="C112" s="547" t="s">
        <v>414</v>
      </c>
      <c r="D112" s="547" t="s">
        <v>42</v>
      </c>
      <c r="E112" s="547" t="s">
        <v>314</v>
      </c>
      <c r="F112" s="547" t="s">
        <v>386</v>
      </c>
      <c r="G112" s="544" t="s">
        <v>42</v>
      </c>
      <c r="H112" s="544" t="str">
        <f>_xlfn.CONCAT(Préroulés_Indica[[#This Row],[Arômes3]]," / ",Préroulés_Indica[[#This Row],[Arômes2]])</f>
        <v>- / -</v>
      </c>
      <c r="I112" s="544" t="s">
        <v>42</v>
      </c>
      <c r="J112" s="504" t="s">
        <v>42</v>
      </c>
      <c r="K112" s="547">
        <v>3</v>
      </c>
      <c r="L112" s="544" t="s">
        <v>260</v>
      </c>
      <c r="M112" s="545">
        <v>0.5</v>
      </c>
      <c r="N112" s="544" t="s">
        <v>261</v>
      </c>
      <c r="O112" s="547" t="s">
        <v>319</v>
      </c>
      <c r="P112" s="563">
        <v>11.4</v>
      </c>
      <c r="Q112" s="544"/>
    </row>
    <row r="113" spans="1:17">
      <c r="A113" s="544" t="s">
        <v>456</v>
      </c>
      <c r="B113" s="547" t="s">
        <v>263</v>
      </c>
      <c r="C113" s="544" t="s">
        <v>414</v>
      </c>
      <c r="D113" s="544" t="s">
        <v>42</v>
      </c>
      <c r="E113" s="544" t="s">
        <v>456</v>
      </c>
      <c r="F113" s="544" t="s">
        <v>457</v>
      </c>
      <c r="G113" s="544"/>
      <c r="H113" s="544" t="str">
        <f>_xlfn.CONCAT(Préroulés_Indica[[#This Row],[Arômes3]]," / ",Préroulés_Indica[[#This Row],[Arômes2]])</f>
        <v>Fruité / Sucré</v>
      </c>
      <c r="I113" s="544" t="s">
        <v>323</v>
      </c>
      <c r="J113" s="544" t="s">
        <v>307</v>
      </c>
      <c r="K113" s="569">
        <v>3</v>
      </c>
      <c r="L113" s="570" t="s">
        <v>260</v>
      </c>
      <c r="M113" s="545">
        <v>0.5</v>
      </c>
      <c r="N113" s="570" t="s">
        <v>261</v>
      </c>
      <c r="O113" s="544" t="s">
        <v>309</v>
      </c>
      <c r="P113" s="562">
        <v>13.4</v>
      </c>
      <c r="Q113" s="544"/>
    </row>
    <row r="114" spans="1:17">
      <c r="A114" s="547" t="s">
        <v>458</v>
      </c>
      <c r="B114" s="544" t="s">
        <v>42</v>
      </c>
      <c r="C114" s="547" t="s">
        <v>414</v>
      </c>
      <c r="D114" s="547" t="s">
        <v>42</v>
      </c>
      <c r="E114" s="547" t="s">
        <v>458</v>
      </c>
      <c r="F114" s="547" t="s">
        <v>369</v>
      </c>
      <c r="G114" s="544" t="s">
        <v>333</v>
      </c>
      <c r="H114" s="544" t="str">
        <f>_xlfn.CONCAT(Préroulés_Indica[[#This Row],[Arômes3]]," / ",Préroulés_Indica[[#This Row],[Arômes2]])</f>
        <v>Terreux / Boisé</v>
      </c>
      <c r="I114" s="544" t="s">
        <v>326</v>
      </c>
      <c r="J114" s="504" t="s">
        <v>308</v>
      </c>
      <c r="K114" s="547">
        <v>7</v>
      </c>
      <c r="L114" s="544" t="s">
        <v>260</v>
      </c>
      <c r="M114" s="545">
        <v>0.5</v>
      </c>
      <c r="N114" s="544" t="s">
        <v>261</v>
      </c>
      <c r="O114" s="547" t="s">
        <v>319</v>
      </c>
      <c r="P114" s="563">
        <v>28.1</v>
      </c>
      <c r="Q114" s="544"/>
    </row>
    <row r="115" spans="1:17" ht="15.75" thickBot="1">
      <c r="A115" s="571" t="s">
        <v>136</v>
      </c>
      <c r="B115" s="547" t="s">
        <v>42</v>
      </c>
      <c r="C115" s="549" t="s">
        <v>414</v>
      </c>
      <c r="D115" s="544" t="s">
        <v>42</v>
      </c>
      <c r="E115" s="571" t="s">
        <v>459</v>
      </c>
      <c r="F115" s="571" t="s">
        <v>395</v>
      </c>
      <c r="G115" s="544" t="s">
        <v>317</v>
      </c>
      <c r="H115" s="544" t="str">
        <f>_xlfn.CONCAT(Préroulés_Indica[[#This Row],[Arômes3]]," / ",Préroulés_Indica[[#This Row],[Arômes2]])</f>
        <v>Diesel / Épicé</v>
      </c>
      <c r="I115" s="544" t="s">
        <v>318</v>
      </c>
      <c r="J115" s="505" t="s">
        <v>313</v>
      </c>
      <c r="K115" s="572">
        <v>7</v>
      </c>
      <c r="L115" s="570" t="s">
        <v>260</v>
      </c>
      <c r="M115" s="545">
        <v>0.5</v>
      </c>
      <c r="N115" s="570" t="s">
        <v>261</v>
      </c>
      <c r="O115" s="549" t="s">
        <v>319</v>
      </c>
      <c r="P115" s="694">
        <v>24.6</v>
      </c>
      <c r="Q115" s="544"/>
    </row>
    <row r="116" spans="1:17" ht="15.75" thickBot="1">
      <c r="A116" s="860" t="s">
        <v>210</v>
      </c>
      <c r="B116" t="s">
        <v>263</v>
      </c>
      <c r="C116" s="860" t="s">
        <v>414</v>
      </c>
      <c r="D116" s="544"/>
      <c r="E116" s="860" t="s">
        <v>314</v>
      </c>
      <c r="F116" s="860" t="s">
        <v>353</v>
      </c>
      <c r="G116" t="s">
        <v>42</v>
      </c>
      <c r="H116" s="544" t="str">
        <f>_xlfn.CONCAT(Préroulés_Indica[[#This Row],[Arômes3]]," / ",Préroulés_Indica[[#This Row],[Arômes2]])</f>
        <v>- / -</v>
      </c>
      <c r="I116" t="s">
        <v>42</v>
      </c>
      <c r="J116" s="860" t="s">
        <v>42</v>
      </c>
      <c r="K116" s="860">
        <v>1</v>
      </c>
      <c r="L116" s="544" t="s">
        <v>260</v>
      </c>
      <c r="M116">
        <v>1</v>
      </c>
      <c r="N116" s="544" t="s">
        <v>261</v>
      </c>
      <c r="O116" s="549"/>
      <c r="P116" s="861">
        <v>10.1</v>
      </c>
      <c r="Q116" s="544"/>
    </row>
    <row r="117" spans="1:17" ht="15.75" thickBot="1">
      <c r="A117" s="687" t="s">
        <v>129</v>
      </c>
      <c r="B117" s="547" t="s">
        <v>263</v>
      </c>
      <c r="C117" s="549" t="s">
        <v>414</v>
      </c>
      <c r="D117" s="549" t="s">
        <v>42</v>
      </c>
      <c r="E117" s="549" t="s">
        <v>460</v>
      </c>
      <c r="F117" s="686" t="s">
        <v>388</v>
      </c>
      <c r="G117" s="544"/>
      <c r="H117" s="544" t="str">
        <f>_xlfn.CONCAT(Préroulés_Indica[[#This Row],[Arômes3]]," / ",Préroulés_Indica[[#This Row],[Arômes2]])</f>
        <v>Fruité / Sucré</v>
      </c>
      <c r="I117" s="544" t="s">
        <v>323</v>
      </c>
      <c r="J117" s="549" t="s">
        <v>307</v>
      </c>
      <c r="K117" s="686">
        <v>5</v>
      </c>
      <c r="L117" s="570" t="s">
        <v>260</v>
      </c>
      <c r="M117" s="545">
        <v>0.5</v>
      </c>
      <c r="N117" s="570" t="s">
        <v>261</v>
      </c>
      <c r="O117" s="549" t="s">
        <v>309</v>
      </c>
      <c r="P117" s="688">
        <v>24.9</v>
      </c>
      <c r="Q117" s="544"/>
    </row>
    <row r="118" spans="1:17">
      <c r="A118" t="s">
        <v>461</v>
      </c>
      <c r="B118" t="s">
        <v>263</v>
      </c>
      <c r="C118" t="s">
        <v>414</v>
      </c>
      <c r="D118" s="544"/>
      <c r="E118" t="s">
        <v>272</v>
      </c>
      <c r="F118" t="s">
        <v>390</v>
      </c>
      <c r="G118" t="s">
        <v>358</v>
      </c>
      <c r="H118" s="544" t="str">
        <f>_xlfn.CONCAT(Préroulés_Indica[[#This Row],[Arômes3]]," / ",Préroulés_Indica[[#This Row],[Arômes2]])</f>
        <v>Mouffette / Citronné</v>
      </c>
      <c r="I118" t="s">
        <v>462</v>
      </c>
      <c r="J118" t="s">
        <v>312</v>
      </c>
      <c r="K118">
        <v>5</v>
      </c>
      <c r="L118" s="544" t="s">
        <v>260</v>
      </c>
      <c r="M118">
        <v>0.33</v>
      </c>
      <c r="N118" s="544" t="s">
        <v>261</v>
      </c>
      <c r="O118" s="544"/>
      <c r="P118" s="859">
        <v>13.4</v>
      </c>
      <c r="Q118" s="544"/>
    </row>
    <row r="119" spans="1:17">
      <c r="A119" t="s">
        <v>463</v>
      </c>
      <c r="B119" t="s">
        <v>263</v>
      </c>
      <c r="C119" t="s">
        <v>414</v>
      </c>
      <c r="D119" s="544"/>
      <c r="E119" t="s">
        <v>463</v>
      </c>
      <c r="F119" t="s">
        <v>431</v>
      </c>
      <c r="G119" t="s">
        <v>306</v>
      </c>
      <c r="H119" s="544" t="str">
        <f>_xlfn.CONCAT(Préroulés_Indica[[#This Row],[Arômes3]]," / ",Préroulés_Indica[[#This Row],[Arômes2]])</f>
        <v>Fruité / Épicé</v>
      </c>
      <c r="I119" t="s">
        <v>323</v>
      </c>
      <c r="J119" t="s">
        <v>313</v>
      </c>
      <c r="K119">
        <v>5</v>
      </c>
      <c r="L119" s="544" t="s">
        <v>260</v>
      </c>
      <c r="M119">
        <v>0.5</v>
      </c>
      <c r="N119" s="544" t="s">
        <v>261</v>
      </c>
      <c r="O119" s="544"/>
      <c r="P119" s="859">
        <v>20.2</v>
      </c>
      <c r="Q119" s="544"/>
    </row>
    <row r="120" spans="1:17" ht="15.75" thickBot="1">
      <c r="A120" s="549" t="s">
        <v>127</v>
      </c>
      <c r="B120" s="547" t="s">
        <v>42</v>
      </c>
      <c r="C120" s="849" t="s">
        <v>414</v>
      </c>
      <c r="D120" s="549"/>
      <c r="E120" s="849" t="s">
        <v>127</v>
      </c>
      <c r="F120" s="549" t="s">
        <v>337</v>
      </c>
      <c r="G120" s="544" t="s">
        <v>317</v>
      </c>
      <c r="H120" s="544" t="str">
        <f>_xlfn.CONCAT(Préroulés_Indica[[#This Row],[Arômes3]]," / ",Préroulés_Indica[[#This Row],[Arômes2]])</f>
        <v>Sucré / Diesel</v>
      </c>
      <c r="I120" s="544" t="s">
        <v>307</v>
      </c>
      <c r="J120" s="549" t="s">
        <v>318</v>
      </c>
      <c r="K120" s="850">
        <v>3</v>
      </c>
      <c r="L120" s="570" t="s">
        <v>260</v>
      </c>
      <c r="M120" s="545">
        <v>0.5</v>
      </c>
      <c r="N120" s="570" t="s">
        <v>261</v>
      </c>
      <c r="O120" s="849"/>
      <c r="P120" s="566">
        <v>9.9</v>
      </c>
      <c r="Q120" s="544"/>
    </row>
    <row r="121" spans="1:17" ht="15.75" thickBot="1">
      <c r="A121" s="549" t="s">
        <v>57</v>
      </c>
      <c r="B121" s="547" t="s">
        <v>263</v>
      </c>
      <c r="C121" s="549" t="s">
        <v>414</v>
      </c>
      <c r="D121" s="549" t="s">
        <v>42</v>
      </c>
      <c r="E121" s="549" t="s">
        <v>464</v>
      </c>
      <c r="F121" s="549" t="s">
        <v>305</v>
      </c>
      <c r="G121" s="544" t="s">
        <v>333</v>
      </c>
      <c r="H121" s="544" t="str">
        <f>_xlfn.CONCAT(Préroulés_Indica[[#This Row],[Arômes3]]," / ",Préroulés_Indica[[#This Row],[Arômes2]])</f>
        <v>Terreux / Sucré</v>
      </c>
      <c r="I121" s="544" t="s">
        <v>326</v>
      </c>
      <c r="J121" s="549" t="s">
        <v>307</v>
      </c>
      <c r="K121" s="572">
        <v>12</v>
      </c>
      <c r="L121" s="570" t="s">
        <v>260</v>
      </c>
      <c r="M121" s="545">
        <v>0.5</v>
      </c>
      <c r="N121" s="570" t="s">
        <v>261</v>
      </c>
      <c r="O121" s="549" t="s">
        <v>309</v>
      </c>
      <c r="P121" s="566">
        <v>49.7</v>
      </c>
      <c r="Q121" s="544"/>
    </row>
    <row r="122" spans="1:17" ht="15.75" thickBot="1">
      <c r="A122" s="549" t="s">
        <v>128</v>
      </c>
      <c r="B122" s="547" t="s">
        <v>42</v>
      </c>
      <c r="C122" s="549" t="s">
        <v>414</v>
      </c>
      <c r="D122" s="549" t="s">
        <v>42</v>
      </c>
      <c r="E122" s="549" t="s">
        <v>464</v>
      </c>
      <c r="F122" s="549" t="s">
        <v>332</v>
      </c>
      <c r="G122" s="544" t="s">
        <v>306</v>
      </c>
      <c r="H122" s="544" t="str">
        <f>_xlfn.CONCAT(Préroulés_Indica[[#This Row],[Arômes3]]," / ",Préroulés_Indica[[#This Row],[Arômes2]])</f>
        <v>Citronné / Floral</v>
      </c>
      <c r="I122" s="544" t="s">
        <v>312</v>
      </c>
      <c r="J122" s="549" t="s">
        <v>341</v>
      </c>
      <c r="K122" s="572">
        <v>3</v>
      </c>
      <c r="L122" s="570" t="s">
        <v>260</v>
      </c>
      <c r="M122" s="545">
        <v>0.5</v>
      </c>
      <c r="N122" s="570" t="s">
        <v>261</v>
      </c>
      <c r="O122" s="549" t="s">
        <v>309</v>
      </c>
      <c r="P122" s="566">
        <v>17</v>
      </c>
      <c r="Q122" s="544"/>
    </row>
    <row r="123" spans="1:17" ht="15.75" thickBot="1">
      <c r="A123" s="549" t="s">
        <v>133</v>
      </c>
      <c r="B123" s="547" t="s">
        <v>263</v>
      </c>
      <c r="C123" s="549" t="s">
        <v>414</v>
      </c>
      <c r="D123" s="549" t="s">
        <v>42</v>
      </c>
      <c r="E123" s="549" t="s">
        <v>133</v>
      </c>
      <c r="F123" s="549" t="s">
        <v>371</v>
      </c>
      <c r="G123" s="544" t="s">
        <v>333</v>
      </c>
      <c r="H123" s="544" t="str">
        <f>_xlfn.CONCAT(Préroulés_Indica[[#This Row],[Arômes3]]," / ",Préroulés_Indica[[#This Row],[Arômes2]])</f>
        <v>Diesel / Épicé</v>
      </c>
      <c r="I123" s="544" t="s">
        <v>318</v>
      </c>
      <c r="J123" s="549" t="s">
        <v>313</v>
      </c>
      <c r="K123" s="572">
        <v>5</v>
      </c>
      <c r="L123" s="570" t="s">
        <v>260</v>
      </c>
      <c r="M123" s="545">
        <v>0.5</v>
      </c>
      <c r="N123" s="570" t="s">
        <v>261</v>
      </c>
      <c r="O123" s="549" t="s">
        <v>309</v>
      </c>
      <c r="P123" s="566">
        <v>23</v>
      </c>
      <c r="Q123" s="544"/>
    </row>
    <row r="124" spans="1:17">
      <c r="A124" t="s">
        <v>242</v>
      </c>
      <c r="B124" t="s">
        <v>42</v>
      </c>
      <c r="C124" t="s">
        <v>414</v>
      </c>
      <c r="D124" s="544"/>
      <c r="E124" t="s">
        <v>314</v>
      </c>
      <c r="F124" t="s">
        <v>315</v>
      </c>
      <c r="G124" t="s">
        <v>42</v>
      </c>
      <c r="H124" s="544" t="str">
        <f>_xlfn.CONCAT(Préroulés_Indica[[#This Row],[Arômes3]]," / ",Préroulés_Indica[[#This Row],[Arômes2]])</f>
        <v>- / -</v>
      </c>
      <c r="I124" t="s">
        <v>42</v>
      </c>
      <c r="J124" t="s">
        <v>42</v>
      </c>
      <c r="K124">
        <v>14</v>
      </c>
      <c r="L124" s="544" t="s">
        <v>260</v>
      </c>
      <c r="M124">
        <v>0.5</v>
      </c>
      <c r="N124" s="544" t="s">
        <v>261</v>
      </c>
      <c r="O124" s="544"/>
      <c r="P124" s="859">
        <v>47</v>
      </c>
      <c r="Q124" s="544"/>
    </row>
    <row r="125" spans="1:17">
      <c r="A125" t="s">
        <v>211</v>
      </c>
      <c r="B125" t="s">
        <v>42</v>
      </c>
      <c r="C125" t="s">
        <v>414</v>
      </c>
      <c r="D125" s="544"/>
      <c r="E125" t="s">
        <v>465</v>
      </c>
      <c r="F125" t="s">
        <v>466</v>
      </c>
      <c r="G125" t="s">
        <v>317</v>
      </c>
      <c r="H125" s="544" t="str">
        <f>_xlfn.CONCAT(Préroulés_Indica[[#This Row],[Arômes3]]," / ",Préroulés_Indica[[#This Row],[Arômes2]])</f>
        <v>Fruité / Sucre</v>
      </c>
      <c r="I125" t="s">
        <v>323</v>
      </c>
      <c r="J125" t="s">
        <v>327</v>
      </c>
      <c r="K125">
        <v>1</v>
      </c>
      <c r="L125" s="544" t="s">
        <v>260</v>
      </c>
      <c r="M125">
        <v>1</v>
      </c>
      <c r="N125" s="544" t="s">
        <v>261</v>
      </c>
      <c r="O125" s="544"/>
      <c r="P125" s="859">
        <v>9.9</v>
      </c>
      <c r="Q125" s="544"/>
    </row>
    <row r="126" spans="1:17">
      <c r="A126" s="573" t="s">
        <v>125</v>
      </c>
      <c r="B126" s="573" t="s">
        <v>42</v>
      </c>
      <c r="C126" s="573" t="s">
        <v>414</v>
      </c>
      <c r="D126" s="573" t="s">
        <v>42</v>
      </c>
      <c r="E126" s="573" t="s">
        <v>125</v>
      </c>
      <c r="F126" s="573" t="s">
        <v>332</v>
      </c>
      <c r="G126" s="573" t="s">
        <v>317</v>
      </c>
      <c r="H126" s="544" t="str">
        <f>_xlfn.CONCAT(Préroulés_Indica[[#This Row],[Arômes3]]," / ",Préroulés_Indica[[#This Row],[Arômes2]])</f>
        <v>Sucré / Diesel</v>
      </c>
      <c r="I126" s="573" t="s">
        <v>307</v>
      </c>
      <c r="J126" s="573" t="s">
        <v>318</v>
      </c>
      <c r="K126" s="573">
        <v>3</v>
      </c>
      <c r="L126" s="573" t="s">
        <v>260</v>
      </c>
      <c r="M126" s="573">
        <v>0.5</v>
      </c>
      <c r="N126" s="573" t="s">
        <v>261</v>
      </c>
      <c r="O126" s="573" t="s">
        <v>319</v>
      </c>
      <c r="P126" s="574">
        <v>17</v>
      </c>
      <c r="Q126" s="544"/>
    </row>
    <row r="127" spans="1:17">
      <c r="A127" s="544" t="s">
        <v>207</v>
      </c>
      <c r="B127" s="547" t="s">
        <v>42</v>
      </c>
      <c r="C127" s="544" t="s">
        <v>414</v>
      </c>
      <c r="D127" s="544" t="s">
        <v>42</v>
      </c>
      <c r="E127" s="544" t="s">
        <v>467</v>
      </c>
      <c r="F127" s="544" t="s">
        <v>398</v>
      </c>
      <c r="G127" s="544" t="s">
        <v>317</v>
      </c>
      <c r="H127" s="544" t="str">
        <f>_xlfn.CONCAT(Préroulés_Indica[[#This Row],[Arômes3]]," / ",Préroulés_Indica[[#This Row],[Arômes2]])</f>
        <v>Sucré / Fruité</v>
      </c>
      <c r="I127" s="544" t="s">
        <v>307</v>
      </c>
      <c r="J127" s="544" t="s">
        <v>323</v>
      </c>
      <c r="K127" s="569">
        <v>3</v>
      </c>
      <c r="L127" s="570" t="s">
        <v>260</v>
      </c>
      <c r="M127" s="545">
        <v>0.5</v>
      </c>
      <c r="N127" s="570" t="s">
        <v>261</v>
      </c>
      <c r="O127" s="544" t="s">
        <v>309</v>
      </c>
      <c r="P127" s="562">
        <v>11.9</v>
      </c>
      <c r="Q127" s="544"/>
    </row>
    <row r="128" spans="1:17">
      <c r="A128" s="544" t="s">
        <v>138</v>
      </c>
      <c r="B128" s="547" t="s">
        <v>42</v>
      </c>
      <c r="C128" s="544" t="s">
        <v>414</v>
      </c>
      <c r="D128" s="544"/>
      <c r="E128" s="544" t="s">
        <v>468</v>
      </c>
      <c r="F128" s="544" t="s">
        <v>398</v>
      </c>
      <c r="G128" s="544" t="s">
        <v>355</v>
      </c>
      <c r="H128" s="544" t="str">
        <f>_xlfn.CONCAT(Préroulés_Indica[[#This Row],[Arômes3]]," / ",Préroulés_Indica[[#This Row],[Arômes2]])</f>
        <v>Sucré / Fruité</v>
      </c>
      <c r="I128" s="544" t="s">
        <v>307</v>
      </c>
      <c r="J128" s="544" t="s">
        <v>323</v>
      </c>
      <c r="K128" s="569">
        <v>10</v>
      </c>
      <c r="L128" s="570" t="s">
        <v>260</v>
      </c>
      <c r="M128" s="545">
        <v>0.35</v>
      </c>
      <c r="N128" s="570" t="s">
        <v>261</v>
      </c>
      <c r="O128" s="544"/>
      <c r="P128" s="562">
        <v>24.5</v>
      </c>
      <c r="Q128" s="544"/>
    </row>
    <row r="129" spans="1:18">
      <c r="A129" s="544" t="s">
        <v>41</v>
      </c>
      <c r="B129" s="547" t="s">
        <v>42</v>
      </c>
      <c r="C129" s="544" t="s">
        <v>414</v>
      </c>
      <c r="D129" s="544" t="s">
        <v>42</v>
      </c>
      <c r="E129" s="544" t="s">
        <v>469</v>
      </c>
      <c r="F129" s="544" t="s">
        <v>470</v>
      </c>
      <c r="G129" s="544" t="s">
        <v>333</v>
      </c>
      <c r="H129" s="544" t="str">
        <f>_xlfn.CONCAT(Préroulés_Indica[[#This Row],[Arômes3]]," / ",Préroulés_Indica[[#This Row],[Arômes2]])</f>
        <v>Fruité / -</v>
      </c>
      <c r="I129" s="544" t="s">
        <v>323</v>
      </c>
      <c r="J129" s="544" t="s">
        <v>42</v>
      </c>
      <c r="K129" s="569">
        <v>1</v>
      </c>
      <c r="L129" s="570" t="s">
        <v>260</v>
      </c>
      <c r="M129" s="545">
        <v>1</v>
      </c>
      <c r="N129" s="570" t="s">
        <v>261</v>
      </c>
      <c r="O129" s="544" t="s">
        <v>309</v>
      </c>
      <c r="P129" s="562">
        <v>10.6</v>
      </c>
      <c r="Q129" s="544"/>
    </row>
    <row r="130" spans="1:18">
      <c r="A130" s="547" t="s">
        <v>120</v>
      </c>
      <c r="B130" s="544" t="s">
        <v>42</v>
      </c>
      <c r="C130" s="547" t="s">
        <v>414</v>
      </c>
      <c r="D130" s="547" t="s">
        <v>42</v>
      </c>
      <c r="E130" s="547" t="s">
        <v>120</v>
      </c>
      <c r="F130" s="547" t="s">
        <v>369</v>
      </c>
      <c r="G130" s="544" t="s">
        <v>317</v>
      </c>
      <c r="H130" s="544" t="str">
        <f>_xlfn.CONCAT(Préroulés_Indica[[#This Row],[Arômes3]]," / ",Préroulés_Indica[[#This Row],[Arômes2]])</f>
        <v>Fruité / Citronné</v>
      </c>
      <c r="I130" s="544" t="s">
        <v>323</v>
      </c>
      <c r="J130" s="504" t="s">
        <v>312</v>
      </c>
      <c r="K130" s="547">
        <v>1</v>
      </c>
      <c r="L130" s="544" t="s">
        <v>260</v>
      </c>
      <c r="M130" s="545">
        <v>1</v>
      </c>
      <c r="N130" s="544" t="s">
        <v>261</v>
      </c>
      <c r="O130" s="547" t="s">
        <v>319</v>
      </c>
      <c r="P130" s="563">
        <v>8.1</v>
      </c>
      <c r="Q130" s="544"/>
    </row>
    <row r="131" spans="1:18">
      <c r="A131" t="s">
        <v>471</v>
      </c>
      <c r="B131" t="s">
        <v>263</v>
      </c>
      <c r="C131" t="s">
        <v>414</v>
      </c>
      <c r="D131" s="544"/>
      <c r="E131" t="s">
        <v>471</v>
      </c>
      <c r="F131" t="s">
        <v>431</v>
      </c>
      <c r="G131" t="s">
        <v>333</v>
      </c>
      <c r="H131" s="544" t="str">
        <f>_xlfn.CONCAT(Préroulés_Indica[[#This Row],[Arômes3]]," / ",Préroulés_Indica[[#This Row],[Arômes2]])</f>
        <v>Citronné / Épicé</v>
      </c>
      <c r="I131" t="s">
        <v>312</v>
      </c>
      <c r="J131" t="s">
        <v>313</v>
      </c>
      <c r="K131">
        <v>5</v>
      </c>
      <c r="L131" s="544" t="s">
        <v>260</v>
      </c>
      <c r="M131">
        <v>0.5</v>
      </c>
      <c r="N131" s="544" t="s">
        <v>261</v>
      </c>
      <c r="O131" s="544"/>
      <c r="P131" s="859">
        <v>20.2</v>
      </c>
      <c r="Q131" s="544"/>
    </row>
    <row r="132" spans="1:18">
      <c r="A132" s="544" t="s">
        <v>139</v>
      </c>
      <c r="B132" s="547" t="s">
        <v>263</v>
      </c>
      <c r="C132" s="544" t="s">
        <v>414</v>
      </c>
      <c r="D132" s="544"/>
      <c r="E132" s="544" t="s">
        <v>139</v>
      </c>
      <c r="F132" s="544" t="s">
        <v>356</v>
      </c>
      <c r="G132" s="544" t="s">
        <v>306</v>
      </c>
      <c r="H132" s="544" t="str">
        <f>_xlfn.CONCAT(Préroulés_Indica[[#This Row],[Arômes3]]," / ",Préroulés_Indica[[#This Row],[Arômes2]])</f>
        <v xml:space="preserve">Mouffette / </v>
      </c>
      <c r="I132" s="544" t="s">
        <v>462</v>
      </c>
      <c r="J132" s="544"/>
      <c r="K132" s="569">
        <v>10</v>
      </c>
      <c r="L132" s="570" t="s">
        <v>260</v>
      </c>
      <c r="M132" s="545">
        <v>0.35</v>
      </c>
      <c r="N132" s="570" t="s">
        <v>261</v>
      </c>
      <c r="O132" s="544"/>
      <c r="P132" s="562">
        <v>28.1</v>
      </c>
      <c r="Q132" s="544"/>
    </row>
    <row r="133" spans="1:18">
      <c r="A133" s="689" t="s">
        <v>472</v>
      </c>
      <c r="B133" s="547" t="s">
        <v>42</v>
      </c>
      <c r="C133" s="544" t="s">
        <v>414</v>
      </c>
      <c r="D133" s="544" t="s">
        <v>42</v>
      </c>
      <c r="E133" s="544" t="s">
        <v>472</v>
      </c>
      <c r="F133" s="690" t="s">
        <v>473</v>
      </c>
      <c r="G133" s="544"/>
      <c r="H133" s="544" t="str">
        <f>_xlfn.CONCAT(Préroulés_Indica[[#This Row],[Arômes3]]," / ",Préroulés_Indica[[#This Row],[Arômes2]])</f>
        <v>Sucré / Terreux</v>
      </c>
      <c r="I133" s="544" t="s">
        <v>307</v>
      </c>
      <c r="J133" s="544" t="s">
        <v>326</v>
      </c>
      <c r="K133" s="690">
        <v>3</v>
      </c>
      <c r="L133" s="570" t="s">
        <v>260</v>
      </c>
      <c r="M133" s="545">
        <v>0.5</v>
      </c>
      <c r="N133" s="570" t="s">
        <v>261</v>
      </c>
      <c r="O133" s="544" t="s">
        <v>309</v>
      </c>
      <c r="P133" s="691">
        <v>19</v>
      </c>
      <c r="Q133" s="544"/>
    </row>
    <row r="134" spans="1:18">
      <c r="A134" s="544" t="s">
        <v>121</v>
      </c>
      <c r="B134" s="547" t="s">
        <v>42</v>
      </c>
      <c r="C134" s="544" t="s">
        <v>414</v>
      </c>
      <c r="D134" s="544" t="s">
        <v>42</v>
      </c>
      <c r="E134" s="544" t="s">
        <v>343</v>
      </c>
      <c r="F134" s="544" t="s">
        <v>292</v>
      </c>
      <c r="G134" s="544" t="s">
        <v>333</v>
      </c>
      <c r="H134" s="544" t="str">
        <f>_xlfn.CONCAT(Préroulés_Indica[[#This Row],[Arômes3]]," / ",Préroulés_Indica[[#This Row],[Arômes2]])</f>
        <v>Fromagé / Épicé</v>
      </c>
      <c r="I134" s="544" t="s">
        <v>293</v>
      </c>
      <c r="J134" s="544" t="s">
        <v>313</v>
      </c>
      <c r="K134" s="569">
        <v>1</v>
      </c>
      <c r="L134" s="570" t="s">
        <v>260</v>
      </c>
      <c r="M134" s="545">
        <v>0.5</v>
      </c>
      <c r="N134" s="570" t="s">
        <v>261</v>
      </c>
      <c r="O134" s="544" t="s">
        <v>319</v>
      </c>
      <c r="P134" s="562">
        <v>5.0999999999999996</v>
      </c>
      <c r="Q134" s="544"/>
    </row>
    <row r="135" spans="1:18">
      <c r="A135" s="544" t="s">
        <v>58</v>
      </c>
      <c r="B135" s="547" t="s">
        <v>263</v>
      </c>
      <c r="C135" s="544" t="s">
        <v>414</v>
      </c>
      <c r="D135" s="544" t="s">
        <v>42</v>
      </c>
      <c r="E135" s="544" t="s">
        <v>474</v>
      </c>
      <c r="F135" s="544" t="s">
        <v>475</v>
      </c>
      <c r="G135" s="544" t="s">
        <v>333</v>
      </c>
      <c r="H135" s="544" t="str">
        <f>_xlfn.CONCAT(Préroulés_Indica[[#This Row],[Arômes3]]," / ",Préroulés_Indica[[#This Row],[Arômes2]])</f>
        <v>Fruité / Épicé</v>
      </c>
      <c r="I135" s="544" t="s">
        <v>323</v>
      </c>
      <c r="J135" s="544" t="s">
        <v>313</v>
      </c>
      <c r="K135" s="569">
        <v>12</v>
      </c>
      <c r="L135" s="570" t="s">
        <v>260</v>
      </c>
      <c r="M135" s="545">
        <v>0.5</v>
      </c>
      <c r="N135" s="570" t="s">
        <v>261</v>
      </c>
      <c r="O135" s="544" t="s">
        <v>309</v>
      </c>
      <c r="P135" s="562">
        <v>46.7</v>
      </c>
      <c r="Q135" s="544"/>
    </row>
    <row r="136" spans="1:18">
      <c r="A136" s="544" t="s">
        <v>476</v>
      </c>
      <c r="B136" s="547" t="s">
        <v>42</v>
      </c>
      <c r="C136" s="544" t="s">
        <v>414</v>
      </c>
      <c r="D136" s="544" t="s">
        <v>42</v>
      </c>
      <c r="E136" s="544" t="s">
        <v>477</v>
      </c>
      <c r="F136" s="544" t="s">
        <v>409</v>
      </c>
      <c r="G136" s="544"/>
      <c r="H136" s="544" t="str">
        <f>_xlfn.CONCAT(Préroulés_Indica[[#This Row],[Arômes3]]," / ",Préroulés_Indica[[#This Row],[Arômes2]])</f>
        <v>Mouffette / Diesel</v>
      </c>
      <c r="I136" s="544" t="s">
        <v>462</v>
      </c>
      <c r="J136" s="544" t="s">
        <v>318</v>
      </c>
      <c r="K136" s="569">
        <v>3</v>
      </c>
      <c r="L136" s="570" t="s">
        <v>260</v>
      </c>
      <c r="M136" s="545">
        <v>0.5</v>
      </c>
      <c r="N136" s="570" t="s">
        <v>261</v>
      </c>
      <c r="O136" s="544" t="s">
        <v>309</v>
      </c>
      <c r="P136" s="848">
        <v>12</v>
      </c>
      <c r="Q136" s="544"/>
    </row>
    <row r="137" spans="1:18">
      <c r="A137" t="s">
        <v>478</v>
      </c>
      <c r="B137" t="s">
        <v>263</v>
      </c>
      <c r="C137" t="s">
        <v>414</v>
      </c>
      <c r="D137" s="544"/>
      <c r="E137" t="s">
        <v>479</v>
      </c>
      <c r="F137" t="s">
        <v>480</v>
      </c>
      <c r="G137" t="s">
        <v>306</v>
      </c>
      <c r="H137" s="544" t="str">
        <f>_xlfn.CONCAT(Préroulés_Indica[[#This Row],[Arômes3]]," / ",Préroulés_Indica[[#This Row],[Arômes2]])</f>
        <v>Diesel / Citronné</v>
      </c>
      <c r="I137" t="s">
        <v>318</v>
      </c>
      <c r="J137" t="s">
        <v>312</v>
      </c>
      <c r="K137">
        <v>3</v>
      </c>
      <c r="L137" s="544" t="s">
        <v>260</v>
      </c>
      <c r="M137">
        <v>0.5</v>
      </c>
      <c r="N137" s="544" t="s">
        <v>261</v>
      </c>
      <c r="O137" s="544"/>
      <c r="P137" s="859">
        <v>16.399999999999999</v>
      </c>
      <c r="Q137" s="544"/>
    </row>
    <row r="138" spans="1:18">
      <c r="A138" s="556"/>
      <c r="B138" s="557"/>
      <c r="C138" s="556"/>
      <c r="D138" s="9"/>
      <c r="E138" s="10"/>
      <c r="F138" s="10"/>
      <c r="G138" s="10"/>
      <c r="H138" s="10"/>
      <c r="I138" s="10"/>
      <c r="J138" s="10"/>
      <c r="K138" s="34"/>
      <c r="L138" s="32"/>
      <c r="M138" s="526"/>
      <c r="N138" s="32"/>
      <c r="O138" s="9"/>
      <c r="P138" s="14"/>
      <c r="Q138" s="13"/>
    </row>
    <row r="139" spans="1:18" ht="15" customHeight="1">
      <c r="A139" s="1453" t="s">
        <v>286</v>
      </c>
      <c r="B139" s="1454"/>
      <c r="C139" s="1454"/>
      <c r="D139" s="1454"/>
      <c r="E139" s="1454"/>
      <c r="F139" s="1454"/>
      <c r="G139" s="1454"/>
      <c r="H139" s="1454"/>
      <c r="I139" s="1454"/>
      <c r="J139" s="1454"/>
      <c r="K139" s="1454"/>
      <c r="L139" s="1454"/>
      <c r="M139" s="1454"/>
      <c r="N139" s="1454"/>
      <c r="O139" s="1454"/>
      <c r="P139" s="1454"/>
      <c r="Q139" s="1454"/>
    </row>
    <row r="140" spans="1:18" ht="15.75" customHeight="1">
      <c r="A140" s="1453"/>
      <c r="B140" s="1454"/>
      <c r="C140" s="1454"/>
      <c r="D140" s="1454"/>
      <c r="E140" s="1454"/>
      <c r="F140" s="1454"/>
      <c r="G140" s="1454"/>
      <c r="H140" s="1454"/>
      <c r="I140" s="1454"/>
      <c r="J140" s="1454"/>
      <c r="K140" s="1454"/>
      <c r="L140" s="1454"/>
      <c r="M140" s="1454"/>
      <c r="N140" s="1454"/>
      <c r="O140" s="1454"/>
      <c r="P140" s="1454"/>
      <c r="Q140" s="1454"/>
    </row>
    <row r="142" spans="1:18">
      <c r="A142" s="555" t="s">
        <v>481</v>
      </c>
      <c r="B142" s="555" t="s">
        <v>29</v>
      </c>
      <c r="C142" s="555" t="s">
        <v>295</v>
      </c>
      <c r="D142" s="11" t="s">
        <v>296</v>
      </c>
      <c r="E142" s="11" t="s">
        <v>297</v>
      </c>
      <c r="F142" s="11" t="s">
        <v>40</v>
      </c>
      <c r="G142" s="12" t="s">
        <v>298</v>
      </c>
      <c r="H142" s="12" t="s">
        <v>299</v>
      </c>
      <c r="I142" s="12" t="s">
        <v>265</v>
      </c>
      <c r="J142" s="12" t="s">
        <v>34</v>
      </c>
      <c r="K142" s="12" t="s">
        <v>301</v>
      </c>
      <c r="L142" s="33" t="s">
        <v>36</v>
      </c>
      <c r="M142" s="24" t="s">
        <v>37</v>
      </c>
      <c r="N142" s="31" t="s">
        <v>38</v>
      </c>
      <c r="O142" s="24" t="s">
        <v>39</v>
      </c>
      <c r="P142" s="12" t="s">
        <v>302</v>
      </c>
      <c r="Q142" s="12" t="s">
        <v>31</v>
      </c>
      <c r="R142" s="11" t="s">
        <v>303</v>
      </c>
    </row>
    <row r="143" spans="1:18">
      <c r="A143" s="558" t="str">
        <f>IF(Préroulés_Hybride[[#This Row],[Dominance Hybride (ds)]]= "-", Préroulés_Hybride[[#This Row],[Nom]],_xlfn.CONCAT(Préroulés_Hybride[[#This Row],[Nom]], " ","(", _xlfn.SINGLE(Préroulés_Hybride[Dominance Hybride (ds)]),")"))</f>
        <v>ACDC (Indica)</v>
      </c>
      <c r="B143" s="755" t="s">
        <v>482</v>
      </c>
      <c r="C143" s="558" t="s">
        <v>42</v>
      </c>
      <c r="D143" s="558" t="s">
        <v>342</v>
      </c>
      <c r="E143" s="756" t="s">
        <v>414</v>
      </c>
      <c r="F143" s="690" t="s">
        <v>411</v>
      </c>
      <c r="G143" s="756" t="s">
        <v>482</v>
      </c>
      <c r="H143" s="756"/>
      <c r="I143" s="756" t="str">
        <f>_xlfn.CONCAT(Préroulés_Hybride[[#This Row],[Arômes]]," / ",Préroulés_Hybride[[#This Row],[Arômes2]])</f>
        <v>Terreux / Boisé</v>
      </c>
      <c r="J143" s="756" t="s">
        <v>326</v>
      </c>
      <c r="K143" s="756" t="s">
        <v>308</v>
      </c>
      <c r="L143" s="757">
        <v>7</v>
      </c>
      <c r="M143" s="758" t="s">
        <v>260</v>
      </c>
      <c r="N143" s="759">
        <v>0.5</v>
      </c>
      <c r="O143" s="758" t="s">
        <v>261</v>
      </c>
      <c r="P143" s="756" t="s">
        <v>309</v>
      </c>
      <c r="Q143" s="760">
        <v>34</v>
      </c>
      <c r="R143" s="756"/>
    </row>
    <row r="144" spans="1:18">
      <c r="A144" s="756" t="str">
        <f>IF(Préroulés_Hybride[[#This Row],[Dominance Hybride (ds)]]= "-", Préroulés_Hybride[[#This Row],[Nom]],_xlfn.CONCAT(Préroulés_Hybride[[#This Row],[Nom]], " ","(", _xlfn.SINGLE(Préroulés_Hybride[Dominance Hybride (ds)]),")"))</f>
        <v>Apricot Cream x Cheese 1:1 (Sativa)</v>
      </c>
      <c r="B144" s="755" t="s">
        <v>483</v>
      </c>
      <c r="C144" s="558" t="s">
        <v>263</v>
      </c>
      <c r="D144" s="558" t="s">
        <v>342</v>
      </c>
      <c r="E144" s="756" t="s">
        <v>304</v>
      </c>
      <c r="F144" s="690" t="s">
        <v>484</v>
      </c>
      <c r="G144" s="755" t="s">
        <v>483</v>
      </c>
      <c r="H144" s="756"/>
      <c r="I144" s="756" t="str">
        <f>_xlfn.CONCAT(Préroulés_Hybride[[#This Row],[Arômes]]," / ",Préroulés_Hybride[[#This Row],[Arômes2]])</f>
        <v>Fruité / Floral</v>
      </c>
      <c r="J144" s="756" t="s">
        <v>323</v>
      </c>
      <c r="K144" s="756" t="s">
        <v>341</v>
      </c>
      <c r="L144" s="757">
        <v>5</v>
      </c>
      <c r="M144" s="758" t="s">
        <v>260</v>
      </c>
      <c r="N144" s="759">
        <v>0.5</v>
      </c>
      <c r="O144" s="758" t="s">
        <v>261</v>
      </c>
      <c r="P144" s="756" t="s">
        <v>309</v>
      </c>
      <c r="Q144" s="760">
        <v>22.8</v>
      </c>
      <c r="R144" s="756"/>
    </row>
    <row r="145" spans="1:18">
      <c r="A145" s="756" t="str">
        <f>IF(Préroulés_Hybride[[#This Row],[Dominance Hybride (ds)]]= "-", Préroulés_Hybride[[#This Row],[Nom]],_xlfn.CONCAT(Préroulés_Hybride[[#This Row],[Nom]], " ","(", _xlfn.SINGLE(Préroulés_Hybride[Dominance Hybride (ds)]),")"))</f>
        <v>Artisans</v>
      </c>
      <c r="B145" s="756" t="s">
        <v>107</v>
      </c>
      <c r="C145" s="558" t="s">
        <v>263</v>
      </c>
      <c r="D145" s="756" t="s">
        <v>342</v>
      </c>
      <c r="E145" s="756" t="s">
        <v>42</v>
      </c>
      <c r="F145" s="756" t="s">
        <v>485</v>
      </c>
      <c r="G145" s="756" t="s">
        <v>343</v>
      </c>
      <c r="H145" s="756" t="s">
        <v>42</v>
      </c>
      <c r="I145" s="756" t="str">
        <f>_xlfn.CONCAT(Préroulés_Hybride[[#This Row],[Arômes]]," / ",Préroulés_Hybride[[#This Row],[Arômes2]])</f>
        <v>- / -</v>
      </c>
      <c r="J145" s="756" t="s">
        <v>42</v>
      </c>
      <c r="K145" s="756" t="s">
        <v>42</v>
      </c>
      <c r="L145" s="763">
        <v>5</v>
      </c>
      <c r="M145" s="758" t="s">
        <v>260</v>
      </c>
      <c r="N145" s="759">
        <v>0.5</v>
      </c>
      <c r="O145" s="758" t="s">
        <v>261</v>
      </c>
      <c r="P145" s="756" t="s">
        <v>309</v>
      </c>
      <c r="Q145" s="769">
        <v>16.3</v>
      </c>
      <c r="R145" s="756"/>
    </row>
    <row r="146" spans="1:18">
      <c r="A146" s="558" t="str">
        <f>IF(Préroulés_Hybride[[#This Row],[Dominance Hybride (ds)]]= "-", Préroulés_Hybride[[#This Row],[Nom]],_xlfn.CONCAT(Préroulés_Hybride[[#This Row],[Nom]], " ","(", _xlfn.SINGLE(Préroulés_Hybride[Dominance Hybride (ds)]),")"))</f>
        <v>Balancé</v>
      </c>
      <c r="B146" s="748" t="s">
        <v>194</v>
      </c>
      <c r="C146" s="558" t="s">
        <v>263</v>
      </c>
      <c r="D146" s="558" t="s">
        <v>342</v>
      </c>
      <c r="E146" s="756" t="s">
        <v>42</v>
      </c>
      <c r="F146" s="748" t="s">
        <v>486</v>
      </c>
      <c r="G146" s="756" t="s">
        <v>314</v>
      </c>
      <c r="H146" s="756" t="s">
        <v>42</v>
      </c>
      <c r="I146" s="756" t="str">
        <f>_xlfn.CONCAT(Préroulés_Hybride[[#This Row],[Arômes]]," / ",Préroulés_Hybride[[#This Row],[Arômes2]])</f>
        <v>- / -</v>
      </c>
      <c r="J146" s="756" t="s">
        <v>42</v>
      </c>
      <c r="K146" s="756" t="s">
        <v>42</v>
      </c>
      <c r="L146" s="763">
        <v>5</v>
      </c>
      <c r="M146" s="758" t="s">
        <v>260</v>
      </c>
      <c r="N146" s="759">
        <v>0.5</v>
      </c>
      <c r="O146" s="758" t="s">
        <v>261</v>
      </c>
      <c r="P146" s="756" t="s">
        <v>309</v>
      </c>
      <c r="Q146" s="754">
        <v>25</v>
      </c>
      <c r="R146" s="756"/>
    </row>
    <row r="147" spans="1:18">
      <c r="A147" s="558" t="str">
        <f>IF(Préroulés_Hybride[[#This Row],[Dominance Hybride (ds)]]= "-", Préroulés_Hybride[[#This Row],[Nom]],_xlfn.CONCAT(Préroulés_Hybride[[#This Row],[Nom]], " ","(", _xlfn.SINGLE(Préroulés_Hybride[Dominance Hybride (ds)]),")"))</f>
        <v>BC Canna Bliss</v>
      </c>
      <c r="B147" s="558" t="s">
        <v>487</v>
      </c>
      <c r="C147" s="756" t="s">
        <v>42</v>
      </c>
      <c r="D147" s="558" t="s">
        <v>342</v>
      </c>
      <c r="E147" s="558" t="s">
        <v>42</v>
      </c>
      <c r="F147" s="558" t="s">
        <v>488</v>
      </c>
      <c r="G147" s="558" t="s">
        <v>489</v>
      </c>
      <c r="H147" s="756" t="s">
        <v>306</v>
      </c>
      <c r="I147" s="756" t="str">
        <f>_xlfn.CONCAT(Préroulés_Hybride[[#This Row],[Arômes]]," / ",Préroulés_Hybride[[#This Row],[Arômes2]])</f>
        <v>Fruité / Boisé</v>
      </c>
      <c r="J147" s="756" t="s">
        <v>323</v>
      </c>
      <c r="K147" s="559" t="s">
        <v>308</v>
      </c>
      <c r="L147" s="558">
        <v>1</v>
      </c>
      <c r="M147" s="758" t="s">
        <v>260</v>
      </c>
      <c r="N147" s="756">
        <v>1</v>
      </c>
      <c r="O147" s="756" t="s">
        <v>261</v>
      </c>
      <c r="P147" s="558" t="s">
        <v>319</v>
      </c>
      <c r="Q147" s="567">
        <v>9.1</v>
      </c>
      <c r="R147" s="756"/>
    </row>
    <row r="148" spans="1:18">
      <c r="A148" s="756" t="str">
        <f>IF(Préroulés_Hybride[[#This Row],[Dominance Hybride (ds)]]= "-", Préroulés_Hybride[[#This Row],[Nom]],_xlfn.CONCAT(Préroulés_Hybride[[#This Row],[Nom]], " ","(", _xlfn.SINGLE(Préroulés_Hybride[Dominance Hybride (ds)]),")"))</f>
        <v>BC Harlequin Biologique (Sativa)</v>
      </c>
      <c r="B148" s="748" t="s">
        <v>490</v>
      </c>
      <c r="C148" s="558" t="s">
        <v>42</v>
      </c>
      <c r="D148" s="558" t="s">
        <v>342</v>
      </c>
      <c r="E148" s="756" t="s">
        <v>304</v>
      </c>
      <c r="F148" s="748" t="s">
        <v>329</v>
      </c>
      <c r="G148" s="756" t="s">
        <v>491</v>
      </c>
      <c r="H148" s="756" t="s">
        <v>306</v>
      </c>
      <c r="I148" s="756" t="str">
        <f>_xlfn.CONCAT(Préroulés_Hybride[[#This Row],[Arômes]]," / ",Préroulés_Hybride[[#This Row],[Arômes2]])</f>
        <v>Terreux / Sucré</v>
      </c>
      <c r="J148" s="756" t="s">
        <v>326</v>
      </c>
      <c r="K148" s="756" t="s">
        <v>307</v>
      </c>
      <c r="L148" s="763">
        <v>5</v>
      </c>
      <c r="M148" s="758" t="s">
        <v>260</v>
      </c>
      <c r="N148" s="759">
        <v>0.3</v>
      </c>
      <c r="O148" s="758" t="s">
        <v>261</v>
      </c>
      <c r="P148" s="756" t="s">
        <v>309</v>
      </c>
      <c r="Q148" s="754">
        <v>20.2</v>
      </c>
      <c r="R148" s="756"/>
    </row>
    <row r="149" spans="1:18">
      <c r="A149" s="558" t="str">
        <f>IF(Préroulés_Hybride[[#This Row],[Dominance Hybride (ds)]]= "-", Préroulés_Hybride[[#This Row],[Nom]],_xlfn.CONCAT(Préroulés_Hybride[[#This Row],[Nom]], " ","(", _xlfn.SINGLE(Préroulés_Hybride[Dominance Hybride (ds)]),")"))</f>
        <v>BC Lime Mi'jito Biologique (Sativa)</v>
      </c>
      <c r="B149" s="558" t="s">
        <v>492</v>
      </c>
      <c r="C149" s="558" t="s">
        <v>42</v>
      </c>
      <c r="D149" s="756" t="s">
        <v>342</v>
      </c>
      <c r="E149" s="756" t="s">
        <v>304</v>
      </c>
      <c r="F149" s="756" t="s">
        <v>493</v>
      </c>
      <c r="G149" s="756" t="s">
        <v>494</v>
      </c>
      <c r="H149" s="756" t="s">
        <v>345</v>
      </c>
      <c r="I149" s="756" t="str">
        <f>_xlfn.CONCAT(Préroulés_Hybride[[#This Row],[Arômes]]," / ",Préroulés_Hybride[[#This Row],[Arômes2]])</f>
        <v>Floral / Citronné</v>
      </c>
      <c r="J149" s="756" t="s">
        <v>341</v>
      </c>
      <c r="K149" s="756" t="s">
        <v>312</v>
      </c>
      <c r="L149" s="763">
        <v>1</v>
      </c>
      <c r="M149" s="758" t="s">
        <v>260</v>
      </c>
      <c r="N149" s="759">
        <v>0.5</v>
      </c>
      <c r="O149" s="758" t="s">
        <v>261</v>
      </c>
      <c r="P149" s="756" t="s">
        <v>309</v>
      </c>
      <c r="Q149" s="769">
        <v>7.8</v>
      </c>
      <c r="R149" s="756"/>
    </row>
    <row r="150" spans="1:18">
      <c r="A150" s="558" t="str">
        <f>IF(Préroulés_Hybride[[#This Row],[Dominance Hybride (ds)]]= "-", Préroulés_Hybride[[#This Row],[Nom]],_xlfn.CONCAT(Préroulés_Hybride[[#This Row],[Nom]], " ","(", _xlfn.SINGLE(Préroulés_Hybride[Dominance Hybride (ds)]),")"))</f>
        <v>Berri Wraps</v>
      </c>
      <c r="B150" t="s">
        <v>228</v>
      </c>
      <c r="C150" t="s">
        <v>263</v>
      </c>
      <c r="D150" s="558" t="s">
        <v>342</v>
      </c>
      <c r="E150" t="s">
        <v>42</v>
      </c>
      <c r="F150" t="s">
        <v>495</v>
      </c>
      <c r="G150" t="s">
        <v>343</v>
      </c>
      <c r="H150" t="s">
        <v>306</v>
      </c>
      <c r="I150" s="756" t="str">
        <f>_xlfn.CONCAT(Préroulés_Hybride[[#This Row],[Arômes]]," / ",Préroulés_Hybride[[#This Row],[Arômes2]])</f>
        <v>Diesel / Sucre</v>
      </c>
      <c r="J150" t="s">
        <v>318</v>
      </c>
      <c r="K150" t="s">
        <v>327</v>
      </c>
      <c r="L150">
        <v>3</v>
      </c>
      <c r="M150" s="758" t="s">
        <v>260</v>
      </c>
      <c r="N150">
        <v>0.7</v>
      </c>
      <c r="O150" s="758" t="s">
        <v>261</v>
      </c>
      <c r="P150" s="756" t="s">
        <v>309</v>
      </c>
      <c r="Q150" s="859">
        <v>19.2</v>
      </c>
      <c r="R150" s="756"/>
    </row>
    <row r="151" spans="1:18">
      <c r="A151" s="756" t="str">
        <f>IF(Préroulés_Hybride[[#This Row],[Dominance Hybride (ds)]]= "-", Préroulés_Hybride[[#This Row],[Nom]],_xlfn.CONCAT(Préroulés_Hybride[[#This Row],[Nom]], " ","(", _xlfn.SINGLE(Préroulés_Hybride[Dominance Hybride (ds)]),")"))</f>
        <v>Black Gold (Indica)</v>
      </c>
      <c r="B151" s="573" t="s">
        <v>496</v>
      </c>
      <c r="C151" s="558" t="s">
        <v>263</v>
      </c>
      <c r="D151" s="756" t="s">
        <v>342</v>
      </c>
      <c r="E151" s="756" t="s">
        <v>414</v>
      </c>
      <c r="F151" s="756" t="s">
        <v>305</v>
      </c>
      <c r="G151" s="756" t="s">
        <v>496</v>
      </c>
      <c r="H151" s="756" t="s">
        <v>333</v>
      </c>
      <c r="I151" s="756" t="str">
        <f>_xlfn.CONCAT(Préroulés_Hybride[[#This Row],[Arômes]]," / ",Préroulés_Hybride[[#This Row],[Arômes2]])</f>
        <v>Épicé / Épicé</v>
      </c>
      <c r="J151" s="756" t="s">
        <v>313</v>
      </c>
      <c r="K151" s="756" t="s">
        <v>313</v>
      </c>
      <c r="L151" s="863">
        <v>5</v>
      </c>
      <c r="M151" s="758" t="s">
        <v>260</v>
      </c>
      <c r="N151" s="759">
        <v>0.5</v>
      </c>
      <c r="O151" s="758" t="s">
        <v>261</v>
      </c>
      <c r="P151" s="756" t="s">
        <v>309</v>
      </c>
      <c r="Q151" s="865">
        <v>22.3</v>
      </c>
      <c r="R151" s="756"/>
    </row>
    <row r="152" spans="1:18">
      <c r="A152" s="558" t="str">
        <f>IF(Préroulés_Hybride[[#This Row],[Dominance Hybride (ds)]]= "-", Préroulés_Hybride[[#This Row],[Nom]],_xlfn.CONCAT(Préroulés_Hybride[[#This Row],[Nom]], " ","(", _xlfn.SINGLE(Préroulés_Hybride[Dominance Hybride (ds)]),")"))</f>
        <v>Black Triangle (Indica)</v>
      </c>
      <c r="B152" s="862" t="s">
        <v>497</v>
      </c>
      <c r="C152" s="756" t="s">
        <v>263</v>
      </c>
      <c r="D152" s="558" t="s">
        <v>342</v>
      </c>
      <c r="E152" s="558" t="s">
        <v>414</v>
      </c>
      <c r="F152" s="558" t="s">
        <v>498</v>
      </c>
      <c r="G152" s="558" t="s">
        <v>497</v>
      </c>
      <c r="H152" s="756" t="s">
        <v>317</v>
      </c>
      <c r="I152" s="756" t="str">
        <f>_xlfn.CONCAT(Préroulés_Hybride[[#This Row],[Arômes]]," / ",Préroulés_Hybride[[#This Row],[Arômes2]])</f>
        <v>Épicé / Terreux</v>
      </c>
      <c r="J152" s="756" t="s">
        <v>313</v>
      </c>
      <c r="K152" s="560" t="s">
        <v>326</v>
      </c>
      <c r="L152" s="864">
        <v>5</v>
      </c>
      <c r="M152" s="758" t="s">
        <v>260</v>
      </c>
      <c r="N152" s="756">
        <v>0.5</v>
      </c>
      <c r="O152" s="756" t="s">
        <v>261</v>
      </c>
      <c r="P152" s="558" t="s">
        <v>319</v>
      </c>
      <c r="Q152" s="567">
        <v>24</v>
      </c>
      <c r="R152" s="756"/>
    </row>
    <row r="153" spans="1:18">
      <c r="A153" s="558" t="str">
        <f>IF(Préroulés_Hybride[[#This Row],[Dominance Hybride (ds)]]= "-", Préroulés_Hybride[[#This Row],[Nom]],_xlfn.CONCAT(Préroulés_Hybride[[#This Row],[Nom]], " ","(", _xlfn.SINGLE(Préroulés_Hybride[Dominance Hybride (ds)]),")"))</f>
        <v>Blend 14</v>
      </c>
      <c r="B153" s="573" t="s">
        <v>92</v>
      </c>
      <c r="C153" s="558" t="s">
        <v>42</v>
      </c>
      <c r="D153" s="756" t="s">
        <v>342</v>
      </c>
      <c r="E153" s="756" t="s">
        <v>42</v>
      </c>
      <c r="F153" s="756" t="s">
        <v>499</v>
      </c>
      <c r="G153" s="756" t="s">
        <v>343</v>
      </c>
      <c r="H153" s="756" t="s">
        <v>317</v>
      </c>
      <c r="I153" s="756" t="str">
        <f>_xlfn.CONCAT(Préroulés_Hybride[[#This Row],[Arômes]]," / ",Préroulés_Hybride[[#This Row],[Arômes2]])</f>
        <v>Terreux / Boisé</v>
      </c>
      <c r="J153" s="756" t="s">
        <v>326</v>
      </c>
      <c r="K153" s="756" t="s">
        <v>308</v>
      </c>
      <c r="L153" s="763">
        <v>3</v>
      </c>
      <c r="M153" s="758" t="s">
        <v>260</v>
      </c>
      <c r="N153" s="759">
        <v>0.5</v>
      </c>
      <c r="O153" s="758" t="s">
        <v>261</v>
      </c>
      <c r="P153" s="756" t="s">
        <v>309</v>
      </c>
      <c r="Q153" s="865">
        <v>12.2</v>
      </c>
      <c r="R153" s="756"/>
    </row>
    <row r="154" spans="1:18">
      <c r="A154" s="558" t="str">
        <f>IF(Préroulés_Hybride[[#This Row],[Dominance Hybride (ds)]]= "-", Préroulés_Hybride[[#This Row],[Nom]],_xlfn.CONCAT(Préroulés_Hybride[[#This Row],[Nom]], " ","(", _xlfn.SINGLE(Préroulés_Hybride[Dominance Hybride (ds)]),")"))</f>
        <v>Blend 19</v>
      </c>
      <c r="B154" s="756" t="s">
        <v>91</v>
      </c>
      <c r="C154" s="558" t="s">
        <v>42</v>
      </c>
      <c r="D154" s="756" t="s">
        <v>342</v>
      </c>
      <c r="E154" s="756" t="s">
        <v>42</v>
      </c>
      <c r="F154" s="756" t="s">
        <v>499</v>
      </c>
      <c r="G154" s="756" t="s">
        <v>343</v>
      </c>
      <c r="H154" s="756" t="s">
        <v>317</v>
      </c>
      <c r="I154" s="756" t="str">
        <f>_xlfn.CONCAT(Préroulés_Hybride[[#This Row],[Arômes]]," / ",Préroulés_Hybride[[#This Row],[Arômes2]])</f>
        <v>Terreux / Boisé</v>
      </c>
      <c r="J154" s="756" t="s">
        <v>326</v>
      </c>
      <c r="K154" s="756" t="s">
        <v>308</v>
      </c>
      <c r="L154" s="763">
        <v>3</v>
      </c>
      <c r="M154" s="758" t="s">
        <v>260</v>
      </c>
      <c r="N154" s="759">
        <v>0.5</v>
      </c>
      <c r="O154" s="758" t="s">
        <v>261</v>
      </c>
      <c r="P154" s="756" t="s">
        <v>309</v>
      </c>
      <c r="Q154" s="769">
        <v>13.8</v>
      </c>
      <c r="R154" s="756"/>
    </row>
    <row r="155" spans="1:18">
      <c r="A155" s="756" t="str">
        <f>IF(Préroulés_Hybride[[#This Row],[Dominance Hybride (ds)]]= "-", Préroulés_Hybride[[#This Row],[Nom]],_xlfn.CONCAT(Préroulés_Hybride[[#This Row],[Nom]], " ","(", _xlfn.SINGLE(Préroulés_Hybride[Dominance Hybride (ds)]),")"))</f>
        <v>Blue Chemo (Indica)</v>
      </c>
      <c r="B155" s="755" t="s">
        <v>500</v>
      </c>
      <c r="C155" s="558" t="s">
        <v>263</v>
      </c>
      <c r="D155" s="558" t="s">
        <v>342</v>
      </c>
      <c r="E155" s="756" t="s">
        <v>414</v>
      </c>
      <c r="F155" s="690" t="s">
        <v>501</v>
      </c>
      <c r="G155" s="756" t="s">
        <v>500</v>
      </c>
      <c r="H155" s="756"/>
      <c r="I155" s="756" t="str">
        <f>_xlfn.CONCAT(Préroulés_Hybride[[#This Row],[Arômes]]," / ",Préroulés_Hybride[[#This Row],[Arômes2]])</f>
        <v>Fruité / Sucré</v>
      </c>
      <c r="J155" s="756" t="s">
        <v>323</v>
      </c>
      <c r="K155" s="756" t="s">
        <v>307</v>
      </c>
      <c r="L155" s="757">
        <v>3</v>
      </c>
      <c r="M155" s="758" t="s">
        <v>260</v>
      </c>
      <c r="N155" s="759">
        <v>0.35</v>
      </c>
      <c r="O155" s="758" t="s">
        <v>261</v>
      </c>
      <c r="P155" s="756" t="s">
        <v>309</v>
      </c>
      <c r="Q155" s="760">
        <v>12.7</v>
      </c>
      <c r="R155" s="756"/>
    </row>
    <row r="156" spans="1:18">
      <c r="A156" s="558" t="str">
        <f>IF(Préroulés_Hybride[[#This Row],[Dominance Hybride (ds)]]= "-", Préroulés_Hybride[[#This Row],[Nom]],_xlfn.CONCAT(Préroulés_Hybride[[#This Row],[Nom]], " ","(", _xlfn.SINGLE(Préroulés_Hybride[Dominance Hybride (ds)]),")"))</f>
        <v>Blue Iguana</v>
      </c>
      <c r="B156" s="768" t="s">
        <v>185</v>
      </c>
      <c r="C156" s="768" t="s">
        <v>263</v>
      </c>
      <c r="D156" s="768" t="s">
        <v>342</v>
      </c>
      <c r="E156" s="768" t="s">
        <v>42</v>
      </c>
      <c r="F156" s="768" t="s">
        <v>427</v>
      </c>
      <c r="G156" s="768" t="s">
        <v>185</v>
      </c>
      <c r="H156" s="768" t="s">
        <v>317</v>
      </c>
      <c r="I156" s="756" t="str">
        <f>_xlfn.CONCAT(Préroulés_Hybride[[#This Row],[Arômes]]," / ",Préroulés_Hybride[[#This Row],[Arômes2]])</f>
        <v>Moufette / Terreux</v>
      </c>
      <c r="J156" s="768" t="s">
        <v>385</v>
      </c>
      <c r="K156" s="768" t="s">
        <v>326</v>
      </c>
      <c r="L156" s="768">
        <v>3</v>
      </c>
      <c r="M156" s="768" t="s">
        <v>260</v>
      </c>
      <c r="N156" s="768">
        <v>0.5</v>
      </c>
      <c r="O156" s="768" t="s">
        <v>261</v>
      </c>
      <c r="P156" s="768" t="s">
        <v>319</v>
      </c>
      <c r="Q156" s="770">
        <v>13.2</v>
      </c>
      <c r="R156" s="756"/>
    </row>
    <row r="157" spans="1:18">
      <c r="A157" s="558" t="str">
        <f>IF(Préroulés_Hybride[[#This Row],[Dominance Hybride (ds)]]= "-", Préroulés_Hybride[[#This Row],[Nom]],_xlfn.CONCAT(Préroulés_Hybride[[#This Row],[Nom]], " ","(", _xlfn.SINGLE(Préroulés_Hybride[Dominance Hybride (ds)]),")"))</f>
        <v>Blueberry Fuego (Indica)</v>
      </c>
      <c r="B157" s="748" t="s">
        <v>502</v>
      </c>
      <c r="C157" s="558" t="s">
        <v>42</v>
      </c>
      <c r="D157" s="558" t="s">
        <v>342</v>
      </c>
      <c r="E157" s="756" t="s">
        <v>414</v>
      </c>
      <c r="F157" s="748" t="s">
        <v>503</v>
      </c>
      <c r="G157" s="756" t="s">
        <v>502</v>
      </c>
      <c r="H157" s="756" t="s">
        <v>333</v>
      </c>
      <c r="I157" s="756" t="str">
        <f>_xlfn.CONCAT(Préroulés_Hybride[[#This Row],[Arômes]]," / ",Préroulés_Hybride[[#This Row],[Arômes2]])</f>
        <v>Floral / -</v>
      </c>
      <c r="J157" s="756" t="s">
        <v>341</v>
      </c>
      <c r="K157" s="756" t="s">
        <v>42</v>
      </c>
      <c r="L157" s="763">
        <v>3</v>
      </c>
      <c r="M157" s="758" t="s">
        <v>260</v>
      </c>
      <c r="N157" s="759">
        <v>0.5</v>
      </c>
      <c r="O157" s="758" t="s">
        <v>261</v>
      </c>
      <c r="P157" s="756" t="s">
        <v>309</v>
      </c>
      <c r="Q157" s="754">
        <v>22.6</v>
      </c>
      <c r="R157" s="756"/>
    </row>
    <row r="158" spans="1:18">
      <c r="A158" s="756" t="str">
        <f>IF(Préroulés_Hybride[[#This Row],[Dominance Hybride (ds)]]= "-", Préroulés_Hybride[[#This Row],[Nom]],_xlfn.CONCAT(Préroulés_Hybride[[#This Row],[Nom]], " ","(", _xlfn.SINGLE(Préroulés_Hybride[Dominance Hybride (ds)]),")"))</f>
        <v>Blueberry Funk (Indica)</v>
      </c>
      <c r="B158" s="748" t="s">
        <v>504</v>
      </c>
      <c r="C158" s="558" t="s">
        <v>42</v>
      </c>
      <c r="D158" s="558" t="s">
        <v>342</v>
      </c>
      <c r="E158" s="756" t="s">
        <v>414</v>
      </c>
      <c r="F158" s="748" t="s">
        <v>337</v>
      </c>
      <c r="G158" s="756" t="s">
        <v>504</v>
      </c>
      <c r="H158" s="756" t="s">
        <v>505</v>
      </c>
      <c r="I158" s="756" t="str">
        <f>_xlfn.CONCAT(Préroulés_Hybride[[#This Row],[Arômes]]," / ",Préroulés_Hybride[[#This Row],[Arômes2]])</f>
        <v>Fruité / Sucré</v>
      </c>
      <c r="J158" s="756" t="s">
        <v>323</v>
      </c>
      <c r="K158" s="756" t="s">
        <v>307</v>
      </c>
      <c r="L158" s="763">
        <v>3</v>
      </c>
      <c r="M158" s="758" t="s">
        <v>260</v>
      </c>
      <c r="N158" s="759">
        <v>0.5</v>
      </c>
      <c r="O158" s="758" t="s">
        <v>261</v>
      </c>
      <c r="P158" s="756" t="s">
        <v>309</v>
      </c>
      <c r="Q158" s="754">
        <v>12.1</v>
      </c>
      <c r="R158" s="756"/>
    </row>
    <row r="159" spans="1:18">
      <c r="A159" s="558" t="str">
        <f>IF(Préroulés_Hybride[[#This Row],[Dominance Hybride (ds)]]= "-", Préroulés_Hybride[[#This Row],[Nom]],_xlfn.CONCAT(Préroulés_Hybride[[#This Row],[Nom]], " ","(", _xlfn.SINGLE(Préroulés_Hybride[Dominance Hybride (ds)]),")"))</f>
        <v>Bruce Banner (Sativa)</v>
      </c>
      <c r="B159" s="558" t="s">
        <v>506</v>
      </c>
      <c r="C159" s="756" t="s">
        <v>263</v>
      </c>
      <c r="D159" s="558" t="s">
        <v>342</v>
      </c>
      <c r="E159" s="558" t="s">
        <v>304</v>
      </c>
      <c r="F159" s="558" t="s">
        <v>305</v>
      </c>
      <c r="G159" s="558" t="s">
        <v>506</v>
      </c>
      <c r="H159" s="756" t="s">
        <v>333</v>
      </c>
      <c r="I159" s="756" t="str">
        <f>_xlfn.CONCAT(Préroulés_Hybride[[#This Row],[Arômes]]," / ",Préroulés_Hybride[[#This Row],[Arômes2]])</f>
        <v>Épicé / Terreux</v>
      </c>
      <c r="J159" s="756" t="s">
        <v>313</v>
      </c>
      <c r="K159" s="560" t="s">
        <v>326</v>
      </c>
      <c r="L159" s="558">
        <v>5</v>
      </c>
      <c r="M159" s="758" t="s">
        <v>260</v>
      </c>
      <c r="N159" s="756">
        <v>0.5</v>
      </c>
      <c r="O159" s="756" t="s">
        <v>261</v>
      </c>
      <c r="P159" s="558" t="s">
        <v>319</v>
      </c>
      <c r="Q159" s="567">
        <v>22.2</v>
      </c>
      <c r="R159" s="756"/>
    </row>
    <row r="160" spans="1:18">
      <c r="A160" s="558" t="str">
        <f>IF(Préroulés_Hybride[[#This Row],[Dominance Hybride (ds)]]= "-", Préroulés_Hybride[[#This Row],[Nom]],_xlfn.CONCAT(Préroulés_Hybride[[#This Row],[Nom]], " ","(", _xlfn.SINGLE(Préroulés_Hybride[Dominance Hybride (ds)]),")"))</f>
        <v>Bubble Mints (Sativa)</v>
      </c>
      <c r="B160" s="755" t="s">
        <v>507</v>
      </c>
      <c r="C160" s="558" t="s">
        <v>42</v>
      </c>
      <c r="D160" s="756" t="s">
        <v>342</v>
      </c>
      <c r="E160" s="756" t="s">
        <v>304</v>
      </c>
      <c r="F160" s="690" t="s">
        <v>337</v>
      </c>
      <c r="G160" s="756" t="s">
        <v>507</v>
      </c>
      <c r="H160" s="756"/>
      <c r="I160" s="756" t="str">
        <f>_xlfn.CONCAT(Préroulés_Hybride[[#This Row],[Arômes]]," / ",Préroulés_Hybride[[#This Row],[Arômes2]])</f>
        <v>Fruité / Sucré</v>
      </c>
      <c r="J160" s="756" t="s">
        <v>323</v>
      </c>
      <c r="K160" s="756" t="s">
        <v>307</v>
      </c>
      <c r="L160" s="757">
        <v>3</v>
      </c>
      <c r="M160" s="758" t="s">
        <v>260</v>
      </c>
      <c r="N160" s="759">
        <v>0.5</v>
      </c>
      <c r="O160" s="758" t="s">
        <v>261</v>
      </c>
      <c r="P160" s="756" t="s">
        <v>309</v>
      </c>
      <c r="Q160" s="760">
        <v>10.6</v>
      </c>
      <c r="R160" s="756"/>
    </row>
    <row r="161" spans="1:18">
      <c r="A161" s="558" t="str">
        <f>IF(Préroulés_Hybride[[#This Row],[Dominance Hybride (ds)]]= "-", Préroulés_Hybride[[#This Row],[Nom]],_xlfn.CONCAT(Préroulés_Hybride[[#This Row],[Nom]], " ","(", _xlfn.SINGLE(Préroulés_Hybride[Dominance Hybride (ds)]),")"))</f>
        <v>Ça Roule ma Poule</v>
      </c>
      <c r="B161" t="s">
        <v>250</v>
      </c>
      <c r="C161" t="s">
        <v>263</v>
      </c>
      <c r="D161" s="558" t="s">
        <v>342</v>
      </c>
      <c r="E161" t="s">
        <v>42</v>
      </c>
      <c r="F161" t="s">
        <v>480</v>
      </c>
      <c r="G161" t="s">
        <v>314</v>
      </c>
      <c r="H161" t="s">
        <v>42</v>
      </c>
      <c r="I161" s="756" t="str">
        <f>_xlfn.CONCAT(Préroulés_Hybride[[#This Row],[Arômes]]," / ",Préroulés_Hybride[[#This Row],[Arômes2]])</f>
        <v>- / -</v>
      </c>
      <c r="J161" t="s">
        <v>42</v>
      </c>
      <c r="K161" t="s">
        <v>42</v>
      </c>
      <c r="L161">
        <v>3</v>
      </c>
      <c r="M161" s="758" t="s">
        <v>260</v>
      </c>
      <c r="N161">
        <v>0.5</v>
      </c>
      <c r="O161" s="758" t="s">
        <v>261</v>
      </c>
      <c r="P161" s="756" t="s">
        <v>309</v>
      </c>
      <c r="Q161" s="859">
        <v>14.9</v>
      </c>
      <c r="R161" s="756"/>
    </row>
    <row r="162" spans="1:18" ht="15.75" thickBot="1">
      <c r="A162" s="558" t="str">
        <f>IF(Préroulés_Hybride[[#This Row],[Dominance Hybride (ds)]]= "-", Préroulés_Hybride[[#This Row],[Nom]],_xlfn.CONCAT(Préroulés_Hybride[[#This Row],[Nom]], " ","(", _xlfn.SINGLE(Préroulés_Hybride[Dominance Hybride (ds)]),")"))</f>
        <v>Caprice (Indica)</v>
      </c>
      <c r="B162" s="765" t="s">
        <v>508</v>
      </c>
      <c r="C162" s="558" t="s">
        <v>263</v>
      </c>
      <c r="D162" s="558" t="s">
        <v>342</v>
      </c>
      <c r="E162" s="756" t="s">
        <v>414</v>
      </c>
      <c r="F162" s="686" t="s">
        <v>509</v>
      </c>
      <c r="G162" s="561" t="s">
        <v>510</v>
      </c>
      <c r="H162" s="756"/>
      <c r="I162" s="756" t="str">
        <f>_xlfn.CONCAT(Préroulés_Hybride[[#This Row],[Arômes]]," / ",Préroulés_Hybride[[#This Row],[Arômes2]])</f>
        <v>Citronné / Sucré</v>
      </c>
      <c r="J162" s="756" t="s">
        <v>312</v>
      </c>
      <c r="K162" s="756" t="s">
        <v>307</v>
      </c>
      <c r="L162" s="766">
        <v>5</v>
      </c>
      <c r="M162" s="758" t="s">
        <v>260</v>
      </c>
      <c r="N162" s="759">
        <v>0.5</v>
      </c>
      <c r="O162" s="758" t="s">
        <v>261</v>
      </c>
      <c r="P162" s="756" t="s">
        <v>309</v>
      </c>
      <c r="Q162" s="767">
        <v>30.1</v>
      </c>
      <c r="R162" s="756"/>
    </row>
    <row r="163" spans="1:18" ht="15.75" thickBot="1">
      <c r="A163" s="756" t="str">
        <f>IF(Préroulés_Hybride[[#This Row],[Dominance Hybride (ds)]]= "-", Préroulés_Hybride[[#This Row],[Nom]],_xlfn.CONCAT(Préroulés_Hybride[[#This Row],[Nom]], " ","(", _xlfn.SINGLE(Préroulés_Hybride[Dominance Hybride (ds)]),")"))</f>
        <v>CBD Mix Sol Vivant</v>
      </c>
      <c r="B163" s="751" t="s">
        <v>198</v>
      </c>
      <c r="C163" s="558" t="s">
        <v>263</v>
      </c>
      <c r="D163" s="558" t="s">
        <v>342</v>
      </c>
      <c r="E163" s="756" t="s">
        <v>42</v>
      </c>
      <c r="F163" s="751" t="s">
        <v>511</v>
      </c>
      <c r="G163" s="756" t="s">
        <v>343</v>
      </c>
      <c r="H163" s="756" t="s">
        <v>42</v>
      </c>
      <c r="I163" s="756" t="str">
        <f>_xlfn.CONCAT(Préroulés_Hybride[[#This Row],[Arômes]]," / ",Préroulés_Hybride[[#This Row],[Arômes2]])</f>
        <v>- / -</v>
      </c>
      <c r="J163" s="756" t="s">
        <v>42</v>
      </c>
      <c r="K163" s="756" t="s">
        <v>42</v>
      </c>
      <c r="L163" s="761">
        <v>7</v>
      </c>
      <c r="M163" s="758" t="s">
        <v>260</v>
      </c>
      <c r="N163" s="759">
        <v>0.5</v>
      </c>
      <c r="O163" s="758" t="s">
        <v>261</v>
      </c>
      <c r="P163" s="756" t="s">
        <v>309</v>
      </c>
      <c r="Q163" s="753">
        <v>24</v>
      </c>
      <c r="R163" s="756"/>
    </row>
    <row r="164" spans="1:18" ht="15.75" thickBot="1">
      <c r="A164" s="756" t="str">
        <f>IF(Préroulés_Hybride[[#This Row],[Dominance Hybride (ds)]]= "-", Préroulés_Hybride[[#This Row],[Nom]],_xlfn.CONCAT(Préroulés_Hybride[[#This Row],[Nom]], " ","(", _xlfn.SINGLE(Préroulés_Hybride[Dominance Hybride (ds)]),")"))</f>
        <v>CBD Runtz (Sativa)</v>
      </c>
      <c r="B164" s="561" t="s">
        <v>512</v>
      </c>
      <c r="C164" s="558" t="s">
        <v>263</v>
      </c>
      <c r="D164" s="756" t="s">
        <v>342</v>
      </c>
      <c r="E164" s="756" t="s">
        <v>304</v>
      </c>
      <c r="F164" s="561" t="s">
        <v>513</v>
      </c>
      <c r="G164" s="756" t="s">
        <v>512</v>
      </c>
      <c r="H164" s="756" t="s">
        <v>306</v>
      </c>
      <c r="I164" s="756" t="str">
        <f>_xlfn.CONCAT(Préroulés_Hybride[[#This Row],[Arômes]]," / ",Préroulés_Hybride[[#This Row],[Arômes2]])</f>
        <v>Fruité / Sucré</v>
      </c>
      <c r="J164" s="756" t="s">
        <v>323</v>
      </c>
      <c r="K164" s="756" t="s">
        <v>307</v>
      </c>
      <c r="L164" s="761">
        <v>5</v>
      </c>
      <c r="M164" s="758" t="s">
        <v>260</v>
      </c>
      <c r="N164" s="759">
        <v>0.5</v>
      </c>
      <c r="O164" s="758" t="s">
        <v>261</v>
      </c>
      <c r="P164" s="756" t="s">
        <v>309</v>
      </c>
      <c r="Q164" s="762">
        <v>23</v>
      </c>
      <c r="R164" s="756"/>
    </row>
    <row r="165" spans="1:18" s="746" customFormat="1" ht="15.75" thickBot="1">
      <c r="A165" s="756" t="str">
        <f>IF(Préroulés_Hybride[[#This Row],[Dominance Hybride (ds)]]= "-", Préroulés_Hybride[[#This Row],[Nom]],_xlfn.CONCAT(Préroulés_Hybride[[#This Row],[Nom]], " ","(", _xlfn.SINGLE(Préroulés_Hybride[Dominance Hybride (ds)]),")"))</f>
        <v>CBD Sol Vivant</v>
      </c>
      <c r="B165" s="751" t="s">
        <v>172</v>
      </c>
      <c r="C165" s="558" t="s">
        <v>263</v>
      </c>
      <c r="D165" s="558" t="s">
        <v>342</v>
      </c>
      <c r="E165" s="756" t="s">
        <v>42</v>
      </c>
      <c r="F165" s="751" t="s">
        <v>511</v>
      </c>
      <c r="G165" s="756" t="s">
        <v>314</v>
      </c>
      <c r="H165" s="756" t="s">
        <v>42</v>
      </c>
      <c r="I165" s="756" t="str">
        <f>_xlfn.CONCAT(Préroulés_Hybride[[#This Row],[Arômes]]," / ",Préroulés_Hybride[[#This Row],[Arômes2]])</f>
        <v>- / -</v>
      </c>
      <c r="J165" s="756" t="s">
        <v>42</v>
      </c>
      <c r="K165" s="756" t="s">
        <v>42</v>
      </c>
      <c r="L165" s="761">
        <v>1</v>
      </c>
      <c r="M165" s="758" t="s">
        <v>260</v>
      </c>
      <c r="N165" s="759">
        <v>1</v>
      </c>
      <c r="O165" s="758" t="s">
        <v>261</v>
      </c>
      <c r="P165" s="756" t="s">
        <v>309</v>
      </c>
      <c r="Q165" s="753">
        <v>7.5</v>
      </c>
      <c r="R165" s="756"/>
    </row>
    <row r="166" spans="1:18" s="746" customFormat="1" ht="15.75" thickBot="1">
      <c r="A166" s="756" t="str">
        <f>IF(Préroulés_Hybride[[#This Row],[Dominance Hybride (ds)]]= "-", Préroulés_Hybride[[#This Row],[Nom]],_xlfn.CONCAT(Préroulés_Hybride[[#This Row],[Nom]], " ","(", _xlfn.SINGLE(Préroulés_Hybride[Dominance Hybride (ds)]),")"))</f>
        <v>Cinderella (Sativa)</v>
      </c>
      <c r="B166" s="561" t="s">
        <v>514</v>
      </c>
      <c r="C166" s="558" t="s">
        <v>515</v>
      </c>
      <c r="D166" s="756" t="s">
        <v>342</v>
      </c>
      <c r="E166" s="756" t="s">
        <v>304</v>
      </c>
      <c r="F166" s="561" t="s">
        <v>305</v>
      </c>
      <c r="G166" s="756" t="s">
        <v>514</v>
      </c>
      <c r="H166" s="756" t="s">
        <v>333</v>
      </c>
      <c r="I166" s="756" t="str">
        <f>_xlfn.CONCAT(Préroulés_Hybride[[#This Row],[Arômes]]," / ",Préroulés_Hybride[[#This Row],[Arômes2]])</f>
        <v>Terreux / Boisé</v>
      </c>
      <c r="J166" s="756" t="s">
        <v>326</v>
      </c>
      <c r="K166" s="756" t="s">
        <v>308</v>
      </c>
      <c r="L166" s="761">
        <v>5</v>
      </c>
      <c r="M166" s="758" t="s">
        <v>260</v>
      </c>
      <c r="N166" s="759">
        <v>0.5</v>
      </c>
      <c r="O166" s="758" t="s">
        <v>261</v>
      </c>
      <c r="P166" s="756" t="s">
        <v>309</v>
      </c>
      <c r="Q166" s="762">
        <v>22.3</v>
      </c>
      <c r="R166" s="756"/>
    </row>
    <row r="167" spans="1:18" s="746" customFormat="1" ht="15.75" thickBot="1">
      <c r="A167" s="558" t="str">
        <f>IF(Préroulés_Hybride[[#This Row],[Dominance Hybride (ds)]]= "-", Préroulés_Hybride[[#This Row],[Nom]],_xlfn.CONCAT(Préroulés_Hybride[[#This Row],[Nom]], " ","(", _xlfn.SINGLE(Préroulés_Hybride[Dominance Hybride (ds)]),")"))</f>
        <v>Citroli (Sativa)</v>
      </c>
      <c r="B167" s="764" t="s">
        <v>516</v>
      </c>
      <c r="C167" s="756" t="s">
        <v>263</v>
      </c>
      <c r="D167" s="559" t="s">
        <v>342</v>
      </c>
      <c r="E167" s="558" t="s">
        <v>304</v>
      </c>
      <c r="F167" s="764" t="s">
        <v>365</v>
      </c>
      <c r="G167" s="558" t="s">
        <v>516</v>
      </c>
      <c r="H167" s="756" t="s">
        <v>306</v>
      </c>
      <c r="I167" s="756" t="str">
        <f>_xlfn.CONCAT(Préroulés_Hybride[[#This Row],[Arômes]]," / ",Préroulés_Hybride[[#This Row],[Arômes2]])</f>
        <v>Fromagé / Terreux</v>
      </c>
      <c r="J167" s="756" t="s">
        <v>293</v>
      </c>
      <c r="K167" s="559" t="s">
        <v>326</v>
      </c>
      <c r="L167" s="764">
        <v>2</v>
      </c>
      <c r="M167" s="758" t="s">
        <v>260</v>
      </c>
      <c r="N167" s="756">
        <v>0.5</v>
      </c>
      <c r="O167" s="756" t="s">
        <v>261</v>
      </c>
      <c r="P167" s="558" t="s">
        <v>319</v>
      </c>
      <c r="Q167" s="568">
        <v>10.4</v>
      </c>
      <c r="R167" s="756"/>
    </row>
    <row r="168" spans="1:18" s="746" customFormat="1" ht="15.75" thickBot="1">
      <c r="A168" s="558" t="str">
        <f>IF(Préroulés_Hybride[[#This Row],[Dominance Hybride (ds)]]= "-", Préroulés_Hybride[[#This Row],[Nom]],_xlfn.CONCAT(Préroulés_Hybride[[#This Row],[Nom]], " ","(", _xlfn.SINGLE(Préroulés_Hybride[Dominance Hybride (ds)]),")"))</f>
        <v>Complice (Sativa)</v>
      </c>
      <c r="B168" s="765" t="s">
        <v>517</v>
      </c>
      <c r="C168" s="558" t="s">
        <v>263</v>
      </c>
      <c r="D168" s="558" t="s">
        <v>342</v>
      </c>
      <c r="E168" s="756" t="s">
        <v>304</v>
      </c>
      <c r="F168" s="686" t="s">
        <v>325</v>
      </c>
      <c r="G168" s="756" t="s">
        <v>343</v>
      </c>
      <c r="H168" s="756"/>
      <c r="I168" s="756" t="str">
        <f>_xlfn.CONCAT(Préroulés_Hybride[[#This Row],[Arômes]]," / ",Préroulés_Hybride[[#This Row],[Arômes2]])</f>
        <v>Fruité / Sucré</v>
      </c>
      <c r="J168" s="756" t="s">
        <v>323</v>
      </c>
      <c r="K168" s="756" t="s">
        <v>307</v>
      </c>
      <c r="L168" s="766">
        <v>2</v>
      </c>
      <c r="M168" s="758" t="s">
        <v>260</v>
      </c>
      <c r="N168" s="759">
        <v>0.5</v>
      </c>
      <c r="O168" s="758" t="s">
        <v>261</v>
      </c>
      <c r="P168" s="756" t="s">
        <v>309</v>
      </c>
      <c r="Q168" s="767">
        <v>10</v>
      </c>
      <c r="R168" s="756"/>
    </row>
    <row r="169" spans="1:18" s="746" customFormat="1" ht="15.75" thickBot="1">
      <c r="A169" s="756" t="str">
        <f>IF(Préroulés_Hybride[[#This Row],[Dominance Hybride (ds)]]= "-", Préroulés_Hybride[[#This Row],[Nom]],_xlfn.CONCAT(Préroulés_Hybride[[#This Row],[Nom]], " ","(", _xlfn.SINGLE(Préroulés_Hybride[Dominance Hybride (ds)]),")"))</f>
        <v>Cookies N' Crème</v>
      </c>
      <c r="B169" s="764" t="s">
        <v>518</v>
      </c>
      <c r="C169" s="558" t="s">
        <v>263</v>
      </c>
      <c r="D169" s="756" t="s">
        <v>342</v>
      </c>
      <c r="E169" s="756" t="s">
        <v>42</v>
      </c>
      <c r="F169" s="561" t="s">
        <v>402</v>
      </c>
      <c r="G169" s="756" t="s">
        <v>519</v>
      </c>
      <c r="H169" s="756" t="s">
        <v>306</v>
      </c>
      <c r="I169" s="756" t="str">
        <f>_xlfn.CONCAT(Préroulés_Hybride[[#This Row],[Arômes]]," / ",Préroulés_Hybride[[#This Row],[Arômes2]])</f>
        <v>Sucré / Épicé</v>
      </c>
      <c r="J169" s="756" t="s">
        <v>307</v>
      </c>
      <c r="K169" s="756" t="s">
        <v>313</v>
      </c>
      <c r="L169" s="761">
        <v>3</v>
      </c>
      <c r="M169" s="758" t="s">
        <v>260</v>
      </c>
      <c r="N169" s="759">
        <v>0.5</v>
      </c>
      <c r="O169" s="758" t="s">
        <v>261</v>
      </c>
      <c r="P169" s="756" t="s">
        <v>309</v>
      </c>
      <c r="Q169" s="762">
        <v>16.899999999999999</v>
      </c>
      <c r="R169" s="756"/>
    </row>
    <row r="170" spans="1:18" s="746" customFormat="1" ht="15.75" thickBot="1">
      <c r="A170" s="558" t="str">
        <f>IF(Préroulés_Hybride[[#This Row],[Dominance Hybride (ds)]]= "-", Préroulés_Hybride[[#This Row],[Nom]],_xlfn.CONCAT(Préroulés_Hybride[[#This Row],[Nom]], " ","(", _xlfn.SINGLE(Préroulés_Hybride[Dominance Hybride (ds)]),")"))</f>
        <v>Cotton Candy (Sativa)</v>
      </c>
      <c r="B170" s="860" t="s">
        <v>520</v>
      </c>
      <c r="C170" t="s">
        <v>42</v>
      </c>
      <c r="D170" s="558" t="s">
        <v>342</v>
      </c>
      <c r="E170" t="s">
        <v>304</v>
      </c>
      <c r="F170" s="860" t="s">
        <v>521</v>
      </c>
      <c r="G170" t="s">
        <v>520</v>
      </c>
      <c r="H170" t="s">
        <v>306</v>
      </c>
      <c r="I170" s="756" t="str">
        <f>_xlfn.CONCAT(Préroulés_Hybride[[#This Row],[Arômes]]," / ",Préroulés_Hybride[[#This Row],[Arômes2]])</f>
        <v>Sucré / Floral</v>
      </c>
      <c r="J170" t="s">
        <v>307</v>
      </c>
      <c r="K170" t="s">
        <v>341</v>
      </c>
      <c r="L170" s="860">
        <v>5</v>
      </c>
      <c r="M170" s="758" t="s">
        <v>260</v>
      </c>
      <c r="N170">
        <v>0.5</v>
      </c>
      <c r="O170" s="758" t="s">
        <v>261</v>
      </c>
      <c r="P170" s="756" t="s">
        <v>309</v>
      </c>
      <c r="Q170" s="861">
        <v>18</v>
      </c>
      <c r="R170" s="756"/>
    </row>
    <row r="171" spans="1:18" s="746" customFormat="1" ht="15.75" thickBot="1">
      <c r="A171" s="558" t="str">
        <f>IF(Préroulés_Hybride[[#This Row],[Dominance Hybride (ds)]]= "-", Préroulés_Hybride[[#This Row],[Nom]],_xlfn.CONCAT(Préroulés_Hybride[[#This Row],[Nom]], " ","(", _xlfn.SINGLE(Préroulés_Hybride[Dominance Hybride (ds)]),")"))</f>
        <v>Critical Orange Punch (Indica)</v>
      </c>
      <c r="B171" s="561" t="s">
        <v>522</v>
      </c>
      <c r="C171" s="558" t="s">
        <v>263</v>
      </c>
      <c r="D171" s="756" t="s">
        <v>342</v>
      </c>
      <c r="E171" s="756" t="s">
        <v>414</v>
      </c>
      <c r="F171" s="561" t="s">
        <v>523</v>
      </c>
      <c r="G171" s="756" t="s">
        <v>522</v>
      </c>
      <c r="H171" s="756" t="s">
        <v>333</v>
      </c>
      <c r="I171" s="756" t="str">
        <f>_xlfn.CONCAT(Préroulés_Hybride[[#This Row],[Arômes]]," / ",Préroulés_Hybride[[#This Row],[Arômes2]])</f>
        <v>Citronné / Mouffette</v>
      </c>
      <c r="J171" s="756" t="s">
        <v>312</v>
      </c>
      <c r="K171" s="756" t="s">
        <v>462</v>
      </c>
      <c r="L171" s="761">
        <v>5</v>
      </c>
      <c r="M171" s="758" t="s">
        <v>260</v>
      </c>
      <c r="N171" s="759">
        <v>0.4</v>
      </c>
      <c r="O171" s="758" t="s">
        <v>261</v>
      </c>
      <c r="P171" s="756" t="s">
        <v>309</v>
      </c>
      <c r="Q171" s="762">
        <v>17.8</v>
      </c>
      <c r="R171" s="756"/>
    </row>
    <row r="172" spans="1:18" ht="15.75" thickBot="1">
      <c r="A172" s="756" t="str">
        <f>IF(Préroulés_Hybride[[#This Row],[Dominance Hybride (ds)]]= "-", Préroulés_Hybride[[#This Row],[Nom]],_xlfn.CONCAT(Préroulés_Hybride[[#This Row],[Nom]], " ","(", _xlfn.SINGLE(Préroulés_Hybride[Dominance Hybride (ds)]),")"))</f>
        <v>Cuban Linx (Sativa)</v>
      </c>
      <c r="B172" s="561" t="s">
        <v>524</v>
      </c>
      <c r="C172" s="558" t="s">
        <v>263</v>
      </c>
      <c r="D172" s="756" t="s">
        <v>342</v>
      </c>
      <c r="E172" s="756" t="s">
        <v>304</v>
      </c>
      <c r="F172" s="561" t="s">
        <v>371</v>
      </c>
      <c r="G172" s="756" t="s">
        <v>524</v>
      </c>
      <c r="H172" s="756" t="s">
        <v>345</v>
      </c>
      <c r="I172" s="756" t="str">
        <f>_xlfn.CONCAT(Préroulés_Hybride[[#This Row],[Arômes]]," / ",Préroulés_Hybride[[#This Row],[Arômes2]])</f>
        <v>Citronné / Diesel</v>
      </c>
      <c r="J172" s="756" t="s">
        <v>312</v>
      </c>
      <c r="K172" s="756" t="s">
        <v>318</v>
      </c>
      <c r="L172" s="761">
        <v>5</v>
      </c>
      <c r="M172" s="758" t="s">
        <v>260</v>
      </c>
      <c r="N172" s="759">
        <v>0.5</v>
      </c>
      <c r="O172" s="758" t="s">
        <v>261</v>
      </c>
      <c r="P172" s="756" t="s">
        <v>309</v>
      </c>
      <c r="Q172" s="762">
        <v>23</v>
      </c>
      <c r="R172" s="756"/>
    </row>
    <row r="173" spans="1:18" s="746" customFormat="1" ht="15.75" thickBot="1">
      <c r="A173" s="558" t="str">
        <f>IF(Préroulés_Hybride[[#This Row],[Dominance Hybride (ds)]]= "-", Préroulés_Hybride[[#This Row],[Nom]],_xlfn.CONCAT(Préroulés_Hybride[[#This Row],[Nom]], " ","(", _xlfn.SINGLE(Préroulés_Hybride[Dominance Hybride (ds)]),")"))</f>
        <v>Cyber Fuel OG (Sativa)</v>
      </c>
      <c r="B173" s="561" t="s">
        <v>525</v>
      </c>
      <c r="C173" s="558" t="s">
        <v>42</v>
      </c>
      <c r="D173" s="756" t="s">
        <v>342</v>
      </c>
      <c r="E173" s="756" t="s">
        <v>304</v>
      </c>
      <c r="F173" s="561" t="s">
        <v>526</v>
      </c>
      <c r="G173" s="756" t="s">
        <v>525</v>
      </c>
      <c r="H173" s="756" t="s">
        <v>317</v>
      </c>
      <c r="I173" s="756" t="str">
        <f>_xlfn.CONCAT(Préroulés_Hybride[[#This Row],[Arômes]]," / ",Préroulés_Hybride[[#This Row],[Arômes2]])</f>
        <v>Sucré / Fruité</v>
      </c>
      <c r="J173" s="756" t="s">
        <v>307</v>
      </c>
      <c r="K173" s="756" t="s">
        <v>323</v>
      </c>
      <c r="L173" s="761">
        <v>7</v>
      </c>
      <c r="M173" s="758" t="s">
        <v>260</v>
      </c>
      <c r="N173" s="759">
        <v>0.5</v>
      </c>
      <c r="O173" s="758" t="s">
        <v>261</v>
      </c>
      <c r="P173" s="756" t="s">
        <v>309</v>
      </c>
      <c r="Q173" s="762">
        <v>35.299999999999997</v>
      </c>
      <c r="R173" s="756"/>
    </row>
    <row r="174" spans="1:18" ht="15.75" thickBot="1">
      <c r="A174" s="558" t="str">
        <f>IF(Préroulés_Hybride[[#This Row],[Dominance Hybride (ds)]]= "-", Préroulés_Hybride[[#This Row],[Nom]],_xlfn.CONCAT(Préroulés_Hybride[[#This Row],[Nom]], " ","(", _xlfn.SINGLE(Préroulés_Hybride[Dominance Hybride (ds)]),")"))</f>
        <v>Dans la Lune</v>
      </c>
      <c r="B174" s="860" t="s">
        <v>259</v>
      </c>
      <c r="C174" t="s">
        <v>263</v>
      </c>
      <c r="D174" s="558" t="s">
        <v>342</v>
      </c>
      <c r="E174" t="s">
        <v>42</v>
      </c>
      <c r="F174" s="860" t="s">
        <v>527</v>
      </c>
      <c r="G174" t="s">
        <v>314</v>
      </c>
      <c r="H174" t="s">
        <v>42</v>
      </c>
      <c r="I174" s="756" t="str">
        <f>_xlfn.CONCAT(Préroulés_Hybride[[#This Row],[Arômes]]," / ",Préroulés_Hybride[[#This Row],[Arômes2]])</f>
        <v>- / -</v>
      </c>
      <c r="J174" t="s">
        <v>42</v>
      </c>
      <c r="K174" t="s">
        <v>42</v>
      </c>
      <c r="L174" s="860">
        <v>10</v>
      </c>
      <c r="M174" s="758" t="s">
        <v>260</v>
      </c>
      <c r="N174">
        <v>0.35</v>
      </c>
      <c r="O174" s="758" t="s">
        <v>261</v>
      </c>
      <c r="P174" s="756" t="s">
        <v>309</v>
      </c>
      <c r="Q174" s="861">
        <v>35</v>
      </c>
      <c r="R174" s="756"/>
    </row>
    <row r="175" spans="1:18" s="746" customFormat="1" ht="15.75" thickBot="1">
      <c r="A175" s="756" t="str">
        <f>IF(Préroulés_Hybride[[#This Row],[Dominance Hybride (ds)]]= "-", Préroulés_Hybride[[#This Row],[Nom]],_xlfn.CONCAT(Préroulés_Hybride[[#This Row],[Nom]], " ","(", _xlfn.SINGLE(Préroulés_Hybride[Dominance Hybride (ds)]),")"))</f>
        <v>Dia De Los Muertos (Indica)</v>
      </c>
      <c r="B175" s="751" t="s">
        <v>528</v>
      </c>
      <c r="C175" s="558" t="s">
        <v>263</v>
      </c>
      <c r="D175" s="558" t="s">
        <v>342</v>
      </c>
      <c r="E175" s="756" t="s">
        <v>414</v>
      </c>
      <c r="F175" s="751" t="s">
        <v>529</v>
      </c>
      <c r="G175" s="756" t="s">
        <v>530</v>
      </c>
      <c r="H175" s="756" t="s">
        <v>333</v>
      </c>
      <c r="I175" s="756" t="str">
        <f>_xlfn.CONCAT(Préroulés_Hybride[[#This Row],[Arômes]]," / ",Préroulés_Hybride[[#This Row],[Arômes2]])</f>
        <v>Diesel / Mouffette</v>
      </c>
      <c r="J175" s="756" t="s">
        <v>318</v>
      </c>
      <c r="K175" s="756" t="s">
        <v>462</v>
      </c>
      <c r="L175" s="761">
        <v>7</v>
      </c>
      <c r="M175" s="758" t="s">
        <v>260</v>
      </c>
      <c r="N175" s="759">
        <v>0.5</v>
      </c>
      <c r="O175" s="758" t="s">
        <v>261</v>
      </c>
      <c r="P175" s="756" t="s">
        <v>309</v>
      </c>
      <c r="Q175" s="753">
        <v>25</v>
      </c>
      <c r="R175" s="756"/>
    </row>
    <row r="176" spans="1:18" s="746" customFormat="1" ht="15.75" thickBot="1">
      <c r="A176" s="558" t="str">
        <f>IF(Préroulés_Hybride[[#This Row],[Dominance Hybride (ds)]]= "-", Préroulés_Hybride[[#This Row],[Nom]],_xlfn.CONCAT(Préroulés_Hybride[[#This Row],[Nom]], " ","(", _xlfn.SINGLE(Préroulés_Hybride[Dominance Hybride (ds)]),")"))</f>
        <v>Équilibre Pur</v>
      </c>
      <c r="B176" s="751" t="s">
        <v>200</v>
      </c>
      <c r="C176" s="558" t="s">
        <v>42</v>
      </c>
      <c r="D176" s="558" t="s">
        <v>342</v>
      </c>
      <c r="E176" s="756" t="s">
        <v>42</v>
      </c>
      <c r="F176" s="751" t="s">
        <v>384</v>
      </c>
      <c r="G176" s="756" t="s">
        <v>343</v>
      </c>
      <c r="H176" s="756" t="s">
        <v>358</v>
      </c>
      <c r="I176" s="756" t="str">
        <f>_xlfn.CONCAT(Préroulés_Hybride[[#This Row],[Arômes]]," / ",Préroulés_Hybride[[#This Row],[Arômes2]])</f>
        <v>Boisé / -</v>
      </c>
      <c r="J176" s="756" t="s">
        <v>308</v>
      </c>
      <c r="K176" s="756" t="s">
        <v>42</v>
      </c>
      <c r="L176" s="761">
        <v>10</v>
      </c>
      <c r="M176" s="758" t="s">
        <v>260</v>
      </c>
      <c r="N176" s="758">
        <v>0.35</v>
      </c>
      <c r="O176" s="758" t="s">
        <v>261</v>
      </c>
      <c r="P176" s="756" t="s">
        <v>309</v>
      </c>
      <c r="Q176" s="753">
        <v>23.1</v>
      </c>
      <c r="R176" s="756"/>
    </row>
    <row r="177" spans="1:18" s="746" customFormat="1" ht="15.75" thickBot="1">
      <c r="A177" s="756" t="str">
        <f>IF(Préroulés_Hybride[[#This Row],[Dominance Hybride (ds)]]= "-", Préroulés_Hybride[[#This Row],[Nom]],_xlfn.CONCAT(Préroulés_Hybride[[#This Row],[Nom]], " ","(", _xlfn.SINGLE(Préroulés_Hybride[Dominance Hybride (ds)]),")"))</f>
        <v>Ethos Glue (Indica)</v>
      </c>
      <c r="B177" s="561" t="s">
        <v>531</v>
      </c>
      <c r="C177" s="558" t="s">
        <v>263</v>
      </c>
      <c r="D177" s="756" t="s">
        <v>342</v>
      </c>
      <c r="E177" s="756" t="s">
        <v>414</v>
      </c>
      <c r="F177" s="561" t="s">
        <v>532</v>
      </c>
      <c r="G177" s="756" t="s">
        <v>531</v>
      </c>
      <c r="H177" s="756" t="s">
        <v>333</v>
      </c>
      <c r="I177" s="756" t="str">
        <f>_xlfn.CONCAT(Préroulés_Hybride[[#This Row],[Arômes]]," / ",Préroulés_Hybride[[#This Row],[Arômes2]])</f>
        <v>Épicé / Terreux</v>
      </c>
      <c r="J177" s="756" t="s">
        <v>313</v>
      </c>
      <c r="K177" s="756" t="s">
        <v>326</v>
      </c>
      <c r="L177" s="761">
        <v>10</v>
      </c>
      <c r="M177" s="758" t="s">
        <v>260</v>
      </c>
      <c r="N177" s="759">
        <v>0.35</v>
      </c>
      <c r="O177" s="758" t="s">
        <v>261</v>
      </c>
      <c r="P177" s="756" t="s">
        <v>309</v>
      </c>
      <c r="Q177" s="762">
        <v>35</v>
      </c>
      <c r="R177" s="756"/>
    </row>
    <row r="178" spans="1:18" s="746" customFormat="1" ht="15.75" thickBot="1">
      <c r="A178" s="558" t="str">
        <f>IF(Préroulés_Hybride[[#This Row],[Dominance Hybride (ds)]]= "-", Préroulés_Hybride[[#This Row],[Nom]],_xlfn.CONCAT(Préroulés_Hybride[[#This Row],[Nom]], " ","(", _xlfn.SINGLE(Préroulés_Hybride[Dominance Hybride (ds)]),")"))</f>
        <v>Façade</v>
      </c>
      <c r="B178" s="860" t="s">
        <v>235</v>
      </c>
      <c r="C178" t="s">
        <v>263</v>
      </c>
      <c r="D178" s="558" t="s">
        <v>342</v>
      </c>
      <c r="E178" t="s">
        <v>42</v>
      </c>
      <c r="F178" s="860" t="s">
        <v>533</v>
      </c>
      <c r="G178" t="s">
        <v>235</v>
      </c>
      <c r="H178" t="s">
        <v>317</v>
      </c>
      <c r="I178" s="756" t="str">
        <f>_xlfn.CONCAT(Préroulés_Hybride[[#This Row],[Arômes]]," / ",Préroulés_Hybride[[#This Row],[Arômes2]])</f>
        <v>Floral / -</v>
      </c>
      <c r="J178" t="s">
        <v>341</v>
      </c>
      <c r="K178" t="s">
        <v>42</v>
      </c>
      <c r="L178" s="860">
        <v>3</v>
      </c>
      <c r="M178" s="758" t="s">
        <v>260</v>
      </c>
      <c r="N178">
        <v>0.5</v>
      </c>
      <c r="O178" s="758" t="s">
        <v>261</v>
      </c>
      <c r="P178" s="756" t="s">
        <v>309</v>
      </c>
      <c r="Q178" s="861">
        <v>14.8</v>
      </c>
      <c r="R178" s="756"/>
    </row>
    <row r="179" spans="1:18" s="746" customFormat="1" ht="15.75" thickBot="1">
      <c r="A179" s="558" t="str">
        <f>IF(Préroulés_Hybride[[#This Row],[Dominance Hybride (ds)]]= "-", Préroulés_Hybride[[#This Row],[Nom]],_xlfn.CONCAT(Préroulés_Hybride[[#This Row],[Nom]], " ","(", _xlfn.SINGLE(Préroulés_Hybride[Dominance Hybride (ds)]),")"))</f>
        <v>Feeldoux</v>
      </c>
      <c r="B179" s="860" t="s">
        <v>252</v>
      </c>
      <c r="C179" t="s">
        <v>263</v>
      </c>
      <c r="D179" s="558" t="s">
        <v>342</v>
      </c>
      <c r="E179" t="s">
        <v>42</v>
      </c>
      <c r="F179" s="860" t="s">
        <v>534</v>
      </c>
      <c r="G179" t="s">
        <v>314</v>
      </c>
      <c r="H179" t="s">
        <v>42</v>
      </c>
      <c r="I179" s="756" t="str">
        <f>_xlfn.CONCAT(Préroulés_Hybride[[#This Row],[Arômes]]," / ",Préroulés_Hybride[[#This Row],[Arômes2]])</f>
        <v>- / -</v>
      </c>
      <c r="J179" t="s">
        <v>42</v>
      </c>
      <c r="K179" t="s">
        <v>42</v>
      </c>
      <c r="L179" s="860">
        <v>4</v>
      </c>
      <c r="M179" s="758" t="s">
        <v>260</v>
      </c>
      <c r="N179">
        <v>0.6</v>
      </c>
      <c r="O179" s="758" t="s">
        <v>261</v>
      </c>
      <c r="P179" s="756" t="s">
        <v>309</v>
      </c>
      <c r="Q179" s="861">
        <v>25.7</v>
      </c>
      <c r="R179" s="756"/>
    </row>
    <row r="180" spans="1:18" s="746" customFormat="1" ht="15.75" thickBot="1">
      <c r="A180" s="558" t="str">
        <f>IF(Préroulés_Hybride[[#This Row],[Dominance Hybride (ds)]]= "-", Préroulés_Hybride[[#This Row],[Nom]],_xlfn.CONCAT(Préroulés_Hybride[[#This Row],[Nom]], " ","(", _xlfn.SINGLE(Préroulés_Hybride[Dominance Hybride (ds)]),")"))</f>
        <v>Findlay CBD Rotatif (Sativa)</v>
      </c>
      <c r="B180" s="860" t="s">
        <v>535</v>
      </c>
      <c r="C180" t="s">
        <v>263</v>
      </c>
      <c r="D180" s="558" t="s">
        <v>342</v>
      </c>
      <c r="E180" t="s">
        <v>304</v>
      </c>
      <c r="F180" s="860" t="s">
        <v>536</v>
      </c>
      <c r="G180" t="s">
        <v>314</v>
      </c>
      <c r="H180" t="s">
        <v>42</v>
      </c>
      <c r="I180" s="756" t="str">
        <f>_xlfn.CONCAT(Préroulés_Hybride[[#This Row],[Arômes]]," / ",Préroulés_Hybride[[#This Row],[Arômes2]])</f>
        <v>- / -</v>
      </c>
      <c r="J180" t="s">
        <v>42</v>
      </c>
      <c r="K180" t="s">
        <v>42</v>
      </c>
      <c r="L180" s="860">
        <v>7</v>
      </c>
      <c r="M180" s="758" t="s">
        <v>260</v>
      </c>
      <c r="N180">
        <v>0.5</v>
      </c>
      <c r="O180" s="758" t="s">
        <v>261</v>
      </c>
      <c r="P180" s="756" t="s">
        <v>309</v>
      </c>
      <c r="Q180" s="861">
        <v>26.7</v>
      </c>
      <c r="R180" s="756"/>
    </row>
    <row r="181" spans="1:18" s="746" customFormat="1" ht="15.75" thickBot="1">
      <c r="A181" s="558" t="str">
        <f>IF(Préroulés_Hybride[[#This Row],[Dominance Hybride (ds)]]= "-", Préroulés_Hybride[[#This Row],[Nom]],_xlfn.CONCAT(Préroulés_Hybride[[#This Row],[Nom]], " ","(", _xlfn.SINGLE(Préroulés_Hybride[Dominance Hybride (ds)]),")"))</f>
        <v>Gorilla Breath (Indica)</v>
      </c>
      <c r="B181" s="765" t="s">
        <v>537</v>
      </c>
      <c r="C181" s="558" t="s">
        <v>263</v>
      </c>
      <c r="D181" s="756" t="s">
        <v>342</v>
      </c>
      <c r="E181" s="756" t="s">
        <v>414</v>
      </c>
      <c r="F181" s="686" t="s">
        <v>538</v>
      </c>
      <c r="G181" s="756" t="s">
        <v>537</v>
      </c>
      <c r="H181" s="756"/>
      <c r="I181" s="756" t="str">
        <f>_xlfn.CONCAT(Préroulés_Hybride[[#This Row],[Arômes]]," / ",Préroulés_Hybride[[#This Row],[Arômes2]])</f>
        <v>Boisé / Sucré</v>
      </c>
      <c r="J181" s="756" t="s">
        <v>308</v>
      </c>
      <c r="K181" s="756" t="s">
        <v>307</v>
      </c>
      <c r="L181" s="766">
        <v>3</v>
      </c>
      <c r="M181" s="758" t="s">
        <v>260</v>
      </c>
      <c r="N181" s="759">
        <v>0.5</v>
      </c>
      <c r="O181" s="758" t="s">
        <v>261</v>
      </c>
      <c r="P181" s="756" t="s">
        <v>309</v>
      </c>
      <c r="Q181" s="767">
        <v>13</v>
      </c>
      <c r="R181" s="756"/>
    </row>
    <row r="182" spans="1:18" s="746" customFormat="1" ht="15.75" thickBot="1">
      <c r="A182" s="756" t="str">
        <f>IF(Préroulés_Hybride[[#This Row],[Dominance Hybride (ds)]]= "-", Préroulés_Hybride[[#This Row],[Nom]],_xlfn.CONCAT(Préroulés_Hybride[[#This Row],[Nom]], " ","(", _xlfn.SINGLE(Préroulés_Hybride[Dominance Hybride (ds)]),")"))</f>
        <v>Grapefruit GG1</v>
      </c>
      <c r="B182" s="561" t="s">
        <v>102</v>
      </c>
      <c r="C182" s="558" t="s">
        <v>263</v>
      </c>
      <c r="D182" s="756" t="s">
        <v>342</v>
      </c>
      <c r="E182" s="756" t="s">
        <v>42</v>
      </c>
      <c r="F182" s="561" t="s">
        <v>539</v>
      </c>
      <c r="G182" s="756" t="s">
        <v>102</v>
      </c>
      <c r="H182" s="756" t="s">
        <v>306</v>
      </c>
      <c r="I182" s="756" t="str">
        <f>_xlfn.CONCAT(Préroulés_Hybride[[#This Row],[Arômes]]," / ",Préroulés_Hybride[[#This Row],[Arômes2]])</f>
        <v>Fruité / Terreux</v>
      </c>
      <c r="J182" s="756" t="s">
        <v>323</v>
      </c>
      <c r="K182" s="756" t="s">
        <v>326</v>
      </c>
      <c r="L182" s="761">
        <v>5</v>
      </c>
      <c r="M182" s="758" t="s">
        <v>260</v>
      </c>
      <c r="N182" s="759">
        <v>0.5</v>
      </c>
      <c r="O182" s="758" t="s">
        <v>261</v>
      </c>
      <c r="P182" s="756" t="s">
        <v>309</v>
      </c>
      <c r="Q182" s="762">
        <v>21.3</v>
      </c>
      <c r="R182" s="756"/>
    </row>
    <row r="183" spans="1:18" s="746" customFormat="1" ht="15.75" thickBot="1">
      <c r="A183" s="756" t="str">
        <f>IF(Préroulés_Hybride[[#This Row],[Dominance Hybride (ds)]]= "-", Préroulés_Hybride[[#This Row],[Nom]],_xlfn.CONCAT(Préroulés_Hybride[[#This Row],[Nom]], " ","(", _xlfn.SINGLE(Préroulés_Hybride[Dominance Hybride (ds)]),")"))</f>
        <v>Harmoniser</v>
      </c>
      <c r="B183" s="765" t="s">
        <v>94</v>
      </c>
      <c r="C183" s="558" t="s">
        <v>42</v>
      </c>
      <c r="D183" s="756" t="s">
        <v>342</v>
      </c>
      <c r="E183" s="756" t="s">
        <v>42</v>
      </c>
      <c r="F183" s="686" t="s">
        <v>384</v>
      </c>
      <c r="G183" s="756" t="s">
        <v>540</v>
      </c>
      <c r="H183" s="756"/>
      <c r="I183" s="756" t="str">
        <f>_xlfn.CONCAT(Préroulés_Hybride[[#This Row],[Arômes]]," / ",Préroulés_Hybride[[#This Row],[Arômes2]])</f>
        <v>Citronné / Épicé</v>
      </c>
      <c r="J183" s="756" t="s">
        <v>312</v>
      </c>
      <c r="K183" s="756" t="s">
        <v>313</v>
      </c>
      <c r="L183" s="766">
        <v>6</v>
      </c>
      <c r="M183" s="758" t="s">
        <v>260</v>
      </c>
      <c r="N183" s="759">
        <v>0.33</v>
      </c>
      <c r="O183" s="758" t="s">
        <v>261</v>
      </c>
      <c r="P183" s="756" t="s">
        <v>309</v>
      </c>
      <c r="Q183" s="767">
        <v>18.8</v>
      </c>
      <c r="R183" s="756"/>
    </row>
    <row r="184" spans="1:18" s="746" customFormat="1" ht="15.75" thickBot="1">
      <c r="A184" s="558" t="str">
        <f>IF(Préroulés_Hybride[[#This Row],[Dominance Hybride (ds)]]= "-", Préroulés_Hybride[[#This Row],[Nom]],_xlfn.CONCAT(Préroulés_Hybride[[#This Row],[Nom]], " ","(", _xlfn.SINGLE(Préroulés_Hybride[Dominance Hybride (ds)]),")"))</f>
        <v>Harmoniser (3)</v>
      </c>
      <c r="B184" s="561" t="s">
        <v>541</v>
      </c>
      <c r="C184" s="558" t="s">
        <v>42</v>
      </c>
      <c r="D184" s="756" t="s">
        <v>342</v>
      </c>
      <c r="E184" s="756" t="s">
        <v>42</v>
      </c>
      <c r="F184" s="561" t="s">
        <v>384</v>
      </c>
      <c r="G184" s="756" t="s">
        <v>540</v>
      </c>
      <c r="H184" s="756" t="s">
        <v>358</v>
      </c>
      <c r="I184" s="756" t="str">
        <f>_xlfn.CONCAT(Préroulés_Hybride[[#This Row],[Arômes]]," / ",Préroulés_Hybride[[#This Row],[Arômes2]])</f>
        <v>Citronné / Épicé</v>
      </c>
      <c r="J184" s="756" t="s">
        <v>312</v>
      </c>
      <c r="K184" s="756" t="s">
        <v>313</v>
      </c>
      <c r="L184" s="761">
        <v>3</v>
      </c>
      <c r="M184" s="758" t="s">
        <v>260</v>
      </c>
      <c r="N184" s="759">
        <v>0.33</v>
      </c>
      <c r="O184" s="758" t="s">
        <v>261</v>
      </c>
      <c r="P184" s="756" t="s">
        <v>309</v>
      </c>
      <c r="Q184" s="762">
        <v>9.4</v>
      </c>
      <c r="R184" s="756"/>
    </row>
    <row r="185" spans="1:18" s="746" customFormat="1" ht="15.75" thickBot="1">
      <c r="A185" s="558" t="str">
        <f>IF(Préroulés_Hybride[[#This Row],[Dominance Hybride (ds)]]= "-", Préroulés_Hybride[[#This Row],[Nom]],_xlfn.CONCAT(Préroulés_Hybride[[#This Row],[Nom]], " ","(", _xlfn.SINGLE(Préroulés_Hybride[Dominance Hybride (ds)]),")"))</f>
        <v>Iced Guava Gelato (Indica)</v>
      </c>
      <c r="B185" s="751" t="s">
        <v>542</v>
      </c>
      <c r="C185" s="558" t="s">
        <v>42</v>
      </c>
      <c r="D185" s="558" t="s">
        <v>342</v>
      </c>
      <c r="E185" s="756" t="s">
        <v>414</v>
      </c>
      <c r="F185" s="751" t="s">
        <v>366</v>
      </c>
      <c r="G185" s="756" t="s">
        <v>542</v>
      </c>
      <c r="H185" s="756" t="s">
        <v>333</v>
      </c>
      <c r="I185" s="756" t="str">
        <f>_xlfn.CONCAT(Préroulés_Hybride[[#This Row],[Arômes]]," / ",Préroulés_Hybride[[#This Row],[Arômes2]])</f>
        <v>Citronné / Sucré</v>
      </c>
      <c r="J185" s="756" t="s">
        <v>312</v>
      </c>
      <c r="K185" s="756" t="s">
        <v>307</v>
      </c>
      <c r="L185" s="761">
        <v>2</v>
      </c>
      <c r="M185" s="758" t="s">
        <v>260</v>
      </c>
      <c r="N185" s="759">
        <v>0.5</v>
      </c>
      <c r="O185" s="758" t="s">
        <v>261</v>
      </c>
      <c r="P185" s="756" t="s">
        <v>309</v>
      </c>
      <c r="Q185" s="753">
        <v>9.5</v>
      </c>
      <c r="R185" s="756"/>
    </row>
    <row r="186" spans="1:18" ht="15.75" thickBot="1">
      <c r="A186" s="558" t="str">
        <f>IF(Préroulés_Hybride[[#This Row],[Dominance Hybride (ds)]]= "-", Préroulés_Hybride[[#This Row],[Nom]],_xlfn.CONCAT(Préroulés_Hybride[[#This Row],[Nom]], " ","(", _xlfn.SINGLE(Préroulés_Hybride[Dominance Hybride (ds)]),")"))</f>
        <v>Imagination Liquide</v>
      </c>
      <c r="B186" s="860" t="s">
        <v>227</v>
      </c>
      <c r="C186" t="s">
        <v>42</v>
      </c>
      <c r="D186" s="558" t="s">
        <v>342</v>
      </c>
      <c r="E186" t="s">
        <v>42</v>
      </c>
      <c r="F186" s="860" t="s">
        <v>543</v>
      </c>
      <c r="G186" t="s">
        <v>544</v>
      </c>
      <c r="H186" t="s">
        <v>317</v>
      </c>
      <c r="I186" s="756" t="str">
        <f>_xlfn.CONCAT(Préroulés_Hybride[[#This Row],[Arômes]]," / ",Préroulés_Hybride[[#This Row],[Arômes2]])</f>
        <v>Sucré / Diesel</v>
      </c>
      <c r="J186" t="s">
        <v>307</v>
      </c>
      <c r="K186" t="s">
        <v>318</v>
      </c>
      <c r="L186" s="860">
        <v>3</v>
      </c>
      <c r="M186" s="758" t="s">
        <v>260</v>
      </c>
      <c r="N186">
        <v>0.75</v>
      </c>
      <c r="O186" s="758" t="s">
        <v>261</v>
      </c>
      <c r="P186" s="756" t="s">
        <v>309</v>
      </c>
      <c r="Q186" s="861">
        <v>18.100000000000001</v>
      </c>
      <c r="R186" s="756"/>
    </row>
    <row r="187" spans="1:18" s="746" customFormat="1" ht="15.75" thickBot="1">
      <c r="A187" s="558" t="str">
        <f>IF(Préroulés_Hybride[[#This Row],[Dominance Hybride (ds)]]= "-", Préroulés_Hybride[[#This Row],[Nom]],_xlfn.CONCAT(Préroulés_Hybride[[#This Row],[Nom]], " ","(", _xlfn.SINGLE(Préroulés_Hybride[Dominance Hybride (ds)]),")"))</f>
        <v>Jean Guy (2) (Sativa)</v>
      </c>
      <c r="B187" s="561" t="s">
        <v>545</v>
      </c>
      <c r="C187" s="558" t="s">
        <v>42</v>
      </c>
      <c r="D187" s="756" t="s">
        <v>342</v>
      </c>
      <c r="E187" s="756" t="s">
        <v>304</v>
      </c>
      <c r="F187" s="561" t="s">
        <v>366</v>
      </c>
      <c r="G187" s="756" t="s">
        <v>368</v>
      </c>
      <c r="H187" s="756" t="s">
        <v>306</v>
      </c>
      <c r="I187" s="756" t="str">
        <f>_xlfn.CONCAT(Préroulés_Hybride[[#This Row],[Arômes]]," / ",Préroulés_Hybride[[#This Row],[Arômes2]])</f>
        <v>Citronné / Terreux</v>
      </c>
      <c r="J187" s="756" t="s">
        <v>312</v>
      </c>
      <c r="K187" s="756" t="s">
        <v>326</v>
      </c>
      <c r="L187" s="761">
        <v>2</v>
      </c>
      <c r="M187" s="758" t="s">
        <v>260</v>
      </c>
      <c r="N187" s="759">
        <v>0.5</v>
      </c>
      <c r="O187" s="758" t="s">
        <v>261</v>
      </c>
      <c r="P187" s="756" t="s">
        <v>309</v>
      </c>
      <c r="Q187" s="762">
        <v>9.1999999999999993</v>
      </c>
      <c r="R187" s="756"/>
    </row>
    <row r="188" spans="1:18" s="746" customFormat="1" ht="15.75" thickBot="1">
      <c r="A188" s="756" t="str">
        <f>IF(Préroulés_Hybride[[#This Row],[Dominance Hybride (ds)]]= "-", Préroulés_Hybride[[#This Row],[Nom]],_xlfn.CONCAT(Préroulés_Hybride[[#This Row],[Nom]], " ","(", _xlfn.SINGLE(Préroulés_Hybride[Dominance Hybride (ds)]),")"))</f>
        <v>Jet Fuel Gelato (Indica)</v>
      </c>
      <c r="B188" s="561" t="s">
        <v>546</v>
      </c>
      <c r="C188" s="558" t="s">
        <v>42</v>
      </c>
      <c r="D188" s="756" t="s">
        <v>342</v>
      </c>
      <c r="E188" s="756" t="s">
        <v>414</v>
      </c>
      <c r="F188" s="561" t="s">
        <v>396</v>
      </c>
      <c r="G188" s="756" t="s">
        <v>546</v>
      </c>
      <c r="H188" s="756" t="s">
        <v>333</v>
      </c>
      <c r="I188" s="756" t="str">
        <f>_xlfn.CONCAT(Préroulés_Hybride[[#This Row],[Arômes]]," / ",Préroulés_Hybride[[#This Row],[Arômes2]])</f>
        <v>Citronné / Sucré</v>
      </c>
      <c r="J188" s="756" t="s">
        <v>312</v>
      </c>
      <c r="K188" s="756" t="s">
        <v>307</v>
      </c>
      <c r="L188" s="761">
        <v>3</v>
      </c>
      <c r="M188" s="758" t="s">
        <v>260</v>
      </c>
      <c r="N188" s="759">
        <v>0.5</v>
      </c>
      <c r="O188" s="758" t="s">
        <v>261</v>
      </c>
      <c r="P188" s="756" t="s">
        <v>309</v>
      </c>
      <c r="Q188" s="762">
        <v>12.2</v>
      </c>
      <c r="R188" s="756"/>
    </row>
    <row r="189" spans="1:18" s="746" customFormat="1" ht="15.75" thickBot="1">
      <c r="A189" s="558" t="str">
        <f>IF(Préroulés_Hybride[[#This Row],[Dominance Hybride (ds)]]= "-", Préroulés_Hybride[[#This Row],[Nom]],_xlfn.CONCAT(Préroulés_Hybride[[#This Row],[Nom]], " ","(", _xlfn.SINGLE(Préroulés_Hybride[Dominance Hybride (ds)]),")"))</f>
        <v>Joint de lune</v>
      </c>
      <c r="B189" s="765" t="s">
        <v>195</v>
      </c>
      <c r="C189" s="558" t="s">
        <v>263</v>
      </c>
      <c r="D189" s="756" t="s">
        <v>342</v>
      </c>
      <c r="E189" s="756" t="s">
        <v>42</v>
      </c>
      <c r="F189" s="686" t="s">
        <v>527</v>
      </c>
      <c r="G189" s="756" t="s">
        <v>314</v>
      </c>
      <c r="H189" s="756"/>
      <c r="I189" s="756" t="str">
        <f>_xlfn.CONCAT(Préroulés_Hybride[[#This Row],[Arômes]]," / ",Préroulés_Hybride[[#This Row],[Arômes2]])</f>
        <v>Floral / Fruité</v>
      </c>
      <c r="J189" s="756" t="s">
        <v>341</v>
      </c>
      <c r="K189" s="756" t="s">
        <v>323</v>
      </c>
      <c r="L189" s="766">
        <v>5</v>
      </c>
      <c r="M189" s="758" t="s">
        <v>260</v>
      </c>
      <c r="N189" s="759">
        <v>0.5</v>
      </c>
      <c r="O189" s="758" t="s">
        <v>261</v>
      </c>
      <c r="P189" s="756" t="s">
        <v>309</v>
      </c>
      <c r="Q189" s="767">
        <v>24</v>
      </c>
      <c r="R189" s="756"/>
    </row>
    <row r="190" spans="1:18" ht="15.75" thickBot="1">
      <c r="A190" s="558" t="str">
        <f>IF(Préroulés_Hybride[[#This Row],[Dominance Hybride (ds)]]= "-", Préroulés_Hybride[[#This Row],[Nom]],_xlfn.CONCAT(Préroulés_Hybride[[#This Row],[Nom]], " ","(", _xlfn.SINGLE(Préroulés_Hybride[Dominance Hybride (ds)]),")"))</f>
        <v>La Boîte Noire Essence Gazeuse</v>
      </c>
      <c r="B190" s="860" t="s">
        <v>254</v>
      </c>
      <c r="C190" t="s">
        <v>263</v>
      </c>
      <c r="D190" s="558" t="s">
        <v>342</v>
      </c>
      <c r="E190" t="s">
        <v>42</v>
      </c>
      <c r="F190" s="860" t="s">
        <v>547</v>
      </c>
      <c r="G190" t="s">
        <v>314</v>
      </c>
      <c r="H190" t="s">
        <v>42</v>
      </c>
      <c r="I190" s="756" t="str">
        <f>_xlfn.CONCAT(Préroulés_Hybride[[#This Row],[Arômes]]," / ",Préroulés_Hybride[[#This Row],[Arômes2]])</f>
        <v>Diesel / Mouffette</v>
      </c>
      <c r="J190" t="s">
        <v>318</v>
      </c>
      <c r="K190" t="s">
        <v>462</v>
      </c>
      <c r="L190" s="860">
        <v>5</v>
      </c>
      <c r="M190" s="758" t="s">
        <v>260</v>
      </c>
      <c r="N190">
        <v>0.5</v>
      </c>
      <c r="O190" s="758" t="s">
        <v>261</v>
      </c>
      <c r="P190" s="756" t="s">
        <v>309</v>
      </c>
      <c r="Q190" s="861">
        <v>20.9</v>
      </c>
      <c r="R190" s="756"/>
    </row>
    <row r="191" spans="1:18" ht="15.75" thickBot="1">
      <c r="A191" s="756" t="str">
        <f>IF(Préroulés_Hybride[[#This Row],[Dominance Hybride (ds)]]= "-", Préroulés_Hybride[[#This Row],[Nom]],_xlfn.CONCAT(Préroulés_Hybride[[#This Row],[Nom]], " ","(", _xlfn.SINGLE(Préroulés_Hybride[Dominance Hybride (ds)]),")"))</f>
        <v>Le Coffret 5 Points</v>
      </c>
      <c r="B191" s="765" t="s">
        <v>201</v>
      </c>
      <c r="C191" s="558" t="s">
        <v>263</v>
      </c>
      <c r="D191" s="558" t="s">
        <v>342</v>
      </c>
      <c r="E191" s="756" t="s">
        <v>42</v>
      </c>
      <c r="F191" s="686" t="s">
        <v>391</v>
      </c>
      <c r="G191" s="756" t="s">
        <v>548</v>
      </c>
      <c r="H191" s="756"/>
      <c r="I191" s="756" t="str">
        <f>_xlfn.CONCAT(Préroulés_Hybride[[#This Row],[Arômes]]," / ",Préroulés_Hybride[[#This Row],[Arômes2]])</f>
        <v>- / -</v>
      </c>
      <c r="J191" s="756" t="s">
        <v>42</v>
      </c>
      <c r="K191" s="756" t="s">
        <v>42</v>
      </c>
      <c r="L191" s="766">
        <v>12</v>
      </c>
      <c r="M191" s="758" t="s">
        <v>260</v>
      </c>
      <c r="N191" s="759">
        <v>0.3</v>
      </c>
      <c r="O191" s="758" t="s">
        <v>261</v>
      </c>
      <c r="P191" s="756" t="s">
        <v>309</v>
      </c>
      <c r="Q191" s="767">
        <v>38.799999999999997</v>
      </c>
      <c r="R191" s="756"/>
    </row>
    <row r="192" spans="1:18" ht="15.75" thickBot="1">
      <c r="A192" s="756" t="str">
        <f>IF(Préroulés_Hybride[[#This Row],[Dominance Hybride (ds)]]= "-", Préroulés_Hybride[[#This Row],[Nom]],_xlfn.CONCAT(Préroulés_Hybride[[#This Row],[Nom]], " ","(", _xlfn.SINGLE(Préroulés_Hybride[Dominance Hybride (ds)]),")"))</f>
        <v>Le Grand Cru</v>
      </c>
      <c r="B192" s="561" t="s">
        <v>96</v>
      </c>
      <c r="C192" s="558" t="s">
        <v>263</v>
      </c>
      <c r="D192" s="756" t="s">
        <v>342</v>
      </c>
      <c r="E192" s="756" t="s">
        <v>42</v>
      </c>
      <c r="F192" s="561" t="s">
        <v>391</v>
      </c>
      <c r="G192" s="756" t="s">
        <v>549</v>
      </c>
      <c r="H192" s="756" t="s">
        <v>317</v>
      </c>
      <c r="I192" s="756" t="str">
        <f>_xlfn.CONCAT(Préroulés_Hybride[[#This Row],[Arômes]]," / ",Préroulés_Hybride[[#This Row],[Arômes2]])</f>
        <v>Fruité / Citronné</v>
      </c>
      <c r="J192" s="756" t="s">
        <v>323</v>
      </c>
      <c r="K192" s="756" t="s">
        <v>312</v>
      </c>
      <c r="L192" s="761">
        <v>4</v>
      </c>
      <c r="M192" s="758" t="s">
        <v>260</v>
      </c>
      <c r="N192" s="759">
        <v>0.5</v>
      </c>
      <c r="O192" s="758" t="s">
        <v>261</v>
      </c>
      <c r="P192" s="756" t="s">
        <v>309</v>
      </c>
      <c r="Q192" s="762">
        <v>19.2</v>
      </c>
      <c r="R192" s="756"/>
    </row>
    <row r="193" spans="1:18" ht="15.75" thickBot="1">
      <c r="A193" s="756" t="str">
        <f>IF(Préroulés_Hybride[[#This Row],[Dominance Hybride (ds)]]= "-", Préroulés_Hybride[[#This Row],[Nom]],_xlfn.CONCAT(Préroulés_Hybride[[#This Row],[Nom]], " ","(", _xlfn.SINGLE(Préroulés_Hybride[Dominance Hybride (ds)]),")"))</f>
        <v>Le Tourbillon</v>
      </c>
      <c r="B193" s="751" t="s">
        <v>550</v>
      </c>
      <c r="C193" s="558" t="s">
        <v>42</v>
      </c>
      <c r="D193" s="558" t="s">
        <v>342</v>
      </c>
      <c r="E193" s="756" t="s">
        <v>42</v>
      </c>
      <c r="F193" s="751" t="s">
        <v>551</v>
      </c>
      <c r="G193" s="756" t="s">
        <v>314</v>
      </c>
      <c r="H193" s="756" t="s">
        <v>42</v>
      </c>
      <c r="I193" s="756" t="str">
        <f>_xlfn.CONCAT(Préroulés_Hybride[[#This Row],[Arômes]]," / ",Préroulés_Hybride[[#This Row],[Arômes2]])</f>
        <v>- / -</v>
      </c>
      <c r="J193" s="756" t="s">
        <v>42</v>
      </c>
      <c r="K193" s="756" t="s">
        <v>42</v>
      </c>
      <c r="L193" s="761">
        <v>7</v>
      </c>
      <c r="M193" s="758" t="s">
        <v>260</v>
      </c>
      <c r="N193" s="759">
        <v>0.5</v>
      </c>
      <c r="O193" s="758" t="s">
        <v>261</v>
      </c>
      <c r="P193" s="756" t="s">
        <v>309</v>
      </c>
      <c r="Q193" s="753">
        <v>35.4</v>
      </c>
      <c r="R193" s="756"/>
    </row>
    <row r="194" spans="1:18" ht="15.75" thickBot="1">
      <c r="A194" s="558" t="str">
        <f>IF(Préroulés_Hybride[[#This Row],[Dominance Hybride (ds)]]= "-", Préroulés_Hybride[[#This Row],[Nom]],_xlfn.CONCAT(Préroulés_Hybride[[#This Row],[Nom]], " ","(", _xlfn.SINGLE(Préroulés_Hybride[Dominance Hybride (ds)]),")"))</f>
        <v>Le Trio de Chanvre (Indica)</v>
      </c>
      <c r="B194" s="860" t="s">
        <v>552</v>
      </c>
      <c r="C194" t="s">
        <v>42</v>
      </c>
      <c r="D194" s="558" t="s">
        <v>342</v>
      </c>
      <c r="E194" t="s">
        <v>414</v>
      </c>
      <c r="F194" s="860" t="s">
        <v>454</v>
      </c>
      <c r="G194" t="s">
        <v>314</v>
      </c>
      <c r="H194" t="s">
        <v>42</v>
      </c>
      <c r="I194" s="756" t="str">
        <f>_xlfn.CONCAT(Préroulés_Hybride[[#This Row],[Arômes]]," / ",Préroulés_Hybride[[#This Row],[Arômes2]])</f>
        <v>- / -</v>
      </c>
      <c r="J194" t="s">
        <v>42</v>
      </c>
      <c r="K194" t="s">
        <v>42</v>
      </c>
      <c r="L194" s="860">
        <v>3</v>
      </c>
      <c r="M194" s="758" t="s">
        <v>260</v>
      </c>
      <c r="N194">
        <v>0.5</v>
      </c>
      <c r="O194" s="758" t="s">
        <v>261</v>
      </c>
      <c r="P194" s="756" t="s">
        <v>309</v>
      </c>
      <c r="Q194" s="861">
        <v>18.100000000000001</v>
      </c>
      <c r="R194" s="756"/>
    </row>
    <row r="195" spans="1:18" ht="15.75" thickBot="1">
      <c r="A195" s="756" t="str">
        <f>IF(Préroulés_Hybride[[#This Row],[Dominance Hybride (ds)]]= "-", Préroulés_Hybride[[#This Row],[Nom]],_xlfn.CONCAT(Préroulés_Hybride[[#This Row],[Nom]], " ","(", _xlfn.SINGLE(Préroulés_Hybride[Dominance Hybride (ds)]),")"))</f>
        <v>Le Trotteur (Sativa)</v>
      </c>
      <c r="B195" s="561" t="s">
        <v>553</v>
      </c>
      <c r="C195" s="558" t="s">
        <v>263</v>
      </c>
      <c r="D195" s="756" t="s">
        <v>342</v>
      </c>
      <c r="E195" s="756" t="s">
        <v>304</v>
      </c>
      <c r="F195" s="561" t="s">
        <v>391</v>
      </c>
      <c r="G195" s="756" t="s">
        <v>314</v>
      </c>
      <c r="H195" s="756" t="s">
        <v>333</v>
      </c>
      <c r="I195" s="756" t="str">
        <f>_xlfn.CONCAT(Préroulés_Hybride[[#This Row],[Arômes]]," / ",Préroulés_Hybride[[#This Row],[Arômes2]])</f>
        <v>- / -</v>
      </c>
      <c r="J195" s="756" t="s">
        <v>42</v>
      </c>
      <c r="K195" s="756" t="s">
        <v>42</v>
      </c>
      <c r="L195" s="761">
        <v>5</v>
      </c>
      <c r="M195" s="758" t="s">
        <v>260</v>
      </c>
      <c r="N195" s="759">
        <v>0.3</v>
      </c>
      <c r="O195" s="758" t="s">
        <v>261</v>
      </c>
      <c r="P195" s="756" t="s">
        <v>309</v>
      </c>
      <c r="Q195" s="762">
        <v>16.8</v>
      </c>
      <c r="R195" s="756"/>
    </row>
    <row r="196" spans="1:18" ht="15.75" thickBot="1">
      <c r="A196" s="756" t="str">
        <f>IF(Préroulés_Hybride[[#This Row],[Dominance Hybride (ds)]]= "-", Préroulés_Hybride[[#This Row],[Nom]],_xlfn.CONCAT(Préroulés_Hybride[[#This Row],[Nom]], " ","(", _xlfn.SINGLE(Préroulés_Hybride[Dominance Hybride (ds)]),")"))</f>
        <v>Le Vrai</v>
      </c>
      <c r="B196" s="561" t="s">
        <v>97</v>
      </c>
      <c r="C196" s="558" t="s">
        <v>263</v>
      </c>
      <c r="D196" s="756" t="s">
        <v>342</v>
      </c>
      <c r="E196" s="756" t="s">
        <v>42</v>
      </c>
      <c r="F196" s="561" t="s">
        <v>391</v>
      </c>
      <c r="G196" s="756" t="s">
        <v>442</v>
      </c>
      <c r="H196" s="756" t="s">
        <v>333</v>
      </c>
      <c r="I196" s="756" t="str">
        <f>_xlfn.CONCAT(Préroulés_Hybride[[#This Row],[Arômes]]," / ",Préroulés_Hybride[[#This Row],[Arômes2]])</f>
        <v>Boisé / Floral</v>
      </c>
      <c r="J196" s="756" t="s">
        <v>308</v>
      </c>
      <c r="K196" s="756" t="s">
        <v>341</v>
      </c>
      <c r="L196" s="761">
        <v>4</v>
      </c>
      <c r="M196" s="758" t="s">
        <v>260</v>
      </c>
      <c r="N196" s="759">
        <v>0.5</v>
      </c>
      <c r="O196" s="758" t="s">
        <v>261</v>
      </c>
      <c r="P196" s="756" t="s">
        <v>309</v>
      </c>
      <c r="Q196" s="762">
        <v>17.5</v>
      </c>
      <c r="R196" s="756"/>
    </row>
    <row r="197" spans="1:18" ht="15.75" thickBot="1">
      <c r="A197" s="558" t="str">
        <f>IF(Préroulés_Hybride[[#This Row],[Dominance Hybride (ds)]]= "-", Préroulés_Hybride[[#This Row],[Nom]],_xlfn.CONCAT(Préroulés_Hybride[[#This Row],[Nom]], " ","(", _xlfn.SINGLE(Préroulés_Hybride[Dominance Hybride (ds)]),")"))</f>
        <v>Lemon Garlic (Indica)</v>
      </c>
      <c r="B197" s="561" t="s">
        <v>554</v>
      </c>
      <c r="C197" s="558" t="s">
        <v>263</v>
      </c>
      <c r="D197" s="756" t="s">
        <v>342</v>
      </c>
      <c r="E197" s="756" t="s">
        <v>414</v>
      </c>
      <c r="F197" s="561" t="s">
        <v>555</v>
      </c>
      <c r="G197" s="756" t="s">
        <v>554</v>
      </c>
      <c r="H197" s="756" t="s">
        <v>317</v>
      </c>
      <c r="I197" s="756" t="str">
        <f>_xlfn.CONCAT(Préroulés_Hybride[[#This Row],[Arômes]]," / ",Préroulés_Hybride[[#This Row],[Arômes2]])</f>
        <v>Citronné / Boisé</v>
      </c>
      <c r="J197" s="756" t="s">
        <v>312</v>
      </c>
      <c r="K197" s="756" t="s">
        <v>308</v>
      </c>
      <c r="L197" s="761">
        <v>8</v>
      </c>
      <c r="M197" s="758" t="s">
        <v>260</v>
      </c>
      <c r="N197" s="759">
        <v>0.3</v>
      </c>
      <c r="O197" s="758" t="s">
        <v>261</v>
      </c>
      <c r="P197" s="756" t="s">
        <v>309</v>
      </c>
      <c r="Q197" s="762">
        <v>21.1</v>
      </c>
      <c r="R197" s="756"/>
    </row>
    <row r="198" spans="1:18" ht="15.75" thickBot="1">
      <c r="A198" s="558" t="str">
        <f>IF(Préroulés_Hybride[[#This Row],[Dominance Hybride (ds)]]= "-", Préroulés_Hybride[[#This Row],[Nom]],_xlfn.CONCAT(Préroulés_Hybride[[#This Row],[Nom]], " ","(", _xlfn.SINGLE(Préroulés_Hybride[Dominance Hybride (ds)]),")"))</f>
        <v>Lemon Margy (Sativa)</v>
      </c>
      <c r="B198" s="561" t="s">
        <v>556</v>
      </c>
      <c r="C198" s="558" t="s">
        <v>42</v>
      </c>
      <c r="D198" s="756" t="s">
        <v>342</v>
      </c>
      <c r="E198" s="756" t="s">
        <v>304</v>
      </c>
      <c r="F198" s="561" t="s">
        <v>379</v>
      </c>
      <c r="G198" s="756" t="s">
        <v>556</v>
      </c>
      <c r="H198" s="756" t="s">
        <v>345</v>
      </c>
      <c r="I198" s="756" t="str">
        <f>_xlfn.CONCAT(Préroulés_Hybride[[#This Row],[Arômes]]," / ",Préroulés_Hybride[[#This Row],[Arômes2]])</f>
        <v>Citronné / Floral</v>
      </c>
      <c r="J198" s="756" t="s">
        <v>312</v>
      </c>
      <c r="K198" s="756" t="s">
        <v>341</v>
      </c>
      <c r="L198" s="761">
        <v>4</v>
      </c>
      <c r="M198" s="758" t="s">
        <v>260</v>
      </c>
      <c r="N198" s="759">
        <v>0.5</v>
      </c>
      <c r="O198" s="758" t="s">
        <v>261</v>
      </c>
      <c r="P198" s="756" t="s">
        <v>309</v>
      </c>
      <c r="Q198" s="762">
        <v>17.5</v>
      </c>
      <c r="R198" s="756"/>
    </row>
    <row r="199" spans="1:18">
      <c r="A199" s="558" t="str">
        <f>IF(Préroulés_Hybride[[#This Row],[Dominance Hybride (ds)]]= "-", Préroulés_Hybride[[#This Row],[Nom]],_xlfn.CONCAT(Préroulés_Hybride[[#This Row],[Nom]], " ","(", _xlfn.SINGLE(Préroulés_Hybride[Dominance Hybride (ds)]),")"))</f>
        <v>Lemon Mech OG (Sativa)</v>
      </c>
      <c r="B199" s="756" t="s">
        <v>557</v>
      </c>
      <c r="C199" s="558" t="s">
        <v>42</v>
      </c>
      <c r="D199" s="756" t="s">
        <v>342</v>
      </c>
      <c r="E199" s="756" t="s">
        <v>304</v>
      </c>
      <c r="F199" s="756" t="s">
        <v>526</v>
      </c>
      <c r="G199" s="756" t="s">
        <v>557</v>
      </c>
      <c r="H199" s="756" t="s">
        <v>317</v>
      </c>
      <c r="I199" s="756" t="str">
        <f>_xlfn.CONCAT(Préroulés_Hybride[[#This Row],[Arômes]]," / ",Préroulés_Hybride[[#This Row],[Arômes2]])</f>
        <v>Citronné / Fromage</v>
      </c>
      <c r="J199" s="756" t="s">
        <v>312</v>
      </c>
      <c r="K199" s="756" t="s">
        <v>558</v>
      </c>
      <c r="L199" s="763">
        <v>7</v>
      </c>
      <c r="M199" s="758" t="s">
        <v>260</v>
      </c>
      <c r="N199" s="759">
        <v>0.5</v>
      </c>
      <c r="O199" s="758" t="s">
        <v>261</v>
      </c>
      <c r="P199" s="756" t="s">
        <v>309</v>
      </c>
      <c r="Q199" s="769">
        <v>26.1</v>
      </c>
      <c r="R199" s="756"/>
    </row>
    <row r="200" spans="1:18">
      <c r="A200" s="756" t="str">
        <f>IF(Préroulés_Hybride[[#This Row],[Dominance Hybride (ds)]]= "-", Préroulés_Hybride[[#This Row],[Nom]],_xlfn.CONCAT(Préroulés_Hybride[[#This Row],[Nom]], " ","(", _xlfn.SINGLE(Préroulés_Hybride[Dominance Hybride (ds)]),")"))</f>
        <v>Lemon Skunk OG (Sativa)</v>
      </c>
      <c r="B200" s="748" t="s">
        <v>559</v>
      </c>
      <c r="C200" s="558" t="s">
        <v>42</v>
      </c>
      <c r="D200" s="558" t="s">
        <v>342</v>
      </c>
      <c r="E200" s="756" t="s">
        <v>304</v>
      </c>
      <c r="F200" s="748" t="s">
        <v>560</v>
      </c>
      <c r="G200" s="756" t="s">
        <v>559</v>
      </c>
      <c r="H200" s="756" t="s">
        <v>333</v>
      </c>
      <c r="I200" s="756" t="str">
        <f>_xlfn.CONCAT(Préroulés_Hybride[[#This Row],[Arômes]]," / ",Préroulés_Hybride[[#This Row],[Arômes2]])</f>
        <v>Épicé / Citronné</v>
      </c>
      <c r="J200" s="756" t="s">
        <v>313</v>
      </c>
      <c r="K200" s="756" t="s">
        <v>312</v>
      </c>
      <c r="L200" s="763">
        <v>2</v>
      </c>
      <c r="M200" s="758" t="s">
        <v>260</v>
      </c>
      <c r="N200" s="759">
        <v>1</v>
      </c>
      <c r="O200" s="758" t="s">
        <v>261</v>
      </c>
      <c r="P200" s="756" t="s">
        <v>309</v>
      </c>
      <c r="Q200" s="754">
        <v>13.3</v>
      </c>
      <c r="R200" s="756"/>
    </row>
    <row r="201" spans="1:18">
      <c r="A201" s="558" t="str">
        <f>IF(Préroulés_Hybride[[#This Row],[Dominance Hybride (ds)]]= "-", Préroulés_Hybride[[#This Row],[Nom]],_xlfn.CONCAT(Préroulés_Hybride[[#This Row],[Nom]], " ","(", _xlfn.SINGLE(Préroulés_Hybride[Dominance Hybride (ds)]),")"))</f>
        <v>Les Gros CBDs</v>
      </c>
      <c r="B201" t="s">
        <v>203</v>
      </c>
      <c r="C201" t="s">
        <v>263</v>
      </c>
      <c r="D201" s="558" t="s">
        <v>342</v>
      </c>
      <c r="E201" t="s">
        <v>42</v>
      </c>
      <c r="F201" t="s">
        <v>527</v>
      </c>
      <c r="G201" t="s">
        <v>314</v>
      </c>
      <c r="H201" t="s">
        <v>42</v>
      </c>
      <c r="I201" s="756" t="str">
        <f>_xlfn.CONCAT(Préroulés_Hybride[[#This Row],[Arômes]]," / ",Préroulés_Hybride[[#This Row],[Arômes2]])</f>
        <v>- / -</v>
      </c>
      <c r="J201" t="s">
        <v>42</v>
      </c>
      <c r="K201" t="s">
        <v>42</v>
      </c>
      <c r="L201">
        <v>30</v>
      </c>
      <c r="M201" s="758" t="s">
        <v>260</v>
      </c>
      <c r="N201">
        <v>0.35</v>
      </c>
      <c r="O201" s="758" t="s">
        <v>261</v>
      </c>
      <c r="P201" s="756" t="s">
        <v>309</v>
      </c>
      <c r="Q201" s="859">
        <v>84</v>
      </c>
      <c r="R201" s="756"/>
    </row>
    <row r="202" spans="1:18" ht="15.75" thickBot="1">
      <c r="A202" s="558" t="str">
        <f>IF(Préroulés_Hybride[[#This Row],[Dominance Hybride (ds)]]= "-", Préroulés_Hybride[[#This Row],[Nom]],_xlfn.CONCAT(Préroulés_Hybride[[#This Row],[Nom]], " ","(", _xlfn.SINGLE(Préroulés_Hybride[Dominance Hybride (ds)]),")"))</f>
        <v>Les Petits CBDs</v>
      </c>
      <c r="B202" s="751" t="s">
        <v>561</v>
      </c>
      <c r="C202" s="558" t="s">
        <v>263</v>
      </c>
      <c r="D202" s="764" t="s">
        <v>342</v>
      </c>
      <c r="E202" s="561" t="s">
        <v>42</v>
      </c>
      <c r="F202" s="751" t="s">
        <v>527</v>
      </c>
      <c r="G202" s="561" t="s">
        <v>314</v>
      </c>
      <c r="H202" s="756" t="s">
        <v>42</v>
      </c>
      <c r="I202" s="756" t="str">
        <f>_xlfn.CONCAT(Préroulés_Hybride[[#This Row],[Arômes]]," / ",Préroulés_Hybride[[#This Row],[Arômes2]])</f>
        <v>- / -</v>
      </c>
      <c r="J202" s="756" t="s">
        <v>42</v>
      </c>
      <c r="K202" s="561" t="s">
        <v>42</v>
      </c>
      <c r="L202" s="761">
        <v>4</v>
      </c>
      <c r="M202" s="758" t="s">
        <v>260</v>
      </c>
      <c r="N202" s="758">
        <v>0.35</v>
      </c>
      <c r="O202" s="758" t="s">
        <v>261</v>
      </c>
      <c r="P202" s="561" t="s">
        <v>309</v>
      </c>
      <c r="Q202" s="753">
        <v>14</v>
      </c>
      <c r="R202" s="756"/>
    </row>
    <row r="203" spans="1:18">
      <c r="A203" s="558" t="str">
        <f>IF(Préroulés_Hybride[[#This Row],[Dominance Hybride (ds)]]= "-", Préroulés_Hybride[[#This Row],[Nom]],_xlfn.CONCAT(Préroulés_Hybride[[#This Row],[Nom]], " ","(", _xlfn.SINGLE(Préroulés_Hybride[Dominance Hybride (ds)]),")"))</f>
        <v>Long Valley Legend (Sativa)</v>
      </c>
      <c r="B203" t="s">
        <v>562</v>
      </c>
      <c r="C203" t="s">
        <v>263</v>
      </c>
      <c r="D203" s="558" t="s">
        <v>342</v>
      </c>
      <c r="E203" t="s">
        <v>304</v>
      </c>
      <c r="F203" t="s">
        <v>563</v>
      </c>
      <c r="G203" t="s">
        <v>562</v>
      </c>
      <c r="H203" t="s">
        <v>306</v>
      </c>
      <c r="I203" s="756" t="str">
        <f>_xlfn.CONCAT(Préroulés_Hybride[[#This Row],[Arômes]]," / ",Préroulés_Hybride[[#This Row],[Arômes2]])</f>
        <v>Mouffette / -</v>
      </c>
      <c r="J203" t="s">
        <v>462</v>
      </c>
      <c r="K203" t="s">
        <v>42</v>
      </c>
      <c r="L203">
        <v>7</v>
      </c>
      <c r="M203" s="758" t="s">
        <v>260</v>
      </c>
      <c r="N203">
        <v>0.6</v>
      </c>
      <c r="O203" s="758" t="s">
        <v>261</v>
      </c>
      <c r="P203" s="756" t="s">
        <v>309</v>
      </c>
      <c r="Q203" s="859">
        <v>42</v>
      </c>
      <c r="R203" s="756"/>
    </row>
    <row r="204" spans="1:18">
      <c r="A204" s="558" t="str">
        <f>IF(Préroulés_Hybride[[#This Row],[Dominance Hybride (ds)]]= "-", Préroulés_Hybride[[#This Row],[Nom]],_xlfn.CONCAT(Préroulés_Hybride[[#This Row],[Nom]], " ","(", _xlfn.SINGLE(Préroulés_Hybride[Dominance Hybride (ds)]),")"))</f>
        <v>Loud Dream (Sativa)</v>
      </c>
      <c r="B204" s="756" t="s">
        <v>564</v>
      </c>
      <c r="C204" s="558" t="s">
        <v>263</v>
      </c>
      <c r="D204" s="756" t="s">
        <v>342</v>
      </c>
      <c r="E204" s="756" t="s">
        <v>304</v>
      </c>
      <c r="F204" s="756" t="s">
        <v>565</v>
      </c>
      <c r="G204" s="756" t="s">
        <v>564</v>
      </c>
      <c r="H204" s="756" t="s">
        <v>306</v>
      </c>
      <c r="I204" s="756" t="str">
        <f>_xlfn.CONCAT(Préroulés_Hybride[[#This Row],[Arômes]]," / ",Préroulés_Hybride[[#This Row],[Arômes2]])</f>
        <v>Sucré / Fruité</v>
      </c>
      <c r="J204" s="756" t="s">
        <v>307</v>
      </c>
      <c r="K204" s="756" t="s">
        <v>323</v>
      </c>
      <c r="L204" s="763">
        <v>5</v>
      </c>
      <c r="M204" s="758" t="s">
        <v>260</v>
      </c>
      <c r="N204" s="759">
        <v>0.5</v>
      </c>
      <c r="O204" s="758" t="s">
        <v>261</v>
      </c>
      <c r="P204" s="756" t="s">
        <v>309</v>
      </c>
      <c r="Q204" s="769">
        <v>23.3</v>
      </c>
      <c r="R204" s="756"/>
    </row>
    <row r="205" spans="1:18" ht="15.75" thickBot="1">
      <c r="A205" s="558" t="str">
        <f>IF(Préroulés_Hybride[[#This Row],[Dominance Hybride (ds)]]= "-", Préroulés_Hybride[[#This Row],[Nom]],_xlfn.CONCAT(Préroulés_Hybride[[#This Row],[Nom]], " ","(", _xlfn.SINGLE(Préroulés_Hybride[Dominance Hybride (ds)]),")"))</f>
        <v>LSO 1:1</v>
      </c>
      <c r="B205" s="751" t="s">
        <v>566</v>
      </c>
      <c r="C205" s="558" t="s">
        <v>263</v>
      </c>
      <c r="D205" s="764" t="s">
        <v>342</v>
      </c>
      <c r="E205" s="561" t="s">
        <v>42</v>
      </c>
      <c r="F205" s="751" t="s">
        <v>567</v>
      </c>
      <c r="G205" s="561" t="s">
        <v>314</v>
      </c>
      <c r="H205" s="756" t="s">
        <v>42</v>
      </c>
      <c r="I205" s="756" t="str">
        <f>_xlfn.CONCAT(Préroulés_Hybride[[#This Row],[Arômes]]," / ",Préroulés_Hybride[[#This Row],[Arômes2]])</f>
        <v>- / -</v>
      </c>
      <c r="J205" s="756" t="s">
        <v>42</v>
      </c>
      <c r="K205" s="561" t="s">
        <v>42</v>
      </c>
      <c r="L205" s="761">
        <v>3</v>
      </c>
      <c r="M205" s="758" t="s">
        <v>260</v>
      </c>
      <c r="N205" s="759">
        <v>0.5</v>
      </c>
      <c r="O205" s="758" t="s">
        <v>261</v>
      </c>
      <c r="P205" s="561" t="s">
        <v>309</v>
      </c>
      <c r="Q205" s="753">
        <v>11.7</v>
      </c>
      <c r="R205" s="756"/>
    </row>
    <row r="206" spans="1:18" ht="15.75" thickBot="1">
      <c r="A206" s="558" t="str">
        <f>IF(Préroulés_Hybride[[#This Row],[Dominance Hybride (ds)]]= "-", Préroulés_Hybride[[#This Row],[Nom]],_xlfn.CONCAT(Préroulés_Hybride[[#This Row],[Nom]], " ","(", _xlfn.SINGLE(Préroulés_Hybride[Dominance Hybride (ds)]),")"))</f>
        <v>M39 (12) (Indica)</v>
      </c>
      <c r="B206" s="851" t="s">
        <v>568</v>
      </c>
      <c r="C206" s="558" t="s">
        <v>263</v>
      </c>
      <c r="D206" s="561" t="s">
        <v>342</v>
      </c>
      <c r="E206" s="561" t="s">
        <v>414</v>
      </c>
      <c r="F206" s="751" t="s">
        <v>391</v>
      </c>
      <c r="G206" s="561" t="s">
        <v>569</v>
      </c>
      <c r="H206" s="756" t="s">
        <v>306</v>
      </c>
      <c r="I206" s="756" t="str">
        <f>_xlfn.CONCAT(Préroulés_Hybride[[#This Row],[Arômes]]," / ",Préroulés_Hybride[[#This Row],[Arômes2]])</f>
        <v>Terreux / Épicé</v>
      </c>
      <c r="J206" s="756" t="s">
        <v>326</v>
      </c>
      <c r="K206" s="561" t="s">
        <v>313</v>
      </c>
      <c r="L206" s="761">
        <v>12</v>
      </c>
      <c r="M206" s="758" t="s">
        <v>260</v>
      </c>
      <c r="N206" s="759">
        <v>0.3</v>
      </c>
      <c r="O206" s="758" t="s">
        <v>261</v>
      </c>
      <c r="P206" s="561"/>
      <c r="Q206" s="852">
        <v>28.5</v>
      </c>
      <c r="R206" s="756"/>
    </row>
    <row r="207" spans="1:18" ht="15.75" thickBot="1">
      <c r="A207" s="558" t="str">
        <f>IF(Préroulés_Hybride[[#This Row],[Dominance Hybride (ds)]]= "-", Préroulés_Hybride[[#This Row],[Nom]],_xlfn.CONCAT(Préroulés_Hybride[[#This Row],[Nom]], " ","(", _xlfn.SINGLE(Préroulés_Hybride[Dominance Hybride (ds)]),")"))</f>
        <v>M39 (Indica)</v>
      </c>
      <c r="B207" s="751" t="s">
        <v>569</v>
      </c>
      <c r="C207" s="558" t="s">
        <v>263</v>
      </c>
      <c r="D207" s="764" t="s">
        <v>342</v>
      </c>
      <c r="E207" s="561" t="s">
        <v>414</v>
      </c>
      <c r="F207" s="751" t="s">
        <v>391</v>
      </c>
      <c r="G207" s="561" t="s">
        <v>569</v>
      </c>
      <c r="H207" s="756" t="s">
        <v>306</v>
      </c>
      <c r="I207" s="756" t="str">
        <f>_xlfn.CONCAT(Préroulés_Hybride[[#This Row],[Arômes]]," / ",Préroulés_Hybride[[#This Row],[Arômes2]])</f>
        <v>Terreux / Épicé</v>
      </c>
      <c r="J207" s="756" t="s">
        <v>326</v>
      </c>
      <c r="K207" s="561" t="s">
        <v>313</v>
      </c>
      <c r="L207" s="761">
        <v>4</v>
      </c>
      <c r="M207" s="758" t="s">
        <v>260</v>
      </c>
      <c r="N207" s="759">
        <v>0.5</v>
      </c>
      <c r="O207" s="758" t="s">
        <v>261</v>
      </c>
      <c r="P207" s="561" t="s">
        <v>309</v>
      </c>
      <c r="Q207" s="753">
        <v>15.5</v>
      </c>
      <c r="R207" s="756"/>
    </row>
    <row r="208" spans="1:18" ht="15.75" thickBot="1">
      <c r="A208" s="756" t="str">
        <f>IF(Préroulés_Hybride[[#This Row],[Dominance Hybride (ds)]]= "-", Préroulés_Hybride[[#This Row],[Nom]],_xlfn.CONCAT(Préroulés_Hybride[[#This Row],[Nom]], " ","(", _xlfn.SINGLE(Préroulés_Hybride[Dominance Hybride (ds)]),")"))</f>
        <v>Mandarin Cookies (Sativa)</v>
      </c>
      <c r="B208" s="561" t="s">
        <v>549</v>
      </c>
      <c r="C208" s="558" t="s">
        <v>263</v>
      </c>
      <c r="D208" s="561" t="s">
        <v>342</v>
      </c>
      <c r="E208" s="561" t="s">
        <v>304</v>
      </c>
      <c r="F208" s="561" t="s">
        <v>501</v>
      </c>
      <c r="G208" s="561" t="s">
        <v>549</v>
      </c>
      <c r="H208" s="756" t="s">
        <v>306</v>
      </c>
      <c r="I208" s="756" t="str">
        <f>_xlfn.CONCAT(Préroulés_Hybride[[#This Row],[Arômes]]," / ",Préroulés_Hybride[[#This Row],[Arômes2]])</f>
        <v>Fruité / Épicé</v>
      </c>
      <c r="J208" s="756" t="s">
        <v>323</v>
      </c>
      <c r="K208" s="561" t="s">
        <v>313</v>
      </c>
      <c r="L208" s="761">
        <v>3</v>
      </c>
      <c r="M208" s="758" t="s">
        <v>260</v>
      </c>
      <c r="N208" s="759">
        <v>0.6</v>
      </c>
      <c r="O208" s="758" t="s">
        <v>261</v>
      </c>
      <c r="P208" s="561" t="s">
        <v>309</v>
      </c>
      <c r="Q208" s="762">
        <v>20.9</v>
      </c>
      <c r="R208" s="756"/>
    </row>
    <row r="209" spans="1:18" ht="15.75" thickBot="1">
      <c r="A209" s="558" t="str">
        <f>IF(Préroulés_Hybride[[#This Row],[Dominance Hybride (ds)]]= "-", Préroulés_Hybride[[#This Row],[Nom]],_xlfn.CONCAT(Préroulés_Hybride[[#This Row],[Nom]], " ","(", _xlfn.SINGLE(Préroulés_Hybride[Dominance Hybride (ds)]),")"))</f>
        <v>Mandarine Sugar</v>
      </c>
      <c r="B209" s="751" t="s">
        <v>176</v>
      </c>
      <c r="C209" s="558" t="s">
        <v>263</v>
      </c>
      <c r="D209" s="764" t="s">
        <v>342</v>
      </c>
      <c r="E209" s="561" t="s">
        <v>42</v>
      </c>
      <c r="F209" s="751" t="s">
        <v>365</v>
      </c>
      <c r="G209" s="561" t="s">
        <v>570</v>
      </c>
      <c r="H209" s="756" t="s">
        <v>311</v>
      </c>
      <c r="I209" s="756" t="str">
        <f>_xlfn.CONCAT(Préroulés_Hybride[[#This Row],[Arômes]]," / ",Préroulés_Hybride[[#This Row],[Arômes2]])</f>
        <v>Fruité / Sucré</v>
      </c>
      <c r="J209" s="756" t="s">
        <v>323</v>
      </c>
      <c r="K209" s="561" t="s">
        <v>307</v>
      </c>
      <c r="L209" s="761">
        <v>2</v>
      </c>
      <c r="M209" s="758" t="s">
        <v>260</v>
      </c>
      <c r="N209" s="759">
        <v>0.4</v>
      </c>
      <c r="O209" s="758" t="s">
        <v>261</v>
      </c>
      <c r="P209" s="561" t="s">
        <v>309</v>
      </c>
      <c r="Q209" s="753">
        <v>7.8</v>
      </c>
      <c r="R209" s="756"/>
    </row>
    <row r="210" spans="1:18" ht="15.75" thickBot="1">
      <c r="A210" s="558" t="str">
        <f>IF(Préroulés_Hybride[[#This Row],[Dominance Hybride (ds)]]= "-", Préroulés_Hybride[[#This Row],[Nom]],_xlfn.CONCAT(Préroulés_Hybride[[#This Row],[Nom]], " ","(", _xlfn.SINGLE(Préroulés_Hybride[Dominance Hybride (ds)]),")"))</f>
        <v>Mango Haze (Sativa)</v>
      </c>
      <c r="B210" s="561" t="s">
        <v>571</v>
      </c>
      <c r="C210" s="558" t="s">
        <v>42</v>
      </c>
      <c r="D210" s="561" t="s">
        <v>342</v>
      </c>
      <c r="E210" s="561" t="s">
        <v>304</v>
      </c>
      <c r="F210" s="561" t="s">
        <v>425</v>
      </c>
      <c r="G210" s="561" t="s">
        <v>571</v>
      </c>
      <c r="H210" s="756" t="s">
        <v>306</v>
      </c>
      <c r="I210" s="756" t="str">
        <f>_xlfn.CONCAT(Préroulés_Hybride[[#This Row],[Arômes]]," / ",Préroulés_Hybride[[#This Row],[Arômes2]])</f>
        <v>Floral / Fruité</v>
      </c>
      <c r="J210" s="756" t="s">
        <v>341</v>
      </c>
      <c r="K210" s="561" t="s">
        <v>323</v>
      </c>
      <c r="L210" s="761">
        <v>2</v>
      </c>
      <c r="M210" s="758" t="s">
        <v>260</v>
      </c>
      <c r="N210" s="759">
        <v>0.35</v>
      </c>
      <c r="O210" s="758" t="s">
        <v>261</v>
      </c>
      <c r="P210" s="561" t="s">
        <v>309</v>
      </c>
      <c r="Q210" s="762">
        <v>8.1</v>
      </c>
      <c r="R210" s="756"/>
    </row>
    <row r="211" spans="1:18">
      <c r="A211" s="756" t="str">
        <f>IF(Préroulés_Hybride[[#This Row],[Dominance Hybride (ds)]]= "-", Préroulés_Hybride[[#This Row],[Nom]],_xlfn.CONCAT(Préroulés_Hybride[[#This Row],[Nom]], " ","(", _xlfn.SINGLE(Préroulés_Hybride[Dominance Hybride (ds)]),")"))</f>
        <v>Mélange Mendo Bio (Indica)</v>
      </c>
      <c r="B211" s="756" t="s">
        <v>572</v>
      </c>
      <c r="C211" s="558" t="s">
        <v>263</v>
      </c>
      <c r="D211" s="756" t="s">
        <v>342</v>
      </c>
      <c r="E211" s="756" t="s">
        <v>414</v>
      </c>
      <c r="F211" s="756" t="s">
        <v>573</v>
      </c>
      <c r="G211" s="756" t="s">
        <v>574</v>
      </c>
      <c r="H211" s="756" t="s">
        <v>306</v>
      </c>
      <c r="I211" s="756" t="str">
        <f>_xlfn.CONCAT(Préroulés_Hybride[[#This Row],[Arômes]]," / ",Préroulés_Hybride[[#This Row],[Arômes2]])</f>
        <v>Épicé / Floral</v>
      </c>
      <c r="J211" s="756" t="s">
        <v>313</v>
      </c>
      <c r="K211" s="756" t="s">
        <v>341</v>
      </c>
      <c r="L211" s="763">
        <v>5</v>
      </c>
      <c r="M211" s="758" t="s">
        <v>260</v>
      </c>
      <c r="N211" s="759">
        <v>0.5</v>
      </c>
      <c r="O211" s="758" t="s">
        <v>261</v>
      </c>
      <c r="P211" s="756" t="s">
        <v>309</v>
      </c>
      <c r="Q211" s="769">
        <v>21.2</v>
      </c>
      <c r="R211" s="756"/>
    </row>
    <row r="212" spans="1:18">
      <c r="A212" s="558" t="str">
        <f>IF(Préroulés_Hybride[[#This Row],[Dominance Hybride (ds)]]= "-", Préroulés_Hybride[[#This Row],[Nom]],_xlfn.CONCAT(Préroulés_Hybride[[#This Row],[Nom]], " ","(", _xlfn.SINGLE(Préroulés_Hybride[Dominance Hybride (ds)]),")"))</f>
        <v>Mix3</v>
      </c>
      <c r="B212" s="756" t="s">
        <v>575</v>
      </c>
      <c r="C212" s="558" t="s">
        <v>263</v>
      </c>
      <c r="D212" s="756" t="s">
        <v>342</v>
      </c>
      <c r="E212" s="756" t="s">
        <v>42</v>
      </c>
      <c r="F212" s="756" t="s">
        <v>305</v>
      </c>
      <c r="G212" s="756" t="s">
        <v>343</v>
      </c>
      <c r="H212" s="756" t="s">
        <v>333</v>
      </c>
      <c r="I212" s="756" t="str">
        <f>_xlfn.CONCAT(Préroulés_Hybride[[#This Row],[Arômes]]," / ",Préroulés_Hybride[[#This Row],[Arômes2]])</f>
        <v>Fruité / Floral</v>
      </c>
      <c r="J212" s="756" t="s">
        <v>323</v>
      </c>
      <c r="K212" s="756" t="s">
        <v>341</v>
      </c>
      <c r="L212" s="763">
        <v>12</v>
      </c>
      <c r="M212" s="758" t="s">
        <v>260</v>
      </c>
      <c r="N212" s="759">
        <v>0.5</v>
      </c>
      <c r="O212" s="758" t="s">
        <v>261</v>
      </c>
      <c r="P212" s="756" t="s">
        <v>309</v>
      </c>
      <c r="Q212" s="769">
        <v>41.3</v>
      </c>
      <c r="R212" s="756"/>
    </row>
    <row r="213" spans="1:18">
      <c r="A213" s="558" t="str">
        <f>IF(Préroulés_Hybride[[#This Row],[Dominance Hybride (ds)]]= "-", Préroulés_Hybride[[#This Row],[Nom]],_xlfn.CONCAT(Préroulés_Hybride[[#This Row],[Nom]], " ","(", _xlfn.SINGLE(Préroulés_Hybride[Dominance Hybride (ds)]),")"))</f>
        <v>Moby Dick (Sativa)</v>
      </c>
      <c r="B213" s="558" t="s">
        <v>576</v>
      </c>
      <c r="C213" s="756" t="s">
        <v>263</v>
      </c>
      <c r="D213" s="560" t="s">
        <v>342</v>
      </c>
      <c r="E213" s="558" t="s">
        <v>304</v>
      </c>
      <c r="F213" s="558" t="s">
        <v>365</v>
      </c>
      <c r="G213" s="558" t="s">
        <v>576</v>
      </c>
      <c r="H213" s="756" t="s">
        <v>345</v>
      </c>
      <c r="I213" s="756" t="str">
        <f>_xlfn.CONCAT(Préroulés_Hybride[[#This Row],[Arômes]]," / ",Préroulés_Hybride[[#This Row],[Arômes2]])</f>
        <v>Citronné / Terreux</v>
      </c>
      <c r="J213" s="756" t="s">
        <v>312</v>
      </c>
      <c r="K213" s="560" t="s">
        <v>326</v>
      </c>
      <c r="L213" s="558">
        <v>1</v>
      </c>
      <c r="M213" s="758" t="s">
        <v>260</v>
      </c>
      <c r="N213" s="756">
        <v>1</v>
      </c>
      <c r="O213" s="756" t="s">
        <v>261</v>
      </c>
      <c r="P213" s="558" t="s">
        <v>319</v>
      </c>
      <c r="Q213" s="578">
        <v>10.4</v>
      </c>
      <c r="R213" s="756"/>
    </row>
    <row r="214" spans="1:18" ht="15.75" thickBot="1">
      <c r="A214" s="558" t="str">
        <f>IF(Préroulés_Hybride[[#This Row],[Dominance Hybride (ds)]]= "-", Préroulés_Hybride[[#This Row],[Nom]],_xlfn.CONCAT(Préroulés_Hybride[[#This Row],[Nom]], " ","(", _xlfn.SINGLE(Préroulés_Hybride[Dominance Hybride (ds)]),")"))</f>
        <v>Moitié-Moitié</v>
      </c>
      <c r="B214" s="860" t="s">
        <v>230</v>
      </c>
      <c r="C214" t="s">
        <v>263</v>
      </c>
      <c r="D214" s="764" t="s">
        <v>342</v>
      </c>
      <c r="E214" s="860" t="s">
        <v>42</v>
      </c>
      <c r="F214" s="860" t="s">
        <v>386</v>
      </c>
      <c r="G214" s="860" t="s">
        <v>343</v>
      </c>
      <c r="H214" t="s">
        <v>42</v>
      </c>
      <c r="I214" s="756" t="str">
        <f>_xlfn.CONCAT(Préroulés_Hybride[[#This Row],[Arômes]]," / ",Préroulés_Hybride[[#This Row],[Arômes2]])</f>
        <v>- / -</v>
      </c>
      <c r="J214" t="s">
        <v>42</v>
      </c>
      <c r="K214" s="860" t="s">
        <v>42</v>
      </c>
      <c r="L214" s="860">
        <v>5</v>
      </c>
      <c r="M214" s="758" t="s">
        <v>260</v>
      </c>
      <c r="N214">
        <v>0.5</v>
      </c>
      <c r="O214" s="758" t="s">
        <v>261</v>
      </c>
      <c r="P214" s="561" t="s">
        <v>309</v>
      </c>
      <c r="Q214" s="861">
        <v>22.4</v>
      </c>
      <c r="R214" s="756"/>
    </row>
    <row r="215" spans="1:18" ht="15.75" thickBot="1">
      <c r="A215" s="558" t="str">
        <f>IF(Préroulés_Hybride[[#This Row],[Dominance Hybride (ds)]]= "-", Préroulés_Hybride[[#This Row],[Nom]],_xlfn.CONCAT(Préroulés_Hybride[[#This Row],[Nom]], " ","(", _xlfn.SINGLE(Préroulés_Hybride[Dominance Hybride (ds)]),")"))</f>
        <v>Monkey Glue (Sativa)</v>
      </c>
      <c r="B215" s="561" t="s">
        <v>577</v>
      </c>
      <c r="C215" s="558" t="s">
        <v>42</v>
      </c>
      <c r="D215" s="561" t="s">
        <v>342</v>
      </c>
      <c r="E215" s="561" t="s">
        <v>304</v>
      </c>
      <c r="F215" s="561" t="s">
        <v>369</v>
      </c>
      <c r="G215" s="561" t="s">
        <v>577</v>
      </c>
      <c r="H215" s="756" t="s">
        <v>333</v>
      </c>
      <c r="I215" s="756" t="str">
        <f>_xlfn.CONCAT(Préroulés_Hybride[[#This Row],[Arômes]]," / ",Préroulés_Hybride[[#This Row],[Arômes2]])</f>
        <v>Terreux / Citronné</v>
      </c>
      <c r="J215" s="756" t="s">
        <v>326</v>
      </c>
      <c r="K215" s="561" t="s">
        <v>312</v>
      </c>
      <c r="L215" s="761">
        <v>7</v>
      </c>
      <c r="M215" s="758" t="s">
        <v>260</v>
      </c>
      <c r="N215" s="759">
        <v>0.5</v>
      </c>
      <c r="O215" s="758" t="s">
        <v>261</v>
      </c>
      <c r="P215" s="561" t="s">
        <v>309</v>
      </c>
      <c r="Q215" s="762">
        <v>29.7</v>
      </c>
      <c r="R215" s="756"/>
    </row>
    <row r="216" spans="1:18" ht="15.75" thickBot="1">
      <c r="A216" s="558" t="str">
        <f>IF(Préroulés_Hybride[[#This Row],[Dominance Hybride (ds)]]= "-", Préroulés_Hybride[[#This Row],[Nom]],_xlfn.CONCAT(Préroulés_Hybride[[#This Row],[Nom]], " ","(", _xlfn.SINGLE(Préroulés_Hybride[Dominance Hybride (ds)]),")"))</f>
        <v>Moon Berry (Sativa)</v>
      </c>
      <c r="B216" s="765" t="s">
        <v>578</v>
      </c>
      <c r="C216" s="558" t="s">
        <v>42</v>
      </c>
      <c r="D216" s="561" t="s">
        <v>342</v>
      </c>
      <c r="E216" s="561" t="s">
        <v>304</v>
      </c>
      <c r="F216" s="686" t="s">
        <v>332</v>
      </c>
      <c r="G216" s="561" t="s">
        <v>578</v>
      </c>
      <c r="H216" s="756"/>
      <c r="I216" s="756" t="str">
        <f>_xlfn.CONCAT(Préroulés_Hybride[[#This Row],[Arômes]]," / ",Préroulés_Hybride[[#This Row],[Arômes2]])</f>
        <v>Fruité / Citronné</v>
      </c>
      <c r="J216" s="756" t="s">
        <v>323</v>
      </c>
      <c r="K216" s="561" t="s">
        <v>312</v>
      </c>
      <c r="L216" s="766">
        <v>3</v>
      </c>
      <c r="M216" s="758" t="s">
        <v>260</v>
      </c>
      <c r="N216" s="759">
        <v>0.5</v>
      </c>
      <c r="O216" s="758" t="s">
        <v>261</v>
      </c>
      <c r="P216" s="561" t="s">
        <v>309</v>
      </c>
      <c r="Q216" s="767">
        <v>17</v>
      </c>
      <c r="R216" s="756"/>
    </row>
    <row r="217" spans="1:18" ht="15.75" thickBot="1">
      <c r="A217" s="558" t="str">
        <f>IF(Préroulés_Hybride[[#This Row],[Dominance Hybride (ds)]]= "-", Préroulés_Hybride[[#This Row],[Nom]],_xlfn.CONCAT(Préroulés_Hybride[[#This Row],[Nom]], " ","(", _xlfn.SINGLE(Préroulés_Hybride[Dominance Hybride (ds)]),")"))</f>
        <v>Neon Sunshine</v>
      </c>
      <c r="B217" s="860" t="s">
        <v>253</v>
      </c>
      <c r="C217" t="s">
        <v>263</v>
      </c>
      <c r="D217" s="764" t="s">
        <v>342</v>
      </c>
      <c r="E217" s="860" t="s">
        <v>42</v>
      </c>
      <c r="F217" s="860" t="s">
        <v>371</v>
      </c>
      <c r="G217" s="860" t="s">
        <v>253</v>
      </c>
      <c r="H217" t="s">
        <v>317</v>
      </c>
      <c r="I217" s="756" t="str">
        <f>_xlfn.CONCAT(Préroulés_Hybride[[#This Row],[Arômes]]," / ",Préroulés_Hybride[[#This Row],[Arômes2]])</f>
        <v>Fruité / Diesel</v>
      </c>
      <c r="J217" t="s">
        <v>323</v>
      </c>
      <c r="K217" s="860" t="s">
        <v>318</v>
      </c>
      <c r="L217" s="860">
        <v>5</v>
      </c>
      <c r="M217" s="758" t="s">
        <v>260</v>
      </c>
      <c r="N217">
        <v>0.5</v>
      </c>
      <c r="O217" s="758" t="s">
        <v>261</v>
      </c>
      <c r="P217" s="561" t="s">
        <v>309</v>
      </c>
      <c r="Q217" s="861">
        <v>23.6</v>
      </c>
      <c r="R217" s="756"/>
    </row>
    <row r="218" spans="1:18" ht="15.75" thickBot="1">
      <c r="A218" s="558" t="str">
        <f>IF(Préroulés_Hybride[[#This Row],[Dominance Hybride (ds)]]= "-", Préroulés_Hybride[[#This Row],[Nom]],_xlfn.CONCAT(Préroulés_Hybride[[#This Row],[Nom]], " ","(", _xlfn.SINGLE(Préroulés_Hybride[Dominance Hybride (ds)]),")"))</f>
        <v>Ono Grape Diamonds</v>
      </c>
      <c r="B218" s="765" t="s">
        <v>188</v>
      </c>
      <c r="C218" s="558" t="s">
        <v>263</v>
      </c>
      <c r="D218" s="764" t="s">
        <v>342</v>
      </c>
      <c r="E218" s="561" t="s">
        <v>42</v>
      </c>
      <c r="F218" s="686" t="s">
        <v>388</v>
      </c>
      <c r="G218" s="561" t="s">
        <v>579</v>
      </c>
      <c r="H218" s="756"/>
      <c r="I218" s="756" t="str">
        <f>_xlfn.CONCAT(Préroulés_Hybride[[#This Row],[Arômes]]," / ",Préroulés_Hybride[[#This Row],[Arômes2]])</f>
        <v>Fruité / Sucré</v>
      </c>
      <c r="J218" s="756" t="s">
        <v>323</v>
      </c>
      <c r="K218" s="561" t="s">
        <v>307</v>
      </c>
      <c r="L218" s="766">
        <v>5</v>
      </c>
      <c r="M218" s="758" t="s">
        <v>260</v>
      </c>
      <c r="N218" s="759">
        <v>0.5</v>
      </c>
      <c r="O218" s="758" t="s">
        <v>261</v>
      </c>
      <c r="P218" s="561" t="s">
        <v>309</v>
      </c>
      <c r="Q218" s="767">
        <v>24.9</v>
      </c>
      <c r="R218" s="756"/>
    </row>
    <row r="219" spans="1:18">
      <c r="A219" s="558" t="str">
        <f>IF(Préroulés_Hybride[[#This Row],[Dominance Hybride (ds)]]= "-", Préroulés_Hybride[[#This Row],[Nom]],_xlfn.CONCAT(Préroulés_Hybride[[#This Row],[Nom]], " ","(", _xlfn.SINGLE(Préroulés_Hybride[Dominance Hybride (ds)]),")"))</f>
        <v>Pennywise 1:1</v>
      </c>
      <c r="B219" s="558" t="s">
        <v>580</v>
      </c>
      <c r="C219" s="756" t="s">
        <v>42</v>
      </c>
      <c r="D219" s="560" t="s">
        <v>342</v>
      </c>
      <c r="E219" s="558" t="s">
        <v>42</v>
      </c>
      <c r="F219" s="558" t="s">
        <v>337</v>
      </c>
      <c r="G219" s="558" t="s">
        <v>580</v>
      </c>
      <c r="H219" s="756" t="s">
        <v>306</v>
      </c>
      <c r="I219" s="756" t="str">
        <f>_xlfn.CONCAT(Préroulés_Hybride[[#This Row],[Arômes]]," / ",Préroulés_Hybride[[#This Row],[Arômes2]])</f>
        <v>Sucré / Terreux</v>
      </c>
      <c r="J219" s="756" t="s">
        <v>307</v>
      </c>
      <c r="K219" s="560" t="s">
        <v>326</v>
      </c>
      <c r="L219" s="558">
        <v>3</v>
      </c>
      <c r="M219" s="758" t="s">
        <v>260</v>
      </c>
      <c r="N219" s="756">
        <v>0.5</v>
      </c>
      <c r="O219" s="756" t="s">
        <v>261</v>
      </c>
      <c r="P219" s="558" t="s">
        <v>319</v>
      </c>
      <c r="Q219" s="578">
        <v>12</v>
      </c>
      <c r="R219" s="756"/>
    </row>
    <row r="220" spans="1:18">
      <c r="A220" s="558" t="str">
        <f>IF(Préroulés_Hybride[[#This Row],[Dominance Hybride (ds)]]= "-", Préroulés_Hybride[[#This Row],[Nom]],_xlfn.CONCAT(Préroulés_Hybride[[#This Row],[Nom]], " ","(", _xlfn.SINGLE(Préroulés_Hybride[Dominance Hybride (ds)]),")"))</f>
        <v>Pétard Coupe Droite (Indica)</v>
      </c>
      <c r="B220" t="s">
        <v>581</v>
      </c>
      <c r="C220" t="s">
        <v>263</v>
      </c>
      <c r="D220" s="558" t="s">
        <v>342</v>
      </c>
      <c r="E220" t="s">
        <v>414</v>
      </c>
      <c r="F220" t="s">
        <v>338</v>
      </c>
      <c r="G220" t="s">
        <v>582</v>
      </c>
      <c r="H220" t="s">
        <v>306</v>
      </c>
      <c r="I220" s="756" t="str">
        <f>_xlfn.CONCAT(Préroulés_Hybride[[#This Row],[Arômes]]," / ",Préroulés_Hybride[[#This Row],[Arômes2]])</f>
        <v>Sucré / -</v>
      </c>
      <c r="J220" t="s">
        <v>307</v>
      </c>
      <c r="K220" t="s">
        <v>42</v>
      </c>
      <c r="L220">
        <v>8</v>
      </c>
      <c r="M220" s="758" t="s">
        <v>260</v>
      </c>
      <c r="N220">
        <v>0.7</v>
      </c>
      <c r="O220" s="758" t="s">
        <v>261</v>
      </c>
      <c r="P220" s="756" t="s">
        <v>309</v>
      </c>
      <c r="Q220" s="859">
        <v>45</v>
      </c>
      <c r="R220" s="756"/>
    </row>
    <row r="221" spans="1:18">
      <c r="A221" s="558" t="str">
        <f>IF(Préroulés_Hybride[[#This Row],[Dominance Hybride (ds)]]= "-", Préroulés_Hybride[[#This Row],[Nom]],_xlfn.CONCAT(Préroulés_Hybride[[#This Row],[Nom]], " ","(", _xlfn.SINGLE(Préroulés_Hybride[Dominance Hybride (ds)]),")"))</f>
        <v>Petit-Pétard</v>
      </c>
      <c r="B221" s="755" t="s">
        <v>187</v>
      </c>
      <c r="C221" s="558" t="s">
        <v>263</v>
      </c>
      <c r="D221" s="756" t="s">
        <v>342</v>
      </c>
      <c r="E221" s="756" t="s">
        <v>42</v>
      </c>
      <c r="F221" s="690" t="s">
        <v>583</v>
      </c>
      <c r="G221" s="756" t="s">
        <v>343</v>
      </c>
      <c r="H221" s="756"/>
      <c r="I221" s="756" t="str">
        <f>_xlfn.CONCAT(Préroulés_Hybride[[#This Row],[Arômes]]," / ",Préroulés_Hybride[[#This Row],[Arômes2]])</f>
        <v>Citronné / Sucré</v>
      </c>
      <c r="J221" s="756" t="s">
        <v>312</v>
      </c>
      <c r="K221" s="756" t="s">
        <v>307</v>
      </c>
      <c r="L221" s="757">
        <v>4</v>
      </c>
      <c r="M221" s="758" t="s">
        <v>260</v>
      </c>
      <c r="N221" s="759">
        <v>0.25</v>
      </c>
      <c r="O221" s="758" t="s">
        <v>261</v>
      </c>
      <c r="P221" s="756" t="s">
        <v>309</v>
      </c>
      <c r="Q221" s="760">
        <v>10</v>
      </c>
      <c r="R221" s="756"/>
    </row>
    <row r="222" spans="1:18">
      <c r="A222" s="558" t="str">
        <f>IF(Préroulés_Hybride[[#This Row],[Dominance Hybride (ds)]]= "-", Préroulés_Hybride[[#This Row],[Nom]],_xlfn.CONCAT(Préroulés_Hybride[[#This Row],[Nom]], " ","(", _xlfn.SINGLE(Préroulés_Hybride[Dominance Hybride (ds)]),")"))</f>
        <v>Peyote Wi-Fi (Indica)</v>
      </c>
      <c r="B222" s="756" t="s">
        <v>584</v>
      </c>
      <c r="C222" s="558" t="s">
        <v>263</v>
      </c>
      <c r="D222" s="756" t="s">
        <v>342</v>
      </c>
      <c r="E222" s="756" t="s">
        <v>414</v>
      </c>
      <c r="F222" s="756" t="s">
        <v>457</v>
      </c>
      <c r="G222" s="756" t="s">
        <v>584</v>
      </c>
      <c r="H222" s="756" t="s">
        <v>333</v>
      </c>
      <c r="I222" s="756" t="str">
        <f>_xlfn.CONCAT(Préroulés_Hybride[[#This Row],[Arômes]]," / ",Préroulés_Hybride[[#This Row],[Arômes2]])</f>
        <v>Terreux / Citronné</v>
      </c>
      <c r="J222" s="756" t="s">
        <v>326</v>
      </c>
      <c r="K222" s="756" t="s">
        <v>312</v>
      </c>
      <c r="L222" s="763">
        <v>5</v>
      </c>
      <c r="M222" s="758" t="s">
        <v>260</v>
      </c>
      <c r="N222" s="759">
        <v>0.5</v>
      </c>
      <c r="O222" s="758" t="s">
        <v>261</v>
      </c>
      <c r="P222" s="756" t="s">
        <v>309</v>
      </c>
      <c r="Q222" s="769">
        <v>27.8</v>
      </c>
      <c r="R222" s="756"/>
    </row>
    <row r="223" spans="1:18">
      <c r="A223" s="558" t="str">
        <f>IF(Préroulés_Hybride[[#This Row],[Dominance Hybride (ds)]]= "-", Préroulés_Hybride[[#This Row],[Nom]],_xlfn.CONCAT(Préroulés_Hybride[[#This Row],[Nom]], " ","(", _xlfn.SINGLE(Préroulés_Hybride[Dominance Hybride (ds)]),")"))</f>
        <v>Pineapple Express (Sativa)</v>
      </c>
      <c r="B223" t="s">
        <v>585</v>
      </c>
      <c r="C223" t="s">
        <v>42</v>
      </c>
      <c r="D223" s="558" t="s">
        <v>342</v>
      </c>
      <c r="E223" t="s">
        <v>304</v>
      </c>
      <c r="F223" t="s">
        <v>369</v>
      </c>
      <c r="G223" t="s">
        <v>585</v>
      </c>
      <c r="H223" t="s">
        <v>358</v>
      </c>
      <c r="I223" s="756" t="str">
        <f>_xlfn.CONCAT(Préroulés_Hybride[[#This Row],[Arômes]]," / ",Préroulés_Hybride[[#This Row],[Arômes2]])</f>
        <v>Sucré / Floral</v>
      </c>
      <c r="J223" t="s">
        <v>307</v>
      </c>
      <c r="K223" t="s">
        <v>341</v>
      </c>
      <c r="L223">
        <v>5</v>
      </c>
      <c r="M223" s="758" t="s">
        <v>260</v>
      </c>
      <c r="N223">
        <v>0.5</v>
      </c>
      <c r="O223" s="758" t="s">
        <v>261</v>
      </c>
      <c r="P223" s="756" t="s">
        <v>309</v>
      </c>
      <c r="Q223" s="859">
        <v>19.899999999999999</v>
      </c>
      <c r="R223" s="756"/>
    </row>
    <row r="224" spans="1:18">
      <c r="A224" s="558" t="str">
        <f>IF(Préroulés_Hybride[[#This Row],[Dominance Hybride (ds)]]= "-", Préroulés_Hybride[[#This Row],[Nom]],_xlfn.CONCAT(Préroulés_Hybride[[#This Row],[Nom]], " ","(", _xlfn.SINGLE(Préroulés_Hybride[Dominance Hybride (ds)]),")"))</f>
        <v>Pineapple Medley (Sativa)</v>
      </c>
      <c r="B224" s="756" t="s">
        <v>586</v>
      </c>
      <c r="C224" s="558" t="s">
        <v>263</v>
      </c>
      <c r="D224" s="756" t="s">
        <v>342</v>
      </c>
      <c r="E224" s="756" t="s">
        <v>304</v>
      </c>
      <c r="F224" s="756" t="s">
        <v>587</v>
      </c>
      <c r="G224" s="756" t="s">
        <v>585</v>
      </c>
      <c r="H224" s="756" t="s">
        <v>333</v>
      </c>
      <c r="I224" s="756" t="str">
        <f>_xlfn.CONCAT(Préroulés_Hybride[[#This Row],[Arômes]]," / ",Préroulés_Hybride[[#This Row],[Arômes2]])</f>
        <v>Fruité / Sucré</v>
      </c>
      <c r="J224" s="756" t="s">
        <v>323</v>
      </c>
      <c r="K224" s="756" t="s">
        <v>307</v>
      </c>
      <c r="L224" s="763">
        <v>5</v>
      </c>
      <c r="M224" s="758" t="s">
        <v>260</v>
      </c>
      <c r="N224" s="759">
        <v>0.5</v>
      </c>
      <c r="O224" s="758" t="s">
        <v>261</v>
      </c>
      <c r="P224" s="756" t="s">
        <v>309</v>
      </c>
      <c r="Q224" s="769">
        <v>22.8</v>
      </c>
      <c r="R224" s="756"/>
    </row>
    <row r="225" spans="1:18">
      <c r="A225" s="558" t="str">
        <f>IF(Préroulés_Hybride[[#This Row],[Dominance Hybride (ds)]]= "-", Préroulés_Hybride[[#This Row],[Nom]],_xlfn.CONCAT(Préroulés_Hybride[[#This Row],[Nom]], " ","(", _xlfn.SINGLE(Préroulés_Hybride[Dominance Hybride (ds)]),")"))</f>
        <v>Powdered Donuts (Indica)</v>
      </c>
      <c r="B225" s="558" t="s">
        <v>588</v>
      </c>
      <c r="C225" s="558" t="s">
        <v>263</v>
      </c>
      <c r="D225" s="756" t="s">
        <v>342</v>
      </c>
      <c r="E225" s="756" t="s">
        <v>414</v>
      </c>
      <c r="F225" s="756" t="s">
        <v>379</v>
      </c>
      <c r="G225" s="756" t="s">
        <v>588</v>
      </c>
      <c r="H225" s="756" t="s">
        <v>306</v>
      </c>
      <c r="I225" s="756" t="str">
        <f>_xlfn.CONCAT(Préroulés_Hybride[[#This Row],[Arômes]]," / ",Préroulés_Hybride[[#This Row],[Arômes2]])</f>
        <v>Citronné / Terreux</v>
      </c>
      <c r="J225" s="756" t="s">
        <v>312</v>
      </c>
      <c r="K225" s="756" t="s">
        <v>326</v>
      </c>
      <c r="L225" s="763">
        <v>4</v>
      </c>
      <c r="M225" s="758" t="s">
        <v>260</v>
      </c>
      <c r="N225" s="759">
        <v>0.5</v>
      </c>
      <c r="O225" s="758" t="s">
        <v>261</v>
      </c>
      <c r="P225" s="756" t="s">
        <v>309</v>
      </c>
      <c r="Q225" s="769">
        <v>17.5</v>
      </c>
      <c r="R225" s="756"/>
    </row>
    <row r="226" spans="1:18">
      <c r="A226" s="558" t="str">
        <f>IF(Préroulés_Hybride[[#This Row],[Dominance Hybride (ds)]]= "-", Préroulés_Hybride[[#This Row],[Nom]],_xlfn.CONCAT(Préroulés_Hybride[[#This Row],[Nom]], " ","(", _xlfn.SINGLE(Préroulés_Hybride[Dominance Hybride (ds)]),")"))</f>
        <v>PR CBD</v>
      </c>
      <c r="B226" t="s">
        <v>232</v>
      </c>
      <c r="C226" t="s">
        <v>263</v>
      </c>
      <c r="D226" s="558" t="s">
        <v>342</v>
      </c>
      <c r="E226" t="s">
        <v>42</v>
      </c>
      <c r="F226" t="s">
        <v>305</v>
      </c>
      <c r="G226" t="s">
        <v>343</v>
      </c>
      <c r="H226" t="s">
        <v>42</v>
      </c>
      <c r="I226" s="756" t="str">
        <f>_xlfn.CONCAT(Préroulés_Hybride[[#This Row],[Arômes]]," / ",Préroulés_Hybride[[#This Row],[Arômes2]])</f>
        <v>- / -</v>
      </c>
      <c r="J226" t="s">
        <v>42</v>
      </c>
      <c r="K226" t="s">
        <v>42</v>
      </c>
      <c r="L226">
        <v>7</v>
      </c>
      <c r="M226" s="758" t="s">
        <v>260</v>
      </c>
      <c r="N226">
        <v>0.5</v>
      </c>
      <c r="O226" s="758" t="s">
        <v>261</v>
      </c>
      <c r="P226" s="756" t="s">
        <v>309</v>
      </c>
      <c r="Q226" s="859">
        <v>28.4</v>
      </c>
      <c r="R226" s="756"/>
    </row>
    <row r="227" spans="1:18">
      <c r="A227" s="756" t="str">
        <f>IF(Préroulés_Hybride[[#This Row],[Dominance Hybride (ds)]]= "-", Préroulés_Hybride[[#This Row],[Nom]],_xlfn.CONCAT(Préroulés_Hybride[[#This Row],[Nom]], " ","(", _xlfn.SINGLE(Préroulés_Hybride[Dominance Hybride (ds)]),")"))</f>
        <v>Préroulés CBD</v>
      </c>
      <c r="B227" s="558" t="s">
        <v>229</v>
      </c>
      <c r="C227" s="756" t="s">
        <v>263</v>
      </c>
      <c r="D227" s="558" t="s">
        <v>342</v>
      </c>
      <c r="E227" s="558" t="s">
        <v>42</v>
      </c>
      <c r="F227" s="558" t="s">
        <v>589</v>
      </c>
      <c r="G227" s="558" t="s">
        <v>343</v>
      </c>
      <c r="H227" s="756" t="s">
        <v>42</v>
      </c>
      <c r="I227" s="756" t="str">
        <f>_xlfn.CONCAT(Préroulés_Hybride[[#This Row],[Arômes]]," / ",Préroulés_Hybride[[#This Row],[Arômes2]])</f>
        <v>- / -</v>
      </c>
      <c r="J227" s="756" t="s">
        <v>42</v>
      </c>
      <c r="K227" s="559" t="s">
        <v>42</v>
      </c>
      <c r="L227" s="558">
        <v>3</v>
      </c>
      <c r="M227" s="758" t="s">
        <v>260</v>
      </c>
      <c r="N227" s="756">
        <v>0.35</v>
      </c>
      <c r="O227" s="756" t="s">
        <v>261</v>
      </c>
      <c r="P227" s="558" t="s">
        <v>319</v>
      </c>
      <c r="Q227" s="567">
        <v>10.1</v>
      </c>
      <c r="R227" s="756"/>
    </row>
    <row r="228" spans="1:18">
      <c r="A228" s="558" t="str">
        <f>IF(Préroulés_Hybride[[#This Row],[Dominance Hybride (ds)]]= "-", Préroulés_Hybride[[#This Row],[Nom]],_xlfn.CONCAT(Préroulés_Hybride[[#This Row],[Nom]], " ","(", _xlfn.SINGLE(Préroulés_Hybride[Dominance Hybride (ds)]),")"))</f>
        <v>Purple Mountain Majesty (Indica)</v>
      </c>
      <c r="B228" s="756" t="s">
        <v>590</v>
      </c>
      <c r="C228" s="558" t="s">
        <v>263</v>
      </c>
      <c r="D228" s="756" t="s">
        <v>342</v>
      </c>
      <c r="E228" s="756" t="s">
        <v>414</v>
      </c>
      <c r="F228" s="756" t="s">
        <v>587</v>
      </c>
      <c r="G228" s="756" t="s">
        <v>590</v>
      </c>
      <c r="H228" s="756" t="s">
        <v>306</v>
      </c>
      <c r="I228" s="756" t="str">
        <f>_xlfn.CONCAT(Préroulés_Hybride[[#This Row],[Arômes]]," / ",Préroulés_Hybride[[#This Row],[Arômes2]])</f>
        <v>Fruité / Citronné</v>
      </c>
      <c r="J228" s="756" t="s">
        <v>323</v>
      </c>
      <c r="K228" s="756" t="s">
        <v>312</v>
      </c>
      <c r="L228" s="763">
        <v>5</v>
      </c>
      <c r="M228" s="758" t="s">
        <v>260</v>
      </c>
      <c r="N228" s="759">
        <v>0.5</v>
      </c>
      <c r="O228" s="758" t="s">
        <v>261</v>
      </c>
      <c r="P228" s="756" t="s">
        <v>309</v>
      </c>
      <c r="Q228" s="769">
        <v>22.8</v>
      </c>
      <c r="R228" s="756"/>
    </row>
    <row r="229" spans="1:18">
      <c r="A229" s="558" t="str">
        <f>IF(Préroulés_Hybride[[#This Row],[Dominance Hybride (ds)]]= "-", Préroulés_Hybride[[#This Row],[Nom]],_xlfn.CONCAT(Préroulés_Hybride[[#This Row],[Nom]], " ","(", _xlfn.SINGLE(Préroulés_Hybride[Dominance Hybride (ds)]),")"))</f>
        <v>Rares</v>
      </c>
      <c r="B229" t="s">
        <v>226</v>
      </c>
      <c r="C229" t="s">
        <v>42</v>
      </c>
      <c r="D229" s="558" t="s">
        <v>342</v>
      </c>
      <c r="E229" t="s">
        <v>42</v>
      </c>
      <c r="F229" t="s">
        <v>316</v>
      </c>
      <c r="G229" t="s">
        <v>314</v>
      </c>
      <c r="H229" t="s">
        <v>42</v>
      </c>
      <c r="I229" s="756" t="str">
        <f>_xlfn.CONCAT(Préroulés_Hybride[[#This Row],[Arômes]]," / ",Préroulés_Hybride[[#This Row],[Arômes2]])</f>
        <v>- / -</v>
      </c>
      <c r="J229" t="s">
        <v>42</v>
      </c>
      <c r="K229" t="s">
        <v>42</v>
      </c>
      <c r="L229">
        <v>3</v>
      </c>
      <c r="M229" s="758" t="s">
        <v>260</v>
      </c>
      <c r="N229">
        <v>0.5</v>
      </c>
      <c r="O229" s="758" t="s">
        <v>261</v>
      </c>
      <c r="P229" s="756" t="s">
        <v>309</v>
      </c>
      <c r="Q229" s="859">
        <v>16.600000000000001</v>
      </c>
      <c r="R229" s="756"/>
    </row>
    <row r="230" spans="1:18">
      <c r="A230" s="558" t="str">
        <f>IF(Préroulés_Hybride[[#This Row],[Dominance Hybride (ds)]]= "-", Préroulés_Hybride[[#This Row],[Nom]],_xlfn.CONCAT(Préroulés_Hybride[[#This Row],[Nom]], " ","(", _xlfn.SINGLE(Préroulés_Hybride[Dominance Hybride (ds)]),")"))</f>
        <v>Rouleaux Impériaux (Indica)</v>
      </c>
      <c r="B230" s="748" t="s">
        <v>591</v>
      </c>
      <c r="C230" s="558" t="s">
        <v>263</v>
      </c>
      <c r="D230" s="558" t="s">
        <v>342</v>
      </c>
      <c r="E230" s="756" t="s">
        <v>414</v>
      </c>
      <c r="F230" s="748" t="s">
        <v>592</v>
      </c>
      <c r="G230" s="756" t="s">
        <v>314</v>
      </c>
      <c r="H230" s="756" t="s">
        <v>42</v>
      </c>
      <c r="I230" s="756" t="str">
        <f>_xlfn.CONCAT(Préroulés_Hybride[[#This Row],[Arômes]]," / ",Préroulés_Hybride[[#This Row],[Arômes2]])</f>
        <v>- / -</v>
      </c>
      <c r="J230" s="756" t="s">
        <v>42</v>
      </c>
      <c r="K230" s="756" t="s">
        <v>42</v>
      </c>
      <c r="L230" s="763">
        <v>4</v>
      </c>
      <c r="M230" s="758" t="s">
        <v>260</v>
      </c>
      <c r="N230" s="759">
        <v>0.5</v>
      </c>
      <c r="O230" s="758" t="s">
        <v>261</v>
      </c>
      <c r="P230" s="756" t="s">
        <v>309</v>
      </c>
      <c r="Q230" s="754">
        <v>23.9</v>
      </c>
      <c r="R230" s="756"/>
    </row>
    <row r="231" spans="1:18">
      <c r="A231" s="558" t="str">
        <f>IF(Préroulés_Hybride[[#This Row],[Dominance Hybride (ds)]]= "-", Préroulés_Hybride[[#This Row],[Nom]],_xlfn.CONCAT(Préroulés_Hybride[[#This Row],[Nom]], " ","(", _xlfn.SINGLE(Préroulés_Hybride[Dominance Hybride (ds)]),")"))</f>
        <v>Runtz Bio (Indica)</v>
      </c>
      <c r="B231" s="756" t="s">
        <v>593</v>
      </c>
      <c r="C231" s="558" t="s">
        <v>263</v>
      </c>
      <c r="D231" s="756" t="s">
        <v>342</v>
      </c>
      <c r="E231" s="756" t="s">
        <v>414</v>
      </c>
      <c r="F231" s="756" t="s">
        <v>594</v>
      </c>
      <c r="G231" s="756" t="s">
        <v>593</v>
      </c>
      <c r="H231" s="756" t="s">
        <v>333</v>
      </c>
      <c r="I231" s="756" t="str">
        <f>_xlfn.CONCAT(Préroulés_Hybride[[#This Row],[Arômes]]," / ",Préroulés_Hybride[[#This Row],[Arômes2]])</f>
        <v>Floral / Sucré</v>
      </c>
      <c r="J231" s="756" t="s">
        <v>341</v>
      </c>
      <c r="K231" s="756" t="s">
        <v>307</v>
      </c>
      <c r="L231" s="763">
        <v>5</v>
      </c>
      <c r="M231" s="758" t="s">
        <v>260</v>
      </c>
      <c r="N231" s="759">
        <v>0.5</v>
      </c>
      <c r="O231" s="758" t="s">
        <v>261</v>
      </c>
      <c r="P231" s="756" t="s">
        <v>309</v>
      </c>
      <c r="Q231" s="769">
        <v>32.200000000000003</v>
      </c>
      <c r="R231" s="756"/>
    </row>
    <row r="232" spans="1:18">
      <c r="A232" s="756" t="str">
        <f>IF(Préroulés_Hybride[[#This Row],[Dominance Hybride (ds)]]= "-", Préroulés_Hybride[[#This Row],[Nom]],_xlfn.CONCAT(Préroulés_Hybride[[#This Row],[Nom]], " ","(", _xlfn.SINGLE(Préroulés_Hybride[Dominance Hybride (ds)]),")"))</f>
        <v>Sélections de Petits Lots</v>
      </c>
      <c r="B232" s="748" t="s">
        <v>191</v>
      </c>
      <c r="C232" s="558" t="s">
        <v>42</v>
      </c>
      <c r="D232" s="558" t="s">
        <v>342</v>
      </c>
      <c r="E232" s="756" t="s">
        <v>42</v>
      </c>
      <c r="F232" s="748" t="s">
        <v>310</v>
      </c>
      <c r="G232" s="756" t="s">
        <v>314</v>
      </c>
      <c r="H232" s="756" t="s">
        <v>42</v>
      </c>
      <c r="I232" s="756" t="str">
        <f>_xlfn.CONCAT(Préroulés_Hybride[[#This Row],[Arômes]]," / ",Préroulés_Hybride[[#This Row],[Arômes2]])</f>
        <v>- / -</v>
      </c>
      <c r="J232" s="756" t="s">
        <v>42</v>
      </c>
      <c r="K232" s="756" t="s">
        <v>42</v>
      </c>
      <c r="L232" s="763">
        <v>5</v>
      </c>
      <c r="M232" s="758" t="s">
        <v>260</v>
      </c>
      <c r="N232" s="759">
        <v>0.5</v>
      </c>
      <c r="O232" s="758" t="s">
        <v>261</v>
      </c>
      <c r="P232" s="756" t="s">
        <v>309</v>
      </c>
      <c r="Q232" s="754">
        <v>30.2</v>
      </c>
      <c r="R232" s="756"/>
    </row>
    <row r="233" spans="1:18">
      <c r="A233" s="558" t="str">
        <f>IF(Préroulés_Hybride[[#This Row],[Dominance Hybride (ds)]]= "-", Préroulés_Hybride[[#This Row],[Nom]],_xlfn.CONCAT(Préroulés_Hybride[[#This Row],[Nom]], " ","(", _xlfn.SINGLE(Préroulés_Hybride[Dominance Hybride (ds)]),")"))</f>
        <v>Skunk Haze (Sativa)</v>
      </c>
      <c r="B233" s="756" t="s">
        <v>595</v>
      </c>
      <c r="C233" s="558" t="s">
        <v>42</v>
      </c>
      <c r="D233" s="756" t="s">
        <v>342</v>
      </c>
      <c r="E233" s="756" t="s">
        <v>304</v>
      </c>
      <c r="F233" s="756" t="s">
        <v>466</v>
      </c>
      <c r="G233" s="756" t="s">
        <v>595</v>
      </c>
      <c r="H233" s="756" t="s">
        <v>358</v>
      </c>
      <c r="I233" s="756" t="str">
        <f>_xlfn.CONCAT(Préroulés_Hybride[[#This Row],[Arômes]]," / ",Préroulés_Hybride[[#This Row],[Arômes2]])</f>
        <v>Terreux / Boisé</v>
      </c>
      <c r="J233" s="756" t="s">
        <v>326</v>
      </c>
      <c r="K233" s="756" t="s">
        <v>308</v>
      </c>
      <c r="L233" s="763">
        <v>3</v>
      </c>
      <c r="M233" s="758" t="s">
        <v>260</v>
      </c>
      <c r="N233" s="759">
        <v>0.5</v>
      </c>
      <c r="O233" s="758" t="s">
        <v>261</v>
      </c>
      <c r="P233" s="756" t="s">
        <v>309</v>
      </c>
      <c r="Q233" s="769">
        <v>11.5</v>
      </c>
      <c r="R233" s="756"/>
    </row>
    <row r="234" spans="1:18">
      <c r="A234" s="756" t="str">
        <f>IF(Préroulés_Hybride[[#This Row],[Dominance Hybride (ds)]]= "-", Préroulés_Hybride[[#This Row],[Nom]],_xlfn.CONCAT(Préroulés_Hybride[[#This Row],[Nom]], " ","(", _xlfn.SINGLE(Préroulés_Hybride[Dominance Hybride (ds)]),")"))</f>
        <v>Skunk Haze Bio</v>
      </c>
      <c r="B234" s="768" t="s">
        <v>231</v>
      </c>
      <c r="C234" s="768" t="s">
        <v>42</v>
      </c>
      <c r="D234" s="768" t="s">
        <v>342</v>
      </c>
      <c r="E234" s="768" t="s">
        <v>42</v>
      </c>
      <c r="F234" s="768" t="s">
        <v>596</v>
      </c>
      <c r="G234" s="768" t="s">
        <v>595</v>
      </c>
      <c r="H234" s="768" t="s">
        <v>333</v>
      </c>
      <c r="I234" s="756" t="str">
        <f>_xlfn.CONCAT(Préroulés_Hybride[[#This Row],[Arômes]]," / ",Préroulés_Hybride[[#This Row],[Arômes2]])</f>
        <v>Citronné / Moufette</v>
      </c>
      <c r="J234" s="768" t="s">
        <v>312</v>
      </c>
      <c r="K234" s="768" t="s">
        <v>385</v>
      </c>
      <c r="L234" s="768">
        <v>5</v>
      </c>
      <c r="M234" s="768" t="s">
        <v>260</v>
      </c>
      <c r="N234" s="768">
        <v>0.5</v>
      </c>
      <c r="O234" s="768" t="s">
        <v>261</v>
      </c>
      <c r="P234" s="768" t="s">
        <v>319</v>
      </c>
      <c r="Q234" s="770">
        <v>19.899999999999999</v>
      </c>
      <c r="R234" s="756"/>
    </row>
    <row r="235" spans="1:18">
      <c r="A235" s="558" t="str">
        <f>IF(Préroulés_Hybride[[#This Row],[Dominance Hybride (ds)]]= "-", Préroulés_Hybride[[#This Row],[Nom]],_xlfn.CONCAT(Préroulés_Hybride[[#This Row],[Nom]], " ","(", _xlfn.SINGLE(Préroulés_Hybride[Dominance Hybride (ds)]),")"))</f>
        <v>Slurricane Mint (Indica)</v>
      </c>
      <c r="B235" s="756" t="s">
        <v>597</v>
      </c>
      <c r="C235" s="558" t="s">
        <v>263</v>
      </c>
      <c r="D235" s="756" t="s">
        <v>342</v>
      </c>
      <c r="E235" s="756" t="s">
        <v>414</v>
      </c>
      <c r="F235" s="756" t="s">
        <v>598</v>
      </c>
      <c r="G235" s="756" t="s">
        <v>597</v>
      </c>
      <c r="H235" s="756" t="s">
        <v>333</v>
      </c>
      <c r="I235" s="756" t="str">
        <f>_xlfn.CONCAT(Préroulés_Hybride[[#This Row],[Arômes]]," / ",Préroulés_Hybride[[#This Row],[Arômes2]])</f>
        <v>Terreux / Épicé</v>
      </c>
      <c r="J235" s="756" t="s">
        <v>326</v>
      </c>
      <c r="K235" s="756" t="s">
        <v>313</v>
      </c>
      <c r="L235" s="763">
        <v>7</v>
      </c>
      <c r="M235" s="758" t="s">
        <v>260</v>
      </c>
      <c r="N235" s="759">
        <v>0.5</v>
      </c>
      <c r="O235" s="758" t="s">
        <v>261</v>
      </c>
      <c r="P235" s="756" t="s">
        <v>309</v>
      </c>
      <c r="Q235" s="769">
        <v>37.299999999999997</v>
      </c>
      <c r="R235" s="756"/>
    </row>
    <row r="236" spans="1:18">
      <c r="A236" s="558" t="str">
        <f>IF(Préroulés_Hybride[[#This Row],[Dominance Hybride (ds)]]= "-", Préroulés_Hybride[[#This Row],[Nom]],_xlfn.CONCAT(Préroulés_Hybride[[#This Row],[Nom]], " ","(", _xlfn.SINGLE(Préroulés_Hybride[Dominance Hybride (ds)]),")"))</f>
        <v>Sour Banana Sherbet</v>
      </c>
      <c r="B236" s="756" t="s">
        <v>599</v>
      </c>
      <c r="C236" s="558" t="s">
        <v>515</v>
      </c>
      <c r="D236" s="756" t="s">
        <v>342</v>
      </c>
      <c r="E236" s="756" t="s">
        <v>42</v>
      </c>
      <c r="F236" s="756" t="s">
        <v>348</v>
      </c>
      <c r="G236" s="756" t="s">
        <v>599</v>
      </c>
      <c r="H236" s="756" t="s">
        <v>317</v>
      </c>
      <c r="I236" s="756" t="str">
        <f>_xlfn.CONCAT(Préroulés_Hybride[[#This Row],[Arômes]]," / ",Préroulés_Hybride[[#This Row],[Arômes2]])</f>
        <v>Fruité / Diesel</v>
      </c>
      <c r="J236" s="756" t="s">
        <v>323</v>
      </c>
      <c r="K236" s="756" t="s">
        <v>318</v>
      </c>
      <c r="L236" s="763">
        <v>3</v>
      </c>
      <c r="M236" s="758" t="s">
        <v>260</v>
      </c>
      <c r="N236" s="759">
        <v>0.5</v>
      </c>
      <c r="O236" s="758" t="s">
        <v>261</v>
      </c>
      <c r="P236" s="756" t="s">
        <v>309</v>
      </c>
      <c r="Q236" s="769">
        <v>10.7</v>
      </c>
      <c r="R236" s="756"/>
    </row>
    <row r="237" spans="1:18">
      <c r="A237" s="558" t="str">
        <f>IF(Préroulés_Hybride[[#This Row],[Dominance Hybride (ds)]]= "-", Préroulés_Hybride[[#This Row],[Nom]],_xlfn.CONCAT(Préroulés_Hybride[[#This Row],[Nom]], " ","(", _xlfn.SINGLE(Préroulés_Hybride[Dominance Hybride (ds)]),")"))</f>
        <v>Sour Kush</v>
      </c>
      <c r="B237" s="756" t="s">
        <v>44</v>
      </c>
      <c r="C237" s="558" t="s">
        <v>42</v>
      </c>
      <c r="D237" s="756" t="s">
        <v>342</v>
      </c>
      <c r="E237" s="756" t="s">
        <v>42</v>
      </c>
      <c r="F237" s="756" t="s">
        <v>369</v>
      </c>
      <c r="G237" s="756" t="s">
        <v>44</v>
      </c>
      <c r="H237" s="756" t="s">
        <v>358</v>
      </c>
      <c r="I237" s="756" t="str">
        <f>_xlfn.CONCAT(Préroulés_Hybride[[#This Row],[Arômes]]," / ",Préroulés_Hybride[[#This Row],[Arômes2]])</f>
        <v>Diesel / Citronné</v>
      </c>
      <c r="J237" s="756" t="s">
        <v>318</v>
      </c>
      <c r="K237" s="756" t="s">
        <v>312</v>
      </c>
      <c r="L237" s="763">
        <v>7</v>
      </c>
      <c r="M237" s="758" t="s">
        <v>260</v>
      </c>
      <c r="N237" s="759">
        <v>0.5</v>
      </c>
      <c r="O237" s="758" t="s">
        <v>261</v>
      </c>
      <c r="P237" s="756" t="s">
        <v>309</v>
      </c>
      <c r="Q237" s="769">
        <v>22.8</v>
      </c>
      <c r="R237" s="756"/>
    </row>
    <row r="238" spans="1:18">
      <c r="A238" s="558" t="str">
        <f>IF(Préroulés_Hybride[[#This Row],[Dominance Hybride (ds)]]= "-", Préroulés_Hybride[[#This Row],[Nom]],_xlfn.CONCAT(Préroulés_Hybride[[#This Row],[Nom]], " ","(", _xlfn.SINGLE(Préroulés_Hybride[Dominance Hybride (ds)]),")"))</f>
        <v>Sour Tangie (Sativa)</v>
      </c>
      <c r="B238" s="558" t="s">
        <v>600</v>
      </c>
      <c r="C238" s="558" t="s">
        <v>263</v>
      </c>
      <c r="D238" s="756" t="s">
        <v>342</v>
      </c>
      <c r="E238" s="756" t="s">
        <v>304</v>
      </c>
      <c r="F238" s="756" t="s">
        <v>523</v>
      </c>
      <c r="G238" s="756" t="s">
        <v>600</v>
      </c>
      <c r="H238" s="756" t="s">
        <v>306</v>
      </c>
      <c r="I238" s="756" t="str">
        <f>_xlfn.CONCAT(Préroulés_Hybride[[#This Row],[Arômes]]," / ",Préroulés_Hybride[[#This Row],[Arômes2]])</f>
        <v>Fruité / Citronné</v>
      </c>
      <c r="J238" s="756" t="s">
        <v>323</v>
      </c>
      <c r="K238" s="756" t="s">
        <v>312</v>
      </c>
      <c r="L238" s="763">
        <v>3</v>
      </c>
      <c r="M238" s="758" t="s">
        <v>260</v>
      </c>
      <c r="N238" s="759">
        <v>0.5</v>
      </c>
      <c r="O238" s="758" t="s">
        <v>261</v>
      </c>
      <c r="P238" s="756" t="s">
        <v>309</v>
      </c>
      <c r="Q238" s="769">
        <v>13.8</v>
      </c>
      <c r="R238" s="756"/>
    </row>
    <row r="239" spans="1:18">
      <c r="A239" s="756" t="str">
        <f>IF(Préroulés_Hybride[[#This Row],[Dominance Hybride (ds)]]= "-", Préroulés_Hybride[[#This Row],[Nom]],_xlfn.CONCAT(Préroulés_Hybride[[#This Row],[Nom]], " ","(", _xlfn.SINGLE(Préroulés_Hybride[Dominance Hybride (ds)]),")"))</f>
        <v>Special Blend</v>
      </c>
      <c r="B239" s="756" t="s">
        <v>601</v>
      </c>
      <c r="C239" s="558" t="s">
        <v>263</v>
      </c>
      <c r="D239" s="756" t="s">
        <v>342</v>
      </c>
      <c r="E239" s="756" t="s">
        <v>42</v>
      </c>
      <c r="F239" s="756" t="s">
        <v>602</v>
      </c>
      <c r="G239" s="756" t="s">
        <v>314</v>
      </c>
      <c r="H239" s="756" t="s">
        <v>333</v>
      </c>
      <c r="I239" s="756" t="str">
        <f>_xlfn.CONCAT(Préroulés_Hybride[[#This Row],[Arômes]]," / ",Préroulés_Hybride[[#This Row],[Arômes2]])</f>
        <v>Boisé / Floral</v>
      </c>
      <c r="J239" s="756" t="s">
        <v>308</v>
      </c>
      <c r="K239" s="756" t="s">
        <v>341</v>
      </c>
      <c r="L239" s="763">
        <v>5</v>
      </c>
      <c r="M239" s="758" t="s">
        <v>260</v>
      </c>
      <c r="N239" s="759">
        <v>0.5</v>
      </c>
      <c r="O239" s="758" t="s">
        <v>261</v>
      </c>
      <c r="P239" s="756" t="s">
        <v>309</v>
      </c>
      <c r="Q239" s="769">
        <v>22.8</v>
      </c>
      <c r="R239" s="756"/>
    </row>
    <row r="240" spans="1:18">
      <c r="A240" s="756" t="str">
        <f>IF(Préroulés_Hybride[[#This Row],[Dominance Hybride (ds)]]= "-", Préroulés_Hybride[[#This Row],[Nom]],_xlfn.CONCAT(Préroulés_Hybride[[#This Row],[Nom]], " ","(", _xlfn.SINGLE(Préroulés_Hybride[Dominance Hybride (ds)]),")"))</f>
        <v>Spinach Wedding Cake (Indica)</v>
      </c>
      <c r="B240" s="756" t="s">
        <v>603</v>
      </c>
      <c r="C240" s="558" t="s">
        <v>42</v>
      </c>
      <c r="D240" s="756" t="s">
        <v>342</v>
      </c>
      <c r="E240" s="756" t="s">
        <v>414</v>
      </c>
      <c r="F240" s="756" t="s">
        <v>398</v>
      </c>
      <c r="G240" s="756" t="s">
        <v>604</v>
      </c>
      <c r="H240" s="756" t="s">
        <v>333</v>
      </c>
      <c r="I240" s="756" t="str">
        <f>_xlfn.CONCAT(Préroulés_Hybride[[#This Row],[Arômes]]," / ",Préroulés_Hybride[[#This Row],[Arômes2]])</f>
        <v>Sucré / Fruité</v>
      </c>
      <c r="J240" s="756" t="s">
        <v>307</v>
      </c>
      <c r="K240" s="756" t="s">
        <v>323</v>
      </c>
      <c r="L240" s="763">
        <v>3</v>
      </c>
      <c r="M240" s="758" t="s">
        <v>260</v>
      </c>
      <c r="N240" s="759">
        <v>0.5</v>
      </c>
      <c r="O240" s="758" t="s">
        <v>261</v>
      </c>
      <c r="P240" s="756" t="s">
        <v>309</v>
      </c>
      <c r="Q240" s="769">
        <v>13.6</v>
      </c>
      <c r="R240" s="756"/>
    </row>
    <row r="241" spans="1:18">
      <c r="A241" s="558" t="str">
        <f>IF(Préroulés_Hybride[[#This Row],[Dominance Hybride (ds)]]= "-", Préroulés_Hybride[[#This Row],[Nom]],_xlfn.CONCAT(Préroulés_Hybride[[#This Row],[Nom]], " ","(", _xlfn.SINGLE(Préroulés_Hybride[Dominance Hybride (ds)]),")"))</f>
        <v>Spinach Purple Lava​</v>
      </c>
      <c r="B241" s="748" t="s">
        <v>605</v>
      </c>
      <c r="C241" s="558" t="s">
        <v>42</v>
      </c>
      <c r="D241" s="558" t="s">
        <v>342</v>
      </c>
      <c r="E241" s="756" t="s">
        <v>42</v>
      </c>
      <c r="F241" s="748" t="s">
        <v>398</v>
      </c>
      <c r="G241" s="756" t="s">
        <v>606</v>
      </c>
      <c r="H241" s="756" t="s">
        <v>306</v>
      </c>
      <c r="I241" s="756" t="str">
        <f>_xlfn.CONCAT(Préroulés_Hybride[[#This Row],[Arômes]]," / ",Préroulés_Hybride[[#This Row],[Arômes2]])</f>
        <v>Sucré / Boisé</v>
      </c>
      <c r="J241" s="756" t="s">
        <v>307</v>
      </c>
      <c r="K241" s="756" t="s">
        <v>308</v>
      </c>
      <c r="L241" s="763">
        <v>1</v>
      </c>
      <c r="M241" s="758" t="s">
        <v>260</v>
      </c>
      <c r="N241" s="759">
        <v>1</v>
      </c>
      <c r="O241" s="758" t="s">
        <v>261</v>
      </c>
      <c r="P241" s="756" t="s">
        <v>309</v>
      </c>
      <c r="Q241" s="754">
        <v>7.9</v>
      </c>
      <c r="R241" s="756"/>
    </row>
    <row r="242" spans="1:18">
      <c r="A242" s="558" t="str">
        <f>IF(Préroulés_Hybride[[#This Row],[Dominance Hybride (ds)]]= "-", Préroulés_Hybride[[#This Row],[Nom]],_xlfn.CONCAT(Préroulés_Hybride[[#This Row],[Nom]], " ","(", _xlfn.SINGLE(Préroulés_Hybride[Dominance Hybride (ds)]),")"))</f>
        <v>St Henri Mélange (Indica)</v>
      </c>
      <c r="B242" s="756" t="s">
        <v>607</v>
      </c>
      <c r="C242" s="558" t="s">
        <v>263</v>
      </c>
      <c r="D242" s="756" t="s">
        <v>342</v>
      </c>
      <c r="E242" s="756" t="s">
        <v>414</v>
      </c>
      <c r="F242" s="756" t="s">
        <v>608</v>
      </c>
      <c r="G242" s="756" t="s">
        <v>343</v>
      </c>
      <c r="H242" s="756" t="s">
        <v>317</v>
      </c>
      <c r="I242" s="756" t="str">
        <f>_xlfn.CONCAT(Préroulés_Hybride[[#This Row],[Arômes]]," / ",Préroulés_Hybride[[#This Row],[Arômes2]])</f>
        <v>Terreux / Sucré</v>
      </c>
      <c r="J242" s="756" t="s">
        <v>326</v>
      </c>
      <c r="K242" s="756" t="s">
        <v>307</v>
      </c>
      <c r="L242" s="763">
        <v>5</v>
      </c>
      <c r="M242" s="758" t="s">
        <v>260</v>
      </c>
      <c r="N242" s="759">
        <v>0.5</v>
      </c>
      <c r="O242" s="758" t="s">
        <v>261</v>
      </c>
      <c r="P242" s="756" t="s">
        <v>309</v>
      </c>
      <c r="Q242" s="769">
        <v>25.6</v>
      </c>
      <c r="R242" s="756"/>
    </row>
    <row r="243" spans="1:18">
      <c r="A243" s="558" t="str">
        <f>IF(Préroulés_Hybride[[#This Row],[Dominance Hybride (ds)]]= "-", Préroulés_Hybride[[#This Row],[Nom]],_xlfn.CONCAT(Préroulés_Hybride[[#This Row],[Nom]], " ","(", _xlfn.SINGLE(Préroulés_Hybride[Dominance Hybride (ds)]),")"))</f>
        <v>Strawberries &amp; Cream</v>
      </c>
      <c r="B243" s="544" t="s">
        <v>609</v>
      </c>
      <c r="C243" s="558" t="s">
        <v>263</v>
      </c>
      <c r="D243" s="756" t="s">
        <v>342</v>
      </c>
      <c r="E243" s="756" t="s">
        <v>42</v>
      </c>
      <c r="F243" s="756" t="s">
        <v>429</v>
      </c>
      <c r="G243" s="756" t="s">
        <v>610</v>
      </c>
      <c r="H243" s="756" t="s">
        <v>333</v>
      </c>
      <c r="I243" s="756" t="str">
        <f>_xlfn.CONCAT(Préroulés_Hybride[[#This Row],[Arômes]]," / ",Préroulés_Hybride[[#This Row],[Arômes2]])</f>
        <v>Sucré / Fruité</v>
      </c>
      <c r="J243" s="756" t="s">
        <v>307</v>
      </c>
      <c r="K243" s="756" t="s">
        <v>323</v>
      </c>
      <c r="L243" s="763">
        <v>5</v>
      </c>
      <c r="M243" s="758" t="s">
        <v>260</v>
      </c>
      <c r="N243" s="759">
        <v>0.5</v>
      </c>
      <c r="O243" s="758" t="s">
        <v>261</v>
      </c>
      <c r="P243" s="756" t="s">
        <v>309</v>
      </c>
      <c r="Q243" s="769">
        <v>25.3</v>
      </c>
      <c r="R243" s="756"/>
    </row>
    <row r="244" spans="1:18">
      <c r="A244" s="756" t="str">
        <f>IF(Préroulés_Hybride[[#This Row],[Dominance Hybride (ds)]]= "-", Préroulés_Hybride[[#This Row],[Nom]],_xlfn.CONCAT(Préroulés_Hybride[[#This Row],[Nom]], " ","(", _xlfn.SINGLE(Préroulés_Hybride[Dominance Hybride (ds)]),")"))</f>
        <v>Strawberry Guava (Sativa)</v>
      </c>
      <c r="B244" s="755" t="s">
        <v>611</v>
      </c>
      <c r="C244" s="558" t="s">
        <v>263</v>
      </c>
      <c r="D244" s="558" t="s">
        <v>342</v>
      </c>
      <c r="E244" s="756" t="s">
        <v>304</v>
      </c>
      <c r="F244" s="690" t="s">
        <v>612</v>
      </c>
      <c r="G244" s="756" t="s">
        <v>611</v>
      </c>
      <c r="H244" s="756"/>
      <c r="I244" s="756" t="str">
        <f>_xlfn.CONCAT(Préroulés_Hybride[[#This Row],[Arômes]]," / ",Préroulés_Hybride[[#This Row],[Arômes2]])</f>
        <v>Sucré / Fruité</v>
      </c>
      <c r="J244" s="756" t="s">
        <v>307</v>
      </c>
      <c r="K244" s="756" t="s">
        <v>323</v>
      </c>
      <c r="L244" s="757">
        <v>1</v>
      </c>
      <c r="M244" s="758" t="s">
        <v>260</v>
      </c>
      <c r="N244" s="759">
        <v>0.7</v>
      </c>
      <c r="O244" s="758" t="s">
        <v>261</v>
      </c>
      <c r="P244" s="756" t="s">
        <v>309</v>
      </c>
      <c r="Q244" s="760">
        <v>12.8</v>
      </c>
      <c r="R244" s="756"/>
    </row>
    <row r="245" spans="1:18">
      <c r="A245" s="558" t="str">
        <f>IF(Préroulés_Hybride[[#This Row],[Dominance Hybride (ds)]]= "-", Préroulés_Hybride[[#This Row],[Nom]],_xlfn.CONCAT(Préroulés_Hybride[[#This Row],[Nom]], " ","(", _xlfn.SINGLE(Préroulés_Hybride[Dominance Hybride (ds)]),")"))</f>
        <v>Street Guru</v>
      </c>
      <c r="B245" t="s">
        <v>613</v>
      </c>
      <c r="C245" t="s">
        <v>263</v>
      </c>
      <c r="D245" s="558" t="s">
        <v>342</v>
      </c>
      <c r="E245" t="s">
        <v>42</v>
      </c>
      <c r="F245" t="s">
        <v>431</v>
      </c>
      <c r="G245" t="s">
        <v>613</v>
      </c>
      <c r="H245" t="s">
        <v>317</v>
      </c>
      <c r="I245" s="756" t="str">
        <f>_xlfn.CONCAT(Préroulés_Hybride[[#This Row],[Arômes]]," / ",Préroulés_Hybride[[#This Row],[Arômes2]])</f>
        <v>Citronné / Épicé</v>
      </c>
      <c r="J245" t="s">
        <v>312</v>
      </c>
      <c r="K245" t="s">
        <v>313</v>
      </c>
      <c r="L245">
        <v>5</v>
      </c>
      <c r="M245" s="758" t="s">
        <v>260</v>
      </c>
      <c r="N245">
        <v>0.5</v>
      </c>
      <c r="O245" s="758" t="s">
        <v>261</v>
      </c>
      <c r="P245" s="756" t="s">
        <v>309</v>
      </c>
      <c r="Q245" s="859">
        <v>20.2</v>
      </c>
      <c r="R245" s="756"/>
    </row>
    <row r="246" spans="1:18">
      <c r="A246" s="756" t="str">
        <f>IF(Préroulés_Hybride[[#This Row],[Dominance Hybride (ds)]]= "-", Préroulés_Hybride[[#This Row],[Nom]],_xlfn.CONCAT(Préroulés_Hybride[[#This Row],[Nom]], " ","(", _xlfn.SINGLE(Préroulés_Hybride[Dominance Hybride (ds)]),")"))</f>
        <v>Sun County Kush (Indica)</v>
      </c>
      <c r="B246" s="544" t="s">
        <v>614</v>
      </c>
      <c r="C246" s="768" t="s">
        <v>42</v>
      </c>
      <c r="D246" s="768" t="s">
        <v>342</v>
      </c>
      <c r="E246" s="768" t="s">
        <v>414</v>
      </c>
      <c r="F246" s="768" t="s">
        <v>615</v>
      </c>
      <c r="G246" s="768" t="s">
        <v>614</v>
      </c>
      <c r="H246" s="768" t="s">
        <v>616</v>
      </c>
      <c r="I246" s="756" t="str">
        <f>_xlfn.CONCAT(Préroulés_Hybride[[#This Row],[Arômes]]," / ",Préroulés_Hybride[[#This Row],[Arômes2]])</f>
        <v>Boisé / Floral</v>
      </c>
      <c r="J246" s="768" t="s">
        <v>308</v>
      </c>
      <c r="K246" s="768" t="s">
        <v>341</v>
      </c>
      <c r="L246" s="768">
        <v>10</v>
      </c>
      <c r="M246" s="768" t="s">
        <v>260</v>
      </c>
      <c r="N246" s="768">
        <v>0.3</v>
      </c>
      <c r="O246" s="768" t="s">
        <v>261</v>
      </c>
      <c r="P246" s="768" t="s">
        <v>319</v>
      </c>
      <c r="Q246" s="770">
        <v>33.299999999999997</v>
      </c>
      <c r="R246" s="756"/>
    </row>
    <row r="247" spans="1:18">
      <c r="A247" s="756" t="str">
        <f>IF(Préroulés_Hybride[[#This Row],[Dominance Hybride (ds)]]= "-", Préroulés_Hybride[[#This Row],[Nom]],_xlfn.CONCAT(Préroulés_Hybride[[#This Row],[Nom]], " ","(", _xlfn.SINGLE(Préroulés_Hybride[Dominance Hybride (ds)]),")"))</f>
        <v>Super Lemon Bruce (Sativa)</v>
      </c>
      <c r="B247" s="693" t="s">
        <v>617</v>
      </c>
      <c r="C247" s="558" t="s">
        <v>263</v>
      </c>
      <c r="D247" s="756" t="s">
        <v>342</v>
      </c>
      <c r="E247" s="756" t="s">
        <v>304</v>
      </c>
      <c r="F247" s="756" t="s">
        <v>431</v>
      </c>
      <c r="G247" s="756" t="s">
        <v>617</v>
      </c>
      <c r="H247" s="756"/>
      <c r="I247" s="756" t="str">
        <f>_xlfn.CONCAT(Préroulés_Hybride[[#This Row],[Arômes]]," / ",Préroulés_Hybride[[#This Row],[Arômes2]])</f>
        <v>Terreux / Épicé</v>
      </c>
      <c r="J247" s="756" t="s">
        <v>326</v>
      </c>
      <c r="K247" s="756" t="s">
        <v>313</v>
      </c>
      <c r="L247" s="763">
        <v>5</v>
      </c>
      <c r="M247" s="758" t="s">
        <v>260</v>
      </c>
      <c r="N247" s="759">
        <v>0.5</v>
      </c>
      <c r="O247" s="758" t="s">
        <v>261</v>
      </c>
      <c r="P247" s="768" t="s">
        <v>319</v>
      </c>
      <c r="Q247" s="769">
        <v>21.5</v>
      </c>
      <c r="R247" s="756"/>
    </row>
    <row r="248" spans="1:18">
      <c r="A248" s="558" t="str">
        <f>IF(Préroulés_Hybride[[#This Row],[Dominance Hybride (ds)]]= "-", Préroulés_Hybride[[#This Row],[Nom]],_xlfn.CONCAT(Préroulés_Hybride[[#This Row],[Nom]], " ","(", _xlfn.SINGLE(Préroulés_Hybride[Dominance Hybride (ds)]),")"))</f>
        <v>Suzettes</v>
      </c>
      <c r="B248" s="756" t="s">
        <v>104</v>
      </c>
      <c r="C248" s="558" t="s">
        <v>263</v>
      </c>
      <c r="D248" s="756" t="s">
        <v>342</v>
      </c>
      <c r="E248" s="756" t="s">
        <v>42</v>
      </c>
      <c r="F248" s="756" t="s">
        <v>396</v>
      </c>
      <c r="G248" s="756" t="s">
        <v>314</v>
      </c>
      <c r="H248" s="756" t="s">
        <v>42</v>
      </c>
      <c r="I248" s="756" t="str">
        <f>_xlfn.CONCAT(Préroulés_Hybride[[#This Row],[Arômes]]," / ",Préroulés_Hybride[[#This Row],[Arômes2]])</f>
        <v>- / -</v>
      </c>
      <c r="J248" s="756" t="s">
        <v>42</v>
      </c>
      <c r="K248" s="756" t="s">
        <v>42</v>
      </c>
      <c r="L248" s="763">
        <v>5</v>
      </c>
      <c r="M248" s="758" t="s">
        <v>260</v>
      </c>
      <c r="N248" s="759">
        <v>0.33</v>
      </c>
      <c r="O248" s="758" t="s">
        <v>261</v>
      </c>
      <c r="P248" s="756" t="s">
        <v>309</v>
      </c>
      <c r="Q248" s="769">
        <v>13.3</v>
      </c>
      <c r="R248" s="756"/>
    </row>
    <row r="249" spans="1:18">
      <c r="A249" s="756" t="str">
        <f>IF(Préroulés_Hybride[[#This Row],[Dominance Hybride (ds)]]= "-", Préroulés_Hybride[[#This Row],[Nom]],_xlfn.CONCAT(Préroulés_Hybride[[#This Row],[Nom]], " ","(", _xlfn.SINGLE(Préroulés_Hybride[Dominance Hybride (ds)]),")"))</f>
        <v>Suzettes XL</v>
      </c>
      <c r="B249" s="558" t="s">
        <v>204</v>
      </c>
      <c r="C249" s="558" t="s">
        <v>263</v>
      </c>
      <c r="D249" s="756" t="s">
        <v>342</v>
      </c>
      <c r="E249" s="756" t="s">
        <v>42</v>
      </c>
      <c r="F249" s="756" t="s">
        <v>396</v>
      </c>
      <c r="G249" s="756" t="s">
        <v>314</v>
      </c>
      <c r="H249" s="756" t="s">
        <v>42</v>
      </c>
      <c r="I249" s="756" t="str">
        <f>_xlfn.CONCAT(Préroulés_Hybride[[#This Row],[Arômes]]," / ",Préroulés_Hybride[[#This Row],[Arômes2]])</f>
        <v>- / -</v>
      </c>
      <c r="J249" s="756" t="s">
        <v>42</v>
      </c>
      <c r="K249" s="756" t="s">
        <v>42</v>
      </c>
      <c r="L249" s="763">
        <v>56</v>
      </c>
      <c r="M249" s="758" t="s">
        <v>260</v>
      </c>
      <c r="N249" s="759">
        <v>0.5</v>
      </c>
      <c r="O249" s="758" t="s">
        <v>261</v>
      </c>
      <c r="P249" s="756" t="s">
        <v>319</v>
      </c>
      <c r="Q249" s="769">
        <v>129.80000000000001</v>
      </c>
      <c r="R249" s="756"/>
    </row>
    <row r="250" spans="1:18">
      <c r="A250" s="756" t="str">
        <f>IF(Préroulés_Hybride[[#This Row],[Dominance Hybride (ds)]]= "-", Préroulés_Hybride[[#This Row],[Nom]],_xlfn.CONCAT(Préroulés_Hybride[[#This Row],[Nom]], " ","(", _xlfn.SINGLE(Préroulés_Hybride[Dominance Hybride (ds)]),")"))</f>
        <v>Tangie Green</v>
      </c>
      <c r="B250" s="756" t="s">
        <v>618</v>
      </c>
      <c r="C250" s="558" t="s">
        <v>42</v>
      </c>
      <c r="D250" s="756" t="s">
        <v>342</v>
      </c>
      <c r="E250" s="756" t="s">
        <v>42</v>
      </c>
      <c r="F250" s="756" t="s">
        <v>369</v>
      </c>
      <c r="G250" s="756" t="s">
        <v>619</v>
      </c>
      <c r="H250" s="756" t="s">
        <v>620</v>
      </c>
      <c r="I250" s="756" t="str">
        <f>_xlfn.CONCAT(Préroulés_Hybride[[#This Row],[Arômes]]," / ",Préroulés_Hybride[[#This Row],[Arômes2]])</f>
        <v>Citronné / Floral</v>
      </c>
      <c r="J250" s="756" t="s">
        <v>312</v>
      </c>
      <c r="K250" s="756" t="s">
        <v>341</v>
      </c>
      <c r="L250" s="763">
        <v>7</v>
      </c>
      <c r="M250" s="758" t="s">
        <v>260</v>
      </c>
      <c r="N250" s="759">
        <v>0.5</v>
      </c>
      <c r="O250" s="758" t="s">
        <v>261</v>
      </c>
      <c r="P250" s="756" t="s">
        <v>309</v>
      </c>
      <c r="Q250" s="769">
        <v>29.7</v>
      </c>
      <c r="R250" s="756"/>
    </row>
    <row r="251" spans="1:18">
      <c r="A251" s="558" t="str">
        <f>IF(Préroulés_Hybride[[#This Row],[Dominance Hybride (ds)]]= "-", Préroulés_Hybride[[#This Row],[Nom]],_xlfn.CONCAT(Préroulés_Hybride[[#This Row],[Nom]], " ","(", _xlfn.SINGLE(Préroulés_Hybride[Dominance Hybride (ds)]),")"))</f>
        <v>Tremblant Mélange (Sativa)</v>
      </c>
      <c r="B251" s="756" t="s">
        <v>621</v>
      </c>
      <c r="C251" s="558" t="s">
        <v>42</v>
      </c>
      <c r="D251" s="756" t="s">
        <v>342</v>
      </c>
      <c r="E251" s="756" t="s">
        <v>304</v>
      </c>
      <c r="F251" s="756" t="s">
        <v>622</v>
      </c>
      <c r="G251" s="756" t="s">
        <v>343</v>
      </c>
      <c r="H251" s="756" t="s">
        <v>333</v>
      </c>
      <c r="I251" s="756" t="str">
        <f>_xlfn.CONCAT(Préroulés_Hybride[[#This Row],[Arômes]]," / ",Préroulés_Hybride[[#This Row],[Arômes2]])</f>
        <v>Diesel / Citronné</v>
      </c>
      <c r="J251" s="756" t="s">
        <v>318</v>
      </c>
      <c r="K251" s="756" t="s">
        <v>312</v>
      </c>
      <c r="L251" s="763">
        <v>10</v>
      </c>
      <c r="M251" s="758" t="s">
        <v>260</v>
      </c>
      <c r="N251" s="759">
        <v>0.35</v>
      </c>
      <c r="O251" s="758" t="s">
        <v>261</v>
      </c>
      <c r="P251" s="756" t="s">
        <v>309</v>
      </c>
      <c r="Q251" s="769">
        <v>31.9</v>
      </c>
      <c r="R251" s="756"/>
    </row>
    <row r="252" spans="1:18">
      <c r="A252" s="558" t="str">
        <f>IF(Préroulés_Hybride[[#This Row],[Dominance Hybride (ds)]]= "-", Préroulés_Hybride[[#This Row],[Nom]],_xlfn.CONCAT(Préroulés_Hybride[[#This Row],[Nom]], " ","(", _xlfn.SINGLE(Préroulés_Hybride[Dominance Hybride (ds)]),")"))</f>
        <v>Trio Beau-Pétard</v>
      </c>
      <c r="B252" s="755" t="s">
        <v>177</v>
      </c>
      <c r="C252" s="558" t="s">
        <v>263</v>
      </c>
      <c r="D252" s="558" t="s">
        <v>342</v>
      </c>
      <c r="E252" s="756" t="s">
        <v>42</v>
      </c>
      <c r="F252" s="690" t="s">
        <v>583</v>
      </c>
      <c r="G252" s="756" t="s">
        <v>548</v>
      </c>
      <c r="H252" s="756"/>
      <c r="I252" s="756" t="str">
        <f>_xlfn.CONCAT(Préroulés_Hybride[[#This Row],[Arômes]]," / ",Préroulés_Hybride[[#This Row],[Arômes2]])</f>
        <v>- / -</v>
      </c>
      <c r="J252" s="756" t="s">
        <v>42</v>
      </c>
      <c r="K252" s="756" t="s">
        <v>42</v>
      </c>
      <c r="L252" s="757">
        <v>3</v>
      </c>
      <c r="M252" s="758" t="s">
        <v>260</v>
      </c>
      <c r="N252" s="759">
        <v>0.5</v>
      </c>
      <c r="O252" s="758" t="s">
        <v>261</v>
      </c>
      <c r="P252" s="756" t="s">
        <v>309</v>
      </c>
      <c r="Q252" s="760">
        <v>20</v>
      </c>
      <c r="R252" s="756"/>
    </row>
    <row r="253" spans="1:18">
      <c r="A253" s="558" t="str">
        <f>IF(Préroulés_Hybride[[#This Row],[Dominance Hybride (ds)]]= "-", Préroulés_Hybride[[#This Row],[Nom]],_xlfn.CONCAT(Préroulés_Hybride[[#This Row],[Nom]], " ","(", _xlfn.SINGLE(Préroulés_Hybride[Dominance Hybride (ds)]),")"))</f>
        <v>Trop Juice (Sativa)</v>
      </c>
      <c r="B253" s="558" t="s">
        <v>623</v>
      </c>
      <c r="C253" s="558" t="s">
        <v>263</v>
      </c>
      <c r="D253" s="756" t="s">
        <v>342</v>
      </c>
      <c r="E253" s="756" t="s">
        <v>304</v>
      </c>
      <c r="F253" s="756" t="s">
        <v>529</v>
      </c>
      <c r="G253" s="756" t="s">
        <v>623</v>
      </c>
      <c r="H253" s="756" t="s">
        <v>333</v>
      </c>
      <c r="I253" s="756" t="str">
        <f>_xlfn.CONCAT(Préroulés_Hybride[[#This Row],[Arômes]]," / ",Préroulés_Hybride[[#This Row],[Arômes2]])</f>
        <v>Fruité / Citronné</v>
      </c>
      <c r="J253" s="756" t="s">
        <v>323</v>
      </c>
      <c r="K253" s="756" t="s">
        <v>312</v>
      </c>
      <c r="L253" s="763">
        <v>7</v>
      </c>
      <c r="M253" s="758" t="s">
        <v>260</v>
      </c>
      <c r="N253" s="759">
        <v>0.5</v>
      </c>
      <c r="O253" s="758" t="s">
        <v>261</v>
      </c>
      <c r="P253" s="756" t="s">
        <v>309</v>
      </c>
      <c r="Q253" s="567">
        <v>25</v>
      </c>
      <c r="R253" s="756"/>
    </row>
    <row r="254" spans="1:18" ht="15.75" thickBot="1">
      <c r="A254" s="558" t="str">
        <f>IF(Préroulés_Hybride[[#This Row],[Dominance Hybride (ds)]]= "-", Préroulés_Hybride[[#This Row],[Nom]],_xlfn.CONCAT(Préroulés_Hybride[[#This Row],[Nom]], " ","(", _xlfn.SINGLE(Préroulés_Hybride[Dominance Hybride (ds)]),")"))</f>
        <v>Twd. Balanced (1)</v>
      </c>
      <c r="B254" s="561" t="s">
        <v>624</v>
      </c>
      <c r="C254" s="558" t="s">
        <v>42</v>
      </c>
      <c r="D254" s="756" t="s">
        <v>342</v>
      </c>
      <c r="E254" s="756" t="s">
        <v>42</v>
      </c>
      <c r="F254" s="756" t="s">
        <v>625</v>
      </c>
      <c r="G254" s="756" t="s">
        <v>314</v>
      </c>
      <c r="H254" s="756" t="s">
        <v>306</v>
      </c>
      <c r="I254" s="756" t="str">
        <f>_xlfn.CONCAT(Préroulés_Hybride[[#This Row],[Arômes]]," / ",Préroulés_Hybride[[#This Row],[Arômes2]])</f>
        <v>- / -</v>
      </c>
      <c r="J254" s="756" t="s">
        <v>42</v>
      </c>
      <c r="K254" s="756" t="s">
        <v>42</v>
      </c>
      <c r="L254" s="763">
        <v>1</v>
      </c>
      <c r="M254" s="758" t="s">
        <v>260</v>
      </c>
      <c r="N254" s="763">
        <v>1</v>
      </c>
      <c r="O254" s="758" t="s">
        <v>261</v>
      </c>
      <c r="P254" s="756" t="s">
        <v>309</v>
      </c>
      <c r="Q254" s="769">
        <v>10.199999999999999</v>
      </c>
      <c r="R254" s="756"/>
    </row>
    <row r="255" spans="1:18">
      <c r="A255" s="756" t="str">
        <f>IF(Préroulés_Hybride[[#This Row],[Dominance Hybride (ds)]]= "-", Préroulés_Hybride[[#This Row],[Nom]],_xlfn.CONCAT(Préroulés_Hybride[[#This Row],[Nom]], " ","(", _xlfn.SINGLE(Préroulés_Hybride[Dominance Hybride (ds)]),")"))</f>
        <v>Twd. Balanced (3)</v>
      </c>
      <c r="B255" s="756" t="s">
        <v>93</v>
      </c>
      <c r="C255" s="558" t="s">
        <v>42</v>
      </c>
      <c r="D255" s="756" t="s">
        <v>342</v>
      </c>
      <c r="E255" s="756" t="s">
        <v>42</v>
      </c>
      <c r="F255" s="756" t="s">
        <v>625</v>
      </c>
      <c r="G255" s="756" t="s">
        <v>314</v>
      </c>
      <c r="H255" s="756" t="s">
        <v>306</v>
      </c>
      <c r="I255" s="756" t="str">
        <f>_xlfn.CONCAT(Préroulés_Hybride[[#This Row],[Arômes]]," / ",Préroulés_Hybride[[#This Row],[Arômes2]])</f>
        <v>- / -</v>
      </c>
      <c r="J255" s="756" t="s">
        <v>42</v>
      </c>
      <c r="K255" s="756" t="s">
        <v>42</v>
      </c>
      <c r="L255" s="763">
        <v>3</v>
      </c>
      <c r="M255" s="758" t="s">
        <v>260</v>
      </c>
      <c r="N255" s="759">
        <v>0.5</v>
      </c>
      <c r="O255" s="758" t="s">
        <v>261</v>
      </c>
      <c r="P255" s="756" t="s">
        <v>309</v>
      </c>
      <c r="Q255" s="769">
        <v>10.199999999999999</v>
      </c>
      <c r="R255" s="756"/>
    </row>
    <row r="256" spans="1:18">
      <c r="A256" s="756" t="str">
        <f>IF(Préroulés_Hybride[[#This Row],[Dominance Hybride (ds)]]= "-", Préroulés_Hybride[[#This Row],[Nom]],_xlfn.CONCAT(Préroulés_Hybride[[#This Row],[Nom]], " ","(", _xlfn.SINGLE(Préroulés_Hybride[Dominance Hybride (ds)]),")"))</f>
        <v>Velvet Punch Haze (Sativa)</v>
      </c>
      <c r="B256" s="755" t="s">
        <v>626</v>
      </c>
      <c r="C256" s="558" t="s">
        <v>263</v>
      </c>
      <c r="D256" s="756" t="s">
        <v>342</v>
      </c>
      <c r="E256" s="756" t="s">
        <v>304</v>
      </c>
      <c r="F256" s="690" t="s">
        <v>627</v>
      </c>
      <c r="G256" s="756" t="s">
        <v>626</v>
      </c>
      <c r="H256" s="756"/>
      <c r="I256" s="756" t="str">
        <f>_xlfn.CONCAT(Préroulés_Hybride[[#This Row],[Arômes]]," / ",Préroulés_Hybride[[#This Row],[Arômes2]])</f>
        <v>Floral / Sucré</v>
      </c>
      <c r="J256" s="756" t="s">
        <v>341</v>
      </c>
      <c r="K256" s="756" t="s">
        <v>307</v>
      </c>
      <c r="L256" s="757">
        <v>3</v>
      </c>
      <c r="M256" s="758" t="s">
        <v>260</v>
      </c>
      <c r="N256" s="759">
        <v>0.5</v>
      </c>
      <c r="O256" s="758" t="s">
        <v>261</v>
      </c>
      <c r="P256" s="756" t="s">
        <v>309</v>
      </c>
      <c r="Q256" s="760">
        <v>13.1</v>
      </c>
      <c r="R256" s="756"/>
    </row>
    <row r="257" spans="1:18">
      <c r="A257" s="756" t="str">
        <f>IF(Préroulés_Hybride[[#This Row],[Dominance Hybride (ds)]]= "-", Préroulés_Hybride[[#This Row],[Nom]],_xlfn.CONCAT(Préroulés_Hybride[[#This Row],[Nom]], " ","(", _xlfn.SINGLE(Préroulés_Hybride[Dominance Hybride (ds)]),")"))</f>
        <v>Wedding Cake (Indica)</v>
      </c>
      <c r="B257" s="768" t="s">
        <v>604</v>
      </c>
      <c r="C257" s="768" t="s">
        <v>263</v>
      </c>
      <c r="D257" s="768" t="s">
        <v>342</v>
      </c>
      <c r="E257" s="768" t="s">
        <v>414</v>
      </c>
      <c r="F257" s="768" t="s">
        <v>305</v>
      </c>
      <c r="G257" s="768" t="s">
        <v>604</v>
      </c>
      <c r="H257" s="768" t="s">
        <v>333</v>
      </c>
      <c r="I257" s="756" t="str">
        <f>_xlfn.CONCAT(Préroulés_Hybride[[#This Row],[Arômes]]," / ",Préroulés_Hybride[[#This Row],[Arômes2]])</f>
        <v>Floral / Fruité</v>
      </c>
      <c r="J257" s="768" t="s">
        <v>341</v>
      </c>
      <c r="K257" s="768" t="s">
        <v>323</v>
      </c>
      <c r="L257" s="768">
        <v>5</v>
      </c>
      <c r="M257" s="768" t="s">
        <v>260</v>
      </c>
      <c r="N257" s="768">
        <v>0.5</v>
      </c>
      <c r="O257" s="768" t="s">
        <v>261</v>
      </c>
      <c r="P257" s="768" t="s">
        <v>319</v>
      </c>
      <c r="Q257" s="770">
        <v>20</v>
      </c>
      <c r="R257" s="756"/>
    </row>
    <row r="258" spans="1:18">
      <c r="A258" s="558" t="str">
        <f>IF(Préroulés_Hybride[[#This Row],[Dominance Hybride (ds)]]= "-", Préroulés_Hybride[[#This Row],[Nom]],_xlfn.CONCAT(Préroulés_Hybride[[#This Row],[Nom]], " ","(", _xlfn.SINGLE(Préroulés_Hybride[Dominance Hybride (ds)]),")"))</f>
        <v>White Runtz (Indica)</v>
      </c>
      <c r="B258" t="s">
        <v>628</v>
      </c>
      <c r="C258" t="s">
        <v>42</v>
      </c>
      <c r="D258" s="558" t="s">
        <v>342</v>
      </c>
      <c r="E258" t="s">
        <v>414</v>
      </c>
      <c r="F258" t="s">
        <v>629</v>
      </c>
      <c r="G258" t="s">
        <v>628</v>
      </c>
      <c r="H258" t="s">
        <v>306</v>
      </c>
      <c r="I258" s="756" t="str">
        <f>_xlfn.CONCAT(Préroulés_Hybride[[#This Row],[Arômes]]," / ",Préroulés_Hybride[[#This Row],[Arômes2]])</f>
        <v>Citronné / -</v>
      </c>
      <c r="J258" t="s">
        <v>312</v>
      </c>
      <c r="K258" t="s">
        <v>42</v>
      </c>
      <c r="L258">
        <v>3</v>
      </c>
      <c r="M258" s="758" t="s">
        <v>260</v>
      </c>
      <c r="N258">
        <v>0.5</v>
      </c>
      <c r="O258" s="758" t="s">
        <v>261</v>
      </c>
      <c r="P258" s="756" t="s">
        <v>309</v>
      </c>
      <c r="Q258" s="859">
        <v>21.7</v>
      </c>
      <c r="R258" s="756"/>
    </row>
    <row r="259" spans="1:18">
      <c r="A259" s="756" t="str">
        <f>IF(Préroulés_Hybride[[#This Row],[Dominance Hybride (ds)]]= "-", Préroulés_Hybride[[#This Row],[Nom]],_xlfn.CONCAT(Préroulés_Hybride[[#This Row],[Nom]], " ","(", _xlfn.SINGLE(Préroulés_Hybride[Dominance Hybride (ds)]),")"))</f>
        <v>Yin Yang</v>
      </c>
      <c r="B259" s="748" t="s">
        <v>186</v>
      </c>
      <c r="C259" s="558" t="s">
        <v>263</v>
      </c>
      <c r="D259" s="558" t="s">
        <v>342</v>
      </c>
      <c r="E259" s="756" t="s">
        <v>42</v>
      </c>
      <c r="F259" s="748" t="s">
        <v>381</v>
      </c>
      <c r="G259" s="756" t="s">
        <v>314</v>
      </c>
      <c r="H259" s="756" t="s">
        <v>42</v>
      </c>
      <c r="I259" s="756" t="str">
        <f>_xlfn.CONCAT(Préroulés_Hybride[[#This Row],[Arômes]]," / ",Préroulés_Hybride[[#This Row],[Arômes2]])</f>
        <v>- / -</v>
      </c>
      <c r="J259" s="756" t="s">
        <v>42</v>
      </c>
      <c r="K259" s="756" t="s">
        <v>42</v>
      </c>
      <c r="L259" s="763">
        <v>3</v>
      </c>
      <c r="M259" s="758" t="s">
        <v>260</v>
      </c>
      <c r="N259" s="759">
        <v>0.66</v>
      </c>
      <c r="O259" s="758" t="s">
        <v>261</v>
      </c>
      <c r="P259" s="756" t="s">
        <v>309</v>
      </c>
      <c r="Q259" s="754">
        <v>19.899999999999999</v>
      </c>
      <c r="R259" s="756"/>
    </row>
  </sheetData>
  <dataConsolidate>
    <dataRefs count="1">
      <dataRef ref="I6:J6" sheet="Base Préroués"/>
    </dataRefs>
  </dataConsolidate>
  <mergeCells count="3">
    <mergeCell ref="A71:P72"/>
    <mergeCell ref="A2:P3"/>
    <mergeCell ref="A139:Q140"/>
  </mergeCells>
  <phoneticPr fontId="15" type="noConversion"/>
  <pageMargins left="0.7" right="0.7" top="0.75" bottom="0.75" header="0.3" footer="0.3"/>
  <pageSetup paperSize="5" scale="44" fitToHeight="0" orientation="landscape"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bcab35e-d297-4e46-b695-baf9562a7a4c">
      <Terms xmlns="http://schemas.microsoft.com/office/infopath/2007/PartnerControls"/>
    </lcf76f155ced4ddcb4097134ff3c332f>
    <TaxCatchAll xmlns="5a4739b0-d238-44c3-ad08-e07eabd78f0a" xsi:nil="true"/>
    <SharedWithUsers xmlns="5a4739b0-d238-44c3-ad08-e07eabd78f0a">
      <UserInfo>
        <DisplayName>Raposo, Geneviève</DisplayName>
        <AccountId>139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0E20BA53BB41F47AB1159B011DF89BA" ma:contentTypeVersion="13" ma:contentTypeDescription="Crée un document." ma:contentTypeScope="" ma:versionID="c6f695d0dc83a828b9e5baf94c53510a">
  <xsd:schema xmlns:xsd="http://www.w3.org/2001/XMLSchema" xmlns:xs="http://www.w3.org/2001/XMLSchema" xmlns:p="http://schemas.microsoft.com/office/2006/metadata/properties" xmlns:ns2="ebcab35e-d297-4e46-b695-baf9562a7a4c" xmlns:ns3="5a4739b0-d238-44c3-ad08-e07eabd78f0a" targetNamespace="http://schemas.microsoft.com/office/2006/metadata/properties" ma:root="true" ma:fieldsID="4ed23e1feff24a362a71cf7a42a9f0e3" ns2:_="" ns3:_="">
    <xsd:import namespace="ebcab35e-d297-4e46-b695-baf9562a7a4c"/>
    <xsd:import namespace="5a4739b0-d238-44c3-ad08-e07eabd78f0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cab35e-d297-4e46-b695-baf9562a7a4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c6f96f34-1d4b-4c95-b74d-6ae0ff703d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4739b0-d238-44c3-ad08-e07eabd78f0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fd8067a8-c4ae-49dc-8d9e-b34b471eba06}" ma:internalName="TaxCatchAll" ma:showField="CatchAllData" ma:web="5a4739b0-d238-44c3-ad08-e07eabd78f0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EB099EB6-6F2A-4465-8DFC-1D68251670F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26EB2E7-14F2-44A7-95C9-21CA1FE298D2}">
  <ds:schemaRefs>
    <ds:schemaRef ds:uri="http://purl.org/dc/elements/1.1/"/>
    <ds:schemaRef ds:uri="ebcab35e-d297-4e46-b695-baf9562a7a4c"/>
    <ds:schemaRef ds:uri="http://schemas.microsoft.com/office/2006/documentManagement/types"/>
    <ds:schemaRef ds:uri="http://www.w3.org/XML/1998/namespace"/>
    <ds:schemaRef ds:uri="http://purl.org/dc/dcmitype/"/>
    <ds:schemaRef ds:uri="5a4739b0-d238-44c3-ad08-e07eabd78f0a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DB9FF039-2D88-47F5-9976-3A9D2700F4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cab35e-d297-4e46-b695-baf9562a7a4c"/>
    <ds:schemaRef ds:uri="5a4739b0-d238-44c3-ad08-e07eabd78f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AFE67DE-6CA7-4F47-BA63-FB51E98BBC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110</vt:i4>
      </vt:variant>
    </vt:vector>
  </HeadingPairs>
  <TitlesOfParts>
    <vt:vector size="131" baseType="lpstr">
      <vt:lpstr>Comment ca marche!</vt:lpstr>
      <vt:lpstr>Préroulés (O)</vt:lpstr>
      <vt:lpstr>77004</vt:lpstr>
      <vt:lpstr>77005</vt:lpstr>
      <vt:lpstr>77007</vt:lpstr>
      <vt:lpstr>77008</vt:lpstr>
      <vt:lpstr>77010</vt:lpstr>
      <vt:lpstr>77032</vt:lpstr>
      <vt:lpstr>77036</vt:lpstr>
      <vt:lpstr>Feuil1</vt:lpstr>
      <vt:lpstr>77037</vt:lpstr>
      <vt:lpstr>77041</vt:lpstr>
      <vt:lpstr>77044</vt:lpstr>
      <vt:lpstr>77052</vt:lpstr>
      <vt:lpstr>77053</vt:lpstr>
      <vt:lpstr>77056</vt:lpstr>
      <vt:lpstr>77074</vt:lpstr>
      <vt:lpstr>77083</vt:lpstr>
      <vt:lpstr>77090</vt:lpstr>
      <vt:lpstr>77096</vt:lpstr>
      <vt:lpstr>Base Préroués</vt:lpstr>
      <vt:lpstr>'77004'!Indica</vt:lpstr>
      <vt:lpstr>'77005'!Indica</vt:lpstr>
      <vt:lpstr>'77007'!Indica</vt:lpstr>
      <vt:lpstr>'77008'!Indica</vt:lpstr>
      <vt:lpstr>'77010'!Indica</vt:lpstr>
      <vt:lpstr>'77032'!Indica</vt:lpstr>
      <vt:lpstr>'77036'!Indica</vt:lpstr>
      <vt:lpstr>'77037'!Indica</vt:lpstr>
      <vt:lpstr>'77041'!Indica</vt:lpstr>
      <vt:lpstr>'77044'!Indica</vt:lpstr>
      <vt:lpstr>'77052'!Indica</vt:lpstr>
      <vt:lpstr>'77053'!Indica</vt:lpstr>
      <vt:lpstr>'77056'!Indica</vt:lpstr>
      <vt:lpstr>'77074'!Indica</vt:lpstr>
      <vt:lpstr>'77083'!Indica</vt:lpstr>
      <vt:lpstr>'77090'!Indica</vt:lpstr>
      <vt:lpstr>'77096'!Indica</vt:lpstr>
      <vt:lpstr>Indica</vt:lpstr>
      <vt:lpstr>'77032'!indica3</vt:lpstr>
      <vt:lpstr>'77041'!indica3</vt:lpstr>
      <vt:lpstr>'77053'!indica3</vt:lpstr>
      <vt:lpstr>indica3</vt:lpstr>
      <vt:lpstr>indica77032</vt:lpstr>
      <vt:lpstr>rolhybride77096</vt:lpstr>
      <vt:lpstr>rollhybride77004</vt:lpstr>
      <vt:lpstr>rollhybride77005</vt:lpstr>
      <vt:lpstr>rollhybride77007</vt:lpstr>
      <vt:lpstr>rollhybride77008</vt:lpstr>
      <vt:lpstr>rollhybride77010</vt:lpstr>
      <vt:lpstr>rollhybride77036</vt:lpstr>
      <vt:lpstr>rollhybride77037</vt:lpstr>
      <vt:lpstr>rollhybride77044</vt:lpstr>
      <vt:lpstr>rollhybride77052</vt:lpstr>
      <vt:lpstr>ROLLHYBRIDE77056</vt:lpstr>
      <vt:lpstr>'77032'!rollhybride77074</vt:lpstr>
      <vt:lpstr>'77041'!rollhybride77074</vt:lpstr>
      <vt:lpstr>'77053'!rollhybride77074</vt:lpstr>
      <vt:lpstr>rollhybride77074</vt:lpstr>
      <vt:lpstr>'77032'!rollhybride77074_2</vt:lpstr>
      <vt:lpstr>'77041'!rollhybride77074_2</vt:lpstr>
      <vt:lpstr>'77053'!rollhybride77074_2</vt:lpstr>
      <vt:lpstr>rollhybride77074_2</vt:lpstr>
      <vt:lpstr>rollhybride77083</vt:lpstr>
      <vt:lpstr>rollhybride77090</vt:lpstr>
      <vt:lpstr>rollindica77004</vt:lpstr>
      <vt:lpstr>rollindica77005</vt:lpstr>
      <vt:lpstr>rollindica77007</vt:lpstr>
      <vt:lpstr>rollindica77008</vt:lpstr>
      <vt:lpstr>rollindica77010</vt:lpstr>
      <vt:lpstr>rollindica77036</vt:lpstr>
      <vt:lpstr>rollindica77037</vt:lpstr>
      <vt:lpstr>rollindica77044</vt:lpstr>
      <vt:lpstr>rollindica77052</vt:lpstr>
      <vt:lpstr>rollindica77056</vt:lpstr>
      <vt:lpstr>'77032'!rollindica77074</vt:lpstr>
      <vt:lpstr>'77041'!rollindica77074</vt:lpstr>
      <vt:lpstr>'77053'!rollindica77074</vt:lpstr>
      <vt:lpstr>rollindica77074</vt:lpstr>
      <vt:lpstr>rollindica77083</vt:lpstr>
      <vt:lpstr>rollindica77090</vt:lpstr>
      <vt:lpstr>rollindica77096</vt:lpstr>
      <vt:lpstr>rollsativa77004</vt:lpstr>
      <vt:lpstr>rollsativa77005</vt:lpstr>
      <vt:lpstr>rollsativa77007</vt:lpstr>
      <vt:lpstr>rollsativa77008</vt:lpstr>
      <vt:lpstr>rollsativa77010</vt:lpstr>
      <vt:lpstr>rollsativa77036</vt:lpstr>
      <vt:lpstr>rollsativa77037</vt:lpstr>
      <vt:lpstr>rollsativa77044</vt:lpstr>
      <vt:lpstr>rollsativa77052</vt:lpstr>
      <vt:lpstr>rollsativa77056</vt:lpstr>
      <vt:lpstr>'77032'!rollsativa77074</vt:lpstr>
      <vt:lpstr>'77041'!rollsativa77074</vt:lpstr>
      <vt:lpstr>'77053'!rollsativa77074</vt:lpstr>
      <vt:lpstr>rollsativa77074</vt:lpstr>
      <vt:lpstr>'77032'!rollsativa77074_2</vt:lpstr>
      <vt:lpstr>'77041'!rollsativa77074_2</vt:lpstr>
      <vt:lpstr>'77053'!rollsativa77074_2</vt:lpstr>
      <vt:lpstr>rollsativa77074_2</vt:lpstr>
      <vt:lpstr>rollsativa77083</vt:lpstr>
      <vt:lpstr>rollsativa77090</vt:lpstr>
      <vt:lpstr>rollsativa77096</vt:lpstr>
      <vt:lpstr>'77004'!Sativa</vt:lpstr>
      <vt:lpstr>'77005'!Sativa</vt:lpstr>
      <vt:lpstr>'77007'!Sativa</vt:lpstr>
      <vt:lpstr>'77008'!Sativa</vt:lpstr>
      <vt:lpstr>'77010'!Sativa</vt:lpstr>
      <vt:lpstr>'77032'!Sativa</vt:lpstr>
      <vt:lpstr>'77036'!Sativa</vt:lpstr>
      <vt:lpstr>'77037'!Sativa</vt:lpstr>
      <vt:lpstr>'77041'!Sativa</vt:lpstr>
      <vt:lpstr>'77044'!Sativa</vt:lpstr>
      <vt:lpstr>'77052'!Sativa</vt:lpstr>
      <vt:lpstr>'77053'!Sativa</vt:lpstr>
      <vt:lpstr>'77056'!Sativa</vt:lpstr>
      <vt:lpstr>'77074'!Sativa</vt:lpstr>
      <vt:lpstr>'77083'!Sativa</vt:lpstr>
      <vt:lpstr>'77090'!Sativa</vt:lpstr>
      <vt:lpstr>'77096'!Sativa</vt:lpstr>
      <vt:lpstr>Sativa</vt:lpstr>
      <vt:lpstr>'77032'!sativa3</vt:lpstr>
      <vt:lpstr>'77041'!sativa3</vt:lpstr>
      <vt:lpstr>'77053'!sativa3</vt:lpstr>
      <vt:lpstr>sativa3</vt:lpstr>
      <vt:lpstr>'77007'!Zone_d_impression</vt:lpstr>
      <vt:lpstr>'77032'!Zone_d_impression</vt:lpstr>
      <vt:lpstr>'77044'!Zone_d_impression</vt:lpstr>
      <vt:lpstr>'77056'!Zone_d_impression</vt:lpstr>
      <vt:lpstr>'77074'!Zone_d_impression</vt:lpstr>
      <vt:lpstr>'Préroulés (O)'!Zone_d_impression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Gascon, Mathieu</dc:creator>
  <cp:keywords/>
  <dc:description/>
  <cp:lastModifiedBy>Matteau, Keven</cp:lastModifiedBy>
  <cp:revision/>
  <cp:lastPrinted>2024-08-29T15:51:20Z</cp:lastPrinted>
  <dcterms:created xsi:type="dcterms:W3CDTF">2022-03-08T18:41:12Z</dcterms:created>
  <dcterms:modified xsi:type="dcterms:W3CDTF">2024-08-29T15:51:26Z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0x010100E0E20BA53BB41F47AB1159B011DF89BA</vt:lpwstr>
  </property>
  <property fmtid="{D5CDD505-2E9C-101B-9397-08002B2CF9AE}" pid="3" name="MediaServiceImageTags">
    <vt:lpwstr/>
  </property>
</Properties>
</file>